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3"/>
  </bookViews>
  <sheets>
    <sheet name="結果" sheetId="1" r:id="rId1"/>
    <sheet name="歴代入賞者" sheetId="2" r:id="rId2"/>
    <sheet name="登録ナンバー" sheetId="3" r:id="rId3"/>
    <sheet name="写真集" sheetId="4" r:id="rId4"/>
  </sheets>
  <externalReferences>
    <externalReference r:id="rId7"/>
  </externalReferences>
  <definedNames>
    <definedName name="_xlnm.Print_Area" localSheetId="2">'登録ナンバー'!$A$404:$C$478</definedName>
  </definedNames>
  <calcPr fullCalcOnLoad="1"/>
</workbook>
</file>

<file path=xl/sharedStrings.xml><?xml version="1.0" encoding="utf-8"?>
<sst xmlns="http://schemas.openxmlformats.org/spreadsheetml/2006/main" count="2327" uniqueCount="1138">
  <si>
    <t>成　績</t>
  </si>
  <si>
    <t>順　位</t>
  </si>
  <si>
    <t>・</t>
  </si>
  <si>
    <t>-</t>
  </si>
  <si>
    <t>登録No</t>
  </si>
  <si>
    <t>決勝トーナメント</t>
  </si>
  <si>
    <t>優勝</t>
  </si>
  <si>
    <t>３位決定戦</t>
  </si>
  <si>
    <t>片岡</t>
  </si>
  <si>
    <t>川上</t>
  </si>
  <si>
    <t>政治</t>
  </si>
  <si>
    <t>坪田</t>
  </si>
  <si>
    <t>真嘉</t>
  </si>
  <si>
    <t>牛尾</t>
  </si>
  <si>
    <t>貴子</t>
  </si>
  <si>
    <t>西田</t>
  </si>
  <si>
    <t>和教</t>
  </si>
  <si>
    <t>福永</t>
  </si>
  <si>
    <t>裕美</t>
  </si>
  <si>
    <t>村田</t>
  </si>
  <si>
    <t>彩子</t>
  </si>
  <si>
    <t>C09</t>
  </si>
  <si>
    <t>高瀬</t>
  </si>
  <si>
    <t>浅田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</si>
  <si>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</si>
  <si>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</si>
  <si>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</si>
  <si>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</si>
  <si>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</si>
  <si>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</si>
  <si>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</si>
  <si>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京都市</t>
  </si>
  <si>
    <t>女</t>
  </si>
  <si>
    <t>近江八幡市</t>
  </si>
  <si>
    <t>米原市</t>
  </si>
  <si>
    <t>長浜市</t>
  </si>
  <si>
    <t>木村</t>
  </si>
  <si>
    <t>直美</t>
  </si>
  <si>
    <t>守山市</t>
  </si>
  <si>
    <t>京セラTC</t>
  </si>
  <si>
    <t>京セラ</t>
  </si>
  <si>
    <t>春己</t>
  </si>
  <si>
    <t>東近江市</t>
  </si>
  <si>
    <t>山本</t>
  </si>
  <si>
    <t>き０４</t>
  </si>
  <si>
    <t>き０５</t>
  </si>
  <si>
    <t>坂元</t>
  </si>
  <si>
    <t>智成</t>
  </si>
  <si>
    <t>き０６</t>
  </si>
  <si>
    <t>き０７</t>
  </si>
  <si>
    <t>き０８</t>
  </si>
  <si>
    <t>き０９</t>
  </si>
  <si>
    <t>宮道</t>
  </si>
  <si>
    <t>祐介</t>
  </si>
  <si>
    <t>き１０</t>
  </si>
  <si>
    <t>き１１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</si>
  <si>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</si>
  <si>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</si>
  <si>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</si>
  <si>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</si>
  <si>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</si>
  <si>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</si>
  <si>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</si>
  <si>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</si>
  <si>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</si>
  <si>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</si>
  <si>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</si>
  <si>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</si>
  <si>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</si>
  <si>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き２１</t>
  </si>
  <si>
    <t>理和</t>
  </si>
  <si>
    <t>き２３</t>
  </si>
  <si>
    <t>き２４</t>
  </si>
  <si>
    <t>き２５</t>
  </si>
  <si>
    <t>き２６</t>
  </si>
  <si>
    <t>き２７</t>
  </si>
  <si>
    <t>き２８</t>
  </si>
  <si>
    <t>き２９</t>
  </si>
  <si>
    <t>廣瀬</t>
  </si>
  <si>
    <t>智也</t>
  </si>
  <si>
    <t>き３０</t>
  </si>
  <si>
    <t>き３１</t>
  </si>
  <si>
    <t>太田</t>
  </si>
  <si>
    <t>圭亮</t>
  </si>
  <si>
    <t>き３２</t>
  </si>
  <si>
    <t>馬場</t>
  </si>
  <si>
    <t>英年</t>
  </si>
  <si>
    <t>き３３</t>
  </si>
  <si>
    <t>き３４</t>
  </si>
  <si>
    <t>田中</t>
  </si>
  <si>
    <t>き３５</t>
  </si>
  <si>
    <t>き３６</t>
  </si>
  <si>
    <t>き３７</t>
  </si>
  <si>
    <t>き３８</t>
  </si>
  <si>
    <t>き３９</t>
  </si>
  <si>
    <t>吉本</t>
  </si>
  <si>
    <t>泰二</t>
  </si>
  <si>
    <t>永田</t>
  </si>
  <si>
    <t>寛教</t>
  </si>
  <si>
    <t>竹村</t>
  </si>
  <si>
    <t>Jr</t>
  </si>
  <si>
    <t>西村</t>
  </si>
  <si>
    <t>愛知郡</t>
  </si>
  <si>
    <t>梅森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</si>
  <si>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</si>
  <si>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</si>
  <si>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</si>
  <si>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</si>
  <si>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</si>
  <si>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</si>
  <si>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</si>
  <si>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</si>
  <si>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</si>
  <si>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</si>
  <si>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け０５</t>
  </si>
  <si>
    <t>け０６</t>
  </si>
  <si>
    <t>け０７</t>
  </si>
  <si>
    <t>け０８</t>
  </si>
  <si>
    <t>け０９</t>
  </si>
  <si>
    <t>上村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</si>
  <si>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</si>
  <si>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</si>
  <si>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</si>
  <si>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</si>
  <si>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</si>
  <si>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</si>
  <si>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</si>
  <si>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</si>
  <si>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</si>
  <si>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</si>
  <si>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</si>
  <si>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</si>
  <si>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</si>
  <si>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</si>
  <si>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</si>
  <si>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</si>
  <si>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</si>
  <si>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</si>
  <si>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</si>
  <si>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</si>
  <si>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</si>
  <si>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</si>
  <si>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</si>
  <si>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</si>
  <si>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</si>
  <si>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</si>
  <si>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</si>
  <si>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</si>
  <si>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け２７</t>
  </si>
  <si>
    <t>山口</t>
  </si>
  <si>
    <t>直彦</t>
  </si>
  <si>
    <t>け２８</t>
  </si>
  <si>
    <t>真彦</t>
  </si>
  <si>
    <t>け２９</t>
  </si>
  <si>
    <t>け３０</t>
  </si>
  <si>
    <t>け３１</t>
  </si>
  <si>
    <t>け３２</t>
  </si>
  <si>
    <t>池尻</t>
  </si>
  <si>
    <t>陽香</t>
  </si>
  <si>
    <t>姫欧</t>
  </si>
  <si>
    <t>梶木</t>
  </si>
  <si>
    <t>和子</t>
  </si>
  <si>
    <t>和枝</t>
  </si>
  <si>
    <t>永松</t>
  </si>
  <si>
    <t>美由希</t>
  </si>
  <si>
    <t>村田ＴＣ</t>
  </si>
  <si>
    <t>む０３</t>
  </si>
  <si>
    <t>岡川</t>
  </si>
  <si>
    <t>謙二</t>
  </si>
  <si>
    <t>む０４</t>
  </si>
  <si>
    <t>む０５</t>
  </si>
  <si>
    <t>む０６</t>
  </si>
  <si>
    <t>杉山</t>
  </si>
  <si>
    <t>邦夫</t>
  </si>
  <si>
    <t>む０７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</si>
  <si>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</si>
  <si>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</si>
  <si>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</si>
  <si>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</si>
  <si>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</si>
  <si>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</si>
  <si>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</si>
  <si>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</si>
  <si>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む１２</t>
  </si>
  <si>
    <t>む１３</t>
  </si>
  <si>
    <t>二ツ井</t>
  </si>
  <si>
    <t>裕也</t>
  </si>
  <si>
    <t>む１４</t>
  </si>
  <si>
    <t>森永</t>
  </si>
  <si>
    <t>洋介</t>
  </si>
  <si>
    <t>む１５</t>
  </si>
  <si>
    <t>む１６</t>
  </si>
  <si>
    <t>辰巳</t>
  </si>
  <si>
    <t>悟朗</t>
  </si>
  <si>
    <t>む１７</t>
  </si>
  <si>
    <t>む１８</t>
  </si>
  <si>
    <t>む１９</t>
  </si>
  <si>
    <t>む２０</t>
  </si>
  <si>
    <t>速水</t>
  </si>
  <si>
    <t>む２１</t>
  </si>
  <si>
    <t>堀田</t>
  </si>
  <si>
    <t>明子</t>
  </si>
  <si>
    <t>大脇</t>
  </si>
  <si>
    <t>和世</t>
  </si>
  <si>
    <t>庸子</t>
  </si>
  <si>
    <t>村川</t>
  </si>
  <si>
    <t>国太郎</t>
  </si>
  <si>
    <t>春澄</t>
  </si>
  <si>
    <t>姫井</t>
  </si>
  <si>
    <t>亜利沙</t>
  </si>
  <si>
    <t>野村</t>
  </si>
  <si>
    <t>良平</t>
  </si>
  <si>
    <t>うさかめ</t>
  </si>
  <si>
    <t>うさぎとかめの集い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</si>
  <si>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</si>
  <si>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</si>
  <si>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</si>
  <si>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</si>
  <si>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</si>
  <si>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</si>
  <si>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</si>
  <si>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</si>
  <si>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</si>
  <si>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</si>
  <si>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</si>
  <si>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</si>
  <si>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</si>
  <si>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</si>
  <si>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</si>
  <si>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</si>
  <si>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</si>
  <si>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</si>
  <si>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</si>
  <si>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</si>
  <si>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</si>
  <si>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</si>
  <si>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</si>
  <si>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</si>
  <si>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</si>
  <si>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</si>
  <si>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</si>
  <si>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</si>
  <si>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</si>
  <si>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</si>
  <si>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</si>
  <si>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</si>
  <si>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</si>
  <si>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</si>
  <si>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</si>
  <si>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</si>
  <si>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</si>
  <si>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</si>
  <si>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</si>
  <si>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</si>
  <si>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</si>
  <si>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</si>
  <si>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</si>
  <si>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</si>
  <si>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</si>
  <si>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</si>
  <si>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</si>
  <si>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東近江市　市民率</t>
  </si>
  <si>
    <t>あ１５</t>
  </si>
  <si>
    <t>東近江市</t>
  </si>
  <si>
    <t>女</t>
  </si>
  <si>
    <t>湖南市</t>
  </si>
  <si>
    <t>清水</t>
  </si>
  <si>
    <t>和田</t>
  </si>
  <si>
    <t>桃子</t>
  </si>
  <si>
    <t>京都府</t>
  </si>
  <si>
    <t>藤岡</t>
  </si>
  <si>
    <t>美智子</t>
  </si>
  <si>
    <t>濱田</t>
  </si>
  <si>
    <t>男</t>
  </si>
  <si>
    <t>大津市</t>
  </si>
  <si>
    <t>晴香</t>
  </si>
  <si>
    <t>友里</t>
  </si>
  <si>
    <t>漆原</t>
  </si>
  <si>
    <t>大介</t>
  </si>
  <si>
    <t>東近江市</t>
  </si>
  <si>
    <t>藤本</t>
  </si>
  <si>
    <t>雅之</t>
  </si>
  <si>
    <t>愛知郡</t>
  </si>
  <si>
    <t>福永</t>
  </si>
  <si>
    <t>一典</t>
  </si>
  <si>
    <t>畑</t>
  </si>
  <si>
    <t>　彰</t>
  </si>
  <si>
    <t>山本</t>
  </si>
  <si>
    <t>湖東プラチナ</t>
  </si>
  <si>
    <t>近江八幡市</t>
  </si>
  <si>
    <t>積樹T</t>
  </si>
  <si>
    <t>積水樹脂テニスクラブ</t>
  </si>
  <si>
    <t>せ０１</t>
  </si>
  <si>
    <t>清水</t>
  </si>
  <si>
    <t>せ０２</t>
  </si>
  <si>
    <t>野洲市</t>
  </si>
  <si>
    <t>せ０３</t>
  </si>
  <si>
    <t>せ０４</t>
  </si>
  <si>
    <t>守山市</t>
  </si>
  <si>
    <t>せ０５</t>
  </si>
  <si>
    <t>せ０６</t>
  </si>
  <si>
    <t>平野</t>
  </si>
  <si>
    <t>和也</t>
  </si>
  <si>
    <t>せ０８</t>
  </si>
  <si>
    <t>女</t>
  </si>
  <si>
    <t>草津市</t>
  </si>
  <si>
    <t>長浜市</t>
  </si>
  <si>
    <t>米原市</t>
  </si>
  <si>
    <t>恭平</t>
  </si>
  <si>
    <t>うさぎとかめの集い</t>
  </si>
  <si>
    <t>伸一</t>
  </si>
  <si>
    <t>深田</t>
  </si>
  <si>
    <t>健太郎</t>
  </si>
  <si>
    <t>石岡</t>
  </si>
  <si>
    <t>良典</t>
  </si>
  <si>
    <t>北野</t>
  </si>
  <si>
    <t>智尋</t>
  </si>
  <si>
    <t>甲賀市</t>
  </si>
  <si>
    <t>朝日</t>
  </si>
  <si>
    <t>尚紀</t>
  </si>
  <si>
    <t>三重県</t>
  </si>
  <si>
    <t>智美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</si>
  <si>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</si>
  <si>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</si>
  <si>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</si>
  <si>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</si>
  <si>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</si>
  <si>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</si>
  <si>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</si>
  <si>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</si>
  <si>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アビック</t>
  </si>
  <si>
    <t>彦根市</t>
  </si>
  <si>
    <t>京都市</t>
  </si>
  <si>
    <t>中村</t>
  </si>
  <si>
    <t>優子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</si>
  <si>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</si>
  <si>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</si>
  <si>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</si>
  <si>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</si>
  <si>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</si>
  <si>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</si>
  <si>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</si>
  <si>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</si>
  <si>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</si>
  <si>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</si>
  <si>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</si>
  <si>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</si>
  <si>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</si>
  <si>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</si>
  <si>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</si>
  <si>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あ１６</t>
  </si>
  <si>
    <t>澤村</t>
  </si>
  <si>
    <t>直子</t>
  </si>
  <si>
    <t>あ１７</t>
  </si>
  <si>
    <t>あ１８</t>
  </si>
  <si>
    <t>治田</t>
  </si>
  <si>
    <t>沙映子</t>
  </si>
  <si>
    <t>守山市</t>
  </si>
  <si>
    <t>あ１９</t>
  </si>
  <si>
    <t>愛荘町</t>
  </si>
  <si>
    <t>あ２０</t>
  </si>
  <si>
    <t>成宮</t>
  </si>
  <si>
    <t>まき</t>
  </si>
  <si>
    <t>東近江市民</t>
  </si>
  <si>
    <t>東近江市民率</t>
  </si>
  <si>
    <t>略称</t>
  </si>
  <si>
    <t>正式名称</t>
  </si>
  <si>
    <t>男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</si>
  <si>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</si>
  <si>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</si>
  <si>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</si>
  <si>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</si>
  <si>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</si>
  <si>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</si>
  <si>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</si>
  <si>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</si>
  <si>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昭仁</t>
  </si>
  <si>
    <t>康弘</t>
  </si>
  <si>
    <t>古市</t>
  </si>
  <si>
    <t>八木</t>
  </si>
  <si>
    <t>伊吹</t>
  </si>
  <si>
    <t>邦子</t>
  </si>
  <si>
    <t>香織</t>
  </si>
  <si>
    <t>筒井</t>
  </si>
  <si>
    <t>珠世</t>
  </si>
  <si>
    <t>赤木</t>
  </si>
  <si>
    <t>井澤　</t>
  </si>
  <si>
    <t>野洲市</t>
  </si>
  <si>
    <t>石田</t>
  </si>
  <si>
    <t>文彦</t>
  </si>
  <si>
    <t>澤田</t>
  </si>
  <si>
    <t>啓一</t>
  </si>
  <si>
    <t>西岡</t>
  </si>
  <si>
    <t>庸介</t>
  </si>
  <si>
    <t>草津市</t>
  </si>
  <si>
    <t>松島</t>
  </si>
  <si>
    <t>浅田</t>
  </si>
  <si>
    <t>亜祐子</t>
  </si>
  <si>
    <t>フレンズ</t>
  </si>
  <si>
    <t>鈴木</t>
  </si>
  <si>
    <t>長谷出</t>
  </si>
  <si>
    <t xml:space="preserve"> 浩</t>
  </si>
  <si>
    <t xml:space="preserve">山崎 </t>
  </si>
  <si>
    <t xml:space="preserve"> 豊</t>
  </si>
  <si>
    <t>水本</t>
  </si>
  <si>
    <t>佑人</t>
  </si>
  <si>
    <t>平塚</t>
  </si>
  <si>
    <t xml:space="preserve"> 聡</t>
  </si>
  <si>
    <t>三代</t>
  </si>
  <si>
    <t>康成</t>
  </si>
  <si>
    <t>淳史</t>
  </si>
  <si>
    <t>善弘</t>
  </si>
  <si>
    <t>松井</t>
  </si>
  <si>
    <t>美和子</t>
  </si>
  <si>
    <t>梨絵</t>
  </si>
  <si>
    <t>土肥</t>
  </si>
  <si>
    <t>祐子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</si>
  <si>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</si>
  <si>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</si>
  <si>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</si>
  <si>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</si>
  <si>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</si>
  <si>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</si>
  <si>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</si>
  <si>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</si>
  <si>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</si>
  <si>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</si>
  <si>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</si>
  <si>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中西</t>
  </si>
  <si>
    <t>近江八幡市</t>
  </si>
  <si>
    <t>幸典</t>
  </si>
  <si>
    <t>村上</t>
  </si>
  <si>
    <t>卓</t>
  </si>
  <si>
    <t>栗東市</t>
  </si>
  <si>
    <t>久保</t>
  </si>
  <si>
    <t>井ノ口</t>
  </si>
  <si>
    <t>幹也</t>
  </si>
  <si>
    <t>西原</t>
  </si>
  <si>
    <t>達也</t>
  </si>
  <si>
    <t>藤井</t>
  </si>
  <si>
    <t>正和</t>
  </si>
  <si>
    <t>武藤</t>
  </si>
  <si>
    <t>幸宏</t>
  </si>
  <si>
    <t>男</t>
  </si>
  <si>
    <t>小出</t>
  </si>
  <si>
    <t>周平</t>
  </si>
  <si>
    <t>中根</t>
  </si>
  <si>
    <t>田内</t>
  </si>
  <si>
    <t>福島</t>
  </si>
  <si>
    <t>岩崎</t>
  </si>
  <si>
    <t>順子</t>
  </si>
  <si>
    <t>吉村</t>
  </si>
  <si>
    <t>深尾</t>
  </si>
  <si>
    <t>純子</t>
  </si>
  <si>
    <t>け０２</t>
  </si>
  <si>
    <t>河野</t>
  </si>
  <si>
    <t>由子</t>
  </si>
  <si>
    <t>梅田</t>
  </si>
  <si>
    <t>山口</t>
  </si>
  <si>
    <t>小百合</t>
  </si>
  <si>
    <t>小澤</t>
  </si>
  <si>
    <t>藤信</t>
  </si>
  <si>
    <t>プラチナ</t>
  </si>
  <si>
    <t xml:space="preserve"> </t>
  </si>
  <si>
    <t>ぷ０１</t>
  </si>
  <si>
    <t>ぷ０２</t>
  </si>
  <si>
    <t>東近江市</t>
  </si>
  <si>
    <t>谷口</t>
  </si>
  <si>
    <t>蒲生郡</t>
  </si>
  <si>
    <t>英泰</t>
  </si>
  <si>
    <t>永友</t>
  </si>
  <si>
    <t>康貴</t>
  </si>
  <si>
    <t>小倉</t>
  </si>
  <si>
    <t>俊郎</t>
  </si>
  <si>
    <t>片岡</t>
  </si>
  <si>
    <t>一寿</t>
  </si>
  <si>
    <t>亀井</t>
  </si>
  <si>
    <t>雅嗣</t>
  </si>
  <si>
    <t>皓太</t>
  </si>
  <si>
    <t>久保田</t>
  </si>
  <si>
    <t>勉</t>
  </si>
  <si>
    <t>稙田</t>
  </si>
  <si>
    <t>優也</t>
  </si>
  <si>
    <t>竹田</t>
  </si>
  <si>
    <t>圭佑</t>
  </si>
  <si>
    <t>中田</t>
  </si>
  <si>
    <t>富憲</t>
  </si>
  <si>
    <t>健一</t>
  </si>
  <si>
    <t>昌紀</t>
  </si>
  <si>
    <t>浩之</t>
  </si>
  <si>
    <t>洋平</t>
  </si>
  <si>
    <t>宏樹</t>
  </si>
  <si>
    <t>今井</t>
  </si>
  <si>
    <t>植垣</t>
  </si>
  <si>
    <t>貴美子</t>
  </si>
  <si>
    <t>川崎</t>
  </si>
  <si>
    <t>悦子</t>
  </si>
  <si>
    <t>佳子</t>
  </si>
  <si>
    <t>西崎</t>
  </si>
  <si>
    <t>友香</t>
  </si>
  <si>
    <t>倍田</t>
  </si>
  <si>
    <t>光代</t>
  </si>
  <si>
    <t>こ０３</t>
  </si>
  <si>
    <t>征矢</t>
  </si>
  <si>
    <t>こ０４</t>
  </si>
  <si>
    <t>こ０５</t>
  </si>
  <si>
    <t>こ０６</t>
  </si>
  <si>
    <t>岩切</t>
  </si>
  <si>
    <t>佑磨</t>
  </si>
  <si>
    <t>疋田</t>
  </si>
  <si>
    <t>之宏</t>
  </si>
  <si>
    <t>智彦</t>
  </si>
  <si>
    <t>大垣市</t>
  </si>
  <si>
    <t>大阪市</t>
  </si>
  <si>
    <t>京セラ</t>
  </si>
  <si>
    <t>亨</t>
  </si>
  <si>
    <t>崇</t>
  </si>
  <si>
    <t>徹</t>
  </si>
  <si>
    <t>あ２１</t>
  </si>
  <si>
    <t>鹿取</t>
  </si>
  <si>
    <t>あつみ</t>
  </si>
  <si>
    <t>あ２２</t>
  </si>
  <si>
    <t>憲生</t>
  </si>
  <si>
    <t>代表：石田　文彦</t>
  </si>
  <si>
    <t>ishida5122@gmail.com</t>
  </si>
  <si>
    <t>京セラTC</t>
  </si>
  <si>
    <t>き０１</t>
  </si>
  <si>
    <t>拓</t>
  </si>
  <si>
    <t>匡志</t>
  </si>
  <si>
    <t>石田文彦</t>
  </si>
  <si>
    <t>一色</t>
  </si>
  <si>
    <t>翼</t>
  </si>
  <si>
    <t>京セラTC</t>
  </si>
  <si>
    <t>翔太</t>
  </si>
  <si>
    <t>櫻井</t>
  </si>
  <si>
    <t>貴哉</t>
  </si>
  <si>
    <t>京セラ</t>
  </si>
  <si>
    <t>陽介</t>
  </si>
  <si>
    <t>中元寺</t>
  </si>
  <si>
    <t>功貴</t>
  </si>
  <si>
    <t>薮内</t>
  </si>
  <si>
    <t>陸久</t>
  </si>
  <si>
    <t>山本</t>
  </si>
  <si>
    <t>和樹</t>
  </si>
  <si>
    <t>大津市</t>
  </si>
  <si>
    <t>菊井</t>
  </si>
  <si>
    <t>鈴夏</t>
  </si>
  <si>
    <t>森</t>
  </si>
  <si>
    <t>愛捺花</t>
  </si>
  <si>
    <t>湖南市</t>
  </si>
  <si>
    <t>涼花</t>
  </si>
  <si>
    <t>京都市</t>
  </si>
  <si>
    <t>村西</t>
  </si>
  <si>
    <t>徹</t>
  </si>
  <si>
    <t>守山市</t>
  </si>
  <si>
    <t>真理子</t>
  </si>
  <si>
    <t>島井</t>
  </si>
  <si>
    <t>美帆</t>
  </si>
  <si>
    <t>田端</t>
  </si>
  <si>
    <t>輝子</t>
  </si>
  <si>
    <t>八幡市</t>
  </si>
  <si>
    <t>篠原</t>
  </si>
  <si>
    <t>弘法</t>
  </si>
  <si>
    <t>翔太</t>
  </si>
  <si>
    <t>片渕</t>
  </si>
  <si>
    <t>勇輔</t>
  </si>
  <si>
    <t>中尾</t>
  </si>
  <si>
    <t>慶太</t>
  </si>
  <si>
    <t>奥田</t>
  </si>
  <si>
    <t>響介</t>
  </si>
  <si>
    <t>松井美和子</t>
  </si>
  <si>
    <t>miwako-matsui-216@hotmail.co.jp</t>
  </si>
  <si>
    <t>岡野</t>
  </si>
  <si>
    <t>羽</t>
  </si>
  <si>
    <t>宇治市</t>
  </si>
  <si>
    <t>代表　鍵谷　浩太</t>
  </si>
  <si>
    <t>kyu-chosu0808@outlook.jp</t>
  </si>
  <si>
    <t>グリフィンズ　</t>
  </si>
  <si>
    <t>東近江グリフィンズ</t>
  </si>
  <si>
    <t>鍵谷</t>
  </si>
  <si>
    <t>浩太</t>
  </si>
  <si>
    <t>恵亮</t>
  </si>
  <si>
    <t>泰輝</t>
  </si>
  <si>
    <t>梅本</t>
  </si>
  <si>
    <t>侑暉</t>
  </si>
  <si>
    <t>彬弘</t>
  </si>
  <si>
    <t>将義</t>
  </si>
  <si>
    <t>孝宜</t>
  </si>
  <si>
    <t>吉野</t>
  </si>
  <si>
    <t>淳也</t>
  </si>
  <si>
    <t>向井</t>
  </si>
  <si>
    <t>荒木</t>
  </si>
  <si>
    <t>麻友</t>
  </si>
  <si>
    <t>菊地</t>
  </si>
  <si>
    <t>瀬古</t>
  </si>
  <si>
    <t>悠貴</t>
  </si>
  <si>
    <t>陽子</t>
  </si>
  <si>
    <t>村田八日市ＴＣ</t>
  </si>
  <si>
    <t>草野</t>
  </si>
  <si>
    <t>健一</t>
  </si>
  <si>
    <t>彦根市</t>
  </si>
  <si>
    <t>近江八幡市</t>
  </si>
  <si>
    <t>プラチナ</t>
  </si>
  <si>
    <t>ぷ０３</t>
  </si>
  <si>
    <t>ぷ０４</t>
  </si>
  <si>
    <t>ぷ０５</t>
  </si>
  <si>
    <t>ぷ０６</t>
  </si>
  <si>
    <t>ぷ０７</t>
  </si>
  <si>
    <t>ぷ０８</t>
  </si>
  <si>
    <t>ぷ０９</t>
  </si>
  <si>
    <t>ぷ１０</t>
  </si>
  <si>
    <t>ぷ１１</t>
  </si>
  <si>
    <t>ぷ１２</t>
  </si>
  <si>
    <t>ぷ１３</t>
  </si>
  <si>
    <t>ぷ１４</t>
  </si>
  <si>
    <t>ぷ１５</t>
  </si>
  <si>
    <t>代表　国村 昌生</t>
  </si>
  <si>
    <t>kunimuram@sekisuijsuhi.co.jp</t>
  </si>
  <si>
    <t>白井</t>
  </si>
  <si>
    <t>秀幸</t>
  </si>
  <si>
    <t>国村</t>
  </si>
  <si>
    <t>昌生</t>
  </si>
  <si>
    <t>上原</t>
  </si>
  <si>
    <t>悠</t>
  </si>
  <si>
    <t>宮崎</t>
  </si>
  <si>
    <t>大悟</t>
  </si>
  <si>
    <t>せ０７</t>
  </si>
  <si>
    <t>西垣</t>
  </si>
  <si>
    <t>学</t>
  </si>
  <si>
    <t>大津市</t>
  </si>
  <si>
    <t>西村</t>
  </si>
  <si>
    <t>藤居</t>
  </si>
  <si>
    <t>将隆</t>
  </si>
  <si>
    <t>正雄</t>
  </si>
  <si>
    <t>代表　片岡一寿</t>
  </si>
  <si>
    <t>ptkq67180＠yahoo.co.jp</t>
  </si>
  <si>
    <t>堤内</t>
  </si>
  <si>
    <t>祥靖</t>
  </si>
  <si>
    <t>森</t>
  </si>
  <si>
    <t>淳</t>
  </si>
  <si>
    <t>久子</t>
  </si>
  <si>
    <t>辻</t>
  </si>
  <si>
    <t>藤村</t>
  </si>
  <si>
    <t>加代子</t>
  </si>
  <si>
    <t>代表　上津慶和</t>
  </si>
  <si>
    <t>smile.yu5052@gmail.com</t>
  </si>
  <si>
    <t>アンヴァース</t>
  </si>
  <si>
    <t>片桐</t>
  </si>
  <si>
    <t>美里</t>
  </si>
  <si>
    <t>上津</t>
  </si>
  <si>
    <t>慶和</t>
  </si>
  <si>
    <t>猪飼</t>
  </si>
  <si>
    <t>尚輝</t>
  </si>
  <si>
    <t>岡</t>
  </si>
  <si>
    <t>栄介</t>
  </si>
  <si>
    <t>西嶌</t>
  </si>
  <si>
    <t>島田</t>
  </si>
  <si>
    <t>津曲</t>
  </si>
  <si>
    <t>崇志</t>
  </si>
  <si>
    <t>湖南市</t>
  </si>
  <si>
    <t>越智</t>
  </si>
  <si>
    <t>友基</t>
  </si>
  <si>
    <t>辻本</t>
  </si>
  <si>
    <t>将士</t>
  </si>
  <si>
    <t>原</t>
  </si>
  <si>
    <t>智則</t>
  </si>
  <si>
    <t>石倉</t>
  </si>
  <si>
    <t>ピーター</t>
  </si>
  <si>
    <t>リーダー</t>
  </si>
  <si>
    <t>鍋内</t>
  </si>
  <si>
    <t>雄樹</t>
  </si>
  <si>
    <t>靖之</t>
  </si>
  <si>
    <t>個人登録</t>
  </si>
  <si>
    <t>竜平</t>
  </si>
  <si>
    <t>寺元</t>
  </si>
  <si>
    <t>翔太</t>
  </si>
  <si>
    <t>知里</t>
  </si>
  <si>
    <t>末木</t>
  </si>
  <si>
    <t>久美子</t>
  </si>
  <si>
    <t>垂井町</t>
  </si>
  <si>
    <t>山口</t>
  </si>
  <si>
    <t>千恵</t>
  </si>
  <si>
    <t>榎本</t>
  </si>
  <si>
    <t>匡秀</t>
  </si>
  <si>
    <t>松本</t>
  </si>
  <si>
    <t>美緒</t>
  </si>
  <si>
    <t>牛道</t>
  </si>
  <si>
    <t>雄介</t>
  </si>
  <si>
    <t>あん０１</t>
  </si>
  <si>
    <t>あん０２</t>
  </si>
  <si>
    <t>あん０３</t>
  </si>
  <si>
    <t>あん０４</t>
  </si>
  <si>
    <t>あん０５</t>
  </si>
  <si>
    <t>あん０６</t>
  </si>
  <si>
    <t>あん０７</t>
  </si>
  <si>
    <t>あん０８</t>
  </si>
  <si>
    <t>あん０９</t>
  </si>
  <si>
    <t>あん１０</t>
  </si>
  <si>
    <t>あん１１</t>
  </si>
  <si>
    <t>あん１２</t>
  </si>
  <si>
    <t>あん１３</t>
  </si>
  <si>
    <t>あん１４</t>
  </si>
  <si>
    <t>あん１５</t>
  </si>
  <si>
    <t>あん１６</t>
  </si>
  <si>
    <t>あん１７</t>
  </si>
  <si>
    <t>あん１８</t>
  </si>
  <si>
    <t>あん１９</t>
  </si>
  <si>
    <t>あん２０</t>
  </si>
  <si>
    <t>あん２１</t>
  </si>
  <si>
    <t>あん２２</t>
  </si>
  <si>
    <t>あん２３</t>
  </si>
  <si>
    <t>あん２４</t>
  </si>
  <si>
    <t>あん２５</t>
  </si>
  <si>
    <t>け１６</t>
  </si>
  <si>
    <t>け０５</t>
  </si>
  <si>
    <t xml:space="preserve">傳樹 </t>
  </si>
  <si>
    <t>寛司</t>
  </si>
  <si>
    <t>東</t>
  </si>
  <si>
    <t>佳菜子</t>
  </si>
  <si>
    <t>西野</t>
  </si>
  <si>
    <t>美恵</t>
  </si>
  <si>
    <t>宮林</t>
  </si>
  <si>
    <t>優至</t>
  </si>
  <si>
    <t>茂嘉</t>
  </si>
  <si>
    <t>橋爪</t>
  </si>
  <si>
    <t>き０２</t>
  </si>
  <si>
    <t>き０３</t>
  </si>
  <si>
    <t>大河原</t>
  </si>
  <si>
    <t>豊</t>
  </si>
  <si>
    <t>友結</t>
  </si>
  <si>
    <t>き２０</t>
  </si>
  <si>
    <t>き２２</t>
  </si>
  <si>
    <t>一瀬</t>
  </si>
  <si>
    <t>智紀</t>
  </si>
  <si>
    <t>ふ０１</t>
  </si>
  <si>
    <t>ふ０２</t>
  </si>
  <si>
    <t>ふ０３</t>
  </si>
  <si>
    <t>岡本</t>
  </si>
  <si>
    <t>大樹</t>
  </si>
  <si>
    <t>ふ０４</t>
  </si>
  <si>
    <t>照幸</t>
  </si>
  <si>
    <t>ふ０５</t>
  </si>
  <si>
    <t>ふ０６</t>
  </si>
  <si>
    <t>ふ０７</t>
  </si>
  <si>
    <t>西和田</t>
  </si>
  <si>
    <t>昌恭</t>
  </si>
  <si>
    <t>犬上郡</t>
  </si>
  <si>
    <t>ふ０８</t>
  </si>
  <si>
    <t>ふ０９</t>
  </si>
  <si>
    <t>ふ１０</t>
  </si>
  <si>
    <t>ふ１１</t>
  </si>
  <si>
    <t>卓志</t>
  </si>
  <si>
    <t>ふ１２</t>
  </si>
  <si>
    <t>ふ１３</t>
  </si>
  <si>
    <t>ふ１４</t>
  </si>
  <si>
    <t>ふ１５</t>
  </si>
  <si>
    <t>ふ１６</t>
  </si>
  <si>
    <t>ふ１７</t>
  </si>
  <si>
    <t>ふ１８</t>
  </si>
  <si>
    <t>ふ１９</t>
  </si>
  <si>
    <t>ふ２０</t>
  </si>
  <si>
    <t>ふ２１</t>
  </si>
  <si>
    <t>ふ２２</t>
  </si>
  <si>
    <t>河西</t>
  </si>
  <si>
    <t>礼</t>
  </si>
  <si>
    <t>ふ２３</t>
  </si>
  <si>
    <t>出縄</t>
  </si>
  <si>
    <t>甲賀市</t>
  </si>
  <si>
    <t>ぐ０１</t>
  </si>
  <si>
    <t>グリフィンズ</t>
  </si>
  <si>
    <t>鍵谷浩太</t>
  </si>
  <si>
    <t>ぐ０２</t>
  </si>
  <si>
    <t>浅田恵亮</t>
  </si>
  <si>
    <t>ぐ０３</t>
  </si>
  <si>
    <t>中西泰輝</t>
  </si>
  <si>
    <t>ぐ０４</t>
  </si>
  <si>
    <t>彬充</t>
  </si>
  <si>
    <t>梅本彬充</t>
  </si>
  <si>
    <t>ぐ０５</t>
  </si>
  <si>
    <t>久保侑暉</t>
  </si>
  <si>
    <t>ぐ０６</t>
  </si>
  <si>
    <t>井ノ口幹也</t>
  </si>
  <si>
    <t>ぐ０７</t>
  </si>
  <si>
    <t>漆原大介</t>
  </si>
  <si>
    <t>ぐ０８</t>
  </si>
  <si>
    <t>土田哲也</t>
  </si>
  <si>
    <t>ぐ０９</t>
  </si>
  <si>
    <t>金谷太郎</t>
  </si>
  <si>
    <t>ぐ１０</t>
  </si>
  <si>
    <t>佐野望</t>
  </si>
  <si>
    <t>ぐ１１</t>
  </si>
  <si>
    <t>吉野淳也</t>
  </si>
  <si>
    <t>ぐ１２</t>
  </si>
  <si>
    <t>中山</t>
  </si>
  <si>
    <t>中山幸典</t>
  </si>
  <si>
    <t>ぐ１３</t>
  </si>
  <si>
    <t>村上卓</t>
  </si>
  <si>
    <t>ぐ１４</t>
  </si>
  <si>
    <t>山本将義</t>
  </si>
  <si>
    <t>ぐ１５</t>
  </si>
  <si>
    <t>西原達也</t>
  </si>
  <si>
    <t>ぐ１６</t>
  </si>
  <si>
    <t>田内孝宜</t>
  </si>
  <si>
    <t>ぐ１７</t>
  </si>
  <si>
    <t>寿人</t>
  </si>
  <si>
    <t>森寿人</t>
  </si>
  <si>
    <t>ぐ１８</t>
  </si>
  <si>
    <t>藤井正和</t>
  </si>
  <si>
    <t>ぐ１９</t>
  </si>
  <si>
    <t>武藤幸宏</t>
  </si>
  <si>
    <t>ぐ２０</t>
  </si>
  <si>
    <t>小出周平</t>
  </si>
  <si>
    <t>ぐ２１</t>
  </si>
  <si>
    <t>濱田彬弘</t>
  </si>
  <si>
    <t>ぐ２２</t>
  </si>
  <si>
    <t>啓伍</t>
  </si>
  <si>
    <t>中根啓伍</t>
  </si>
  <si>
    <t>ぐ２３</t>
  </si>
  <si>
    <t>瀬古悠貴</t>
  </si>
  <si>
    <t>ぐ２４</t>
  </si>
  <si>
    <t>章人</t>
  </si>
  <si>
    <t>向井章人</t>
  </si>
  <si>
    <t>ぐ２５</t>
  </si>
  <si>
    <t>菊地健太郎</t>
  </si>
  <si>
    <t>ぐ２６</t>
  </si>
  <si>
    <t>鹿野</t>
  </si>
  <si>
    <t>雄大</t>
  </si>
  <si>
    <t>鹿野雄大</t>
  </si>
  <si>
    <t>ぐ２７</t>
  </si>
  <si>
    <t>澁谷</t>
  </si>
  <si>
    <t>晃大</t>
  </si>
  <si>
    <t>澁谷晃大</t>
  </si>
  <si>
    <t>ぐ２８</t>
  </si>
  <si>
    <t>孟</t>
  </si>
  <si>
    <t>谷口孟</t>
  </si>
  <si>
    <t>ぐ２９</t>
  </si>
  <si>
    <t>遼太郎</t>
  </si>
  <si>
    <t>松本遼太郎</t>
  </si>
  <si>
    <t>ぐ３０</t>
  </si>
  <si>
    <t>高橋</t>
  </si>
  <si>
    <t>高橋和也</t>
  </si>
  <si>
    <t>ぐ３１</t>
  </si>
  <si>
    <t>藤居将隆</t>
  </si>
  <si>
    <t>ぐ３２</t>
  </si>
  <si>
    <t>楠瀬</t>
  </si>
  <si>
    <t>楠瀬正雄</t>
  </si>
  <si>
    <t>ぐ３３</t>
  </si>
  <si>
    <t>谷内口</t>
  </si>
  <si>
    <t>惇</t>
  </si>
  <si>
    <t>谷内口淳</t>
  </si>
  <si>
    <t>ぐ３４</t>
  </si>
  <si>
    <t>漆原友里</t>
  </si>
  <si>
    <t>ぐ３５</t>
  </si>
  <si>
    <t>濱田晴香</t>
  </si>
  <si>
    <t>ぐ３６</t>
  </si>
  <si>
    <t>和田桃子</t>
  </si>
  <si>
    <t>ぐ３７</t>
  </si>
  <si>
    <t>藤岡美智子</t>
  </si>
  <si>
    <t>ぐ３８</t>
  </si>
  <si>
    <t>岩崎順子</t>
  </si>
  <si>
    <t>ぐ３９</t>
  </si>
  <si>
    <t>安梨佐</t>
  </si>
  <si>
    <t>吉村安梨佐</t>
  </si>
  <si>
    <t>ぐ４０</t>
  </si>
  <si>
    <t>荒木麻友</t>
  </si>
  <si>
    <t>ぐ４１</t>
  </si>
  <si>
    <t>山本順子</t>
  </si>
  <si>
    <t>ぐ４２</t>
  </si>
  <si>
    <t>あづさ</t>
  </si>
  <si>
    <t>今井あづさ</t>
  </si>
  <si>
    <t>ぐ４３</t>
  </si>
  <si>
    <t>深尾純子</t>
  </si>
  <si>
    <t>ぐ４４</t>
  </si>
  <si>
    <t>佐野香織</t>
  </si>
  <si>
    <t>ぐ４５</t>
  </si>
  <si>
    <t>草野</t>
  </si>
  <si>
    <t>菜摘</t>
  </si>
  <si>
    <t>草野菜摘</t>
  </si>
  <si>
    <t>ぐ４６</t>
  </si>
  <si>
    <t>武田</t>
  </si>
  <si>
    <t>亜加梨</t>
  </si>
  <si>
    <t>武田亜加梨</t>
  </si>
  <si>
    <t>ぐ４７</t>
  </si>
  <si>
    <t>保乃実</t>
  </si>
  <si>
    <t>西村保乃実</t>
  </si>
  <si>
    <t>ぐ４８</t>
  </si>
  <si>
    <t>山口千恵</t>
  </si>
  <si>
    <t>健治</t>
  </si>
  <si>
    <t>谷　寿子</t>
  </si>
  <si>
    <t>代表者　辰巳悟朗</t>
  </si>
  <si>
    <t>puntyan0412@zeus.eonet.ne.jp</t>
  </si>
  <si>
    <t>む０１</t>
  </si>
  <si>
    <t>む０２</t>
  </si>
  <si>
    <t>徳永</t>
  </si>
  <si>
    <t>剛</t>
  </si>
  <si>
    <t>栗東市</t>
  </si>
  <si>
    <t>藤原</t>
  </si>
  <si>
    <t>まい</t>
  </si>
  <si>
    <t>並河</t>
  </si>
  <si>
    <t>康訓</t>
  </si>
  <si>
    <t>川上</t>
  </si>
  <si>
    <t>美弥子</t>
  </si>
  <si>
    <t>的場</t>
  </si>
  <si>
    <t>弘明</t>
  </si>
  <si>
    <t>野洲市</t>
  </si>
  <si>
    <t>tani0429@e-omi.ne.jp</t>
  </si>
  <si>
    <t>代表　谷口一男</t>
  </si>
  <si>
    <t>青井</t>
  </si>
  <si>
    <t>亘</t>
  </si>
  <si>
    <t>羽田</t>
  </si>
  <si>
    <t>昭夫</t>
  </si>
  <si>
    <t>日野町</t>
  </si>
  <si>
    <t>昌彦</t>
  </si>
  <si>
    <t>森谷</t>
  </si>
  <si>
    <t>洋子</t>
  </si>
  <si>
    <t>安田</t>
  </si>
  <si>
    <t>和彦</t>
  </si>
  <si>
    <t>吉田</t>
  </si>
  <si>
    <t>知司</t>
  </si>
  <si>
    <t>英夫</t>
  </si>
  <si>
    <t>一男</t>
  </si>
  <si>
    <t>鶴田</t>
  </si>
  <si>
    <t>進</t>
  </si>
  <si>
    <t>堀部</t>
  </si>
  <si>
    <t>品子</t>
  </si>
  <si>
    <t>油利</t>
  </si>
  <si>
    <t>村田</t>
  </si>
  <si>
    <t>朋子</t>
  </si>
  <si>
    <t>小柳</t>
  </si>
  <si>
    <t>寛明</t>
  </si>
  <si>
    <t>彦根市</t>
  </si>
  <si>
    <t>堀川</t>
  </si>
  <si>
    <t>敬児</t>
  </si>
  <si>
    <t>高田</t>
  </si>
  <si>
    <t>洋治</t>
  </si>
  <si>
    <t>う０１</t>
  </si>
  <si>
    <t>石岡良典</t>
  </si>
  <si>
    <t>う０２</t>
  </si>
  <si>
    <t>小倉俊郎</t>
  </si>
  <si>
    <t>片岡一寿</t>
  </si>
  <si>
    <t>長谷出 浩</t>
  </si>
  <si>
    <t>山崎  豊</t>
  </si>
  <si>
    <t>亀井雅嗣</t>
  </si>
  <si>
    <t>亀井皓太</t>
  </si>
  <si>
    <t>北野智尋</t>
  </si>
  <si>
    <t>久保田勉</t>
  </si>
  <si>
    <t>稙田優也</t>
  </si>
  <si>
    <t>竹田圭佑</t>
  </si>
  <si>
    <t>堤内昭仁</t>
  </si>
  <si>
    <t>中田富憲</t>
  </si>
  <si>
    <t>深田健太郎</t>
  </si>
  <si>
    <t>峰　</t>
  </si>
  <si>
    <t>峰　祥靖</t>
  </si>
  <si>
    <t>森健一</t>
  </si>
  <si>
    <t>山本昌紀</t>
  </si>
  <si>
    <t>山本浩之</t>
  </si>
  <si>
    <t>吉村淳</t>
  </si>
  <si>
    <t>稗島</t>
  </si>
  <si>
    <t>啓司</t>
  </si>
  <si>
    <t>稗島啓司</t>
  </si>
  <si>
    <t>慎一郎</t>
  </si>
  <si>
    <t>佐野慎一郎</t>
  </si>
  <si>
    <t>高瀬眞志</t>
  </si>
  <si>
    <t>竹下英伸</t>
  </si>
  <si>
    <t>竹下恭平</t>
  </si>
  <si>
    <t>邦明</t>
  </si>
  <si>
    <t>田中邦明</t>
  </si>
  <si>
    <t>田中伸一</t>
  </si>
  <si>
    <t>田中宏樹</t>
  </si>
  <si>
    <t>奥内</t>
  </si>
  <si>
    <t>栄治</t>
  </si>
  <si>
    <t>奥内栄治</t>
  </si>
  <si>
    <t>脇野</t>
  </si>
  <si>
    <t>佳邦</t>
  </si>
  <si>
    <t>脇野佳邦</t>
  </si>
  <si>
    <t>牛道雄介</t>
  </si>
  <si>
    <t>野村良平</t>
  </si>
  <si>
    <t>土肥</t>
  </si>
  <si>
    <t>将博</t>
  </si>
  <si>
    <t>土肥将博</t>
  </si>
  <si>
    <t>利光</t>
  </si>
  <si>
    <t>龍司</t>
  </si>
  <si>
    <t>利光龍司</t>
  </si>
  <si>
    <t>我孫子</t>
  </si>
  <si>
    <t>幹</t>
  </si>
  <si>
    <t>我孫子幹</t>
  </si>
  <si>
    <t>梶木和子</t>
  </si>
  <si>
    <t>今井順子</t>
  </si>
  <si>
    <t>植垣貴美子</t>
  </si>
  <si>
    <t>川崎悦子</t>
  </si>
  <si>
    <t>辻佳子</t>
  </si>
  <si>
    <t>西崎友香</t>
  </si>
  <si>
    <t>倍田優子</t>
  </si>
  <si>
    <t>藤村加代子</t>
  </si>
  <si>
    <t>竹下光代</t>
  </si>
  <si>
    <t>松本美緒</t>
  </si>
  <si>
    <t>姫井亜利沙</t>
  </si>
  <si>
    <t>山岡</t>
  </si>
  <si>
    <t>千春</t>
  </si>
  <si>
    <t>山岡千春</t>
  </si>
  <si>
    <t>康司</t>
  </si>
  <si>
    <t>義弘</t>
  </si>
  <si>
    <t>松原</t>
  </si>
  <si>
    <t>日野町</t>
  </si>
  <si>
    <t>こ０７</t>
  </si>
  <si>
    <t>水谷</t>
  </si>
  <si>
    <t>真逸</t>
  </si>
  <si>
    <t>彦根市</t>
  </si>
  <si>
    <t>こ０８</t>
  </si>
  <si>
    <t>篤司</t>
  </si>
  <si>
    <t>こ０９</t>
  </si>
  <si>
    <t>河合</t>
  </si>
  <si>
    <t>陽太</t>
  </si>
  <si>
    <t>こ１０</t>
  </si>
  <si>
    <t>國本</t>
  </si>
  <si>
    <t>（288-10）Ｘ1000＋2000Ｘ10＝298000</t>
  </si>
  <si>
    <t>う３７</t>
  </si>
  <si>
    <t>う２２</t>
  </si>
  <si>
    <t>ぷ１１</t>
  </si>
  <si>
    <t>う３５</t>
  </si>
  <si>
    <t>う３６</t>
  </si>
  <si>
    <t>け２２</t>
  </si>
  <si>
    <t>け１７</t>
  </si>
  <si>
    <t>ぷ０５</t>
  </si>
  <si>
    <t>ぷ０６</t>
  </si>
  <si>
    <t>ぷ０８</t>
  </si>
  <si>
    <t>う３４</t>
  </si>
  <si>
    <t>ぷ１０</t>
  </si>
  <si>
    <t>ぷ０３</t>
  </si>
  <si>
    <t>ぷ１２</t>
  </si>
  <si>
    <t>順位決定方法　①完了試合数　②勝数　③直接対決　④取得ゲーム率（取得ゲーム数/全ゲーム数）</t>
  </si>
  <si>
    <t>リーグ1
ドームＡ・Ｂ</t>
  </si>
  <si>
    <t>リーグ2
外Ｃ・Ｄ</t>
  </si>
  <si>
    <t>ウィークデーテニス大会　歴代入賞者</t>
  </si>
  <si>
    <t>優　勝</t>
  </si>
  <si>
    <t>準優勝</t>
  </si>
  <si>
    <t>3　位</t>
  </si>
  <si>
    <t>第1回　2005年</t>
  </si>
  <si>
    <t>羽田昭夫・鷹野泰</t>
  </si>
  <si>
    <t>西村和雄・香川光雄</t>
  </si>
  <si>
    <t>稲毛遼三・堀江孝信</t>
  </si>
  <si>
    <t>JACK</t>
  </si>
  <si>
    <t>第2回　2006年</t>
  </si>
  <si>
    <t>羽田昭夫・関塚清茂</t>
  </si>
  <si>
    <t>香川光雄・山崎建次</t>
  </si>
  <si>
    <t>西村国太郎・樋山達哉</t>
  </si>
  <si>
    <t>第3回　2007年</t>
  </si>
  <si>
    <t>高田洋治・稲毛遼三</t>
  </si>
  <si>
    <t>西村和雄・藤本昌彦</t>
  </si>
  <si>
    <t>第4回　2008年</t>
  </si>
  <si>
    <t>羽田昭夫・吉岡京子</t>
  </si>
  <si>
    <t>梶木和子・永松貴子</t>
  </si>
  <si>
    <t>プラチナ・フレンズ</t>
  </si>
  <si>
    <t>第5回　2009年</t>
  </si>
  <si>
    <t>　　大林　久・寺川浩史</t>
  </si>
  <si>
    <t>羽田昭夫・飯塚アイ子</t>
  </si>
  <si>
    <t>西村国太郎・西村和雄</t>
  </si>
  <si>
    <t>　2010年</t>
  </si>
  <si>
    <t>雨天のため中止</t>
  </si>
  <si>
    <t>第６回　2011年</t>
  </si>
  <si>
    <t>田中和枝・石原はる美</t>
  </si>
  <si>
    <t>安田和彦・中野哲也</t>
  </si>
  <si>
    <t>羽田昭夫・堀部品子</t>
  </si>
  <si>
    <t>第７回　2012年</t>
  </si>
  <si>
    <t>永松貴子・春名真由美</t>
  </si>
  <si>
    <t>羽田昭夫・藤本昌彦</t>
  </si>
  <si>
    <t>Kテニス・一般</t>
  </si>
  <si>
    <t>第８回　2013年</t>
  </si>
  <si>
    <t>杉山邦夫・吉岡京子</t>
  </si>
  <si>
    <t>高田洋二・飯塚アイ子</t>
  </si>
  <si>
    <t>松井美和子・寺岡由美子</t>
  </si>
  <si>
    <t>4月２５日（木）</t>
  </si>
  <si>
    <t>村田TC・フレンズ</t>
  </si>
  <si>
    <t>湖東プラチナTC</t>
  </si>
  <si>
    <t>フレンズ</t>
  </si>
  <si>
    <t>第９回　2014年</t>
  </si>
  <si>
    <t>吉田知司・吉岡京子</t>
  </si>
  <si>
    <t>日高真規子・佐竹昌子</t>
  </si>
  <si>
    <t>羽田昭夫・高田洋治</t>
  </si>
  <si>
    <t>4月24日（木）</t>
  </si>
  <si>
    <t>ぼんズ</t>
  </si>
  <si>
    <t>第10回記念2015年</t>
  </si>
  <si>
    <t>永松貴子・筒井珠世</t>
  </si>
  <si>
    <t>梶木和子・杉山邦夫</t>
  </si>
  <si>
    <t>田中和枝・出縄久子</t>
  </si>
  <si>
    <t>4月２３日（木）</t>
  </si>
  <si>
    <t>Ｋテニス・ぼんズ</t>
  </si>
  <si>
    <t>Kテニス・村田TC</t>
  </si>
  <si>
    <t>第11回2017年</t>
  </si>
  <si>
    <t>鈴木・今井</t>
  </si>
  <si>
    <t>杉山・片岡</t>
  </si>
  <si>
    <t>4月20日（木）</t>
  </si>
  <si>
    <t>フレンズ・うさかめ</t>
  </si>
  <si>
    <t>村田ＴＣ・京セラＴＣ</t>
  </si>
  <si>
    <t>第12回2018年</t>
  </si>
  <si>
    <t>杉山邦夫・梶木和子</t>
  </si>
  <si>
    <t>出縄久子・吉岡京子</t>
  </si>
  <si>
    <t>4月12日（木）</t>
  </si>
  <si>
    <t>村田ＴＣ・Ｋテニスカレッジ</t>
  </si>
  <si>
    <t>Ｋテニスカレッジ・フレンズ</t>
  </si>
  <si>
    <t>第13回2019年</t>
  </si>
  <si>
    <t>4月4日（木）</t>
  </si>
  <si>
    <t>川並和之・田中和枝</t>
  </si>
  <si>
    <t>Ｋテニスカレッジ</t>
  </si>
  <si>
    <t>湖東プラチナTC</t>
  </si>
  <si>
    <t>吉田知司・堀川啓児</t>
  </si>
  <si>
    <t>植垣貴美子・松井美和子</t>
  </si>
  <si>
    <t>うさかめ・フレンズ</t>
  </si>
  <si>
    <t>早川</t>
  </si>
  <si>
    <t>第14回2020年</t>
  </si>
  <si>
    <t>4月2日（木）</t>
  </si>
  <si>
    <t>第14回ウィークデーテニス　1セットマッチ（６－６タイブレーク）ノーアド方式</t>
  </si>
  <si>
    <t>コンソレーション</t>
  </si>
  <si>
    <t>ＢＹＥ</t>
  </si>
  <si>
    <t>➅</t>
  </si>
  <si>
    <t>ひばり公園　　　　　　　　　　　　　　　　　　　　　　　　　　　2020.04.02</t>
  </si>
  <si>
    <t>⑦</t>
  </si>
  <si>
    <t>我孫子</t>
  </si>
  <si>
    <t>梶木</t>
  </si>
  <si>
    <t>福永</t>
  </si>
  <si>
    <t>6-1</t>
  </si>
  <si>
    <t>6-3</t>
  </si>
  <si>
    <t>6-0</t>
  </si>
  <si>
    <t>青井・早川</t>
  </si>
  <si>
    <t>7-6</t>
  </si>
  <si>
    <t>今井・油利</t>
  </si>
  <si>
    <t>6-4</t>
  </si>
  <si>
    <t>4-5</t>
  </si>
  <si>
    <t>永松貴子・川並和之</t>
  </si>
  <si>
    <t>うさかめ</t>
  </si>
  <si>
    <t>植垣貴美子・高瀬眞志</t>
  </si>
  <si>
    <t>今井順子・油利享</t>
  </si>
  <si>
    <t>うさかめ・プラチナ</t>
  </si>
  <si>
    <t>優勝　川並・永松　組（Ｋテニスカレッジ）　　　　　　　　　　　　　　　　　　　　　準優勝　高瀬・植垣　組（うさかめ）</t>
  </si>
  <si>
    <t>コンソレ優勝　村田・堀部　組（湖東プラチナＴＣ）</t>
  </si>
  <si>
    <t>直接対決</t>
  </si>
  <si>
    <t>触接対決</t>
  </si>
  <si>
    <t>３位　今井・油利　組（うさかめ・プラチナ）　　　　　　　　　　　　　　　　　　　　4位　早川・青井　組（湖東プラチナＴＣ）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</si>
</sst>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8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HG創英角ｺﾞｼｯｸUB"/>
      <family val="3"/>
    </font>
    <font>
      <b/>
      <sz val="12"/>
      <name val="HGS明朝B"/>
      <family val="1"/>
    </font>
    <font>
      <sz val="12"/>
      <name val="HG創英角ｺﾞｼｯｸUB"/>
      <family val="3"/>
    </font>
    <font>
      <sz val="12"/>
      <name val="HGS明朝B"/>
      <family val="1"/>
    </font>
    <font>
      <b/>
      <sz val="12"/>
      <name val="MS PGothic"/>
      <family val="3"/>
    </font>
    <font>
      <b/>
      <sz val="18"/>
      <name val="ＭＳ Ｐゴシック"/>
      <family val="3"/>
    </font>
    <font>
      <sz val="11"/>
      <color indexed="10"/>
      <name val="HGｺﾞｼｯｸE"/>
      <family val="3"/>
    </font>
    <font>
      <sz val="11"/>
      <color indexed="22"/>
      <name val="ＭＳ Ｐゴシック"/>
      <family val="3"/>
    </font>
    <font>
      <b/>
      <sz val="11"/>
      <color indexed="8"/>
      <name val="MS PGothic"/>
      <family val="3"/>
    </font>
    <font>
      <b/>
      <sz val="11"/>
      <color indexed="10"/>
      <name val="MS PGothic"/>
      <family val="3"/>
    </font>
    <font>
      <sz val="12"/>
      <color indexed="10"/>
      <name val="ＭＳ Ｐゴシック"/>
      <family val="3"/>
    </font>
    <font>
      <sz val="12"/>
      <color indexed="8"/>
      <name val="HG創英角ｺﾞｼｯｸUB"/>
      <family val="3"/>
    </font>
    <font>
      <b/>
      <sz val="12"/>
      <color indexed="8"/>
      <name val="MS PGothic"/>
      <family val="3"/>
    </font>
    <font>
      <b/>
      <sz val="12"/>
      <color indexed="10"/>
      <name val="MS PGothic"/>
      <family val="3"/>
    </font>
    <font>
      <b/>
      <sz val="10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HGｺﾞｼｯｸE"/>
      <family val="3"/>
    </font>
    <font>
      <sz val="11"/>
      <color theme="0" tint="-0.1499900072813034"/>
      <name val="ＭＳ Ｐゴシック"/>
      <family val="3"/>
    </font>
    <font>
      <b/>
      <sz val="11"/>
      <color indexed="10"/>
      <name val="Calibri"/>
      <family val="3"/>
    </font>
    <font>
      <b/>
      <sz val="11"/>
      <color rgb="FF000000"/>
      <name val="MS PGothic"/>
      <family val="3"/>
    </font>
    <font>
      <b/>
      <sz val="11"/>
      <color rgb="FFFF0000"/>
      <name val="MS PGothic"/>
      <family val="3"/>
    </font>
    <font>
      <b/>
      <sz val="11"/>
      <color rgb="FF00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sz val="12"/>
      <color indexed="8"/>
      <name val="Calibri"/>
      <family val="3"/>
    </font>
    <font>
      <b/>
      <sz val="12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HG創英角ｺﾞｼｯｸUB"/>
      <family val="3"/>
    </font>
    <font>
      <b/>
      <sz val="12"/>
      <color indexed="10"/>
      <name val="Calibri"/>
      <family val="3"/>
    </font>
    <font>
      <sz val="12"/>
      <color theme="1"/>
      <name val="ＭＳ Ｐゴシック"/>
      <family val="3"/>
    </font>
    <font>
      <b/>
      <sz val="12"/>
      <color rgb="FF000000"/>
      <name val="MS PGothic"/>
      <family val="3"/>
    </font>
    <font>
      <b/>
      <sz val="12"/>
      <color rgb="FFFF0000"/>
      <name val="MS PGothic"/>
      <family val="3"/>
    </font>
    <font>
      <b/>
      <sz val="12"/>
      <color rgb="FF000000"/>
      <name val="ＭＳ Ｐゴシック"/>
      <family val="3"/>
    </font>
    <font>
      <b/>
      <sz val="11"/>
      <color rgb="FF00B050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97"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0" borderId="1" applyNumberFormat="0" applyAlignment="0" applyProtection="0"/>
    <xf numFmtId="0" fontId="56" fillId="21" borderId="2" applyNumberFormat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8" fillId="0" borderId="4" applyNumberFormat="0" applyFill="0" applyAlignment="0" applyProtection="0"/>
    <xf numFmtId="0" fontId="57" fillId="0" borderId="5" applyNumberFormat="0" applyFill="0" applyAlignment="0" applyProtection="0"/>
    <xf numFmtId="0" fontId="30" fillId="3" borderId="0" applyNumberFormat="0" applyBorder="0" applyAlignment="0" applyProtection="0"/>
    <xf numFmtId="0" fontId="23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2" fillId="24" borderId="11" applyNumberFormat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1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181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 applyProtection="1">
      <alignment vertical="center" shrinkToFit="1"/>
      <protection locked="0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91" applyFont="1">
      <alignment vertical="center"/>
    </xf>
    <xf numFmtId="0" fontId="3" fillId="0" borderId="0" xfId="91" applyFont="1" applyAlignment="1">
      <alignment horizontal="center" vertical="center"/>
    </xf>
    <xf numFmtId="0" fontId="1" fillId="0" borderId="0" xfId="91" applyFont="1">
      <alignment vertical="center"/>
    </xf>
    <xf numFmtId="0" fontId="6" fillId="0" borderId="0" xfId="91" applyFont="1" applyAlignment="1">
      <alignment horizontal="left" vertical="center"/>
    </xf>
    <xf numFmtId="0" fontId="1" fillId="0" borderId="0" xfId="91" applyFont="1" applyAlignment="1">
      <alignment horizontal="left" vertical="center"/>
    </xf>
    <xf numFmtId="0" fontId="5" fillId="0" borderId="0" xfId="91" applyFont="1">
      <alignment vertical="center"/>
    </xf>
    <xf numFmtId="0" fontId="5" fillId="0" borderId="0" xfId="91" applyFont="1" applyAlignment="1">
      <alignment horizontal="left" vertical="center"/>
    </xf>
    <xf numFmtId="0" fontId="58" fillId="0" borderId="0" xfId="91" applyFont="1">
      <alignment vertical="center"/>
    </xf>
    <xf numFmtId="0" fontId="5" fillId="0" borderId="0" xfId="0" applyFont="1" applyAlignment="1">
      <alignment vertical="center"/>
    </xf>
    <xf numFmtId="0" fontId="1" fillId="0" borderId="0" xfId="76" applyFont="1">
      <alignment vertical="center"/>
      <protection/>
    </xf>
    <xf numFmtId="0" fontId="1" fillId="0" borderId="0" xfId="0" applyFont="1" applyAlignment="1">
      <alignment vertical="center"/>
    </xf>
    <xf numFmtId="0" fontId="3" fillId="0" borderId="0" xfId="76" applyFont="1" applyAlignment="1">
      <alignment horizontal="center" vertical="center"/>
      <protection/>
    </xf>
    <xf numFmtId="0" fontId="4" fillId="0" borderId="0" xfId="71">
      <alignment vertical="center"/>
    </xf>
    <xf numFmtId="0" fontId="1" fillId="0" borderId="0" xfId="91" applyFont="1" applyAlignment="1">
      <alignment horizontal="left" vertical="center" shrinkToFit="1"/>
    </xf>
    <xf numFmtId="0" fontId="1" fillId="0" borderId="0" xfId="78" applyFont="1" applyAlignment="1">
      <alignment/>
    </xf>
    <xf numFmtId="0" fontId="0" fillId="0" borderId="0" xfId="78" applyAlignment="1">
      <alignment/>
    </xf>
    <xf numFmtId="0" fontId="3" fillId="0" borderId="0" xfId="91" applyFont="1" applyAlignment="1">
      <alignment horizontal="left" vertical="center"/>
    </xf>
    <xf numFmtId="0" fontId="1" fillId="0" borderId="0" xfId="71" applyFont="1">
      <alignment vertical="center"/>
    </xf>
    <xf numFmtId="0" fontId="58" fillId="0" borderId="0" xfId="91" applyFont="1" applyAlignment="1">
      <alignment horizontal="left" vertical="center" shrinkToFit="1"/>
    </xf>
    <xf numFmtId="0" fontId="58" fillId="0" borderId="0" xfId="78" applyFont="1">
      <alignment vertical="center"/>
    </xf>
    <xf numFmtId="0" fontId="1" fillId="0" borderId="0" xfId="78" applyFont="1">
      <alignment vertical="center"/>
    </xf>
    <xf numFmtId="0" fontId="3" fillId="0" borderId="0" xfId="93" applyFont="1">
      <alignment vertical="center"/>
      <protection/>
    </xf>
    <xf numFmtId="0" fontId="58" fillId="0" borderId="0" xfId="93" applyFont="1">
      <alignment vertical="center"/>
      <protection/>
    </xf>
    <xf numFmtId="0" fontId="58" fillId="0" borderId="0" xfId="89" applyFont="1">
      <alignment vertical="center"/>
      <protection/>
    </xf>
    <xf numFmtId="0" fontId="59" fillId="0" borderId="0" xfId="91" applyFont="1">
      <alignment vertical="center"/>
    </xf>
    <xf numFmtId="0" fontId="1" fillId="0" borderId="21" xfId="91" applyFont="1" applyBorder="1">
      <alignment vertical="center"/>
    </xf>
    <xf numFmtId="0" fontId="59" fillId="0" borderId="0" xfId="78" applyFont="1">
      <alignment vertical="center"/>
    </xf>
    <xf numFmtId="0" fontId="8" fillId="0" borderId="0" xfId="91" applyFont="1">
      <alignment vertical="center"/>
    </xf>
    <xf numFmtId="0" fontId="3" fillId="0" borderId="0" xfId="35" applyFont="1">
      <alignment vertical="center"/>
      <protection/>
    </xf>
    <xf numFmtId="0" fontId="5" fillId="0" borderId="0" xfId="35" applyFont="1">
      <alignment vertical="center"/>
      <protection/>
    </xf>
    <xf numFmtId="0" fontId="3" fillId="0" borderId="0" xfId="92" applyFont="1">
      <alignment/>
    </xf>
    <xf numFmtId="0" fontId="3" fillId="25" borderId="0" xfId="91" applyFont="1" applyFill="1">
      <alignment vertical="center"/>
    </xf>
    <xf numFmtId="0" fontId="58" fillId="25" borderId="0" xfId="91" applyFont="1" applyFill="1">
      <alignment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1" fillId="0" borderId="0" xfId="80" applyFont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11" fillId="0" borderId="0" xfId="91" applyFont="1" applyAlignment="1">
      <alignment horizontal="center" vertical="center"/>
    </xf>
    <xf numFmtId="0" fontId="62" fillId="0" borderId="0" xfId="0" applyFont="1" applyAlignment="1">
      <alignment vertical="center"/>
    </xf>
    <xf numFmtId="179" fontId="3" fillId="0" borderId="0" xfId="91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56" fontId="3" fillId="0" borderId="0" xfId="91" applyNumberFormat="1" applyFont="1">
      <alignment vertical="center"/>
    </xf>
    <xf numFmtId="0" fontId="58" fillId="0" borderId="0" xfId="0" applyFont="1" applyAlignment="1">
      <alignment horizontal="left" vertical="center"/>
    </xf>
    <xf numFmtId="0" fontId="4" fillId="0" borderId="0" xfId="78" applyFont="1" applyAlignment="1">
      <alignment/>
    </xf>
    <xf numFmtId="0" fontId="63" fillId="0" borderId="0" xfId="91" applyFont="1">
      <alignment vertical="center"/>
    </xf>
    <xf numFmtId="0" fontId="61" fillId="0" borderId="0" xfId="91" applyFont="1">
      <alignment vertical="center"/>
    </xf>
    <xf numFmtId="0" fontId="61" fillId="0" borderId="0" xfId="78" applyFont="1">
      <alignment vertical="center"/>
    </xf>
    <xf numFmtId="0" fontId="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91" applyFont="1">
      <alignment vertical="center"/>
    </xf>
    <xf numFmtId="0" fontId="58" fillId="0" borderId="21" xfId="91" applyFont="1" applyBorder="1">
      <alignment vertical="center"/>
    </xf>
    <xf numFmtId="0" fontId="58" fillId="0" borderId="0" xfId="76" applyFont="1" applyAlignment="1">
      <alignment horizontal="center" vertical="center"/>
      <protection/>
    </xf>
    <xf numFmtId="0" fontId="60" fillId="0" borderId="0" xfId="81" applyFont="1">
      <alignment vertical="center"/>
      <protection/>
    </xf>
    <xf numFmtId="0" fontId="60" fillId="25" borderId="0" xfId="81" applyFont="1" applyFill="1">
      <alignment vertical="center"/>
      <protection/>
    </xf>
    <xf numFmtId="0" fontId="1" fillId="0" borderId="0" xfId="81" applyFont="1">
      <alignment vertical="center"/>
      <protection/>
    </xf>
    <xf numFmtId="0" fontId="1" fillId="25" borderId="0" xfId="76" applyFont="1" applyFill="1" applyAlignment="1">
      <alignment horizontal="left" vertical="center"/>
      <protection/>
    </xf>
    <xf numFmtId="0" fontId="3" fillId="25" borderId="0" xfId="93" applyFont="1" applyFill="1">
      <alignment vertical="center"/>
      <protection/>
    </xf>
    <xf numFmtId="0" fontId="3" fillId="25" borderId="0" xfId="76" applyFont="1" applyFill="1" applyAlignment="1">
      <alignment horizontal="left" vertical="center"/>
      <protection/>
    </xf>
    <xf numFmtId="0" fontId="61" fillId="25" borderId="0" xfId="81" applyFont="1" applyFill="1">
      <alignment vertical="center"/>
      <protection/>
    </xf>
    <xf numFmtId="0" fontId="1" fillId="25" borderId="0" xfId="83" applyFont="1" applyFill="1">
      <alignment vertical="center"/>
      <protection/>
    </xf>
    <xf numFmtId="0" fontId="1" fillId="25" borderId="0" xfId="91" applyFont="1" applyFill="1">
      <alignment vertical="center"/>
    </xf>
    <xf numFmtId="0" fontId="1" fillId="25" borderId="0" xfId="87" applyFont="1" applyFill="1">
      <alignment vertical="center"/>
      <protection/>
    </xf>
    <xf numFmtId="0" fontId="66" fillId="25" borderId="0" xfId="81" applyFont="1" applyFill="1">
      <alignment vertical="center"/>
      <protection/>
    </xf>
    <xf numFmtId="0" fontId="62" fillId="25" borderId="0" xfId="81" applyFont="1" applyFill="1">
      <alignment vertical="center"/>
      <protection/>
    </xf>
    <xf numFmtId="0" fontId="5" fillId="25" borderId="0" xfId="91" applyFont="1" applyFill="1">
      <alignment vertical="center"/>
    </xf>
    <xf numFmtId="0" fontId="5" fillId="25" borderId="0" xfId="83" applyFont="1" applyFill="1">
      <alignment vertical="center"/>
      <protection/>
    </xf>
    <xf numFmtId="0" fontId="10" fillId="25" borderId="0" xfId="68" applyFont="1" applyFill="1" applyAlignment="1">
      <alignment horizontal="left"/>
      <protection/>
    </xf>
    <xf numFmtId="0" fontId="5" fillId="25" borderId="0" xfId="76" applyFont="1" applyFill="1" applyAlignment="1">
      <alignment horizontal="left" vertical="center"/>
      <protection/>
    </xf>
    <xf numFmtId="0" fontId="58" fillId="25" borderId="0" xfId="76" applyFont="1" applyFill="1" applyAlignment="1">
      <alignment horizontal="left" vertical="center"/>
      <protection/>
    </xf>
    <xf numFmtId="0" fontId="5" fillId="25" borderId="0" xfId="78" applyFont="1" applyFill="1">
      <alignment vertical="center"/>
    </xf>
    <xf numFmtId="0" fontId="67" fillId="25" borderId="0" xfId="81" applyFont="1" applyFill="1">
      <alignment vertical="center"/>
      <protection/>
    </xf>
    <xf numFmtId="0" fontId="68" fillId="0" borderId="2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35" fillId="0" borderId="0" xfId="91" applyFont="1">
      <alignment vertical="center"/>
    </xf>
    <xf numFmtId="0" fontId="35" fillId="0" borderId="0" xfId="91" applyFont="1" applyAlignment="1">
      <alignment horizontal="center" vertical="center"/>
    </xf>
    <xf numFmtId="0" fontId="35" fillId="0" borderId="0" xfId="91" applyFont="1" applyAlignment="1">
      <alignment horizontal="right" vertical="center"/>
    </xf>
    <xf numFmtId="179" fontId="35" fillId="0" borderId="0" xfId="91" applyNumberFormat="1" applyFont="1">
      <alignment vertical="center"/>
    </xf>
    <xf numFmtId="10" fontId="35" fillId="0" borderId="0" xfId="91" applyNumberFormat="1" applyFont="1" applyAlignment="1">
      <alignment horizontal="center" vertical="center"/>
    </xf>
    <xf numFmtId="0" fontId="12" fillId="0" borderId="0" xfId="91" applyFont="1">
      <alignment vertical="center"/>
    </xf>
    <xf numFmtId="0" fontId="11" fillId="0" borderId="0" xfId="0" applyFont="1" applyAlignment="1">
      <alignment/>
    </xf>
    <xf numFmtId="0" fontId="11" fillId="0" borderId="0" xfId="91" applyFont="1" applyAlignment="1">
      <alignment horizontal="left" vertical="center"/>
    </xf>
    <xf numFmtId="0" fontId="12" fillId="0" borderId="0" xfId="91" applyFont="1" applyAlignment="1">
      <alignment horizontal="left" vertical="center"/>
    </xf>
    <xf numFmtId="0" fontId="11" fillId="0" borderId="0" xfId="91" applyFont="1" applyAlignment="1">
      <alignment horizontal="right" vertical="center"/>
    </xf>
    <xf numFmtId="0" fontId="11" fillId="0" borderId="0" xfId="71" applyFont="1" applyAlignment="1">
      <alignment horizontal="right"/>
    </xf>
    <xf numFmtId="0" fontId="11" fillId="0" borderId="0" xfId="91" applyFont="1">
      <alignment vertical="center"/>
    </xf>
    <xf numFmtId="0" fontId="36" fillId="0" borderId="0" xfId="0" applyFont="1" applyAlignment="1">
      <alignment vertical="center"/>
    </xf>
    <xf numFmtId="0" fontId="69" fillId="0" borderId="0" xfId="91" applyFont="1">
      <alignment vertical="center"/>
    </xf>
    <xf numFmtId="0" fontId="70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35" fillId="0" borderId="0" xfId="91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35" fillId="0" borderId="0" xfId="0" applyFont="1" applyAlignment="1">
      <alignment vertical="center"/>
    </xf>
    <xf numFmtId="0" fontId="71" fillId="0" borderId="0" xfId="91" applyFont="1">
      <alignment vertical="center"/>
    </xf>
    <xf numFmtId="0" fontId="71" fillId="0" borderId="0" xfId="0" applyFont="1" applyAlignment="1">
      <alignment/>
    </xf>
    <xf numFmtId="0" fontId="71" fillId="0" borderId="0" xfId="91" applyFont="1" applyAlignment="1">
      <alignment horizontal="left" vertical="center"/>
    </xf>
    <xf numFmtId="0" fontId="71" fillId="0" borderId="0" xfId="91" applyFont="1" applyAlignment="1">
      <alignment horizontal="right" vertical="center"/>
    </xf>
    <xf numFmtId="0" fontId="71" fillId="0" borderId="0" xfId="0" applyFont="1" applyAlignment="1">
      <alignment horizontal="right"/>
    </xf>
    <xf numFmtId="0" fontId="11" fillId="0" borderId="0" xfId="78" applyFont="1">
      <alignment vertical="center"/>
    </xf>
    <xf numFmtId="0" fontId="11" fillId="0" borderId="0" xfId="71" applyFont="1" applyAlignment="1">
      <alignment/>
    </xf>
    <xf numFmtId="0" fontId="37" fillId="0" borderId="0" xfId="71" applyFont="1">
      <alignment vertical="center"/>
    </xf>
    <xf numFmtId="0" fontId="11" fillId="0" borderId="0" xfId="91" applyFont="1" applyAlignment="1">
      <alignment horizontal="left" vertical="center" shrinkToFit="1"/>
    </xf>
    <xf numFmtId="0" fontId="35" fillId="0" borderId="0" xfId="78" applyFont="1" applyAlignment="1">
      <alignment/>
    </xf>
    <xf numFmtId="0" fontId="37" fillId="0" borderId="0" xfId="78" applyFont="1" applyAlignment="1">
      <alignment/>
    </xf>
    <xf numFmtId="0" fontId="36" fillId="0" borderId="0" xfId="78" applyFont="1" applyAlignment="1">
      <alignment/>
    </xf>
    <xf numFmtId="0" fontId="69" fillId="0" borderId="0" xfId="78" applyFont="1">
      <alignment vertical="center"/>
    </xf>
    <xf numFmtId="0" fontId="11" fillId="0" borderId="0" xfId="71" applyFont="1">
      <alignment vertical="center"/>
    </xf>
    <xf numFmtId="0" fontId="69" fillId="0" borderId="0" xfId="91" applyFont="1" applyAlignment="1">
      <alignment horizontal="left" vertical="center"/>
    </xf>
    <xf numFmtId="0" fontId="69" fillId="0" borderId="0" xfId="91" applyFont="1" applyAlignment="1">
      <alignment horizontal="left" vertical="center" shrinkToFit="1"/>
    </xf>
    <xf numFmtId="0" fontId="11" fillId="0" borderId="0" xfId="78" applyFont="1" applyAlignment="1">
      <alignment/>
    </xf>
    <xf numFmtId="0" fontId="11" fillId="0" borderId="0" xfId="0" applyFont="1" applyAlignment="1">
      <alignment vertical="center"/>
    </xf>
    <xf numFmtId="10" fontId="35" fillId="0" borderId="0" xfId="91" applyNumberFormat="1" applyFont="1">
      <alignment vertical="center"/>
    </xf>
    <xf numFmtId="0" fontId="35" fillId="0" borderId="0" xfId="93" applyFont="1">
      <alignment vertical="center"/>
      <protection/>
    </xf>
    <xf numFmtId="0" fontId="35" fillId="0" borderId="0" xfId="89" applyFont="1">
      <alignment vertical="center"/>
      <protection/>
    </xf>
    <xf numFmtId="0" fontId="35" fillId="0" borderId="0" xfId="78" applyFont="1">
      <alignment vertical="center"/>
    </xf>
    <xf numFmtId="0" fontId="35" fillId="0" borderId="0" xfId="0" applyFont="1" applyAlignment="1">
      <alignment/>
    </xf>
    <xf numFmtId="0" fontId="69" fillId="0" borderId="0" xfId="93" applyFont="1">
      <alignment vertical="center"/>
      <protection/>
    </xf>
    <xf numFmtId="0" fontId="71" fillId="0" borderId="0" xfId="89" applyFont="1">
      <alignment vertical="center"/>
      <protection/>
    </xf>
    <xf numFmtId="0" fontId="69" fillId="0" borderId="0" xfId="89" applyFont="1">
      <alignment vertical="center"/>
      <protection/>
    </xf>
    <xf numFmtId="0" fontId="69" fillId="0" borderId="0" xfId="0" applyFont="1" applyAlignment="1">
      <alignment/>
    </xf>
    <xf numFmtId="0" fontId="69" fillId="0" borderId="0" xfId="91" applyFont="1" applyAlignment="1">
      <alignment horizontal="right" vertical="center"/>
    </xf>
    <xf numFmtId="0" fontId="35" fillId="0" borderId="0" xfId="90" applyFont="1">
      <alignment vertical="center"/>
    </xf>
    <xf numFmtId="0" fontId="72" fillId="0" borderId="0" xfId="91" applyFont="1">
      <alignment vertical="center"/>
    </xf>
    <xf numFmtId="0" fontId="72" fillId="0" borderId="0" xfId="0" applyFont="1" applyAlignment="1">
      <alignment/>
    </xf>
    <xf numFmtId="0" fontId="72" fillId="0" borderId="0" xfId="91" applyFont="1" applyAlignment="1">
      <alignment horizontal="left" vertical="center"/>
    </xf>
    <xf numFmtId="0" fontId="72" fillId="0" borderId="0" xfId="91" applyFont="1" applyAlignment="1">
      <alignment horizontal="right" vertical="center"/>
    </xf>
    <xf numFmtId="0" fontId="73" fillId="0" borderId="0" xfId="71" applyFont="1" applyAlignment="1">
      <alignment horizontal="right"/>
    </xf>
    <xf numFmtId="0" fontId="38" fillId="0" borderId="0" xfId="91" applyFont="1">
      <alignment vertical="center"/>
    </xf>
    <xf numFmtId="0" fontId="39" fillId="0" borderId="0" xfId="91" applyFont="1">
      <alignment vertical="center"/>
    </xf>
    <xf numFmtId="0" fontId="72" fillId="0" borderId="0" xfId="78" applyFont="1">
      <alignment vertical="center"/>
    </xf>
    <xf numFmtId="0" fontId="72" fillId="0" borderId="0" xfId="0" applyFont="1" applyAlignment="1">
      <alignment vertical="center"/>
    </xf>
    <xf numFmtId="0" fontId="74" fillId="0" borderId="0" xfId="91" applyFo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71" applyFont="1" applyAlignment="1">
      <alignment horizontal="right"/>
    </xf>
    <xf numFmtId="0" fontId="75" fillId="0" borderId="0" xfId="91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91" applyFont="1">
      <alignment vertical="center"/>
    </xf>
    <xf numFmtId="0" fontId="73" fillId="0" borderId="0" xfId="91" applyFont="1">
      <alignment vertical="center"/>
    </xf>
    <xf numFmtId="0" fontId="73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12" fillId="0" borderId="0" xfId="90" applyFont="1">
      <alignment vertical="center"/>
    </xf>
    <xf numFmtId="0" fontId="11" fillId="0" borderId="0" xfId="85" applyFont="1">
      <alignment/>
      <protection/>
    </xf>
    <xf numFmtId="0" fontId="69" fillId="0" borderId="0" xfId="0" applyFont="1" applyAlignment="1">
      <alignment vertical="center"/>
    </xf>
    <xf numFmtId="0" fontId="35" fillId="0" borderId="0" xfId="35" applyFont="1">
      <alignment vertical="center"/>
      <protection/>
    </xf>
    <xf numFmtId="0" fontId="12" fillId="0" borderId="0" xfId="35" applyFont="1">
      <alignment vertical="center"/>
      <protection/>
    </xf>
    <xf numFmtId="0" fontId="12" fillId="0" borderId="0" xfId="89" applyFo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78" applyFont="1">
      <alignment vertical="center"/>
    </xf>
    <xf numFmtId="0" fontId="12" fillId="0" borderId="0" xfId="92" applyFont="1">
      <alignment/>
    </xf>
    <xf numFmtId="0" fontId="35" fillId="0" borderId="0" xfId="92" applyFont="1">
      <alignment/>
    </xf>
    <xf numFmtId="0" fontId="11" fillId="0" borderId="20" xfId="78" applyFont="1" applyBorder="1">
      <alignment vertical="center"/>
    </xf>
    <xf numFmtId="0" fontId="11" fillId="0" borderId="0" xfId="78" applyFont="1" applyAlignment="1">
      <alignment horizontal="right" vertical="center"/>
    </xf>
    <xf numFmtId="0" fontId="78" fillId="0" borderId="0" xfId="0" applyFont="1" applyAlignment="1">
      <alignment vertical="center"/>
    </xf>
    <xf numFmtId="0" fontId="35" fillId="25" borderId="0" xfId="91" applyFont="1" applyFill="1">
      <alignment vertical="center"/>
    </xf>
    <xf numFmtId="180" fontId="35" fillId="25" borderId="0" xfId="91" applyNumberFormat="1" applyFont="1" applyFill="1" applyAlignment="1">
      <alignment horizontal="right" vertical="center"/>
    </xf>
    <xf numFmtId="0" fontId="69" fillId="25" borderId="0" xfId="91" applyFont="1" applyFill="1">
      <alignment vertical="center"/>
    </xf>
    <xf numFmtId="0" fontId="35" fillId="0" borderId="0" xfId="0" applyFont="1" applyAlignment="1">
      <alignment horizontal="center" vertical="center"/>
    </xf>
    <xf numFmtId="0" fontId="71" fillId="0" borderId="17" xfId="91" applyFont="1" applyBorder="1">
      <alignment vertical="center"/>
    </xf>
    <xf numFmtId="0" fontId="35" fillId="0" borderId="15" xfId="91" applyFont="1" applyBorder="1">
      <alignment vertical="center"/>
    </xf>
    <xf numFmtId="0" fontId="11" fillId="0" borderId="0" xfId="0" applyFont="1" applyAlignment="1">
      <alignment horizontal="left"/>
    </xf>
    <xf numFmtId="0" fontId="11" fillId="0" borderId="0" xfId="80" applyFont="1" applyAlignment="1">
      <alignment horizontal="right"/>
      <protection/>
    </xf>
    <xf numFmtId="0" fontId="75" fillId="0" borderId="0" xfId="0" applyFont="1" applyAlignment="1">
      <alignment horizontal="center" vertical="center"/>
    </xf>
    <xf numFmtId="0" fontId="11" fillId="0" borderId="0" xfId="83" applyFont="1" applyAlignment="1">
      <alignment/>
      <protection/>
    </xf>
    <xf numFmtId="0" fontId="11" fillId="0" borderId="0" xfId="83" applyFont="1">
      <alignment vertical="center"/>
      <protection/>
    </xf>
    <xf numFmtId="0" fontId="11" fillId="0" borderId="0" xfId="78" applyFont="1" applyAlignment="1">
      <alignment horizontal="center" vertical="center"/>
    </xf>
    <xf numFmtId="179" fontId="42" fillId="0" borderId="0" xfId="0" applyNumberFormat="1" applyFont="1" applyAlignment="1">
      <alignment horizontal="center" vertical="center"/>
    </xf>
    <xf numFmtId="10" fontId="11" fillId="0" borderId="0" xfId="83" applyNumberFormat="1" applyFont="1">
      <alignment vertical="center"/>
      <protection/>
    </xf>
    <xf numFmtId="0" fontId="75" fillId="0" borderId="0" xfId="81" applyFont="1">
      <alignment vertical="center"/>
      <protection/>
    </xf>
    <xf numFmtId="0" fontId="75" fillId="0" borderId="0" xfId="81" applyFont="1" applyAlignment="1">
      <alignment horizontal="center" vertical="center"/>
      <protection/>
    </xf>
    <xf numFmtId="0" fontId="75" fillId="25" borderId="0" xfId="81" applyFont="1" applyFill="1">
      <alignment vertical="center"/>
      <protection/>
    </xf>
    <xf numFmtId="0" fontId="35" fillId="0" borderId="0" xfId="80" applyFont="1" applyAlignment="1">
      <alignment horizontal="left"/>
      <protection/>
    </xf>
    <xf numFmtId="0" fontId="11" fillId="0" borderId="0" xfId="81" applyFont="1">
      <alignment vertical="center"/>
      <protection/>
    </xf>
    <xf numFmtId="0" fontId="11" fillId="25" borderId="0" xfId="76" applyFont="1" applyFill="1" applyAlignment="1">
      <alignment horizontal="left" vertical="center"/>
      <protection/>
    </xf>
    <xf numFmtId="0" fontId="35" fillId="0" borderId="0" xfId="76" applyFont="1" applyAlignment="1">
      <alignment horizontal="center" vertical="center"/>
      <protection/>
    </xf>
    <xf numFmtId="0" fontId="11" fillId="0" borderId="0" xfId="80" applyFont="1" applyAlignment="1">
      <alignment horizontal="left"/>
      <protection/>
    </xf>
    <xf numFmtId="0" fontId="35" fillId="25" borderId="0" xfId="93" applyFont="1" applyFill="1">
      <alignment vertical="center"/>
      <protection/>
    </xf>
    <xf numFmtId="0" fontId="72" fillId="25" borderId="0" xfId="81" applyFont="1" applyFill="1">
      <alignment vertical="center"/>
      <protection/>
    </xf>
    <xf numFmtId="0" fontId="72" fillId="0" borderId="0" xfId="81" applyFont="1">
      <alignment vertical="center"/>
      <protection/>
    </xf>
    <xf numFmtId="0" fontId="11" fillId="0" borderId="0" xfId="80" applyFont="1" applyAlignment="1">
      <alignment horizontal="left" vertical="center"/>
      <protection/>
    </xf>
    <xf numFmtId="0" fontId="72" fillId="0" borderId="0" xfId="81" applyFont="1" applyAlignment="1">
      <alignment horizontal="center" vertical="center"/>
      <protection/>
    </xf>
    <xf numFmtId="0" fontId="11" fillId="0" borderId="0" xfId="68" applyFont="1" applyAlignment="1">
      <alignment horizontal="left"/>
      <protection/>
    </xf>
    <xf numFmtId="0" fontId="35" fillId="25" borderId="0" xfId="76" applyFont="1" applyFill="1" applyAlignment="1">
      <alignment horizontal="left" vertical="center"/>
      <protection/>
    </xf>
    <xf numFmtId="0" fontId="11" fillId="25" borderId="0" xfId="83" applyFont="1" applyFill="1">
      <alignment vertical="center"/>
      <protection/>
    </xf>
    <xf numFmtId="0" fontId="11" fillId="0" borderId="0" xfId="83" applyFont="1" applyAlignment="1">
      <alignment horizontal="center" vertical="center"/>
      <protection/>
    </xf>
    <xf numFmtId="0" fontId="11" fillId="25" borderId="0" xfId="91" applyFont="1" applyFill="1">
      <alignment vertical="center"/>
    </xf>
    <xf numFmtId="0" fontId="69" fillId="0" borderId="0" xfId="80" applyFont="1" applyAlignment="1">
      <alignment horizontal="left"/>
      <protection/>
    </xf>
    <xf numFmtId="0" fontId="11" fillId="25" borderId="0" xfId="87" applyFont="1" applyFill="1">
      <alignment vertical="center"/>
      <protection/>
    </xf>
    <xf numFmtId="0" fontId="11" fillId="0" borderId="0" xfId="87" applyFont="1">
      <alignment vertical="center"/>
      <protection/>
    </xf>
    <xf numFmtId="0" fontId="35" fillId="0" borderId="0" xfId="81" applyFont="1">
      <alignment vertical="center"/>
      <protection/>
    </xf>
    <xf numFmtId="0" fontId="35" fillId="0" borderId="0" xfId="81" applyFont="1" applyAlignment="1">
      <alignment horizontal="center" vertical="center"/>
      <protection/>
    </xf>
    <xf numFmtId="0" fontId="79" fillId="25" borderId="0" xfId="81" applyFont="1" applyFill="1">
      <alignment vertical="center"/>
      <protection/>
    </xf>
    <xf numFmtId="0" fontId="42" fillId="0" borderId="0" xfId="81" applyFont="1">
      <alignment vertical="center"/>
      <protection/>
    </xf>
    <xf numFmtId="0" fontId="79" fillId="0" borderId="0" xfId="81" applyFont="1" applyAlignment="1">
      <alignment horizontal="left" vertical="center"/>
      <protection/>
    </xf>
    <xf numFmtId="0" fontId="79" fillId="0" borderId="0" xfId="81" applyFont="1" applyAlignment="1">
      <alignment horizontal="center" vertical="center"/>
      <protection/>
    </xf>
    <xf numFmtId="0" fontId="79" fillId="0" borderId="0" xfId="81" applyFont="1">
      <alignment vertical="center"/>
      <protection/>
    </xf>
    <xf numFmtId="0" fontId="74" fillId="25" borderId="0" xfId="81" applyFont="1" applyFill="1">
      <alignment vertical="center"/>
      <protection/>
    </xf>
    <xf numFmtId="0" fontId="12" fillId="25" borderId="0" xfId="91" applyFont="1" applyFill="1">
      <alignment vertical="center"/>
    </xf>
    <xf numFmtId="0" fontId="36" fillId="0" borderId="0" xfId="81" applyFont="1">
      <alignment vertical="center"/>
      <protection/>
    </xf>
    <xf numFmtId="0" fontId="12" fillId="25" borderId="0" xfId="83" applyFont="1" applyFill="1">
      <alignment vertical="center"/>
      <protection/>
    </xf>
    <xf numFmtId="0" fontId="12" fillId="0" borderId="0" xfId="80" applyFont="1" applyAlignment="1">
      <alignment horizontal="left"/>
      <protection/>
    </xf>
    <xf numFmtId="0" fontId="12" fillId="25" borderId="0" xfId="68" applyFont="1" applyFill="1" applyAlignment="1">
      <alignment horizontal="left"/>
      <protection/>
    </xf>
    <xf numFmtId="0" fontId="11" fillId="0" borderId="0" xfId="68" applyFont="1">
      <alignment vertical="center"/>
      <protection/>
    </xf>
    <xf numFmtId="0" fontId="11" fillId="0" borderId="0" xfId="68" applyFont="1" applyAlignment="1">
      <alignment horizontal="center" vertical="center"/>
      <protection/>
    </xf>
    <xf numFmtId="0" fontId="12" fillId="25" borderId="0" xfId="76" applyFont="1" applyFill="1" applyAlignment="1">
      <alignment horizontal="left" vertical="center"/>
      <protection/>
    </xf>
    <xf numFmtId="0" fontId="12" fillId="25" borderId="0" xfId="78" applyFont="1" applyFill="1">
      <alignment vertical="center"/>
    </xf>
    <xf numFmtId="0" fontId="80" fillId="25" borderId="0" xfId="81" applyFont="1" applyFill="1">
      <alignment vertical="center"/>
      <protection/>
    </xf>
    <xf numFmtId="0" fontId="42" fillId="0" borderId="0" xfId="81" applyFont="1" applyAlignment="1">
      <alignment horizontal="center" vertical="center"/>
      <protection/>
    </xf>
    <xf numFmtId="179" fontId="35" fillId="0" borderId="0" xfId="91" applyNumberFormat="1" applyFont="1" applyAlignment="1">
      <alignment horizontal="center" vertical="center"/>
    </xf>
    <xf numFmtId="0" fontId="71" fillId="0" borderId="0" xfId="80" applyFont="1" applyAlignment="1">
      <alignment horizontal="left"/>
      <protection/>
    </xf>
    <xf numFmtId="0" fontId="11" fillId="0" borderId="23" xfId="91" applyFont="1" applyBorder="1">
      <alignment vertical="center"/>
    </xf>
    <xf numFmtId="0" fontId="81" fillId="0" borderId="24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49" fontId="35" fillId="0" borderId="0" xfId="91" applyNumberFormat="1" applyFont="1">
      <alignment vertical="center"/>
    </xf>
    <xf numFmtId="0" fontId="4" fillId="0" borderId="0" xfId="88">
      <alignment/>
      <protection/>
    </xf>
    <xf numFmtId="0" fontId="3" fillId="0" borderId="0" xfId="88" applyFont="1">
      <alignment/>
      <protection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 applyProtection="1">
      <alignment vertical="center" shrinkToFit="1"/>
      <protection locked="0"/>
    </xf>
    <xf numFmtId="0" fontId="1" fillId="0" borderId="27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>
      <alignment horizontal="left" vertical="center" shrinkToFit="1"/>
    </xf>
    <xf numFmtId="0" fontId="1" fillId="0" borderId="28" xfId="0" applyFont="1" applyBorder="1" applyAlignment="1" applyProtection="1">
      <alignment vertical="center" shrinkToFit="1"/>
      <protection locked="0"/>
    </xf>
    <xf numFmtId="0" fontId="1" fillId="0" borderId="28" xfId="0" applyFont="1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2" fontId="1" fillId="0" borderId="28" xfId="0" applyNumberFormat="1" applyFont="1" applyBorder="1" applyAlignment="1">
      <alignment horizontal="center" vertical="center" shrinkToFit="1"/>
    </xf>
    <xf numFmtId="181" fontId="1" fillId="0" borderId="2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 applyProtection="1">
      <alignment vertical="center" shrinkToFit="1"/>
      <protection locked="0"/>
    </xf>
    <xf numFmtId="2" fontId="1" fillId="0" borderId="12" xfId="0" applyNumberFormat="1" applyFont="1" applyBorder="1" applyAlignment="1">
      <alignment horizontal="center" vertical="center" shrinkToFit="1"/>
    </xf>
    <xf numFmtId="181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81" fontId="1" fillId="0" borderId="0" xfId="0" applyNumberFormat="1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82" fillId="0" borderId="0" xfId="0" applyFont="1" applyAlignment="1">
      <alignment horizontal="center" vertical="center" shrinkToFit="1"/>
    </xf>
    <xf numFmtId="0" fontId="82" fillId="0" borderId="17" xfId="0" applyFont="1" applyBorder="1" applyAlignment="1">
      <alignment vertical="center" shrinkToFit="1"/>
    </xf>
    <xf numFmtId="0" fontId="82" fillId="0" borderId="36" xfId="0" applyFont="1" applyBorder="1" applyAlignment="1" applyProtection="1">
      <alignment horizontal="center" vertical="center" shrinkToFit="1"/>
      <protection locked="0"/>
    </xf>
    <xf numFmtId="0" fontId="82" fillId="0" borderId="38" xfId="0" applyFont="1" applyBorder="1" applyAlignment="1">
      <alignment horizontal="center" vertical="center" shrinkToFit="1"/>
    </xf>
    <xf numFmtId="0" fontId="82" fillId="0" borderId="39" xfId="0" applyFont="1" applyBorder="1" applyAlignment="1">
      <alignment horizontal="center" vertical="center" shrinkToFit="1"/>
    </xf>
    <xf numFmtId="0" fontId="82" fillId="0" borderId="17" xfId="0" applyFont="1" applyBorder="1" applyAlignment="1">
      <alignment horizontal="center" vertical="center" shrinkToFit="1"/>
    </xf>
    <xf numFmtId="0" fontId="82" fillId="0" borderId="26" xfId="0" applyFont="1" applyBorder="1" applyAlignment="1">
      <alignment horizontal="center" vertical="center" shrinkToFit="1"/>
    </xf>
    <xf numFmtId="0" fontId="82" fillId="0" borderId="17" xfId="0" applyFont="1" applyBorder="1" applyAlignment="1" applyProtection="1">
      <alignment vertical="center" shrinkToFit="1"/>
      <protection locked="0"/>
    </xf>
    <xf numFmtId="0" fontId="82" fillId="0" borderId="37" xfId="0" applyFont="1" applyBorder="1" applyAlignment="1" applyProtection="1">
      <alignment vertical="center" shrinkToFit="1"/>
      <protection locked="0"/>
    </xf>
    <xf numFmtId="0" fontId="82" fillId="0" borderId="26" xfId="0" applyFont="1" applyBorder="1" applyAlignment="1">
      <alignment vertical="center" shrinkToFit="1"/>
    </xf>
    <xf numFmtId="0" fontId="82" fillId="0" borderId="17" xfId="0" applyFont="1" applyBorder="1" applyAlignment="1" applyProtection="1">
      <alignment horizontal="center" vertical="center" shrinkToFit="1"/>
      <protection locked="0"/>
    </xf>
    <xf numFmtId="0" fontId="82" fillId="0" borderId="26" xfId="0" applyFont="1" applyBorder="1" applyAlignment="1" applyProtection="1">
      <alignment horizontal="center" vertical="center" shrinkToFit="1"/>
      <protection locked="0"/>
    </xf>
    <xf numFmtId="0" fontId="82" fillId="0" borderId="37" xfId="0" applyFont="1" applyBorder="1" applyAlignment="1" applyProtection="1">
      <alignment horizontal="center" vertical="center" shrinkToFit="1"/>
      <protection locked="0"/>
    </xf>
    <xf numFmtId="0" fontId="58" fillId="0" borderId="17" xfId="0" applyFont="1" applyBorder="1" applyAlignment="1">
      <alignment vertical="center" shrinkToFit="1"/>
    </xf>
    <xf numFmtId="0" fontId="58" fillId="0" borderId="26" xfId="0" applyFont="1" applyBorder="1" applyAlignment="1">
      <alignment vertical="center" shrinkToFit="1"/>
    </xf>
    <xf numFmtId="0" fontId="58" fillId="0" borderId="36" xfId="0" applyFont="1" applyBorder="1" applyAlignment="1" applyProtection="1">
      <alignment horizontal="center" vertical="center" shrinkToFit="1"/>
      <protection locked="0"/>
    </xf>
    <xf numFmtId="0" fontId="58" fillId="0" borderId="17" xfId="0" applyFont="1" applyBorder="1" applyAlignment="1" applyProtection="1">
      <alignment horizontal="center" vertical="center" shrinkToFit="1"/>
      <protection locked="0"/>
    </xf>
    <xf numFmtId="0" fontId="58" fillId="0" borderId="26" xfId="0" applyFont="1" applyBorder="1" applyAlignment="1" applyProtection="1">
      <alignment horizontal="center" vertical="center" shrinkToFit="1"/>
      <protection locked="0"/>
    </xf>
    <xf numFmtId="0" fontId="58" fillId="0" borderId="17" xfId="0" applyFont="1" applyBorder="1" applyAlignment="1" applyProtection="1">
      <alignment vertical="center" shrinkToFit="1"/>
      <protection locked="0"/>
    </xf>
    <xf numFmtId="0" fontId="58" fillId="0" borderId="37" xfId="0" applyFont="1" applyBorder="1" applyAlignment="1" applyProtection="1">
      <alignment vertical="center" shrinkToFit="1"/>
      <protection locked="0"/>
    </xf>
    <xf numFmtId="0" fontId="59" fillId="0" borderId="17" xfId="0" applyFont="1" applyBorder="1" applyAlignment="1">
      <alignment vertical="center" shrinkToFit="1"/>
    </xf>
    <xf numFmtId="0" fontId="59" fillId="0" borderId="26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42" xfId="0" applyFont="1" applyBorder="1" applyAlignment="1" quotePrefix="1">
      <alignment horizontal="left" vertical="top" shrinkToFit="1"/>
    </xf>
    <xf numFmtId="0" fontId="1" fillId="0" borderId="0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1" fillId="0" borderId="0" xfId="0" applyFont="1" applyAlignment="1" quotePrefix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47" xfId="0" applyFont="1" applyBorder="1" applyAlignment="1" quotePrefix="1">
      <alignment horizontal="left" vertical="top" shrinkToFit="1"/>
    </xf>
    <xf numFmtId="0" fontId="1" fillId="0" borderId="47" xfId="0" applyFont="1" applyBorder="1" applyAlignment="1">
      <alignment horizontal="left" vertical="top" shrinkToFit="1"/>
    </xf>
    <xf numFmtId="0" fontId="1" fillId="0" borderId="0" xfId="0" applyFont="1" applyAlignment="1">
      <alignment horizontal="left" vertical="top" shrinkToFit="1"/>
    </xf>
    <xf numFmtId="0" fontId="1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 shrinkToFit="1"/>
    </xf>
    <xf numFmtId="0" fontId="82" fillId="0" borderId="0" xfId="0" applyFont="1" applyAlignment="1">
      <alignment horizontal="center" vertical="center" shrinkToFit="1"/>
    </xf>
    <xf numFmtId="181" fontId="1" fillId="0" borderId="0" xfId="0" applyNumberFormat="1" applyFont="1" applyAlignment="1">
      <alignment horizontal="right" vertical="center"/>
    </xf>
    <xf numFmtId="181" fontId="1" fillId="0" borderId="2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2" fontId="1" fillId="0" borderId="52" xfId="0" applyNumberFormat="1" applyFont="1" applyBorder="1" applyAlignment="1">
      <alignment horizontal="center" vertical="center" shrinkToFit="1"/>
    </xf>
    <xf numFmtId="2" fontId="1" fillId="0" borderId="53" xfId="0" applyNumberFormat="1" applyFont="1" applyBorder="1" applyAlignment="1">
      <alignment horizontal="center" vertical="center" shrinkToFit="1"/>
    </xf>
    <xf numFmtId="182" fontId="1" fillId="0" borderId="15" xfId="0" applyNumberFormat="1" applyFont="1" applyBorder="1" applyAlignment="1">
      <alignment horizontal="center" vertical="center" shrinkToFit="1"/>
    </xf>
    <xf numFmtId="182" fontId="1" fillId="0" borderId="0" xfId="0" applyNumberFormat="1" applyFont="1" applyAlignment="1">
      <alignment horizontal="center" vertical="center" shrinkToFit="1"/>
    </xf>
    <xf numFmtId="183" fontId="7" fillId="0" borderId="15" xfId="0" applyNumberFormat="1" applyFont="1" applyBorder="1" applyAlignment="1">
      <alignment horizontal="left" vertical="center" shrinkToFit="1"/>
    </xf>
    <xf numFmtId="183" fontId="7" fillId="0" borderId="54" xfId="0" applyNumberFormat="1" applyFont="1" applyBorder="1" applyAlignment="1">
      <alignment horizontal="left" vertical="center" shrinkToFit="1"/>
    </xf>
    <xf numFmtId="183" fontId="7" fillId="0" borderId="0" xfId="0" applyNumberFormat="1" applyFont="1" applyAlignment="1">
      <alignment horizontal="left" vertical="center" shrinkToFit="1"/>
    </xf>
    <xf numFmtId="183" fontId="7" fillId="0" borderId="25" xfId="0" applyNumberFormat="1" applyFont="1" applyBorder="1" applyAlignment="1">
      <alignment horizontal="left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184" fontId="1" fillId="0" borderId="53" xfId="0" applyNumberFormat="1" applyFont="1" applyBorder="1" applyAlignment="1">
      <alignment horizontal="center" vertical="center" shrinkToFit="1"/>
    </xf>
    <xf numFmtId="184" fontId="1" fillId="0" borderId="58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59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1" fillId="0" borderId="3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181" fontId="1" fillId="0" borderId="25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183" fontId="83" fillId="0" borderId="15" xfId="0" applyNumberFormat="1" applyFont="1" applyBorder="1" applyAlignment="1">
      <alignment horizontal="left" vertical="center" shrinkToFit="1"/>
    </xf>
    <xf numFmtId="183" fontId="83" fillId="0" borderId="54" xfId="0" applyNumberFormat="1" applyFont="1" applyBorder="1" applyAlignment="1">
      <alignment horizontal="left" vertical="center" shrinkToFit="1"/>
    </xf>
    <xf numFmtId="183" fontId="83" fillId="0" borderId="0" xfId="0" applyNumberFormat="1" applyFont="1" applyAlignment="1">
      <alignment horizontal="left" vertical="center" shrinkToFit="1"/>
    </xf>
    <xf numFmtId="183" fontId="83" fillId="0" borderId="25" xfId="0" applyNumberFormat="1" applyFont="1" applyBorder="1" applyAlignment="1">
      <alignment horizontal="left" vertical="center" shrinkToFit="1"/>
    </xf>
    <xf numFmtId="0" fontId="82" fillId="0" borderId="56" xfId="0" applyFont="1" applyBorder="1" applyAlignment="1">
      <alignment horizontal="center" vertical="center" shrinkToFit="1"/>
    </xf>
    <xf numFmtId="0" fontId="82" fillId="0" borderId="57" xfId="0" applyFont="1" applyBorder="1" applyAlignment="1">
      <alignment horizontal="center" vertical="center" shrinkToFit="1"/>
    </xf>
    <xf numFmtId="184" fontId="82" fillId="0" borderId="53" xfId="0" applyNumberFormat="1" applyFont="1" applyBorder="1" applyAlignment="1">
      <alignment horizontal="center" vertical="center" shrinkToFit="1"/>
    </xf>
    <xf numFmtId="184" fontId="82" fillId="0" borderId="58" xfId="0" applyNumberFormat="1" applyFont="1" applyBorder="1" applyAlignment="1">
      <alignment horizontal="center" vertical="center" shrinkToFit="1"/>
    </xf>
    <xf numFmtId="2" fontId="82" fillId="0" borderId="0" xfId="0" applyNumberFormat="1" applyFont="1" applyAlignment="1">
      <alignment horizontal="center" vertical="center" shrinkToFit="1"/>
    </xf>
    <xf numFmtId="2" fontId="82" fillId="0" borderId="17" xfId="0" applyNumberFormat="1" applyFont="1" applyBorder="1" applyAlignment="1">
      <alignment horizontal="center" vertical="center" shrinkToFit="1"/>
    </xf>
    <xf numFmtId="181" fontId="82" fillId="0" borderId="0" xfId="0" applyNumberFormat="1" applyFont="1" applyAlignment="1">
      <alignment horizontal="right" vertical="center"/>
    </xf>
    <xf numFmtId="181" fontId="82" fillId="0" borderId="25" xfId="0" applyNumberFormat="1" applyFont="1" applyBorder="1" applyAlignment="1">
      <alignment horizontal="right" vertical="center"/>
    </xf>
    <xf numFmtId="181" fontId="82" fillId="0" borderId="17" xfId="0" applyNumberFormat="1" applyFont="1" applyBorder="1" applyAlignment="1">
      <alignment horizontal="right" vertical="center"/>
    </xf>
    <xf numFmtId="181" fontId="82" fillId="0" borderId="61" xfId="0" applyNumberFormat="1" applyFont="1" applyBorder="1" applyAlignment="1">
      <alignment horizontal="right" vertical="center"/>
    </xf>
    <xf numFmtId="0" fontId="82" fillId="0" borderId="62" xfId="0" applyFont="1" applyBorder="1" applyAlignment="1">
      <alignment horizontal="center" vertical="center" shrinkToFit="1"/>
    </xf>
    <xf numFmtId="0" fontId="82" fillId="0" borderId="63" xfId="0" applyFont="1" applyBorder="1" applyAlignment="1">
      <alignment horizontal="center" vertical="center" shrinkToFit="1"/>
    </xf>
    <xf numFmtId="0" fontId="82" fillId="0" borderId="64" xfId="0" applyFont="1" applyBorder="1" applyAlignment="1">
      <alignment horizontal="center" vertical="center" shrinkToFit="1"/>
    </xf>
    <xf numFmtId="0" fontId="82" fillId="0" borderId="65" xfId="0" applyFont="1" applyBorder="1" applyAlignment="1">
      <alignment horizontal="center" vertical="center" shrinkToFit="1"/>
    </xf>
    <xf numFmtId="0" fontId="82" fillId="0" borderId="50" xfId="0" applyFont="1" applyBorder="1" applyAlignment="1">
      <alignment horizontal="center" vertical="center" shrinkToFit="1"/>
    </xf>
    <xf numFmtId="0" fontId="82" fillId="0" borderId="66" xfId="0" applyFont="1" applyBorder="1" applyAlignment="1">
      <alignment horizontal="center" vertical="center" shrinkToFit="1"/>
    </xf>
    <xf numFmtId="0" fontId="82" fillId="0" borderId="67" xfId="0" applyFont="1" applyBorder="1" applyAlignment="1">
      <alignment horizontal="center" vertical="center" shrinkToFit="1"/>
    </xf>
    <xf numFmtId="0" fontId="82" fillId="0" borderId="68" xfId="0" applyFont="1" applyBorder="1" applyAlignment="1">
      <alignment horizontal="center" vertical="center" shrinkToFit="1"/>
    </xf>
    <xf numFmtId="0" fontId="82" fillId="0" borderId="69" xfId="0" applyFont="1" applyBorder="1" applyAlignment="1">
      <alignment horizontal="center" vertical="center" shrinkToFit="1"/>
    </xf>
    <xf numFmtId="0" fontId="82" fillId="0" borderId="34" xfId="0" applyFont="1" applyBorder="1" applyAlignment="1" applyProtection="1">
      <alignment horizontal="right" vertical="center" shrinkToFit="1"/>
      <protection locked="0"/>
    </xf>
    <xf numFmtId="0" fontId="82" fillId="0" borderId="15" xfId="0" applyFont="1" applyBorder="1" applyAlignment="1" applyProtection="1">
      <alignment horizontal="right" vertical="center" shrinkToFit="1"/>
      <protection locked="0"/>
    </xf>
    <xf numFmtId="0" fontId="82" fillId="0" borderId="20" xfId="0" applyFont="1" applyBorder="1" applyAlignment="1" applyProtection="1">
      <alignment horizontal="right" vertical="center" shrinkToFit="1"/>
      <protection locked="0"/>
    </xf>
    <xf numFmtId="0" fontId="82" fillId="0" borderId="0" xfId="0" applyFont="1" applyAlignment="1" applyProtection="1">
      <alignment horizontal="right" vertical="center" shrinkToFit="1"/>
      <protection locked="0"/>
    </xf>
    <xf numFmtId="0" fontId="82" fillId="0" borderId="36" xfId="0" applyFont="1" applyBorder="1" applyAlignment="1" applyProtection="1">
      <alignment horizontal="right" vertical="center" shrinkToFit="1"/>
      <protection locked="0"/>
    </xf>
    <xf numFmtId="0" fontId="82" fillId="0" borderId="17" xfId="0" applyFont="1" applyBorder="1" applyAlignment="1" applyProtection="1">
      <alignment horizontal="right" vertical="center" shrinkToFit="1"/>
      <protection locked="0"/>
    </xf>
    <xf numFmtId="0" fontId="82" fillId="0" borderId="15" xfId="0" applyFont="1" applyBorder="1" applyAlignment="1" applyProtection="1">
      <alignment horizontal="center" vertical="center" shrinkToFit="1"/>
      <protection locked="0"/>
    </xf>
    <xf numFmtId="0" fontId="82" fillId="0" borderId="0" xfId="0" applyFont="1" applyAlignment="1" applyProtection="1">
      <alignment horizontal="center" vertical="center" shrinkToFit="1"/>
      <protection locked="0"/>
    </xf>
    <xf numFmtId="0" fontId="82" fillId="0" borderId="17" xfId="0" applyFont="1" applyBorder="1" applyAlignment="1" applyProtection="1">
      <alignment horizontal="center" vertical="center" shrinkToFit="1"/>
      <protection locked="0"/>
    </xf>
    <xf numFmtId="0" fontId="82" fillId="0" borderId="15" xfId="0" applyFont="1" applyBorder="1" applyAlignment="1" applyProtection="1">
      <alignment horizontal="left" vertical="center" shrinkToFit="1"/>
      <protection locked="0"/>
    </xf>
    <xf numFmtId="0" fontId="82" fillId="0" borderId="70" xfId="0" applyFont="1" applyBorder="1" applyAlignment="1" applyProtection="1">
      <alignment horizontal="left" vertical="center" shrinkToFit="1"/>
      <protection locked="0"/>
    </xf>
    <xf numFmtId="0" fontId="82" fillId="0" borderId="0" xfId="0" applyFont="1" applyAlignment="1" applyProtection="1">
      <alignment horizontal="left" vertical="center" shrinkToFit="1"/>
      <protection locked="0"/>
    </xf>
    <xf numFmtId="0" fontId="82" fillId="0" borderId="27" xfId="0" applyFont="1" applyBorder="1" applyAlignment="1" applyProtection="1">
      <alignment horizontal="left" vertical="center" shrinkToFit="1"/>
      <protection locked="0"/>
    </xf>
    <xf numFmtId="0" fontId="82" fillId="0" borderId="17" xfId="0" applyFont="1" applyBorder="1" applyAlignment="1" applyProtection="1">
      <alignment horizontal="left" vertical="center" shrinkToFit="1"/>
      <protection locked="0"/>
    </xf>
    <xf numFmtId="0" fontId="82" fillId="0" borderId="37" xfId="0" applyFont="1" applyBorder="1" applyAlignment="1" applyProtection="1">
      <alignment horizontal="left" vertical="center" shrinkToFit="1"/>
      <protection locked="0"/>
    </xf>
    <xf numFmtId="2" fontId="82" fillId="0" borderId="52" xfId="0" applyNumberFormat="1" applyFont="1" applyBorder="1" applyAlignment="1">
      <alignment horizontal="center" vertical="center" shrinkToFit="1"/>
    </xf>
    <xf numFmtId="2" fontId="82" fillId="0" borderId="53" xfId="0" applyNumberFormat="1" applyFont="1" applyBorder="1" applyAlignment="1">
      <alignment horizontal="center" vertical="center" shrinkToFit="1"/>
    </xf>
    <xf numFmtId="182" fontId="82" fillId="0" borderId="15" xfId="0" applyNumberFormat="1" applyFont="1" applyBorder="1" applyAlignment="1">
      <alignment horizontal="center" vertical="center" shrinkToFit="1"/>
    </xf>
    <xf numFmtId="182" fontId="82" fillId="0" borderId="0" xfId="0" applyNumberFormat="1" applyFont="1" applyAlignment="1">
      <alignment horizontal="center" vertical="center" shrinkToFit="1"/>
    </xf>
    <xf numFmtId="0" fontId="82" fillId="0" borderId="34" xfId="0" applyFont="1" applyBorder="1" applyAlignment="1">
      <alignment horizontal="center" vertical="center" shrinkToFit="1"/>
    </xf>
    <xf numFmtId="0" fontId="82" fillId="0" borderId="15" xfId="0" applyFont="1" applyBorder="1" applyAlignment="1">
      <alignment horizontal="center" vertical="center" shrinkToFit="1"/>
    </xf>
    <xf numFmtId="0" fontId="82" fillId="0" borderId="20" xfId="0" applyFont="1" applyBorder="1" applyAlignment="1">
      <alignment horizontal="center" vertical="center" shrinkToFit="1"/>
    </xf>
    <xf numFmtId="0" fontId="82" fillId="0" borderId="59" xfId="0" applyFont="1" applyBorder="1" applyAlignment="1">
      <alignment horizontal="center" vertical="center" shrinkToFit="1"/>
    </xf>
    <xf numFmtId="0" fontId="82" fillId="0" borderId="14" xfId="0" applyFont="1" applyBorder="1" applyAlignment="1">
      <alignment horizontal="center" vertical="center" shrinkToFit="1"/>
    </xf>
    <xf numFmtId="0" fontId="82" fillId="0" borderId="36" xfId="0" applyFont="1" applyBorder="1" applyAlignment="1">
      <alignment horizontal="center" vertical="center" shrinkToFit="1"/>
    </xf>
    <xf numFmtId="0" fontId="82" fillId="0" borderId="17" xfId="0" applyFont="1" applyBorder="1" applyAlignment="1">
      <alignment horizontal="center" vertical="center" shrinkToFit="1"/>
    </xf>
    <xf numFmtId="181" fontId="1" fillId="0" borderId="17" xfId="0" applyNumberFormat="1" applyFont="1" applyBorder="1" applyAlignment="1">
      <alignment horizontal="right" vertical="center"/>
    </xf>
    <xf numFmtId="181" fontId="1" fillId="0" borderId="61" xfId="0" applyNumberFormat="1" applyFont="1" applyBorder="1" applyAlignment="1">
      <alignment horizontal="right" vertical="center"/>
    </xf>
    <xf numFmtId="0" fontId="82" fillId="0" borderId="26" xfId="0" applyFont="1" applyBorder="1" applyAlignment="1">
      <alignment horizontal="center" vertical="center" shrinkToFit="1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70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2" fontId="1" fillId="0" borderId="17" xfId="0" applyNumberFormat="1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59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34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59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183" fontId="84" fillId="0" borderId="15" xfId="0" applyNumberFormat="1" applyFont="1" applyBorder="1" applyAlignment="1">
      <alignment horizontal="left" vertical="center" shrinkToFit="1"/>
    </xf>
    <xf numFmtId="183" fontId="84" fillId="0" borderId="54" xfId="0" applyNumberFormat="1" applyFont="1" applyBorder="1" applyAlignment="1">
      <alignment horizontal="left" vertical="center" shrinkToFit="1"/>
    </xf>
    <xf numFmtId="183" fontId="84" fillId="0" borderId="0" xfId="0" applyNumberFormat="1" applyFont="1" applyAlignment="1">
      <alignment horizontal="left" vertical="center" shrinkToFit="1"/>
    </xf>
    <xf numFmtId="183" fontId="84" fillId="0" borderId="25" xfId="0" applyNumberFormat="1" applyFont="1" applyBorder="1" applyAlignment="1">
      <alignment horizontal="left" vertical="center" shrinkToFit="1"/>
    </xf>
    <xf numFmtId="0" fontId="58" fillId="0" borderId="55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184" fontId="58" fillId="0" borderId="53" xfId="0" applyNumberFormat="1" applyFont="1" applyBorder="1" applyAlignment="1">
      <alignment horizontal="center" vertical="center" shrinkToFit="1"/>
    </xf>
    <xf numFmtId="184" fontId="58" fillId="0" borderId="58" xfId="0" applyNumberFormat="1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181" fontId="58" fillId="0" borderId="0" xfId="0" applyNumberFormat="1" applyFont="1" applyAlignment="1">
      <alignment horizontal="right" vertical="center"/>
    </xf>
    <xf numFmtId="181" fontId="58" fillId="0" borderId="25" xfId="0" applyNumberFormat="1" applyFont="1" applyBorder="1" applyAlignment="1">
      <alignment horizontal="right" vertical="center"/>
    </xf>
    <xf numFmtId="181" fontId="58" fillId="0" borderId="17" xfId="0" applyNumberFormat="1" applyFont="1" applyBorder="1" applyAlignment="1">
      <alignment horizontal="right" vertical="center"/>
    </xf>
    <xf numFmtId="181" fontId="58" fillId="0" borderId="61" xfId="0" applyNumberFormat="1" applyFont="1" applyBorder="1" applyAlignment="1">
      <alignment horizontal="right" vertical="center"/>
    </xf>
    <xf numFmtId="0" fontId="58" fillId="0" borderId="15" xfId="0" applyFont="1" applyBorder="1" applyAlignment="1" applyProtection="1">
      <alignment horizontal="center" vertical="center" shrinkToFit="1"/>
      <protection locked="0"/>
    </xf>
    <xf numFmtId="0" fontId="58" fillId="0" borderId="59" xfId="0" applyFont="1" applyBorder="1" applyAlignment="1" applyProtection="1">
      <alignment horizontal="center" vertical="center" shrinkToFit="1"/>
      <protection locked="0"/>
    </xf>
    <xf numFmtId="0" fontId="58" fillId="0" borderId="0" xfId="0" applyFont="1" applyAlignment="1" applyProtection="1">
      <alignment horizontal="center"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58" fillId="0" borderId="15" xfId="0" applyFont="1" applyBorder="1" applyAlignment="1" applyProtection="1">
      <alignment horizontal="right" vertical="center" shrinkToFit="1"/>
      <protection locked="0"/>
    </xf>
    <xf numFmtId="0" fontId="58" fillId="0" borderId="0" xfId="0" applyFont="1" applyAlignment="1" applyProtection="1">
      <alignment horizontal="right" vertical="center" shrinkToFit="1"/>
      <protection locked="0"/>
    </xf>
    <xf numFmtId="0" fontId="58" fillId="0" borderId="15" xfId="0" applyFont="1" applyBorder="1" applyAlignment="1" applyProtection="1">
      <alignment horizontal="left" vertical="center" shrinkToFit="1"/>
      <protection locked="0"/>
    </xf>
    <xf numFmtId="0" fontId="58" fillId="0" borderId="70" xfId="0" applyFont="1" applyBorder="1" applyAlignment="1" applyProtection="1">
      <alignment horizontal="left" vertical="center" shrinkToFit="1"/>
      <protection locked="0"/>
    </xf>
    <xf numFmtId="0" fontId="58" fillId="0" borderId="0" xfId="0" applyFont="1" applyAlignment="1" applyProtection="1">
      <alignment horizontal="left" vertical="center" shrinkToFit="1"/>
      <protection locked="0"/>
    </xf>
    <xf numFmtId="0" fontId="58" fillId="0" borderId="27" xfId="0" applyFont="1" applyBorder="1" applyAlignment="1" applyProtection="1">
      <alignment horizontal="left" vertical="center" shrinkToFit="1"/>
      <protection locked="0"/>
    </xf>
    <xf numFmtId="2" fontId="58" fillId="0" borderId="52" xfId="0" applyNumberFormat="1" applyFont="1" applyBorder="1" applyAlignment="1">
      <alignment horizontal="center" vertical="center" shrinkToFit="1"/>
    </xf>
    <xf numFmtId="2" fontId="58" fillId="0" borderId="53" xfId="0" applyNumberFormat="1" applyFont="1" applyBorder="1" applyAlignment="1">
      <alignment horizontal="center" vertical="center" shrinkToFit="1"/>
    </xf>
    <xf numFmtId="182" fontId="58" fillId="0" borderId="15" xfId="0" applyNumberFormat="1" applyFont="1" applyBorder="1" applyAlignment="1">
      <alignment horizontal="center" vertical="center" shrinkToFit="1"/>
    </xf>
    <xf numFmtId="182" fontId="58" fillId="0" borderId="0" xfId="0" applyNumberFormat="1" applyFont="1" applyAlignment="1">
      <alignment horizontal="center" vertical="center" shrinkToFit="1"/>
    </xf>
    <xf numFmtId="0" fontId="58" fillId="0" borderId="62" xfId="0" applyFont="1" applyBorder="1" applyAlignment="1" applyProtection="1">
      <alignment horizontal="center" vertical="center" shrinkToFit="1"/>
      <protection locked="0"/>
    </xf>
    <xf numFmtId="0" fontId="58" fillId="0" borderId="63" xfId="0" applyFont="1" applyBorder="1" applyAlignment="1" applyProtection="1">
      <alignment horizontal="center" vertical="center" shrinkToFit="1"/>
      <protection locked="0"/>
    </xf>
    <xf numFmtId="0" fontId="58" fillId="0" borderId="65" xfId="0" applyFont="1" applyBorder="1" applyAlignment="1" applyProtection="1">
      <alignment horizontal="center" vertical="center" shrinkToFit="1"/>
      <protection locked="0"/>
    </xf>
    <xf numFmtId="0" fontId="58" fillId="0" borderId="50" xfId="0" applyFont="1" applyBorder="1" applyAlignment="1" applyProtection="1">
      <alignment horizontal="center" vertical="center" shrinkToFit="1"/>
      <protection locked="0"/>
    </xf>
    <xf numFmtId="0" fontId="58" fillId="0" borderId="67" xfId="0" applyFont="1" applyBorder="1" applyAlignment="1" applyProtection="1">
      <alignment horizontal="center" vertical="center" shrinkToFit="1"/>
      <protection locked="0"/>
    </xf>
    <xf numFmtId="0" fontId="58" fillId="0" borderId="68" xfId="0" applyFont="1" applyBorder="1" applyAlignment="1" applyProtection="1">
      <alignment horizontal="center" vertical="center" shrinkToFit="1"/>
      <protection locked="0"/>
    </xf>
    <xf numFmtId="0" fontId="58" fillId="0" borderId="34" xfId="0" applyFont="1" applyBorder="1" applyAlignment="1" applyProtection="1">
      <alignment horizontal="center" vertical="center" shrinkToFit="1"/>
      <protection locked="0"/>
    </xf>
    <xf numFmtId="0" fontId="58" fillId="0" borderId="20" xfId="0" applyFont="1" applyBorder="1" applyAlignment="1" applyProtection="1">
      <alignment horizontal="center" vertical="center" shrinkToFit="1"/>
      <protection locked="0"/>
    </xf>
    <xf numFmtId="0" fontId="58" fillId="0" borderId="15" xfId="0" applyFont="1" applyBorder="1" applyAlignment="1">
      <alignment horizontal="center" vertical="center" shrinkToFit="1"/>
    </xf>
    <xf numFmtId="0" fontId="58" fillId="0" borderId="59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5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59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wrapText="1" shrinkToFit="1"/>
    </xf>
    <xf numFmtId="0" fontId="1" fillId="0" borderId="72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" fillId="0" borderId="7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82" fillId="0" borderId="70" xfId="0" applyFont="1" applyBorder="1" applyAlignment="1" applyProtection="1">
      <alignment horizontal="center" vertical="center" shrinkToFit="1"/>
      <protection locked="0"/>
    </xf>
    <xf numFmtId="0" fontId="82" fillId="0" borderId="27" xfId="0" applyFont="1" applyBorder="1" applyAlignment="1" applyProtection="1">
      <alignment horizontal="center" vertical="center" shrinkToFit="1"/>
      <protection locked="0"/>
    </xf>
    <xf numFmtId="0" fontId="82" fillId="0" borderId="55" xfId="0" applyFont="1" applyBorder="1" applyAlignment="1">
      <alignment horizontal="center" vertical="center" shrinkToFit="1"/>
    </xf>
    <xf numFmtId="0" fontId="82" fillId="0" borderId="59" xfId="0" applyFont="1" applyBorder="1" applyAlignment="1" applyProtection="1">
      <alignment horizontal="center" vertical="center" shrinkToFit="1"/>
      <protection locked="0"/>
    </xf>
    <xf numFmtId="0" fontId="82" fillId="0" borderId="14" xfId="0" applyFont="1" applyBorder="1" applyAlignment="1" applyProtection="1">
      <alignment horizontal="center" vertical="center" shrinkToFit="1"/>
      <protection locked="0"/>
    </xf>
    <xf numFmtId="0" fontId="82" fillId="0" borderId="62" xfId="0" applyFont="1" applyBorder="1" applyAlignment="1" applyProtection="1">
      <alignment horizontal="center" vertical="center" shrinkToFit="1"/>
      <protection locked="0"/>
    </xf>
    <xf numFmtId="0" fontId="82" fillId="0" borderId="63" xfId="0" applyFont="1" applyBorder="1" applyAlignment="1" applyProtection="1">
      <alignment horizontal="center" vertical="center" shrinkToFit="1"/>
      <protection locked="0"/>
    </xf>
    <xf numFmtId="0" fontId="82" fillId="0" borderId="65" xfId="0" applyFont="1" applyBorder="1" applyAlignment="1" applyProtection="1">
      <alignment horizontal="center" vertical="center" shrinkToFit="1"/>
      <protection locked="0"/>
    </xf>
    <xf numFmtId="0" fontId="82" fillId="0" borderId="50" xfId="0" applyFont="1" applyBorder="1" applyAlignment="1" applyProtection="1">
      <alignment horizontal="center" vertical="center" shrinkToFit="1"/>
      <protection locked="0"/>
    </xf>
    <xf numFmtId="0" fontId="82" fillId="0" borderId="67" xfId="0" applyFont="1" applyBorder="1" applyAlignment="1" applyProtection="1">
      <alignment horizontal="center" vertical="center" shrinkToFit="1"/>
      <protection locked="0"/>
    </xf>
    <xf numFmtId="0" fontId="82" fillId="0" borderId="68" xfId="0" applyFont="1" applyBorder="1" applyAlignment="1" applyProtection="1">
      <alignment horizontal="center" vertical="center" shrinkToFit="1"/>
      <protection locked="0"/>
    </xf>
    <xf numFmtId="0" fontId="82" fillId="0" borderId="34" xfId="0" applyFont="1" applyBorder="1" applyAlignment="1" applyProtection="1">
      <alignment horizontal="center" vertical="center" shrinkToFit="1"/>
      <protection locked="0"/>
    </xf>
    <xf numFmtId="0" fontId="82" fillId="0" borderId="20" xfId="0" applyFont="1" applyBorder="1" applyAlignment="1" applyProtection="1">
      <alignment horizontal="center" vertical="center" shrinkToFit="1"/>
      <protection locked="0"/>
    </xf>
    <xf numFmtId="2" fontId="58" fillId="0" borderId="0" xfId="0" applyNumberFormat="1" applyFont="1" applyAlignment="1">
      <alignment horizontal="center" vertical="center" shrinkToFit="1"/>
    </xf>
    <xf numFmtId="2" fontId="58" fillId="0" borderId="17" xfId="0" applyNumberFormat="1" applyFont="1" applyBorder="1" applyAlignment="1">
      <alignment horizontal="center" vertical="center" shrinkToFit="1"/>
    </xf>
    <xf numFmtId="0" fontId="85" fillId="0" borderId="34" xfId="0" applyFont="1" applyBorder="1" applyAlignment="1">
      <alignment horizontal="center" vertical="center" wrapText="1" shrinkToFit="1"/>
    </xf>
    <xf numFmtId="0" fontId="85" fillId="0" borderId="15" xfId="0" applyFont="1" applyBorder="1" applyAlignment="1">
      <alignment horizontal="center" vertical="center" wrapText="1" shrinkToFit="1"/>
    </xf>
    <xf numFmtId="0" fontId="85" fillId="0" borderId="59" xfId="0" applyFont="1" applyBorder="1" applyAlignment="1">
      <alignment horizontal="center" vertical="center" wrapText="1" shrinkToFit="1"/>
    </xf>
    <xf numFmtId="0" fontId="85" fillId="0" borderId="20" xfId="0" applyFont="1" applyBorder="1" applyAlignment="1">
      <alignment horizontal="center" vertical="center" wrapText="1" shrinkToFit="1"/>
    </xf>
    <xf numFmtId="0" fontId="85" fillId="0" borderId="0" xfId="0" applyFont="1" applyAlignment="1">
      <alignment horizontal="center" vertical="center" wrapText="1" shrinkToFit="1"/>
    </xf>
    <xf numFmtId="0" fontId="85" fillId="0" borderId="14" xfId="0" applyFont="1" applyBorder="1" applyAlignment="1">
      <alignment horizontal="center" vertical="center" wrapText="1" shrinkToFit="1"/>
    </xf>
    <xf numFmtId="0" fontId="85" fillId="0" borderId="36" xfId="0" applyFont="1" applyBorder="1" applyAlignment="1">
      <alignment horizontal="center" vertical="center" wrapText="1" shrinkToFit="1"/>
    </xf>
    <xf numFmtId="0" fontId="85" fillId="0" borderId="17" xfId="0" applyFont="1" applyBorder="1" applyAlignment="1">
      <alignment horizontal="center" vertical="center" wrapText="1" shrinkToFit="1"/>
    </xf>
    <xf numFmtId="0" fontId="85" fillId="0" borderId="26" xfId="0" applyFont="1" applyBorder="1" applyAlignment="1">
      <alignment horizontal="center" vertical="center" wrapText="1" shrinkToFit="1"/>
    </xf>
    <xf numFmtId="0" fontId="58" fillId="0" borderId="70" xfId="0" applyFont="1" applyBorder="1" applyAlignment="1" applyProtection="1">
      <alignment horizontal="center" vertical="center" shrinkToFit="1"/>
      <protection locked="0"/>
    </xf>
    <xf numFmtId="0" fontId="58" fillId="0" borderId="27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58" fillId="0" borderId="75" xfId="88" applyFont="1" applyBorder="1" applyAlignment="1">
      <alignment horizontal="center" vertical="center"/>
      <protection/>
    </xf>
    <xf numFmtId="0" fontId="58" fillId="0" borderId="71" xfId="88" applyFont="1" applyBorder="1" applyAlignment="1">
      <alignment horizontal="center" vertical="center"/>
      <protection/>
    </xf>
    <xf numFmtId="0" fontId="58" fillId="0" borderId="55" xfId="88" applyFont="1" applyBorder="1" applyAlignment="1">
      <alignment horizontal="center" vertical="center"/>
      <protection/>
    </xf>
    <xf numFmtId="0" fontId="58" fillId="0" borderId="25" xfId="88" applyFont="1" applyBorder="1" applyAlignment="1">
      <alignment horizontal="center" vertical="center"/>
      <protection/>
    </xf>
    <xf numFmtId="0" fontId="58" fillId="0" borderId="76" xfId="88" applyFont="1" applyBorder="1" applyAlignment="1">
      <alignment horizontal="center" vertical="center"/>
      <protection/>
    </xf>
    <xf numFmtId="0" fontId="58" fillId="0" borderId="77" xfId="88" applyFont="1" applyBorder="1" applyAlignment="1">
      <alignment horizontal="center" vertical="center"/>
      <protection/>
    </xf>
    <xf numFmtId="0" fontId="59" fillId="0" borderId="75" xfId="88" applyFont="1" applyBorder="1" applyAlignment="1">
      <alignment horizontal="center" vertical="center"/>
      <protection/>
    </xf>
    <xf numFmtId="0" fontId="59" fillId="0" borderId="71" xfId="88" applyFont="1" applyBorder="1" applyAlignment="1">
      <alignment horizontal="center" vertical="center"/>
      <protection/>
    </xf>
    <xf numFmtId="0" fontId="59" fillId="0" borderId="55" xfId="88" applyFont="1" applyBorder="1" applyAlignment="1">
      <alignment horizontal="center" vertical="center"/>
      <protection/>
    </xf>
    <xf numFmtId="0" fontId="59" fillId="0" borderId="25" xfId="88" applyFont="1" applyBorder="1" applyAlignment="1">
      <alignment horizontal="center" vertical="center"/>
      <protection/>
    </xf>
    <xf numFmtId="0" fontId="59" fillId="0" borderId="76" xfId="88" applyFont="1" applyBorder="1" applyAlignment="1">
      <alignment horizontal="center" vertical="center"/>
      <protection/>
    </xf>
    <xf numFmtId="0" fontId="59" fillId="0" borderId="77" xfId="88" applyFont="1" applyBorder="1" applyAlignment="1">
      <alignment horizontal="center" vertical="center"/>
      <protection/>
    </xf>
    <xf numFmtId="0" fontId="3" fillId="0" borderId="75" xfId="88" applyFont="1" applyBorder="1" applyAlignment="1">
      <alignment horizontal="center" vertical="center"/>
      <protection/>
    </xf>
    <xf numFmtId="0" fontId="3" fillId="0" borderId="71" xfId="88" applyFont="1" applyBorder="1" applyAlignment="1">
      <alignment horizontal="center" vertical="center"/>
      <protection/>
    </xf>
    <xf numFmtId="0" fontId="3" fillId="0" borderId="55" xfId="88" applyFont="1" applyBorder="1" applyAlignment="1">
      <alignment horizontal="center" vertical="center"/>
      <protection/>
    </xf>
    <xf numFmtId="0" fontId="3" fillId="0" borderId="25" xfId="88" applyFont="1" applyBorder="1" applyAlignment="1">
      <alignment horizontal="center" vertical="center"/>
      <protection/>
    </xf>
    <xf numFmtId="0" fontId="3" fillId="0" borderId="76" xfId="88" applyFont="1" applyBorder="1" applyAlignment="1">
      <alignment horizontal="center" vertical="center"/>
      <protection/>
    </xf>
    <xf numFmtId="0" fontId="3" fillId="0" borderId="77" xfId="88" applyFont="1" applyBorder="1" applyAlignment="1">
      <alignment horizontal="center" vertical="center"/>
      <protection/>
    </xf>
    <xf numFmtId="0" fontId="3" fillId="0" borderId="78" xfId="88" applyFont="1" applyBorder="1" applyAlignment="1">
      <alignment horizontal="center" vertical="center"/>
      <protection/>
    </xf>
    <xf numFmtId="0" fontId="43" fillId="0" borderId="75" xfId="88" applyFont="1" applyBorder="1" applyAlignment="1">
      <alignment horizontal="center" vertical="center"/>
      <protection/>
    </xf>
    <xf numFmtId="0" fontId="43" fillId="0" borderId="12" xfId="88" applyFont="1" applyBorder="1" applyAlignment="1">
      <alignment horizontal="center" vertical="center"/>
      <protection/>
    </xf>
    <xf numFmtId="0" fontId="43" fillId="0" borderId="71" xfId="88" applyFont="1" applyBorder="1" applyAlignment="1">
      <alignment horizontal="center" vertical="center"/>
      <protection/>
    </xf>
    <xf numFmtId="0" fontId="43" fillId="0" borderId="55" xfId="88" applyFont="1" applyBorder="1" applyAlignment="1">
      <alignment horizontal="center" vertical="center"/>
      <protection/>
    </xf>
    <xf numFmtId="0" fontId="43" fillId="0" borderId="0" xfId="88" applyFont="1" applyAlignment="1">
      <alignment horizontal="center" vertical="center"/>
      <protection/>
    </xf>
    <xf numFmtId="0" fontId="43" fillId="0" borderId="25" xfId="88" applyFont="1" applyBorder="1" applyAlignment="1">
      <alignment horizontal="center" vertical="center"/>
      <protection/>
    </xf>
    <xf numFmtId="0" fontId="43" fillId="0" borderId="76" xfId="88" applyFont="1" applyBorder="1" applyAlignment="1">
      <alignment horizontal="center" vertical="center"/>
      <protection/>
    </xf>
    <xf numFmtId="0" fontId="43" fillId="0" borderId="56" xfId="88" applyFont="1" applyBorder="1" applyAlignment="1">
      <alignment horizontal="center" vertical="center"/>
      <protection/>
    </xf>
    <xf numFmtId="0" fontId="43" fillId="0" borderId="77" xfId="88" applyFont="1" applyBorder="1" applyAlignment="1">
      <alignment horizontal="center" vertical="center"/>
      <protection/>
    </xf>
    <xf numFmtId="0" fontId="3" fillId="0" borderId="75" xfId="88" applyFont="1" applyBorder="1" applyAlignment="1">
      <alignment horizontal="left" vertical="center"/>
      <protection/>
    </xf>
    <xf numFmtId="0" fontId="3" fillId="0" borderId="71" xfId="88" applyFont="1" applyBorder="1" applyAlignment="1">
      <alignment horizontal="left" vertical="center"/>
      <protection/>
    </xf>
    <xf numFmtId="0" fontId="3" fillId="0" borderId="55" xfId="88" applyFont="1" applyBorder="1" applyAlignment="1">
      <alignment horizontal="left" vertical="center"/>
      <protection/>
    </xf>
    <xf numFmtId="0" fontId="3" fillId="0" borderId="25" xfId="88" applyFont="1" applyBorder="1" applyAlignment="1">
      <alignment horizontal="left" vertical="center"/>
      <protection/>
    </xf>
    <xf numFmtId="0" fontId="3" fillId="0" borderId="12" xfId="94" applyFont="1" applyBorder="1" applyAlignment="1">
      <alignment horizontal="center" vertical="center"/>
      <protection/>
    </xf>
    <xf numFmtId="0" fontId="3" fillId="0" borderId="71" xfId="94" applyFont="1" applyBorder="1" applyAlignment="1">
      <alignment horizontal="center" vertical="center"/>
      <protection/>
    </xf>
    <xf numFmtId="0" fontId="3" fillId="0" borderId="0" xfId="94" applyFont="1" applyAlignment="1">
      <alignment horizontal="center" vertical="center"/>
      <protection/>
    </xf>
    <xf numFmtId="0" fontId="3" fillId="0" borderId="25" xfId="94" applyFont="1" applyBorder="1" applyAlignment="1">
      <alignment horizontal="center" vertical="center"/>
      <protection/>
    </xf>
    <xf numFmtId="0" fontId="3" fillId="0" borderId="75" xfId="94" applyFont="1" applyBorder="1" applyAlignment="1">
      <alignment horizontal="center" vertical="center"/>
      <protection/>
    </xf>
    <xf numFmtId="0" fontId="3" fillId="0" borderId="55" xfId="94" applyFont="1" applyBorder="1" applyAlignment="1">
      <alignment horizontal="center" vertical="center"/>
      <protection/>
    </xf>
    <xf numFmtId="0" fontId="3" fillId="0" borderId="56" xfId="94" applyFont="1" applyBorder="1" applyAlignment="1">
      <alignment horizontal="center" vertical="center"/>
      <protection/>
    </xf>
    <xf numFmtId="0" fontId="3" fillId="0" borderId="77" xfId="94" applyFont="1" applyBorder="1" applyAlignment="1">
      <alignment horizontal="center" vertical="center"/>
      <protection/>
    </xf>
    <xf numFmtId="0" fontId="3" fillId="0" borderId="76" xfId="94" applyFont="1" applyBorder="1" applyAlignment="1">
      <alignment horizontal="center" vertical="center"/>
      <protection/>
    </xf>
    <xf numFmtId="0" fontId="3" fillId="0" borderId="79" xfId="94" applyFont="1" applyBorder="1" applyAlignment="1">
      <alignment horizontal="center" vertical="center"/>
      <protection/>
    </xf>
    <xf numFmtId="0" fontId="3" fillId="0" borderId="80" xfId="94" applyFont="1" applyBorder="1" applyAlignment="1">
      <alignment horizontal="center" vertical="center"/>
      <protection/>
    </xf>
    <xf numFmtId="0" fontId="34" fillId="0" borderId="0" xfId="88" applyFont="1" applyAlignment="1">
      <alignment horizontal="center" vertical="center"/>
      <protection/>
    </xf>
    <xf numFmtId="0" fontId="33" fillId="0" borderId="78" xfId="88" applyFont="1" applyBorder="1" applyAlignment="1">
      <alignment horizontal="center" vertical="center"/>
      <protection/>
    </xf>
    <xf numFmtId="0" fontId="3" fillId="0" borderId="81" xfId="94" applyFont="1" applyBorder="1" applyAlignment="1">
      <alignment horizontal="center" vertical="center"/>
      <protection/>
    </xf>
    <xf numFmtId="179" fontId="12" fillId="0" borderId="0" xfId="78" applyNumberFormat="1" applyFont="1" applyAlignment="1">
      <alignment horizontal="center"/>
    </xf>
    <xf numFmtId="49" fontId="35" fillId="0" borderId="0" xfId="91" applyNumberFormat="1" applyFont="1" applyAlignment="1">
      <alignment horizontal="center" vertical="center"/>
    </xf>
    <xf numFmtId="0" fontId="71" fillId="0" borderId="0" xfId="91" applyFont="1" applyAlignment="1">
      <alignment horizontal="center" vertical="center"/>
    </xf>
    <xf numFmtId="10" fontId="71" fillId="0" borderId="0" xfId="0" applyNumberFormat="1" applyFont="1" applyAlignment="1">
      <alignment horizontal="center" vertical="center"/>
    </xf>
    <xf numFmtId="0" fontId="6" fillId="0" borderId="0" xfId="91" applyFont="1" applyAlignment="1">
      <alignment horizontal="left" vertical="center"/>
    </xf>
    <xf numFmtId="10" fontId="12" fillId="0" borderId="0" xfId="78" applyNumberFormat="1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" fillId="0" borderId="0" xfId="78" applyFont="1" applyAlignment="1">
      <alignment horizontal="left" vertical="center"/>
    </xf>
    <xf numFmtId="10" fontId="35" fillId="0" borderId="0" xfId="91" applyNumberFormat="1" applyFont="1" applyAlignment="1">
      <alignment horizontal="center" vertical="center"/>
    </xf>
    <xf numFmtId="0" fontId="59" fillId="0" borderId="0" xfId="9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91" applyFont="1" applyAlignment="1">
      <alignment horizontal="center" vertical="center"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91" applyFont="1" applyAlignment="1">
      <alignment horizontal="center" vertical="center"/>
    </xf>
    <xf numFmtId="0" fontId="1" fillId="0" borderId="0" xfId="91" applyFont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3" fillId="0" borderId="0" xfId="76" applyFont="1" applyAlignment="1">
      <alignment horizontal="center" vertical="center"/>
      <protection/>
    </xf>
    <xf numFmtId="0" fontId="35" fillId="0" borderId="0" xfId="71" applyFont="1" applyAlignment="1">
      <alignment horizontal="center" vertical="center"/>
    </xf>
    <xf numFmtId="0" fontId="12" fillId="0" borderId="0" xfId="78" applyFont="1" applyAlignment="1">
      <alignment horizontal="center"/>
    </xf>
    <xf numFmtId="0" fontId="35" fillId="0" borderId="0" xfId="0" applyFont="1" applyAlignment="1">
      <alignment horizontal="right" vertical="center"/>
    </xf>
    <xf numFmtId="0" fontId="5" fillId="0" borderId="0" xfId="91" applyFont="1" applyAlignment="1">
      <alignment horizontal="center" vertical="center"/>
    </xf>
    <xf numFmtId="0" fontId="11" fillId="0" borderId="0" xfId="91" applyFont="1" applyAlignment="1">
      <alignment horizontal="center" vertical="center"/>
    </xf>
    <xf numFmtId="0" fontId="1" fillId="0" borderId="0" xfId="9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179" fontId="35" fillId="0" borderId="0" xfId="91" applyNumberFormat="1" applyFont="1" applyAlignment="1">
      <alignment horizontal="center" vertical="center"/>
    </xf>
    <xf numFmtId="0" fontId="1" fillId="0" borderId="0" xfId="0" applyFont="1" applyAlignment="1" quotePrefix="1">
      <alignment horizontal="left" vertical="center" shrinkToFit="1"/>
    </xf>
    <xf numFmtId="0" fontId="1" fillId="0" borderId="0" xfId="0" applyFont="1" applyBorder="1" applyAlignment="1" quotePrefix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44" xfId="0" applyFont="1" applyBorder="1" applyAlignment="1">
      <alignment horizontal="right" vertical="center" shrinkToFit="1"/>
    </xf>
    <xf numFmtId="0" fontId="59" fillId="0" borderId="0" xfId="0" applyFont="1" applyAlignment="1">
      <alignment horizontal="left" vertical="center" indent="7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 3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チェックセル" xfId="44"/>
    <cellStyle name="どちらでもない" xfId="45"/>
    <cellStyle name="Percent" xfId="46"/>
    <cellStyle name="Hyperlink" xfId="47"/>
    <cellStyle name="メモ" xfId="48"/>
    <cellStyle name="リンク セル" xfId="49"/>
    <cellStyle name="リンク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10" xfId="67"/>
    <cellStyle name="標準 10 2" xfId="68"/>
    <cellStyle name="標準 11" xfId="69"/>
    <cellStyle name="標準 12" xfId="70"/>
    <cellStyle name="標準 2" xfId="71"/>
    <cellStyle name="標準 2 2" xfId="72"/>
    <cellStyle name="標準 2 2 2" xfId="73"/>
    <cellStyle name="標準 2_登録ナンバー" xfId="74"/>
    <cellStyle name="標準 3" xfId="75"/>
    <cellStyle name="標準 3 2" xfId="76"/>
    <cellStyle name="標準 3_登録ナンバー" xfId="77"/>
    <cellStyle name="標準 3_登録ナンバー 2" xfId="78"/>
    <cellStyle name="標準 4" xfId="79"/>
    <cellStyle name="標準 4 2" xfId="80"/>
    <cellStyle name="標準 5" xfId="81"/>
    <cellStyle name="標準 6" xfId="82"/>
    <cellStyle name="標準 6 2" xfId="83"/>
    <cellStyle name="標準 7" xfId="84"/>
    <cellStyle name="標準 8" xfId="85"/>
    <cellStyle name="標準 9" xfId="86"/>
    <cellStyle name="標準 9 2" xfId="87"/>
    <cellStyle name="標準_2013weekdaykakka(1)1" xfId="88"/>
    <cellStyle name="標準_Book2" xfId="89"/>
    <cellStyle name="標準_Book2 2" xfId="90"/>
    <cellStyle name="標準_Book2_登録ナンバー" xfId="91"/>
    <cellStyle name="標準_Sheet1_登録ナンバー" xfId="92"/>
    <cellStyle name="標準_登録ナンバー" xfId="93"/>
    <cellStyle name="標準_歴代入賞者" xfId="94"/>
    <cellStyle name="Followed Hyperlink" xfId="95"/>
    <cellStyle name="良い" xfId="96"/>
  </cellStyles>
  <dxfs count="4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512</xdr:row>
      <xdr:rowOff>114300</xdr:rowOff>
    </xdr:from>
    <xdr:to>
      <xdr:col>2</xdr:col>
      <xdr:colOff>57150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038225" y="9162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407</xdr:row>
      <xdr:rowOff>114300</xdr:rowOff>
    </xdr:from>
    <xdr:to>
      <xdr:col>2</xdr:col>
      <xdr:colOff>57150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038225" y="7361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522</xdr:row>
      <xdr:rowOff>114300</xdr:rowOff>
    </xdr:from>
    <xdr:to>
      <xdr:col>2</xdr:col>
      <xdr:colOff>57150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038225" y="933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413</xdr:row>
      <xdr:rowOff>114300</xdr:rowOff>
    </xdr:from>
    <xdr:to>
      <xdr:col>2</xdr:col>
      <xdr:colOff>57150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038225" y="7464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597</xdr:row>
      <xdr:rowOff>114300</xdr:rowOff>
    </xdr:from>
    <xdr:to>
      <xdr:col>2</xdr:col>
      <xdr:colOff>57150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038225" y="10619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462</xdr:row>
      <xdr:rowOff>114300</xdr:rowOff>
    </xdr:from>
    <xdr:to>
      <xdr:col>2</xdr:col>
      <xdr:colOff>57150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038225" y="830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559</xdr:row>
      <xdr:rowOff>0</xdr:rowOff>
    </xdr:from>
    <xdr:to>
      <xdr:col>2</xdr:col>
      <xdr:colOff>57150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038225" y="9956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413</xdr:row>
      <xdr:rowOff>114300</xdr:rowOff>
    </xdr:from>
    <xdr:to>
      <xdr:col>2</xdr:col>
      <xdr:colOff>57150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038225" y="7464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038225" y="794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038225" y="35309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038225" y="3549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453</xdr:row>
      <xdr:rowOff>114300</xdr:rowOff>
    </xdr:from>
    <xdr:to>
      <xdr:col>2</xdr:col>
      <xdr:colOff>57150</xdr:colOff>
      <xdr:row>453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038225" y="815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038225" y="862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038225" y="864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453</xdr:row>
      <xdr:rowOff>114300</xdr:rowOff>
    </xdr:from>
    <xdr:to>
      <xdr:col>2</xdr:col>
      <xdr:colOff>57150</xdr:colOff>
      <xdr:row>453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038225" y="815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1038225" y="862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038225" y="864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453</xdr:row>
      <xdr:rowOff>114300</xdr:rowOff>
    </xdr:from>
    <xdr:to>
      <xdr:col>2</xdr:col>
      <xdr:colOff>57150</xdr:colOff>
      <xdr:row>453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038225" y="815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1038225" y="862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038225" y="864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559</xdr:row>
      <xdr:rowOff>114300</xdr:rowOff>
    </xdr:from>
    <xdr:to>
      <xdr:col>2</xdr:col>
      <xdr:colOff>57150</xdr:colOff>
      <xdr:row>559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038225" y="9967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446</xdr:row>
      <xdr:rowOff>114300</xdr:rowOff>
    </xdr:from>
    <xdr:to>
      <xdr:col>2</xdr:col>
      <xdr:colOff>57150</xdr:colOff>
      <xdr:row>446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038225" y="803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453</xdr:row>
      <xdr:rowOff>114300</xdr:rowOff>
    </xdr:from>
    <xdr:to>
      <xdr:col>2</xdr:col>
      <xdr:colOff>57150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038225" y="815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1038225" y="862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1038225" y="864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440</xdr:row>
      <xdr:rowOff>114300</xdr:rowOff>
    </xdr:from>
    <xdr:to>
      <xdr:col>2</xdr:col>
      <xdr:colOff>57150</xdr:colOff>
      <xdr:row>440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038225" y="792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1038225" y="83886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1038225" y="840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526</xdr:row>
      <xdr:rowOff>114300</xdr:rowOff>
    </xdr:from>
    <xdr:to>
      <xdr:col>2</xdr:col>
      <xdr:colOff>57150</xdr:colOff>
      <xdr:row>526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038225" y="940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421</xdr:row>
      <xdr:rowOff>114300</xdr:rowOff>
    </xdr:from>
    <xdr:to>
      <xdr:col>2</xdr:col>
      <xdr:colOff>57150</xdr:colOff>
      <xdr:row>421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038225" y="7601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526</xdr:row>
      <xdr:rowOff>114300</xdr:rowOff>
    </xdr:from>
    <xdr:to>
      <xdr:col>2</xdr:col>
      <xdr:colOff>57150</xdr:colOff>
      <xdr:row>526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038225" y="9402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421</xdr:row>
      <xdr:rowOff>114300</xdr:rowOff>
    </xdr:from>
    <xdr:to>
      <xdr:col>2</xdr:col>
      <xdr:colOff>57150</xdr:colOff>
      <xdr:row>421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038225" y="7601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413</xdr:row>
      <xdr:rowOff>114300</xdr:rowOff>
    </xdr:from>
    <xdr:to>
      <xdr:col>2</xdr:col>
      <xdr:colOff>57150</xdr:colOff>
      <xdr:row>413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038225" y="7464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1038225" y="794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7" name="Line 7"/>
        <xdr:cNvSpPr>
          <a:spLocks/>
        </xdr:cNvSpPr>
      </xdr:nvSpPr>
      <xdr:spPr>
        <a:xfrm flipH="1" flipV="1">
          <a:off x="1038225" y="35309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038225" y="3549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440</xdr:row>
      <xdr:rowOff>114300</xdr:rowOff>
    </xdr:from>
    <xdr:to>
      <xdr:col>2</xdr:col>
      <xdr:colOff>57150</xdr:colOff>
      <xdr:row>440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1038225" y="792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1038225" y="83886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1038225" y="840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2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444</xdr:row>
      <xdr:rowOff>114300</xdr:rowOff>
    </xdr:from>
    <xdr:to>
      <xdr:col>2</xdr:col>
      <xdr:colOff>57150</xdr:colOff>
      <xdr:row>444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038225" y="799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1038225" y="845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1038225" y="847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530</xdr:row>
      <xdr:rowOff>114300</xdr:rowOff>
    </xdr:from>
    <xdr:to>
      <xdr:col>2</xdr:col>
      <xdr:colOff>57150</xdr:colOff>
      <xdr:row>530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038225" y="947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425</xdr:row>
      <xdr:rowOff>114300</xdr:rowOff>
    </xdr:from>
    <xdr:to>
      <xdr:col>2</xdr:col>
      <xdr:colOff>57150</xdr:colOff>
      <xdr:row>425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038225" y="767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530</xdr:row>
      <xdr:rowOff>114300</xdr:rowOff>
    </xdr:from>
    <xdr:to>
      <xdr:col>2</xdr:col>
      <xdr:colOff>57150</xdr:colOff>
      <xdr:row>530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038225" y="947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425</xdr:row>
      <xdr:rowOff>114300</xdr:rowOff>
    </xdr:from>
    <xdr:to>
      <xdr:col>2</xdr:col>
      <xdr:colOff>57150</xdr:colOff>
      <xdr:row>425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1038225" y="767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417</xdr:row>
      <xdr:rowOff>114300</xdr:rowOff>
    </xdr:from>
    <xdr:to>
      <xdr:col>2</xdr:col>
      <xdr:colOff>57150</xdr:colOff>
      <xdr:row>417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038225" y="7533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1038225" y="80114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1038225" y="8030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444</xdr:row>
      <xdr:rowOff>114300</xdr:rowOff>
    </xdr:from>
    <xdr:to>
      <xdr:col>2</xdr:col>
      <xdr:colOff>57150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038225" y="799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1038225" y="8457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1038225" y="847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114300</xdr:rowOff>
    </xdr:from>
    <xdr:to>
      <xdr:col>2</xdr:col>
      <xdr:colOff>57150</xdr:colOff>
      <xdr:row>442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72" name="Line 7"/>
        <xdr:cNvSpPr>
          <a:spLocks/>
        </xdr:cNvSpPr>
      </xdr:nvSpPr>
      <xdr:spPr>
        <a:xfrm flipH="1" flipV="1">
          <a:off x="1038225" y="8422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1038225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4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528</xdr:row>
      <xdr:rowOff>114300</xdr:rowOff>
    </xdr:from>
    <xdr:to>
      <xdr:col>2</xdr:col>
      <xdr:colOff>57150</xdr:colOff>
      <xdr:row>528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1038225" y="943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423</xdr:row>
      <xdr:rowOff>114300</xdr:rowOff>
    </xdr:from>
    <xdr:to>
      <xdr:col>2</xdr:col>
      <xdr:colOff>57150</xdr:colOff>
      <xdr:row>423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1038225" y="763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528</xdr:row>
      <xdr:rowOff>114300</xdr:rowOff>
    </xdr:from>
    <xdr:to>
      <xdr:col>2</xdr:col>
      <xdr:colOff>57150</xdr:colOff>
      <xdr:row>528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1038225" y="943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423</xdr:row>
      <xdr:rowOff>114300</xdr:rowOff>
    </xdr:from>
    <xdr:to>
      <xdr:col>2</xdr:col>
      <xdr:colOff>57150</xdr:colOff>
      <xdr:row>423</xdr:row>
      <xdr:rowOff>114300</xdr:rowOff>
    </xdr:to>
    <xdr:sp>
      <xdr:nvSpPr>
        <xdr:cNvPr id="79" name="Line 8"/>
        <xdr:cNvSpPr>
          <a:spLocks/>
        </xdr:cNvSpPr>
      </xdr:nvSpPr>
      <xdr:spPr>
        <a:xfrm flipH="1">
          <a:off x="1038225" y="763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415</xdr:row>
      <xdr:rowOff>114300</xdr:rowOff>
    </xdr:from>
    <xdr:to>
      <xdr:col>2</xdr:col>
      <xdr:colOff>57150</xdr:colOff>
      <xdr:row>415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1038225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1038225" y="7977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1038225" y="799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114300</xdr:rowOff>
    </xdr:from>
    <xdr:to>
      <xdr:col>2</xdr:col>
      <xdr:colOff>57150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1038225" y="8422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1038225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114300</xdr:rowOff>
    </xdr:from>
    <xdr:to>
      <xdr:col>2</xdr:col>
      <xdr:colOff>57150</xdr:colOff>
      <xdr:row>442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9" name="Line 7"/>
        <xdr:cNvSpPr>
          <a:spLocks/>
        </xdr:cNvSpPr>
      </xdr:nvSpPr>
      <xdr:spPr>
        <a:xfrm flipH="1" flipV="1">
          <a:off x="1038225" y="8422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1038225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1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528</xdr:row>
      <xdr:rowOff>114300</xdr:rowOff>
    </xdr:from>
    <xdr:to>
      <xdr:col>2</xdr:col>
      <xdr:colOff>57150</xdr:colOff>
      <xdr:row>528</xdr:row>
      <xdr:rowOff>114300</xdr:rowOff>
    </xdr:to>
    <xdr:sp>
      <xdr:nvSpPr>
        <xdr:cNvPr id="93" name="Line 8"/>
        <xdr:cNvSpPr>
          <a:spLocks/>
        </xdr:cNvSpPr>
      </xdr:nvSpPr>
      <xdr:spPr>
        <a:xfrm flipH="1">
          <a:off x="1038225" y="943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423</xdr:row>
      <xdr:rowOff>114300</xdr:rowOff>
    </xdr:from>
    <xdr:to>
      <xdr:col>2</xdr:col>
      <xdr:colOff>57150</xdr:colOff>
      <xdr:row>423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1038225" y="763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528</xdr:row>
      <xdr:rowOff>114300</xdr:rowOff>
    </xdr:from>
    <xdr:to>
      <xdr:col>2</xdr:col>
      <xdr:colOff>57150</xdr:colOff>
      <xdr:row>528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1038225" y="943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423</xdr:row>
      <xdr:rowOff>114300</xdr:rowOff>
    </xdr:from>
    <xdr:to>
      <xdr:col>2</xdr:col>
      <xdr:colOff>57150</xdr:colOff>
      <xdr:row>423</xdr:row>
      <xdr:rowOff>114300</xdr:rowOff>
    </xdr:to>
    <xdr:sp>
      <xdr:nvSpPr>
        <xdr:cNvPr id="96" name="Line 8"/>
        <xdr:cNvSpPr>
          <a:spLocks/>
        </xdr:cNvSpPr>
      </xdr:nvSpPr>
      <xdr:spPr>
        <a:xfrm flipH="1">
          <a:off x="1038225" y="763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415</xdr:row>
      <xdr:rowOff>114300</xdr:rowOff>
    </xdr:from>
    <xdr:to>
      <xdr:col>2</xdr:col>
      <xdr:colOff>57150</xdr:colOff>
      <xdr:row>415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1038225" y="7499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1038225" y="7977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1038225" y="799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442</xdr:row>
      <xdr:rowOff>114300</xdr:rowOff>
    </xdr:from>
    <xdr:to>
      <xdr:col>2</xdr:col>
      <xdr:colOff>57150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1038225" y="796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1038225" y="84229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1038225" y="844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1038225" y="3692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1038225" y="3712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453</xdr:row>
      <xdr:rowOff>114300</xdr:rowOff>
    </xdr:from>
    <xdr:to>
      <xdr:col>2</xdr:col>
      <xdr:colOff>57150</xdr:colOff>
      <xdr:row>453</xdr:row>
      <xdr:rowOff>114300</xdr:rowOff>
    </xdr:to>
    <xdr:sp>
      <xdr:nvSpPr>
        <xdr:cNvPr id="105" name="Line 8"/>
        <xdr:cNvSpPr>
          <a:spLocks/>
        </xdr:cNvSpPr>
      </xdr:nvSpPr>
      <xdr:spPr>
        <a:xfrm flipH="1">
          <a:off x="1038225" y="815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06" name="Line 7"/>
        <xdr:cNvSpPr>
          <a:spLocks/>
        </xdr:cNvSpPr>
      </xdr:nvSpPr>
      <xdr:spPr>
        <a:xfrm flipH="1" flipV="1">
          <a:off x="1038225" y="862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07" name="Line 8"/>
        <xdr:cNvSpPr>
          <a:spLocks/>
        </xdr:cNvSpPr>
      </xdr:nvSpPr>
      <xdr:spPr>
        <a:xfrm flipH="1">
          <a:off x="1038225" y="864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08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09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560</xdr:row>
      <xdr:rowOff>114300</xdr:rowOff>
    </xdr:from>
    <xdr:to>
      <xdr:col>2</xdr:col>
      <xdr:colOff>57150</xdr:colOff>
      <xdr:row>560</xdr:row>
      <xdr:rowOff>114300</xdr:rowOff>
    </xdr:to>
    <xdr:sp>
      <xdr:nvSpPr>
        <xdr:cNvPr id="110" name="Line 8"/>
        <xdr:cNvSpPr>
          <a:spLocks/>
        </xdr:cNvSpPr>
      </xdr:nvSpPr>
      <xdr:spPr>
        <a:xfrm flipH="1">
          <a:off x="1038225" y="9985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447</xdr:row>
      <xdr:rowOff>114300</xdr:rowOff>
    </xdr:from>
    <xdr:to>
      <xdr:col>2</xdr:col>
      <xdr:colOff>57150</xdr:colOff>
      <xdr:row>447</xdr:row>
      <xdr:rowOff>114300</xdr:rowOff>
    </xdr:to>
    <xdr:sp>
      <xdr:nvSpPr>
        <xdr:cNvPr id="111" name="Line 8"/>
        <xdr:cNvSpPr>
          <a:spLocks/>
        </xdr:cNvSpPr>
      </xdr:nvSpPr>
      <xdr:spPr>
        <a:xfrm flipH="1">
          <a:off x="1038225" y="804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454</xdr:row>
      <xdr:rowOff>114300</xdr:rowOff>
    </xdr:from>
    <xdr:to>
      <xdr:col>2</xdr:col>
      <xdr:colOff>57150</xdr:colOff>
      <xdr:row>454</xdr:row>
      <xdr:rowOff>114300</xdr:rowOff>
    </xdr:to>
    <xdr:sp>
      <xdr:nvSpPr>
        <xdr:cNvPr id="112" name="Line 8"/>
        <xdr:cNvSpPr>
          <a:spLocks/>
        </xdr:cNvSpPr>
      </xdr:nvSpPr>
      <xdr:spPr>
        <a:xfrm flipH="1">
          <a:off x="1038225" y="816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95250</xdr:rowOff>
    </xdr:from>
    <xdr:to>
      <xdr:col>2</xdr:col>
      <xdr:colOff>38100</xdr:colOff>
      <xdr:row>482</xdr:row>
      <xdr:rowOff>104775</xdr:rowOff>
    </xdr:to>
    <xdr:sp>
      <xdr:nvSpPr>
        <xdr:cNvPr id="113" name="Line 7"/>
        <xdr:cNvSpPr>
          <a:spLocks/>
        </xdr:cNvSpPr>
      </xdr:nvSpPr>
      <xdr:spPr>
        <a:xfrm flipH="1" flipV="1">
          <a:off x="1038225" y="8645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114300</xdr:rowOff>
    </xdr:from>
    <xdr:to>
      <xdr:col>2</xdr:col>
      <xdr:colOff>0</xdr:colOff>
      <xdr:row>483</xdr:row>
      <xdr:rowOff>114300</xdr:rowOff>
    </xdr:to>
    <xdr:sp>
      <xdr:nvSpPr>
        <xdr:cNvPr id="114" name="Line 8"/>
        <xdr:cNvSpPr>
          <a:spLocks/>
        </xdr:cNvSpPr>
      </xdr:nvSpPr>
      <xdr:spPr>
        <a:xfrm flipH="1">
          <a:off x="1038225" y="866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15" name="Line 7"/>
        <xdr:cNvSpPr>
          <a:spLocks/>
        </xdr:cNvSpPr>
      </xdr:nvSpPr>
      <xdr:spPr>
        <a:xfrm flipH="1" flipV="1">
          <a:off x="1038225" y="38919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16" name="Line 8"/>
        <xdr:cNvSpPr>
          <a:spLocks/>
        </xdr:cNvSpPr>
      </xdr:nvSpPr>
      <xdr:spPr>
        <a:xfrm flipH="1">
          <a:off x="1038225" y="391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17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18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19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20" name="Line 7"/>
        <xdr:cNvSpPr>
          <a:spLocks/>
        </xdr:cNvSpPr>
      </xdr:nvSpPr>
      <xdr:spPr>
        <a:xfrm flipH="1" flipV="1">
          <a:off x="1038225" y="2663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21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22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23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24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25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</xdr:row>
      <xdr:rowOff>114300</xdr:rowOff>
    </xdr:from>
    <xdr:to>
      <xdr:col>2</xdr:col>
      <xdr:colOff>57150</xdr:colOff>
      <xdr:row>333</xdr:row>
      <xdr:rowOff>114300</xdr:rowOff>
    </xdr:to>
    <xdr:sp>
      <xdr:nvSpPr>
        <xdr:cNvPr id="126" name="Line 8"/>
        <xdr:cNvSpPr>
          <a:spLocks/>
        </xdr:cNvSpPr>
      </xdr:nvSpPr>
      <xdr:spPr>
        <a:xfrm flipH="1">
          <a:off x="1038225" y="6017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27" name="Line 7"/>
        <xdr:cNvSpPr>
          <a:spLocks/>
        </xdr:cNvSpPr>
      </xdr:nvSpPr>
      <xdr:spPr>
        <a:xfrm flipH="1" flipV="1">
          <a:off x="1038225" y="6522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28" name="Line 8"/>
        <xdr:cNvSpPr>
          <a:spLocks/>
        </xdr:cNvSpPr>
      </xdr:nvSpPr>
      <xdr:spPr>
        <a:xfrm flipH="1">
          <a:off x="1038225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29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0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1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2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33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34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35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36" name="Line 7"/>
        <xdr:cNvSpPr>
          <a:spLocks/>
        </xdr:cNvSpPr>
      </xdr:nvSpPr>
      <xdr:spPr>
        <a:xfrm flipH="1" flipV="1">
          <a:off x="1038225" y="2663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37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38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39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40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41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</xdr:row>
      <xdr:rowOff>114300</xdr:rowOff>
    </xdr:from>
    <xdr:to>
      <xdr:col>2</xdr:col>
      <xdr:colOff>57150</xdr:colOff>
      <xdr:row>333</xdr:row>
      <xdr:rowOff>114300</xdr:rowOff>
    </xdr:to>
    <xdr:sp>
      <xdr:nvSpPr>
        <xdr:cNvPr id="142" name="Line 8"/>
        <xdr:cNvSpPr>
          <a:spLocks/>
        </xdr:cNvSpPr>
      </xdr:nvSpPr>
      <xdr:spPr>
        <a:xfrm flipH="1">
          <a:off x="1038225" y="6017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43" name="Line 7"/>
        <xdr:cNvSpPr>
          <a:spLocks/>
        </xdr:cNvSpPr>
      </xdr:nvSpPr>
      <xdr:spPr>
        <a:xfrm flipH="1" flipV="1">
          <a:off x="1038225" y="6522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44" name="Line 8"/>
        <xdr:cNvSpPr>
          <a:spLocks/>
        </xdr:cNvSpPr>
      </xdr:nvSpPr>
      <xdr:spPr>
        <a:xfrm flipH="1">
          <a:off x="1038225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45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46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47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48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49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50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51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147</xdr:row>
      <xdr:rowOff>95250</xdr:rowOff>
    </xdr:from>
    <xdr:to>
      <xdr:col>3</xdr:col>
      <xdr:colOff>28575</xdr:colOff>
      <xdr:row>147</xdr:row>
      <xdr:rowOff>104775</xdr:rowOff>
    </xdr:to>
    <xdr:sp>
      <xdr:nvSpPr>
        <xdr:cNvPr id="152" name="Line 7"/>
        <xdr:cNvSpPr>
          <a:spLocks/>
        </xdr:cNvSpPr>
      </xdr:nvSpPr>
      <xdr:spPr>
        <a:xfrm flipH="1" flipV="1">
          <a:off x="1038225" y="26631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53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54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55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405</xdr:row>
      <xdr:rowOff>114300</xdr:rowOff>
    </xdr:from>
    <xdr:to>
      <xdr:col>2</xdr:col>
      <xdr:colOff>57150</xdr:colOff>
      <xdr:row>405</xdr:row>
      <xdr:rowOff>114300</xdr:rowOff>
    </xdr:to>
    <xdr:sp>
      <xdr:nvSpPr>
        <xdr:cNvPr id="156" name="Line 8"/>
        <xdr:cNvSpPr>
          <a:spLocks/>
        </xdr:cNvSpPr>
      </xdr:nvSpPr>
      <xdr:spPr>
        <a:xfrm flipH="1">
          <a:off x="1038225" y="7327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341</xdr:row>
      <xdr:rowOff>114300</xdr:rowOff>
    </xdr:from>
    <xdr:to>
      <xdr:col>2</xdr:col>
      <xdr:colOff>57150</xdr:colOff>
      <xdr:row>341</xdr:row>
      <xdr:rowOff>114300</xdr:rowOff>
    </xdr:to>
    <xdr:sp>
      <xdr:nvSpPr>
        <xdr:cNvPr id="157" name="Line 8"/>
        <xdr:cNvSpPr>
          <a:spLocks/>
        </xdr:cNvSpPr>
      </xdr:nvSpPr>
      <xdr:spPr>
        <a:xfrm flipH="1">
          <a:off x="1038225" y="616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333</xdr:row>
      <xdr:rowOff>114300</xdr:rowOff>
    </xdr:from>
    <xdr:to>
      <xdr:col>2</xdr:col>
      <xdr:colOff>57150</xdr:colOff>
      <xdr:row>333</xdr:row>
      <xdr:rowOff>114300</xdr:rowOff>
    </xdr:to>
    <xdr:sp>
      <xdr:nvSpPr>
        <xdr:cNvPr id="158" name="Line 8"/>
        <xdr:cNvSpPr>
          <a:spLocks/>
        </xdr:cNvSpPr>
      </xdr:nvSpPr>
      <xdr:spPr>
        <a:xfrm flipH="1">
          <a:off x="1038225" y="6017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361</xdr:row>
      <xdr:rowOff>95250</xdr:rowOff>
    </xdr:from>
    <xdr:to>
      <xdr:col>2</xdr:col>
      <xdr:colOff>47625</xdr:colOff>
      <xdr:row>361</xdr:row>
      <xdr:rowOff>104775</xdr:rowOff>
    </xdr:to>
    <xdr:sp>
      <xdr:nvSpPr>
        <xdr:cNvPr id="159" name="Line 7"/>
        <xdr:cNvSpPr>
          <a:spLocks/>
        </xdr:cNvSpPr>
      </xdr:nvSpPr>
      <xdr:spPr>
        <a:xfrm flipH="1" flipV="1">
          <a:off x="1038225" y="6522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362</xdr:row>
      <xdr:rowOff>114300</xdr:rowOff>
    </xdr:from>
    <xdr:to>
      <xdr:col>2</xdr:col>
      <xdr:colOff>0</xdr:colOff>
      <xdr:row>362</xdr:row>
      <xdr:rowOff>114300</xdr:rowOff>
    </xdr:to>
    <xdr:sp>
      <xdr:nvSpPr>
        <xdr:cNvPr id="160" name="Line 8"/>
        <xdr:cNvSpPr>
          <a:spLocks/>
        </xdr:cNvSpPr>
      </xdr:nvSpPr>
      <xdr:spPr>
        <a:xfrm flipH="1">
          <a:off x="1038225" y="654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360</xdr:row>
      <xdr:rowOff>114300</xdr:rowOff>
    </xdr:from>
    <xdr:to>
      <xdr:col>2</xdr:col>
      <xdr:colOff>57150</xdr:colOff>
      <xdr:row>360</xdr:row>
      <xdr:rowOff>114300</xdr:rowOff>
    </xdr:to>
    <xdr:sp>
      <xdr:nvSpPr>
        <xdr:cNvPr id="161" name="Line 8"/>
        <xdr:cNvSpPr>
          <a:spLocks/>
        </xdr:cNvSpPr>
      </xdr:nvSpPr>
      <xdr:spPr>
        <a:xfrm flipH="1">
          <a:off x="1038225" y="6506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375</xdr:row>
      <xdr:rowOff>95250</xdr:rowOff>
    </xdr:from>
    <xdr:to>
      <xdr:col>2</xdr:col>
      <xdr:colOff>47625</xdr:colOff>
      <xdr:row>375</xdr:row>
      <xdr:rowOff>104775</xdr:rowOff>
    </xdr:to>
    <xdr:sp>
      <xdr:nvSpPr>
        <xdr:cNvPr id="162" name="Line 7"/>
        <xdr:cNvSpPr>
          <a:spLocks/>
        </xdr:cNvSpPr>
      </xdr:nvSpPr>
      <xdr:spPr>
        <a:xfrm flipH="1" flipV="1">
          <a:off x="1038225" y="68046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376</xdr:row>
      <xdr:rowOff>114300</xdr:rowOff>
    </xdr:from>
    <xdr:to>
      <xdr:col>2</xdr:col>
      <xdr:colOff>0</xdr:colOff>
      <xdr:row>376</xdr:row>
      <xdr:rowOff>114300</xdr:rowOff>
    </xdr:to>
    <xdr:sp>
      <xdr:nvSpPr>
        <xdr:cNvPr id="163" name="Line 8"/>
        <xdr:cNvSpPr>
          <a:spLocks/>
        </xdr:cNvSpPr>
      </xdr:nvSpPr>
      <xdr:spPr>
        <a:xfrm flipH="1">
          <a:off x="1038225" y="6824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148</xdr:row>
      <xdr:rowOff>114300</xdr:rowOff>
    </xdr:from>
    <xdr:to>
      <xdr:col>3</xdr:col>
      <xdr:colOff>0</xdr:colOff>
      <xdr:row>148</xdr:row>
      <xdr:rowOff>114300</xdr:rowOff>
    </xdr:to>
    <xdr:sp>
      <xdr:nvSpPr>
        <xdr:cNvPr id="164" name="Line 8"/>
        <xdr:cNvSpPr>
          <a:spLocks/>
        </xdr:cNvSpPr>
      </xdr:nvSpPr>
      <xdr:spPr>
        <a:xfrm flipH="1">
          <a:off x="1038225" y="268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</xdr:row>
      <xdr:rowOff>114300</xdr:rowOff>
    </xdr:from>
    <xdr:to>
      <xdr:col>2</xdr:col>
      <xdr:colOff>57150</xdr:colOff>
      <xdr:row>293</xdr:row>
      <xdr:rowOff>114300</xdr:rowOff>
    </xdr:to>
    <xdr:sp>
      <xdr:nvSpPr>
        <xdr:cNvPr id="165" name="Line 8"/>
        <xdr:cNvSpPr>
          <a:spLocks/>
        </xdr:cNvSpPr>
      </xdr:nvSpPr>
      <xdr:spPr>
        <a:xfrm flipH="1">
          <a:off x="1038225" y="529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134</xdr:row>
      <xdr:rowOff>95250</xdr:rowOff>
    </xdr:from>
    <xdr:to>
      <xdr:col>3</xdr:col>
      <xdr:colOff>28575</xdr:colOff>
      <xdr:row>134</xdr:row>
      <xdr:rowOff>104775</xdr:rowOff>
    </xdr:to>
    <xdr:sp>
      <xdr:nvSpPr>
        <xdr:cNvPr id="166" name="Line 7"/>
        <xdr:cNvSpPr>
          <a:spLocks/>
        </xdr:cNvSpPr>
      </xdr:nvSpPr>
      <xdr:spPr>
        <a:xfrm flipH="1" flipV="1">
          <a:off x="1038225" y="2427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135</xdr:row>
      <xdr:rowOff>114300</xdr:rowOff>
    </xdr:from>
    <xdr:to>
      <xdr:col>3</xdr:col>
      <xdr:colOff>0</xdr:colOff>
      <xdr:row>135</xdr:row>
      <xdr:rowOff>114300</xdr:rowOff>
    </xdr:to>
    <xdr:sp>
      <xdr:nvSpPr>
        <xdr:cNvPr id="167" name="Line 8"/>
        <xdr:cNvSpPr>
          <a:spLocks/>
        </xdr:cNvSpPr>
      </xdr:nvSpPr>
      <xdr:spPr>
        <a:xfrm flipH="1">
          <a:off x="1038225" y="2447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</xdr:row>
      <xdr:rowOff>114300</xdr:rowOff>
    </xdr:from>
    <xdr:to>
      <xdr:col>2</xdr:col>
      <xdr:colOff>57150</xdr:colOff>
      <xdr:row>308</xdr:row>
      <xdr:rowOff>114300</xdr:rowOff>
    </xdr:to>
    <xdr:sp>
      <xdr:nvSpPr>
        <xdr:cNvPr id="168" name="Line 8"/>
        <xdr:cNvSpPr>
          <a:spLocks/>
        </xdr:cNvSpPr>
      </xdr:nvSpPr>
      <xdr:spPr>
        <a:xfrm flipH="1">
          <a:off x="103822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308</xdr:row>
      <xdr:rowOff>114300</xdr:rowOff>
    </xdr:from>
    <xdr:to>
      <xdr:col>2</xdr:col>
      <xdr:colOff>57150</xdr:colOff>
      <xdr:row>308</xdr:row>
      <xdr:rowOff>114300</xdr:rowOff>
    </xdr:to>
    <xdr:sp>
      <xdr:nvSpPr>
        <xdr:cNvPr id="169" name="Line 8"/>
        <xdr:cNvSpPr>
          <a:spLocks/>
        </xdr:cNvSpPr>
      </xdr:nvSpPr>
      <xdr:spPr>
        <a:xfrm flipH="1">
          <a:off x="103822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294</xdr:row>
      <xdr:rowOff>95250</xdr:rowOff>
    </xdr:from>
    <xdr:to>
      <xdr:col>2</xdr:col>
      <xdr:colOff>47625</xdr:colOff>
      <xdr:row>294</xdr:row>
      <xdr:rowOff>104775</xdr:rowOff>
    </xdr:to>
    <xdr:sp>
      <xdr:nvSpPr>
        <xdr:cNvPr id="170" name="Line 7"/>
        <xdr:cNvSpPr>
          <a:spLocks/>
        </xdr:cNvSpPr>
      </xdr:nvSpPr>
      <xdr:spPr>
        <a:xfrm flipH="1" flipV="1">
          <a:off x="1038225" y="5310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295</xdr:row>
      <xdr:rowOff>114300</xdr:rowOff>
    </xdr:from>
    <xdr:to>
      <xdr:col>2</xdr:col>
      <xdr:colOff>0</xdr:colOff>
      <xdr:row>295</xdr:row>
      <xdr:rowOff>114300</xdr:rowOff>
    </xdr:to>
    <xdr:sp>
      <xdr:nvSpPr>
        <xdr:cNvPr id="171" name="Line 8"/>
        <xdr:cNvSpPr>
          <a:spLocks/>
        </xdr:cNvSpPr>
      </xdr:nvSpPr>
      <xdr:spPr>
        <a:xfrm flipH="1">
          <a:off x="1038225" y="533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293</xdr:row>
      <xdr:rowOff>114300</xdr:rowOff>
    </xdr:from>
    <xdr:to>
      <xdr:col>2</xdr:col>
      <xdr:colOff>57150</xdr:colOff>
      <xdr:row>293</xdr:row>
      <xdr:rowOff>114300</xdr:rowOff>
    </xdr:to>
    <xdr:sp>
      <xdr:nvSpPr>
        <xdr:cNvPr id="172" name="Line 8"/>
        <xdr:cNvSpPr>
          <a:spLocks/>
        </xdr:cNvSpPr>
      </xdr:nvSpPr>
      <xdr:spPr>
        <a:xfrm flipH="1">
          <a:off x="1038225" y="529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135</xdr:row>
      <xdr:rowOff>114300</xdr:rowOff>
    </xdr:from>
    <xdr:to>
      <xdr:col>3</xdr:col>
      <xdr:colOff>0</xdr:colOff>
      <xdr:row>135</xdr:row>
      <xdr:rowOff>114300</xdr:rowOff>
    </xdr:to>
    <xdr:sp>
      <xdr:nvSpPr>
        <xdr:cNvPr id="173" name="Line 8"/>
        <xdr:cNvSpPr>
          <a:spLocks/>
        </xdr:cNvSpPr>
      </xdr:nvSpPr>
      <xdr:spPr>
        <a:xfrm flipH="1">
          <a:off x="1038225" y="2447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5</xdr:col>
      <xdr:colOff>171450</xdr:colOff>
      <xdr:row>20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3724" t="22450" r="25218" b="5615"/>
        <a:stretch>
          <a:fillRect/>
        </a:stretch>
      </xdr:blipFill>
      <xdr:spPr>
        <a:xfrm>
          <a:off x="295275" y="0"/>
          <a:ext cx="33051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11</xdr:col>
      <xdr:colOff>438150</xdr:colOff>
      <xdr:row>19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0"/>
          <a:ext cx="31813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6</xdr:col>
      <xdr:colOff>180975</xdr:colOff>
      <xdr:row>43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71950"/>
          <a:ext cx="42957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24</xdr:row>
      <xdr:rowOff>38100</xdr:rowOff>
    </xdr:from>
    <xdr:to>
      <xdr:col>12</xdr:col>
      <xdr:colOff>200025</xdr:colOff>
      <xdr:row>42</xdr:row>
      <xdr:rowOff>161925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4162425"/>
          <a:ext cx="42767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142875</xdr:rowOff>
    </xdr:from>
    <xdr:to>
      <xdr:col>6</xdr:col>
      <xdr:colOff>57150</xdr:colOff>
      <xdr:row>66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210550"/>
          <a:ext cx="41719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04weekdaydraw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受付表"/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登録ナンバー"/>
      <sheetName val="盗難及びアドバイス防止措置"/>
      <sheetName val="Sheet1"/>
      <sheetName val="Sheet2"/>
    </sheetNames>
    <sheetDataSet>
      <sheetData sheetId="12">
        <row r="4">
          <cell r="A4" t="str">
            <v>あ１１</v>
          </cell>
          <cell r="B4" t="str">
            <v>野上</v>
          </cell>
          <cell r="C4" t="str">
            <v>恵梨子</v>
          </cell>
          <cell r="D4" t="str">
            <v>アビック</v>
          </cell>
        </row>
        <row r="5">
          <cell r="A5" t="str">
            <v>あ１２</v>
          </cell>
          <cell r="B5" t="str">
            <v>西山</v>
          </cell>
          <cell r="C5" t="str">
            <v>抄千代</v>
          </cell>
          <cell r="D5" t="str">
            <v>アビック</v>
          </cell>
        </row>
        <row r="6">
          <cell r="A6" t="str">
            <v>あ１３</v>
          </cell>
          <cell r="B6" t="str">
            <v>三原</v>
          </cell>
          <cell r="C6" t="str">
            <v>啓子</v>
          </cell>
          <cell r="D6" t="str">
            <v>アビック</v>
          </cell>
        </row>
        <row r="7">
          <cell r="A7" t="str">
            <v>あ１４</v>
          </cell>
          <cell r="B7" t="str">
            <v>落合</v>
          </cell>
          <cell r="C7" t="str">
            <v>良弘</v>
          </cell>
          <cell r="D7" t="str">
            <v>アビック</v>
          </cell>
        </row>
        <row r="8">
          <cell r="A8" t="str">
            <v>あ１５</v>
          </cell>
          <cell r="B8" t="str">
            <v>杉原</v>
          </cell>
          <cell r="C8" t="str">
            <v>徹</v>
          </cell>
          <cell r="D8" t="str">
            <v>アビック</v>
          </cell>
        </row>
        <row r="9">
          <cell r="A9" t="str">
            <v>あ１６</v>
          </cell>
          <cell r="B9" t="str">
            <v>澤村</v>
          </cell>
          <cell r="C9" t="str">
            <v>直子</v>
          </cell>
          <cell r="D9" t="str">
            <v>アビック</v>
          </cell>
        </row>
        <row r="10">
          <cell r="A10" t="str">
            <v>あ１７</v>
          </cell>
          <cell r="B10" t="str">
            <v>松井</v>
          </cell>
          <cell r="C10" t="str">
            <v>傳樹 </v>
          </cell>
          <cell r="D10" t="str">
            <v>アビック</v>
          </cell>
        </row>
        <row r="11">
          <cell r="A11" t="str">
            <v>あ１８</v>
          </cell>
          <cell r="B11" t="str">
            <v>治田</v>
          </cell>
          <cell r="C11" t="str">
            <v>沙映子</v>
          </cell>
          <cell r="D11" t="str">
            <v>アビック</v>
          </cell>
        </row>
        <row r="12">
          <cell r="A12" t="str">
            <v>あ１９</v>
          </cell>
          <cell r="B12" t="str">
            <v>松井</v>
          </cell>
          <cell r="C12" t="str">
            <v>寛司</v>
          </cell>
          <cell r="D12" t="str">
            <v>アビック</v>
          </cell>
        </row>
        <row r="13">
          <cell r="A13" t="str">
            <v>あ２０</v>
          </cell>
          <cell r="B13" t="str">
            <v>成宮</v>
          </cell>
          <cell r="C13" t="str">
            <v>まき</v>
          </cell>
          <cell r="D13" t="str">
            <v>アビック</v>
          </cell>
        </row>
        <row r="14">
          <cell r="A14" t="str">
            <v>あ２１</v>
          </cell>
          <cell r="B14" t="str">
            <v>鹿取</v>
          </cell>
          <cell r="C14" t="str">
            <v>あつみ</v>
          </cell>
          <cell r="D14" t="str">
            <v>アビック</v>
          </cell>
        </row>
        <row r="15">
          <cell r="A15" t="str">
            <v>あ２２</v>
          </cell>
          <cell r="B15" t="str">
            <v>中村</v>
          </cell>
          <cell r="C15" t="str">
            <v>憲生</v>
          </cell>
          <cell r="D15" t="str">
            <v>アビック</v>
          </cell>
        </row>
        <row r="22">
          <cell r="B22" t="str">
            <v>代表　上津慶和</v>
          </cell>
          <cell r="D22" t="str">
            <v>smile.yu5052@gmail.com</v>
          </cell>
        </row>
        <row r="24">
          <cell r="B24" t="str">
            <v>アンヴァース</v>
          </cell>
          <cell r="D24" t="str">
            <v>略称</v>
          </cell>
        </row>
        <row r="25">
          <cell r="B25" t="str">
            <v>アンヴァース</v>
          </cell>
          <cell r="D25" t="str">
            <v>正式名称</v>
          </cell>
        </row>
        <row r="26">
          <cell r="A26" t="str">
            <v>あん０１</v>
          </cell>
          <cell r="B26" t="str">
            <v>青木</v>
          </cell>
          <cell r="C26" t="str">
            <v>知里</v>
          </cell>
          <cell r="D26" t="str">
            <v>アンヴァース</v>
          </cell>
        </row>
        <row r="27">
          <cell r="A27" t="str">
            <v>あん０２</v>
          </cell>
          <cell r="B27" t="str">
            <v>東</v>
          </cell>
          <cell r="C27" t="str">
            <v>佳菜子</v>
          </cell>
          <cell r="D27" t="str">
            <v>アンヴァース</v>
          </cell>
        </row>
        <row r="28">
          <cell r="A28" t="str">
            <v>あん０３</v>
          </cell>
          <cell r="B28" t="str">
            <v>梅森</v>
          </cell>
          <cell r="C28" t="str">
            <v>直美</v>
          </cell>
          <cell r="D28" t="str">
            <v>アンヴァース</v>
          </cell>
        </row>
        <row r="29">
          <cell r="A29" t="str">
            <v>あん０４</v>
          </cell>
          <cell r="B29" t="str">
            <v>片桐</v>
          </cell>
          <cell r="C29" t="str">
            <v>美里</v>
          </cell>
          <cell r="D29" t="str">
            <v>アンヴァース</v>
          </cell>
        </row>
        <row r="30">
          <cell r="A30" t="str">
            <v>あん０５</v>
          </cell>
          <cell r="B30" t="str">
            <v>末木</v>
          </cell>
          <cell r="C30" t="str">
            <v>久美子</v>
          </cell>
          <cell r="D30" t="str">
            <v>アンヴァース</v>
          </cell>
        </row>
        <row r="31">
          <cell r="A31" t="str">
            <v>あん０６</v>
          </cell>
          <cell r="B31" t="str">
            <v>西野</v>
          </cell>
          <cell r="C31" t="str">
            <v>美恵</v>
          </cell>
          <cell r="D31" t="str">
            <v>アンヴァース</v>
          </cell>
        </row>
        <row r="32">
          <cell r="A32" t="str">
            <v>あん０７</v>
          </cell>
          <cell r="B32" t="str">
            <v>津曲</v>
          </cell>
          <cell r="C32" t="str">
            <v>崇志</v>
          </cell>
          <cell r="D32" t="str">
            <v>アンヴァース</v>
          </cell>
        </row>
        <row r="33">
          <cell r="A33" t="str">
            <v>あん０８</v>
          </cell>
          <cell r="B33" t="str">
            <v>越智</v>
          </cell>
          <cell r="C33" t="str">
            <v>友基</v>
          </cell>
          <cell r="D33" t="str">
            <v>アンヴァース</v>
          </cell>
        </row>
        <row r="34">
          <cell r="A34" t="str">
            <v>あん０９</v>
          </cell>
          <cell r="B34" t="str">
            <v>辻本</v>
          </cell>
          <cell r="C34" t="str">
            <v>将士</v>
          </cell>
          <cell r="D34" t="str">
            <v>アンヴァース</v>
          </cell>
        </row>
        <row r="35">
          <cell r="A35" t="str">
            <v>あん１０</v>
          </cell>
          <cell r="B35" t="str">
            <v>原</v>
          </cell>
          <cell r="C35" t="str">
            <v>智則</v>
          </cell>
          <cell r="D35" t="str">
            <v>アンヴァース</v>
          </cell>
        </row>
        <row r="36">
          <cell r="A36" t="str">
            <v>あん１１</v>
          </cell>
          <cell r="B36" t="str">
            <v>石倉</v>
          </cell>
          <cell r="C36" t="str">
            <v>翔太</v>
          </cell>
          <cell r="D36" t="str">
            <v>アンヴァース</v>
          </cell>
        </row>
        <row r="37">
          <cell r="A37" t="str">
            <v>あん１２</v>
          </cell>
          <cell r="B37" t="str">
            <v>ピーター</v>
          </cell>
          <cell r="C37" t="str">
            <v>リーダー</v>
          </cell>
          <cell r="D37" t="str">
            <v>アンヴァース</v>
          </cell>
        </row>
        <row r="38">
          <cell r="A38" t="str">
            <v>あん１３</v>
          </cell>
          <cell r="B38" t="str">
            <v>鍋内</v>
          </cell>
          <cell r="C38" t="str">
            <v>雄樹</v>
          </cell>
          <cell r="D38" t="str">
            <v>アンヴァース</v>
          </cell>
        </row>
        <row r="39">
          <cell r="A39" t="str">
            <v>あん１４</v>
          </cell>
          <cell r="B39" t="str">
            <v>上津</v>
          </cell>
          <cell r="C39" t="str">
            <v>慶和</v>
          </cell>
          <cell r="D39" t="str">
            <v>アンヴァース</v>
          </cell>
        </row>
        <row r="40">
          <cell r="A40" t="str">
            <v>あん１５</v>
          </cell>
          <cell r="B40" t="str">
            <v>猪飼</v>
          </cell>
          <cell r="C40" t="str">
            <v>尚輝</v>
          </cell>
          <cell r="D40" t="str">
            <v>アンヴァース</v>
          </cell>
        </row>
        <row r="41">
          <cell r="A41" t="str">
            <v>あん１６</v>
          </cell>
          <cell r="B41" t="str">
            <v>岡</v>
          </cell>
          <cell r="C41" t="str">
            <v>栄介</v>
          </cell>
          <cell r="D41" t="str">
            <v>アンヴァース</v>
          </cell>
        </row>
        <row r="42">
          <cell r="A42" t="str">
            <v>あん１７</v>
          </cell>
          <cell r="B42" t="str">
            <v>西嶌</v>
          </cell>
          <cell r="C42" t="str">
            <v>達也</v>
          </cell>
          <cell r="D42" t="str">
            <v>アンヴァース</v>
          </cell>
        </row>
        <row r="43">
          <cell r="A43" t="str">
            <v>あん１８</v>
          </cell>
          <cell r="B43" t="str">
            <v>山本</v>
          </cell>
          <cell r="C43" t="str">
            <v>竜平</v>
          </cell>
          <cell r="D43" t="str">
            <v>アンヴァース</v>
          </cell>
        </row>
        <row r="44">
          <cell r="A44" t="str">
            <v>あん１９</v>
          </cell>
          <cell r="B44" t="str">
            <v>寺元</v>
          </cell>
          <cell r="C44" t="str">
            <v>翔太</v>
          </cell>
          <cell r="D44" t="str">
            <v>アンヴァース</v>
          </cell>
        </row>
        <row r="45">
          <cell r="A45" t="str">
            <v>あん２０</v>
          </cell>
          <cell r="B45" t="str">
            <v>片桐</v>
          </cell>
          <cell r="C45" t="str">
            <v>靖之</v>
          </cell>
          <cell r="D45" t="str">
            <v>アンヴァース</v>
          </cell>
        </row>
        <row r="46">
          <cell r="A46" t="str">
            <v>あん２１</v>
          </cell>
          <cell r="B46" t="str">
            <v>鈴木</v>
          </cell>
          <cell r="C46" t="str">
            <v>智彦</v>
          </cell>
          <cell r="D46" t="str">
            <v>アンヴァース</v>
          </cell>
        </row>
        <row r="47">
          <cell r="A47" t="str">
            <v>あん２２</v>
          </cell>
          <cell r="B47" t="str">
            <v>島田</v>
          </cell>
          <cell r="C47" t="str">
            <v>洋平</v>
          </cell>
          <cell r="D47" t="str">
            <v>アンヴァース</v>
          </cell>
        </row>
        <row r="48">
          <cell r="A48" t="str">
            <v>あん２３</v>
          </cell>
          <cell r="B48" t="str">
            <v>宮林</v>
          </cell>
          <cell r="C48" t="str">
            <v>優至</v>
          </cell>
          <cell r="D48" t="str">
            <v>アンヴァース</v>
          </cell>
        </row>
        <row r="49">
          <cell r="A49" t="str">
            <v>あん２４</v>
          </cell>
          <cell r="B49" t="str">
            <v>福島</v>
          </cell>
          <cell r="C49" t="str">
            <v>茂嘉</v>
          </cell>
          <cell r="D49" t="str">
            <v>アンヴァース</v>
          </cell>
        </row>
        <row r="50">
          <cell r="A50" t="str">
            <v>あん２５</v>
          </cell>
          <cell r="B50" t="str">
            <v>橋爪</v>
          </cell>
          <cell r="C50" t="str">
            <v>崇</v>
          </cell>
          <cell r="D50" t="str">
            <v>アンヴァース</v>
          </cell>
        </row>
        <row r="55">
          <cell r="B55" t="str">
            <v>代表：石田　文彦</v>
          </cell>
          <cell r="D55" t="str">
            <v>ishida5122@gmail.com</v>
          </cell>
        </row>
        <row r="57">
          <cell r="B57" t="str">
            <v>京セラ</v>
          </cell>
          <cell r="D57" t="str">
            <v>略称</v>
          </cell>
        </row>
        <row r="58">
          <cell r="B58" t="str">
            <v>京セラTC</v>
          </cell>
          <cell r="D58" t="str">
            <v>正式名称</v>
          </cell>
        </row>
        <row r="59">
          <cell r="A59" t="str">
            <v>き０１</v>
          </cell>
          <cell r="B59" t="str">
            <v>赤木</v>
          </cell>
          <cell r="C59" t="str">
            <v>拓</v>
          </cell>
          <cell r="D59" t="str">
            <v>京セラ</v>
          </cell>
        </row>
        <row r="60">
          <cell r="A60" t="str">
            <v>き０２</v>
          </cell>
          <cell r="B60" t="str">
            <v>浅田</v>
          </cell>
          <cell r="C60" t="str">
            <v>亜祐子</v>
          </cell>
          <cell r="D60" t="str">
            <v>京セラ</v>
          </cell>
        </row>
        <row r="61">
          <cell r="A61" t="str">
            <v>き０３</v>
          </cell>
          <cell r="B61" t="str">
            <v>井澤　</v>
          </cell>
          <cell r="C61" t="str">
            <v>匡志</v>
          </cell>
          <cell r="D61" t="str">
            <v>京セラ</v>
          </cell>
        </row>
        <row r="62">
          <cell r="A62" t="str">
            <v>き０４</v>
          </cell>
          <cell r="B62" t="str">
            <v>石田</v>
          </cell>
          <cell r="C62" t="str">
            <v>文彦</v>
          </cell>
          <cell r="D62" t="str">
            <v>京セラ</v>
          </cell>
        </row>
        <row r="63">
          <cell r="A63" t="str">
            <v>き０５</v>
          </cell>
          <cell r="B63" t="str">
            <v>一色</v>
          </cell>
          <cell r="C63" t="str">
            <v>翼</v>
          </cell>
          <cell r="D63" t="str">
            <v>京セラ</v>
          </cell>
        </row>
        <row r="64">
          <cell r="A64" t="str">
            <v>き０６</v>
          </cell>
          <cell r="B64" t="str">
            <v>牛尾</v>
          </cell>
          <cell r="C64" t="str">
            <v>紳之介</v>
          </cell>
          <cell r="D64" t="str">
            <v>京セラ</v>
          </cell>
        </row>
        <row r="65">
          <cell r="A65" t="str">
            <v>き０７</v>
          </cell>
          <cell r="B65" t="str">
            <v>大河原</v>
          </cell>
          <cell r="C65" t="str">
            <v>豊</v>
          </cell>
          <cell r="D65" t="str">
            <v>京セラ</v>
          </cell>
        </row>
        <row r="66">
          <cell r="A66" t="str">
            <v>き０８</v>
          </cell>
          <cell r="B66" t="str">
            <v>太田</v>
          </cell>
          <cell r="C66" t="str">
            <v>圭亮</v>
          </cell>
          <cell r="D66" t="str">
            <v>京セラ</v>
          </cell>
        </row>
        <row r="67">
          <cell r="A67" t="str">
            <v>き０９</v>
          </cell>
          <cell r="B67" t="str">
            <v>岡本</v>
          </cell>
          <cell r="C67" t="str">
            <v>　彰</v>
          </cell>
          <cell r="D67" t="str">
            <v>京セラ</v>
          </cell>
        </row>
        <row r="68">
          <cell r="A68" t="str">
            <v>き１０</v>
          </cell>
          <cell r="B68" t="str">
            <v>清水</v>
          </cell>
          <cell r="C68" t="str">
            <v>真理子</v>
          </cell>
          <cell r="D68" t="str">
            <v>京セラ</v>
          </cell>
        </row>
        <row r="69">
          <cell r="A69" t="str">
            <v>き１１</v>
          </cell>
          <cell r="B69" t="str">
            <v>片岡</v>
          </cell>
          <cell r="C69" t="str">
            <v>春己</v>
          </cell>
          <cell r="D69" t="str">
            <v>京セラ</v>
          </cell>
        </row>
        <row r="70">
          <cell r="A70" t="str">
            <v>き１２</v>
          </cell>
          <cell r="B70" t="str">
            <v>片渕</v>
          </cell>
          <cell r="C70" t="str">
            <v>友結</v>
          </cell>
          <cell r="D70" t="str">
            <v>京セラ</v>
          </cell>
        </row>
        <row r="71">
          <cell r="A71" t="str">
            <v>き１３</v>
          </cell>
          <cell r="B71" t="str">
            <v>菊井</v>
          </cell>
          <cell r="C71" t="str">
            <v>鈴夏</v>
          </cell>
          <cell r="D71" t="str">
            <v>京セラ</v>
          </cell>
        </row>
        <row r="72">
          <cell r="A72" t="str">
            <v>き１４</v>
          </cell>
          <cell r="B72" t="str">
            <v>坂元</v>
          </cell>
          <cell r="C72" t="str">
            <v>智成</v>
          </cell>
          <cell r="D72" t="str">
            <v>京セラ</v>
          </cell>
        </row>
        <row r="73">
          <cell r="A73" t="str">
            <v>き１５</v>
          </cell>
          <cell r="B73" t="str">
            <v>櫻井</v>
          </cell>
          <cell r="C73" t="str">
            <v>貴哉</v>
          </cell>
          <cell r="D73" t="str">
            <v>京セラ</v>
          </cell>
        </row>
        <row r="74">
          <cell r="A74" t="str">
            <v>き１６</v>
          </cell>
          <cell r="B74" t="str">
            <v>澤田</v>
          </cell>
          <cell r="C74" t="str">
            <v>啓一</v>
          </cell>
          <cell r="D74" t="str">
            <v>京セラ</v>
          </cell>
        </row>
        <row r="75">
          <cell r="A75" t="str">
            <v>き１７</v>
          </cell>
          <cell r="B75" t="str">
            <v>篠原</v>
          </cell>
          <cell r="C75" t="str">
            <v>弘法</v>
          </cell>
          <cell r="D75" t="str">
            <v>京セラ</v>
          </cell>
        </row>
        <row r="76">
          <cell r="A76" t="str">
            <v>き１８</v>
          </cell>
          <cell r="B76" t="str">
            <v>島井</v>
          </cell>
          <cell r="C76" t="str">
            <v>美帆</v>
          </cell>
          <cell r="D76" t="str">
            <v>京セラ</v>
          </cell>
        </row>
        <row r="77">
          <cell r="A77" t="str">
            <v>き１９</v>
          </cell>
          <cell r="B77" t="str">
            <v>清水</v>
          </cell>
          <cell r="C77" t="str">
            <v>陽介</v>
          </cell>
          <cell r="D77" t="str">
            <v>京セラ</v>
          </cell>
        </row>
        <row r="78">
          <cell r="A78" t="str">
            <v>き２０</v>
          </cell>
          <cell r="B78" t="str">
            <v>曽我</v>
          </cell>
          <cell r="C78" t="str">
            <v>卓矢</v>
          </cell>
          <cell r="D78" t="str">
            <v>京セラ</v>
          </cell>
        </row>
        <row r="79">
          <cell r="A79" t="str">
            <v>き２１</v>
          </cell>
          <cell r="B79" t="str">
            <v>田端</v>
          </cell>
          <cell r="C79" t="str">
            <v>輝子</v>
          </cell>
          <cell r="D79" t="str">
            <v>京セラ</v>
          </cell>
        </row>
        <row r="80">
          <cell r="A80" t="str">
            <v>き２２</v>
          </cell>
          <cell r="B80" t="str">
            <v>中元寺</v>
          </cell>
          <cell r="C80" t="str">
            <v>功貴</v>
          </cell>
          <cell r="D80" t="str">
            <v>京セラ</v>
          </cell>
        </row>
        <row r="81">
          <cell r="A81" t="str">
            <v>き２３</v>
          </cell>
          <cell r="B81" t="str">
            <v>西岡</v>
          </cell>
          <cell r="C81" t="str">
            <v>庸介</v>
          </cell>
          <cell r="D81" t="str">
            <v>京セラ</v>
          </cell>
        </row>
        <row r="82">
          <cell r="A82" t="str">
            <v>き２４</v>
          </cell>
          <cell r="B82" t="str">
            <v>馬場</v>
          </cell>
          <cell r="C82" t="str">
            <v>英年</v>
          </cell>
          <cell r="D82" t="str">
            <v>京セラ</v>
          </cell>
        </row>
        <row r="83">
          <cell r="A83" t="str">
            <v>き２５</v>
          </cell>
          <cell r="B83" t="str">
            <v>一瀬</v>
          </cell>
          <cell r="C83" t="str">
            <v>翔太</v>
          </cell>
          <cell r="D83" t="str">
            <v>京セラ</v>
          </cell>
        </row>
        <row r="84">
          <cell r="A84" t="str">
            <v>き２６</v>
          </cell>
          <cell r="B84" t="str">
            <v>廣瀬</v>
          </cell>
          <cell r="C84" t="str">
            <v>智也</v>
          </cell>
          <cell r="D84" t="str">
            <v>京セラ</v>
          </cell>
        </row>
        <row r="85">
          <cell r="A85" t="str">
            <v>き２７</v>
          </cell>
          <cell r="B85" t="str">
            <v>松島</v>
          </cell>
          <cell r="C85" t="str">
            <v>理和</v>
          </cell>
          <cell r="D85" t="str">
            <v>京セラ</v>
          </cell>
        </row>
        <row r="86">
          <cell r="A86" t="str">
            <v>き２８</v>
          </cell>
          <cell r="B86" t="str">
            <v>宮道</v>
          </cell>
          <cell r="C86" t="str">
            <v>祐介</v>
          </cell>
          <cell r="D86" t="str">
            <v>京セラ</v>
          </cell>
        </row>
        <row r="87">
          <cell r="A87" t="str">
            <v>き２９</v>
          </cell>
          <cell r="B87" t="str">
            <v>村西</v>
          </cell>
          <cell r="C87" t="str">
            <v>徹</v>
          </cell>
          <cell r="D87" t="str">
            <v>京セラ</v>
          </cell>
        </row>
        <row r="88">
          <cell r="A88" t="str">
            <v>き３０</v>
          </cell>
          <cell r="B88" t="str">
            <v>森</v>
          </cell>
          <cell r="C88" t="str">
            <v>涼花</v>
          </cell>
          <cell r="D88" t="str">
            <v>京セラ</v>
          </cell>
        </row>
        <row r="89">
          <cell r="A89" t="str">
            <v>き３１</v>
          </cell>
          <cell r="B89" t="str">
            <v>森</v>
          </cell>
          <cell r="C89" t="str">
            <v>愛捺花</v>
          </cell>
          <cell r="D89" t="str">
            <v>京セラ</v>
          </cell>
        </row>
        <row r="90">
          <cell r="A90" t="str">
            <v>き３２</v>
          </cell>
          <cell r="B90" t="str">
            <v>薮内</v>
          </cell>
          <cell r="C90" t="str">
            <v>陸久</v>
          </cell>
          <cell r="D90" t="str">
            <v>京セラ</v>
          </cell>
        </row>
        <row r="91">
          <cell r="A91" t="str">
            <v>き３３</v>
          </cell>
          <cell r="B91" t="str">
            <v>山本</v>
          </cell>
          <cell r="C91" t="str">
            <v>和樹</v>
          </cell>
          <cell r="D91" t="str">
            <v>京セラ</v>
          </cell>
        </row>
        <row r="92">
          <cell r="A92" t="str">
            <v>き３４</v>
          </cell>
          <cell r="B92" t="str">
            <v>吉本</v>
          </cell>
          <cell r="C92" t="str">
            <v>泰二</v>
          </cell>
          <cell r="D92" t="str">
            <v>京セラ</v>
          </cell>
        </row>
        <row r="93">
          <cell r="A93" t="str">
            <v>き３５</v>
          </cell>
          <cell r="B93" t="str">
            <v>永田</v>
          </cell>
          <cell r="C93" t="str">
            <v>寛教</v>
          </cell>
          <cell r="D93" t="str">
            <v>京セラ</v>
          </cell>
        </row>
        <row r="94">
          <cell r="A94" t="str">
            <v>き３６</v>
          </cell>
          <cell r="B94" t="str">
            <v>谷口</v>
          </cell>
          <cell r="C94" t="str">
            <v>智紀</v>
          </cell>
          <cell r="D94" t="str">
            <v>京セラ</v>
          </cell>
        </row>
        <row r="95">
          <cell r="A95" t="str">
            <v>き３７</v>
          </cell>
          <cell r="B95" t="str">
            <v>福島</v>
          </cell>
          <cell r="C95" t="str">
            <v>勇輔</v>
          </cell>
          <cell r="D95" t="str">
            <v>京セラ</v>
          </cell>
        </row>
        <row r="96">
          <cell r="A96" t="str">
            <v>き３８</v>
          </cell>
          <cell r="B96" t="str">
            <v>中尾</v>
          </cell>
          <cell r="C96" t="str">
            <v>慶太</v>
          </cell>
          <cell r="D96" t="str">
            <v>京セラ</v>
          </cell>
        </row>
        <row r="97">
          <cell r="A97" t="str">
            <v>き３９</v>
          </cell>
          <cell r="B97" t="str">
            <v>奥田</v>
          </cell>
          <cell r="C97" t="str">
            <v>響介</v>
          </cell>
          <cell r="D97" t="str">
            <v>京セラ</v>
          </cell>
        </row>
        <row r="102">
          <cell r="B102" t="str">
            <v>松井美和子</v>
          </cell>
          <cell r="D102" t="str">
            <v>miwako-matsui-216@hotmail.co.jp</v>
          </cell>
        </row>
        <row r="106">
          <cell r="D106" t="str">
            <v>略称</v>
          </cell>
        </row>
        <row r="107">
          <cell r="A107" t="str">
            <v>ふ０１</v>
          </cell>
          <cell r="B107" t="str">
            <v>水本</v>
          </cell>
          <cell r="C107" t="str">
            <v>淳史</v>
          </cell>
          <cell r="D107" t="str">
            <v>フレンズ</v>
          </cell>
        </row>
        <row r="108">
          <cell r="A108" t="str">
            <v>ふ０２</v>
          </cell>
          <cell r="B108" t="str">
            <v>清水</v>
          </cell>
          <cell r="C108" t="str">
            <v>善弘</v>
          </cell>
          <cell r="D108" t="str">
            <v>フレンズ</v>
          </cell>
        </row>
        <row r="109">
          <cell r="A109" t="str">
            <v>ふ０３</v>
          </cell>
          <cell r="B109" t="str">
            <v>岡本</v>
          </cell>
          <cell r="C109" t="str">
            <v>大樹</v>
          </cell>
          <cell r="D109" t="str">
            <v>フレンズ</v>
          </cell>
        </row>
        <row r="110">
          <cell r="A110" t="str">
            <v>ふ０４</v>
          </cell>
          <cell r="B110" t="str">
            <v>北野</v>
          </cell>
          <cell r="C110" t="str">
            <v>照幸</v>
          </cell>
          <cell r="D110" t="str">
            <v>フレンズ</v>
          </cell>
        </row>
        <row r="111">
          <cell r="A111" t="str">
            <v>ふ０５</v>
          </cell>
          <cell r="B111" t="str">
            <v>成宮</v>
          </cell>
          <cell r="C111" t="str">
            <v>康弘</v>
          </cell>
          <cell r="D111" t="str">
            <v>フレンズ</v>
          </cell>
        </row>
        <row r="112">
          <cell r="A112" t="str">
            <v>ふ０６</v>
          </cell>
          <cell r="B112" t="str">
            <v>水本</v>
          </cell>
          <cell r="C112" t="str">
            <v>佑人</v>
          </cell>
          <cell r="D112" t="str">
            <v>フレンズ</v>
          </cell>
        </row>
        <row r="113">
          <cell r="A113" t="str">
            <v>ふ０７</v>
          </cell>
          <cell r="B113" t="str">
            <v>西和田</v>
          </cell>
          <cell r="C113" t="str">
            <v>昌恭</v>
          </cell>
          <cell r="D113" t="str">
            <v>フレンズ</v>
          </cell>
        </row>
        <row r="114">
          <cell r="A114" t="str">
            <v>ふ０８</v>
          </cell>
          <cell r="B114" t="str">
            <v>平塚</v>
          </cell>
          <cell r="C114" t="str">
            <v> 聡</v>
          </cell>
          <cell r="D114" t="str">
            <v>フレンズ</v>
          </cell>
        </row>
        <row r="115">
          <cell r="A115" t="str">
            <v>ふ０９</v>
          </cell>
          <cell r="B115" t="str">
            <v>池端</v>
          </cell>
          <cell r="C115" t="str">
            <v>誠治</v>
          </cell>
          <cell r="D115" t="str">
            <v>フレンズ</v>
          </cell>
        </row>
        <row r="116">
          <cell r="A116" t="str">
            <v>ふ１０</v>
          </cell>
          <cell r="B116" t="str">
            <v>三代</v>
          </cell>
          <cell r="C116" t="str">
            <v>康成</v>
          </cell>
          <cell r="D116" t="str">
            <v>フレンズ</v>
          </cell>
        </row>
        <row r="117">
          <cell r="A117" t="str">
            <v>ふ１１</v>
          </cell>
          <cell r="B117" t="str">
            <v>古市</v>
          </cell>
          <cell r="C117" t="str">
            <v>卓志</v>
          </cell>
          <cell r="D117" t="str">
            <v>フレンズ</v>
          </cell>
        </row>
        <row r="118">
          <cell r="A118" t="str">
            <v>ふ１２</v>
          </cell>
          <cell r="B118" t="str">
            <v>伊吹</v>
          </cell>
          <cell r="C118" t="str">
            <v>邦子</v>
          </cell>
          <cell r="D118" t="str">
            <v>フレンズ</v>
          </cell>
        </row>
        <row r="119">
          <cell r="A119" t="str">
            <v>ふ１３</v>
          </cell>
          <cell r="B119" t="str">
            <v>筒井</v>
          </cell>
          <cell r="C119" t="str">
            <v>珠世</v>
          </cell>
          <cell r="D119" t="str">
            <v>フレンズ</v>
          </cell>
        </row>
        <row r="120">
          <cell r="A120" t="str">
            <v>ふ１４</v>
          </cell>
          <cell r="B120" t="str">
            <v>松井</v>
          </cell>
          <cell r="C120" t="str">
            <v>美和子</v>
          </cell>
          <cell r="D120" t="str">
            <v>フレンズ</v>
          </cell>
        </row>
        <row r="121">
          <cell r="A121" t="str">
            <v>ふ１５</v>
          </cell>
          <cell r="B121" t="str">
            <v>三代</v>
          </cell>
          <cell r="C121" t="str">
            <v>梨絵</v>
          </cell>
          <cell r="D121" t="str">
            <v>フレンズ</v>
          </cell>
        </row>
        <row r="122">
          <cell r="A122" t="str">
            <v>ふ１６</v>
          </cell>
          <cell r="B122" t="str">
            <v>土肥</v>
          </cell>
          <cell r="C122" t="str">
            <v>祐子</v>
          </cell>
          <cell r="D122" t="str">
            <v>フレンズ</v>
          </cell>
        </row>
        <row r="123">
          <cell r="A123" t="str">
            <v>ふ１７</v>
          </cell>
          <cell r="B123" t="str">
            <v>岡野</v>
          </cell>
          <cell r="C123" t="str">
            <v>羽</v>
          </cell>
          <cell r="D123" t="str">
            <v>フレンズ</v>
          </cell>
        </row>
        <row r="124">
          <cell r="A124" t="str">
            <v>ふ１８</v>
          </cell>
          <cell r="B124" t="str">
            <v>松村</v>
          </cell>
          <cell r="C124" t="str">
            <v>明香</v>
          </cell>
          <cell r="D124" t="str">
            <v>フレンズ</v>
          </cell>
        </row>
        <row r="125">
          <cell r="A125" t="str">
            <v>ふ１９</v>
          </cell>
          <cell r="B125" t="str">
            <v>大野</v>
          </cell>
          <cell r="C125" t="str">
            <v>美南</v>
          </cell>
          <cell r="D125" t="str">
            <v>フレンズ</v>
          </cell>
        </row>
        <row r="126">
          <cell r="A126" t="str">
            <v>ふ２０</v>
          </cell>
          <cell r="B126" t="str">
            <v>鍵弥</v>
          </cell>
          <cell r="C126" t="str">
            <v>初美</v>
          </cell>
          <cell r="D126" t="str">
            <v>フレンズ</v>
          </cell>
        </row>
        <row r="127">
          <cell r="A127" t="str">
            <v>ふ２１</v>
          </cell>
          <cell r="B127" t="str">
            <v>吉岡</v>
          </cell>
          <cell r="C127" t="str">
            <v>京子</v>
          </cell>
          <cell r="D127" t="str">
            <v>フレンズ</v>
          </cell>
        </row>
        <row r="128">
          <cell r="A128" t="str">
            <v>ふ２２</v>
          </cell>
          <cell r="B128" t="str">
            <v>河西</v>
          </cell>
          <cell r="C128" t="str">
            <v>礼</v>
          </cell>
          <cell r="D128" t="str">
            <v>フレンズ</v>
          </cell>
        </row>
        <row r="129">
          <cell r="A129" t="str">
            <v>ふ２３</v>
          </cell>
          <cell r="B129" t="str">
            <v>出縄</v>
          </cell>
          <cell r="C129" t="str">
            <v>久子</v>
          </cell>
          <cell r="D129" t="str">
            <v>フレンズ</v>
          </cell>
        </row>
        <row r="133">
          <cell r="B133" t="str">
            <v>代表　鍵谷　浩太</v>
          </cell>
          <cell r="D133" t="str">
            <v>kyu-chosu0808@outlook.jp</v>
          </cell>
        </row>
        <row r="135">
          <cell r="B135" t="str">
            <v>グリフィンズ　</v>
          </cell>
          <cell r="D135" t="str">
            <v>略称</v>
          </cell>
        </row>
        <row r="136">
          <cell r="B136" t="str">
            <v>東近江グリフィンズ</v>
          </cell>
          <cell r="D136" t="str">
            <v>正式名称</v>
          </cell>
        </row>
        <row r="137">
          <cell r="A137" t="str">
            <v>ぐ０１</v>
          </cell>
          <cell r="B137" t="str">
            <v>鍵谷</v>
          </cell>
          <cell r="C137" t="str">
            <v>浩太</v>
          </cell>
          <cell r="D137" t="str">
            <v>グリフィンズ</v>
          </cell>
        </row>
        <row r="138">
          <cell r="A138" t="str">
            <v>ぐ０２</v>
          </cell>
          <cell r="B138" t="str">
            <v>浅田</v>
          </cell>
          <cell r="C138" t="str">
            <v>恵亮</v>
          </cell>
          <cell r="D138" t="str">
            <v>グリフィンズ</v>
          </cell>
        </row>
        <row r="139">
          <cell r="A139" t="str">
            <v>ぐ０３</v>
          </cell>
          <cell r="B139" t="str">
            <v>中西</v>
          </cell>
          <cell r="C139" t="str">
            <v>泰輝</v>
          </cell>
          <cell r="D139" t="str">
            <v>グリフィンズ</v>
          </cell>
        </row>
        <row r="140">
          <cell r="A140" t="str">
            <v>ぐ０４</v>
          </cell>
          <cell r="B140" t="str">
            <v>梅本</v>
          </cell>
          <cell r="C140" t="str">
            <v>彬充</v>
          </cell>
          <cell r="D140" t="str">
            <v>グリフィンズ</v>
          </cell>
        </row>
        <row r="141">
          <cell r="A141" t="str">
            <v>ぐ０５</v>
          </cell>
          <cell r="B141" t="str">
            <v>久保</v>
          </cell>
          <cell r="C141" t="str">
            <v>侑暉</v>
          </cell>
          <cell r="D141" t="str">
            <v>グリフィンズ</v>
          </cell>
        </row>
        <row r="142">
          <cell r="A142" t="str">
            <v>ぐ０６</v>
          </cell>
          <cell r="B142" t="str">
            <v>井ノ口</v>
          </cell>
          <cell r="C142" t="str">
            <v>幹也</v>
          </cell>
          <cell r="D142" t="str">
            <v>グリフィンズ</v>
          </cell>
        </row>
        <row r="143">
          <cell r="A143" t="str">
            <v>ぐ０７</v>
          </cell>
          <cell r="B143" t="str">
            <v>漆原</v>
          </cell>
          <cell r="C143" t="str">
            <v>大介</v>
          </cell>
          <cell r="D143" t="str">
            <v>グリフィンズ</v>
          </cell>
        </row>
        <row r="144">
          <cell r="A144" t="str">
            <v>ぐ０８</v>
          </cell>
          <cell r="B144" t="str">
            <v>土田</v>
          </cell>
          <cell r="C144" t="str">
            <v>哲也</v>
          </cell>
          <cell r="D144" t="str">
            <v>グリフィンズ</v>
          </cell>
        </row>
        <row r="145">
          <cell r="A145" t="str">
            <v>ぐ０９</v>
          </cell>
          <cell r="B145" t="str">
            <v>金谷</v>
          </cell>
          <cell r="C145" t="str">
            <v>太郎</v>
          </cell>
          <cell r="D145" t="str">
            <v>グリフィンズ</v>
          </cell>
        </row>
        <row r="146">
          <cell r="A146" t="str">
            <v>ぐ１０</v>
          </cell>
          <cell r="B146" t="str">
            <v>佐野</v>
          </cell>
          <cell r="C146" t="str">
            <v>望</v>
          </cell>
          <cell r="D146" t="str">
            <v>グリフィンズ</v>
          </cell>
        </row>
        <row r="147">
          <cell r="A147" t="str">
            <v>ぐ１１</v>
          </cell>
          <cell r="B147" t="str">
            <v>吉野</v>
          </cell>
          <cell r="C147" t="str">
            <v>淳也</v>
          </cell>
          <cell r="D147" t="str">
            <v>グリフィンズ</v>
          </cell>
        </row>
        <row r="148">
          <cell r="A148" t="str">
            <v>ぐ１２</v>
          </cell>
          <cell r="B148" t="str">
            <v>中山</v>
          </cell>
          <cell r="C148" t="str">
            <v>幸典</v>
          </cell>
          <cell r="D148" t="str">
            <v>グリフィンズ</v>
          </cell>
        </row>
        <row r="149">
          <cell r="A149" t="str">
            <v>ぐ１３</v>
          </cell>
          <cell r="B149" t="str">
            <v>村上</v>
          </cell>
          <cell r="C149" t="str">
            <v>卓</v>
          </cell>
          <cell r="D149" t="str">
            <v>グリフィンズ</v>
          </cell>
        </row>
        <row r="150">
          <cell r="A150" t="str">
            <v>ぐ１４</v>
          </cell>
          <cell r="B150" t="str">
            <v>山本</v>
          </cell>
          <cell r="C150" t="str">
            <v>将義</v>
          </cell>
          <cell r="D150" t="str">
            <v>グリフィンズ</v>
          </cell>
        </row>
        <row r="151">
          <cell r="A151" t="str">
            <v>ぐ１５</v>
          </cell>
          <cell r="B151" t="str">
            <v>西原</v>
          </cell>
          <cell r="C151" t="str">
            <v>達也</v>
          </cell>
          <cell r="D151" t="str">
            <v>グリフィンズ</v>
          </cell>
        </row>
        <row r="152">
          <cell r="A152" t="str">
            <v>ぐ１６</v>
          </cell>
          <cell r="B152" t="str">
            <v>田内</v>
          </cell>
          <cell r="C152" t="str">
            <v>孝宜</v>
          </cell>
          <cell r="D152" t="str">
            <v>グリフィンズ</v>
          </cell>
        </row>
        <row r="153">
          <cell r="A153" t="str">
            <v>ぐ１７</v>
          </cell>
          <cell r="B153" t="str">
            <v>森</v>
          </cell>
          <cell r="C153" t="str">
            <v>寿人</v>
          </cell>
          <cell r="D153" t="str">
            <v>グリフィンズ</v>
          </cell>
        </row>
        <row r="154">
          <cell r="A154" t="str">
            <v>ぐ１８</v>
          </cell>
          <cell r="B154" t="str">
            <v>藤井</v>
          </cell>
          <cell r="C154" t="str">
            <v>正和</v>
          </cell>
          <cell r="D154" t="str">
            <v>グリフィンズ</v>
          </cell>
        </row>
        <row r="155">
          <cell r="A155" t="str">
            <v>ぐ１９</v>
          </cell>
          <cell r="B155" t="str">
            <v>武藤</v>
          </cell>
          <cell r="C155" t="str">
            <v>幸宏</v>
          </cell>
          <cell r="D155" t="str">
            <v>グリフィンズ</v>
          </cell>
        </row>
        <row r="156">
          <cell r="A156" t="str">
            <v>ぐ２０</v>
          </cell>
          <cell r="B156" t="str">
            <v>小出</v>
          </cell>
          <cell r="C156" t="str">
            <v>周平</v>
          </cell>
          <cell r="D156" t="str">
            <v>グリフィンズ</v>
          </cell>
        </row>
        <row r="157">
          <cell r="A157" t="str">
            <v>ぐ２１</v>
          </cell>
          <cell r="B157" t="str">
            <v>濱田</v>
          </cell>
          <cell r="C157" t="str">
            <v>彬弘</v>
          </cell>
          <cell r="D157" t="str">
            <v>グリフィンズ</v>
          </cell>
        </row>
        <row r="158">
          <cell r="A158" t="str">
            <v>ぐ２２</v>
          </cell>
          <cell r="B158" t="str">
            <v>中根</v>
          </cell>
          <cell r="C158" t="str">
            <v>啓伍</v>
          </cell>
          <cell r="D158" t="str">
            <v>グリフィンズ</v>
          </cell>
        </row>
        <row r="159">
          <cell r="A159" t="str">
            <v>ぐ２３</v>
          </cell>
          <cell r="B159" t="str">
            <v>瀬古</v>
          </cell>
          <cell r="C159" t="str">
            <v>悠貴</v>
          </cell>
          <cell r="D159" t="str">
            <v>グリフィンズ</v>
          </cell>
        </row>
        <row r="160">
          <cell r="A160" t="str">
            <v>ぐ２４</v>
          </cell>
          <cell r="B160" t="str">
            <v>向井</v>
          </cell>
          <cell r="C160" t="str">
            <v>章人</v>
          </cell>
          <cell r="D160" t="str">
            <v>グリフィンズ</v>
          </cell>
        </row>
        <row r="161">
          <cell r="A161" t="str">
            <v>ぐ２５</v>
          </cell>
          <cell r="B161" t="str">
            <v>菊地</v>
          </cell>
          <cell r="C161" t="str">
            <v>健太郎</v>
          </cell>
          <cell r="D161" t="str">
            <v>グリフィンズ</v>
          </cell>
        </row>
        <row r="162">
          <cell r="A162" t="str">
            <v>ぐ２６</v>
          </cell>
          <cell r="B162" t="str">
            <v>鹿野</v>
          </cell>
          <cell r="C162" t="str">
            <v>雄大</v>
          </cell>
          <cell r="D162" t="str">
            <v>グリフィンズ</v>
          </cell>
        </row>
        <row r="163">
          <cell r="A163" t="str">
            <v>ぐ２７</v>
          </cell>
          <cell r="B163" t="str">
            <v>澁谷</v>
          </cell>
          <cell r="C163" t="str">
            <v>晃大</v>
          </cell>
          <cell r="D163" t="str">
            <v>グリフィンズ</v>
          </cell>
        </row>
        <row r="164">
          <cell r="A164" t="str">
            <v>ぐ２８</v>
          </cell>
          <cell r="B164" t="str">
            <v>谷口</v>
          </cell>
          <cell r="C164" t="str">
            <v>孟</v>
          </cell>
          <cell r="D164" t="str">
            <v>グリフィンズ</v>
          </cell>
        </row>
        <row r="165">
          <cell r="A165" t="str">
            <v>ぐ２９</v>
          </cell>
          <cell r="B165" t="str">
            <v>松本</v>
          </cell>
          <cell r="C165" t="str">
            <v>遼太郎</v>
          </cell>
          <cell r="D165" t="str">
            <v>グリフィンズ</v>
          </cell>
        </row>
        <row r="166">
          <cell r="A166" t="str">
            <v>ぐ３０</v>
          </cell>
          <cell r="B166" t="str">
            <v>高橋</v>
          </cell>
          <cell r="C166" t="str">
            <v>和也</v>
          </cell>
          <cell r="D166" t="str">
            <v>グリフィンズ</v>
          </cell>
        </row>
        <row r="167">
          <cell r="A167" t="str">
            <v>ぐ３１</v>
          </cell>
          <cell r="B167" t="str">
            <v>藤居</v>
          </cell>
          <cell r="C167" t="str">
            <v>将隆</v>
          </cell>
          <cell r="D167" t="str">
            <v>グリフィンズ</v>
          </cell>
        </row>
        <row r="168">
          <cell r="A168" t="str">
            <v>ぐ３２</v>
          </cell>
          <cell r="B168" t="str">
            <v>楠瀬</v>
          </cell>
          <cell r="C168" t="str">
            <v>正雄</v>
          </cell>
          <cell r="D168" t="str">
            <v>グリフィンズ</v>
          </cell>
        </row>
        <row r="169">
          <cell r="A169" t="str">
            <v>ぐ３３</v>
          </cell>
          <cell r="B169" t="str">
            <v>谷内口</v>
          </cell>
          <cell r="C169" t="str">
            <v>惇</v>
          </cell>
          <cell r="D169" t="str">
            <v>グリフィンズ</v>
          </cell>
        </row>
        <row r="170">
          <cell r="A170" t="str">
            <v>ぐ３４</v>
          </cell>
          <cell r="B170" t="str">
            <v>漆原</v>
          </cell>
          <cell r="C170" t="str">
            <v>友里</v>
          </cell>
          <cell r="D170" t="str">
            <v>グリフィンズ</v>
          </cell>
        </row>
        <row r="171">
          <cell r="A171" t="str">
            <v>ぐ３５</v>
          </cell>
          <cell r="B171" t="str">
            <v>濱田</v>
          </cell>
          <cell r="C171" t="str">
            <v>晴香</v>
          </cell>
          <cell r="D171" t="str">
            <v>グリフィンズ</v>
          </cell>
        </row>
        <row r="172">
          <cell r="A172" t="str">
            <v>ぐ３６</v>
          </cell>
          <cell r="B172" t="str">
            <v>和田</v>
          </cell>
          <cell r="C172" t="str">
            <v>桃子</v>
          </cell>
          <cell r="D172" t="str">
            <v>グリフィンズ</v>
          </cell>
        </row>
        <row r="173">
          <cell r="A173" t="str">
            <v>ぐ３７</v>
          </cell>
          <cell r="B173" t="str">
            <v>藤岡</v>
          </cell>
          <cell r="C173" t="str">
            <v>美智子</v>
          </cell>
          <cell r="D173" t="str">
            <v>グリフィンズ</v>
          </cell>
        </row>
        <row r="174">
          <cell r="A174" t="str">
            <v>ぐ３８</v>
          </cell>
          <cell r="B174" t="str">
            <v>岩崎</v>
          </cell>
          <cell r="C174" t="str">
            <v>順子</v>
          </cell>
          <cell r="D174" t="str">
            <v>グリフィンズ</v>
          </cell>
        </row>
        <row r="175">
          <cell r="A175" t="str">
            <v>ぐ３９</v>
          </cell>
          <cell r="B175" t="str">
            <v>吉村</v>
          </cell>
          <cell r="C175" t="str">
            <v>安梨佐</v>
          </cell>
          <cell r="D175" t="str">
            <v>グリフィンズ</v>
          </cell>
        </row>
        <row r="176">
          <cell r="A176" t="str">
            <v>ぐ４０</v>
          </cell>
          <cell r="B176" t="str">
            <v>荒木</v>
          </cell>
          <cell r="C176" t="str">
            <v>麻友</v>
          </cell>
          <cell r="D176" t="str">
            <v>グリフィンズ</v>
          </cell>
        </row>
        <row r="177">
          <cell r="A177" t="str">
            <v>ぐ４１</v>
          </cell>
          <cell r="B177" t="str">
            <v>山本</v>
          </cell>
          <cell r="C177" t="str">
            <v>順子</v>
          </cell>
          <cell r="D177" t="str">
            <v>グリフィンズ</v>
          </cell>
        </row>
        <row r="178">
          <cell r="A178" t="str">
            <v>ぐ４２</v>
          </cell>
          <cell r="B178" t="str">
            <v>今井</v>
          </cell>
          <cell r="C178" t="str">
            <v>あづさ</v>
          </cell>
          <cell r="D178" t="str">
            <v>グリフィンズ</v>
          </cell>
        </row>
        <row r="179">
          <cell r="A179" t="str">
            <v>ぐ４３</v>
          </cell>
          <cell r="B179" t="str">
            <v>深尾</v>
          </cell>
          <cell r="C179" t="str">
            <v>純子</v>
          </cell>
          <cell r="D179" t="str">
            <v>グリフィンズ</v>
          </cell>
        </row>
        <row r="180">
          <cell r="A180" t="str">
            <v>ぐ４４</v>
          </cell>
          <cell r="B180" t="str">
            <v>佐野</v>
          </cell>
          <cell r="C180" t="str">
            <v>香織</v>
          </cell>
          <cell r="D180" t="str">
            <v>グリフィンズ</v>
          </cell>
        </row>
        <row r="181">
          <cell r="A181" t="str">
            <v>ぐ４５</v>
          </cell>
          <cell r="B181" t="str">
            <v>草野</v>
          </cell>
          <cell r="C181" t="str">
            <v>菜摘</v>
          </cell>
          <cell r="D181" t="str">
            <v>グリフィンズ</v>
          </cell>
        </row>
        <row r="182">
          <cell r="A182" t="str">
            <v>ぐ４６</v>
          </cell>
          <cell r="B182" t="str">
            <v>武田</v>
          </cell>
          <cell r="C182" t="str">
            <v>亜加梨</v>
          </cell>
          <cell r="D182" t="str">
            <v>グリフィンズ</v>
          </cell>
        </row>
        <row r="183">
          <cell r="A183" t="str">
            <v>ぐ４７</v>
          </cell>
          <cell r="B183" t="str">
            <v>西村</v>
          </cell>
          <cell r="C183" t="str">
            <v>保乃実</v>
          </cell>
          <cell r="D183" t="str">
            <v>グリフィンズ</v>
          </cell>
        </row>
        <row r="184">
          <cell r="A184" t="str">
            <v>ぐ４８</v>
          </cell>
          <cell r="B184" t="str">
            <v>山口</v>
          </cell>
          <cell r="C184" t="str">
            <v>千恵</v>
          </cell>
          <cell r="D184" t="str">
            <v>グリフィンズ</v>
          </cell>
        </row>
        <row r="192">
          <cell r="B192" t="str">
            <v>川並和之</v>
          </cell>
          <cell r="D192" t="str">
            <v>kawanami0930@yahoo.co.jp</v>
          </cell>
        </row>
        <row r="195">
          <cell r="B195" t="str">
            <v>Ｋテニスカレッジ</v>
          </cell>
          <cell r="D195" t="str">
            <v>正式名称</v>
          </cell>
        </row>
        <row r="196">
          <cell r="B196" t="str">
            <v>Kテニス</v>
          </cell>
          <cell r="D196" t="str">
            <v>略称</v>
          </cell>
        </row>
        <row r="197">
          <cell r="A197" t="str">
            <v>け０１</v>
          </cell>
          <cell r="B197" t="str">
            <v>稲岡</v>
          </cell>
          <cell r="C197" t="str">
            <v>和紀</v>
          </cell>
          <cell r="D197" t="str">
            <v>Kテニス</v>
          </cell>
        </row>
        <row r="198">
          <cell r="A198" t="str">
            <v>け０２</v>
          </cell>
          <cell r="B198" t="str">
            <v>川上</v>
          </cell>
          <cell r="C198" t="str">
            <v>政治</v>
          </cell>
          <cell r="D198" t="str">
            <v>Kテニス</v>
          </cell>
        </row>
        <row r="199">
          <cell r="A199" t="str">
            <v>け０３</v>
          </cell>
          <cell r="B199" t="str">
            <v>上村</v>
          </cell>
          <cell r="C199" t="str">
            <v>　武</v>
          </cell>
          <cell r="D199" t="str">
            <v>Kテニス</v>
          </cell>
        </row>
        <row r="200">
          <cell r="A200" t="str">
            <v>け０４</v>
          </cell>
          <cell r="B200" t="str">
            <v>川上</v>
          </cell>
          <cell r="C200" t="str">
            <v>悠作</v>
          </cell>
          <cell r="D200" t="str">
            <v>Kテニス</v>
          </cell>
        </row>
        <row r="201">
          <cell r="A201" t="str">
            <v>け０５</v>
          </cell>
          <cell r="B201" t="str">
            <v>川並</v>
          </cell>
          <cell r="C201" t="str">
            <v>和之</v>
          </cell>
          <cell r="D201" t="str">
            <v>Kテニス</v>
          </cell>
        </row>
        <row r="202">
          <cell r="A202" t="str">
            <v>け０６</v>
          </cell>
          <cell r="B202" t="str">
            <v>木村</v>
          </cell>
          <cell r="C202" t="str">
            <v>善和</v>
          </cell>
          <cell r="D202" t="str">
            <v>Kテニス</v>
          </cell>
        </row>
        <row r="203">
          <cell r="A203" t="str">
            <v>け０７</v>
          </cell>
          <cell r="B203" t="str">
            <v>竹村</v>
          </cell>
          <cell r="C203" t="str">
            <v>　治</v>
          </cell>
          <cell r="D203" t="str">
            <v>Kテニス</v>
          </cell>
        </row>
        <row r="204">
          <cell r="A204" t="str">
            <v>け０８</v>
          </cell>
          <cell r="B204" t="str">
            <v>坪田</v>
          </cell>
          <cell r="C204" t="str">
            <v>真嘉</v>
          </cell>
          <cell r="D204" t="str">
            <v>Kテニス</v>
          </cell>
        </row>
        <row r="205">
          <cell r="A205" t="str">
            <v>け０９</v>
          </cell>
          <cell r="B205" t="str">
            <v>永里</v>
          </cell>
          <cell r="C205" t="str">
            <v>裕次</v>
          </cell>
          <cell r="D205" t="str">
            <v>Kテニス</v>
          </cell>
        </row>
        <row r="206">
          <cell r="A206" t="str">
            <v>け１０</v>
          </cell>
          <cell r="B206" t="str">
            <v>西田</v>
          </cell>
          <cell r="C206" t="str">
            <v>和教</v>
          </cell>
          <cell r="D206" t="str">
            <v>Kテニス</v>
          </cell>
        </row>
        <row r="207">
          <cell r="A207" t="str">
            <v>け１１</v>
          </cell>
          <cell r="B207" t="str">
            <v>山口</v>
          </cell>
          <cell r="C207" t="str">
            <v>直彦</v>
          </cell>
          <cell r="D207" t="str">
            <v>Kテニス</v>
          </cell>
        </row>
        <row r="208">
          <cell r="A208" t="str">
            <v>け１２</v>
          </cell>
          <cell r="B208" t="str">
            <v>山口</v>
          </cell>
          <cell r="C208" t="str">
            <v>真彦</v>
          </cell>
          <cell r="D208" t="str">
            <v>Kテニス</v>
          </cell>
        </row>
        <row r="209">
          <cell r="A209" t="str">
            <v>け１３</v>
          </cell>
          <cell r="B209" t="str">
            <v>池尻</v>
          </cell>
          <cell r="C209" t="str">
            <v>陽香</v>
          </cell>
          <cell r="D209" t="str">
            <v>Kテニス</v>
          </cell>
        </row>
        <row r="210">
          <cell r="A210" t="str">
            <v>け１４</v>
          </cell>
          <cell r="B210" t="str">
            <v>池尻</v>
          </cell>
          <cell r="C210" t="str">
            <v>姫欧</v>
          </cell>
          <cell r="D210" t="str">
            <v>Kテニス</v>
          </cell>
        </row>
        <row r="211">
          <cell r="A211" t="str">
            <v>け１５</v>
          </cell>
          <cell r="B211" t="str">
            <v>田中</v>
          </cell>
          <cell r="C211" t="str">
            <v>和枝</v>
          </cell>
          <cell r="D211" t="str">
            <v>Kテニス</v>
          </cell>
        </row>
        <row r="212">
          <cell r="A212" t="str">
            <v>け１６</v>
          </cell>
          <cell r="B212" t="str">
            <v>永松</v>
          </cell>
          <cell r="C212" t="str">
            <v>貴子</v>
          </cell>
          <cell r="D212" t="str">
            <v>Kテニス</v>
          </cell>
        </row>
        <row r="213">
          <cell r="A213" t="str">
            <v>け１７</v>
          </cell>
          <cell r="B213" t="str">
            <v>福永</v>
          </cell>
          <cell r="C213" t="str">
            <v>裕美</v>
          </cell>
          <cell r="D213" t="str">
            <v>Kテニス</v>
          </cell>
        </row>
        <row r="214">
          <cell r="A214" t="str">
            <v>け１８</v>
          </cell>
          <cell r="B214" t="str">
            <v>山口</v>
          </cell>
          <cell r="C214" t="str">
            <v>美由希</v>
          </cell>
          <cell r="D214" t="str">
            <v>Kテニス</v>
          </cell>
        </row>
        <row r="215">
          <cell r="A215" t="str">
            <v>け１９</v>
          </cell>
          <cell r="B215" t="str">
            <v>藤本</v>
          </cell>
          <cell r="C215" t="str">
            <v>雅之</v>
          </cell>
          <cell r="D215" t="str">
            <v>Kテニス</v>
          </cell>
        </row>
        <row r="216">
          <cell r="A216" t="str">
            <v>け２０</v>
          </cell>
          <cell r="B216" t="str">
            <v>福永</v>
          </cell>
          <cell r="C216" t="str">
            <v>一典</v>
          </cell>
          <cell r="D216" t="str">
            <v>Kテニス</v>
          </cell>
        </row>
        <row r="217">
          <cell r="A217" t="str">
            <v>け２１</v>
          </cell>
          <cell r="B217" t="str">
            <v>畑</v>
          </cell>
          <cell r="C217" t="str">
            <v>　彰</v>
          </cell>
          <cell r="D217" t="str">
            <v>Kテニス</v>
          </cell>
        </row>
        <row r="218">
          <cell r="A218" t="str">
            <v>け２２</v>
          </cell>
          <cell r="B218" t="str">
            <v>梅田</v>
          </cell>
          <cell r="C218" t="str">
            <v>陽子</v>
          </cell>
          <cell r="D218" t="str">
            <v>Kテニス</v>
          </cell>
        </row>
        <row r="219">
          <cell r="A219" t="str">
            <v>け２３</v>
          </cell>
          <cell r="B219" t="str">
            <v>山口</v>
          </cell>
          <cell r="C219" t="str">
            <v>小百合</v>
          </cell>
          <cell r="D219" t="str">
            <v>Kテニス</v>
          </cell>
        </row>
        <row r="220">
          <cell r="A220" t="str">
            <v>け２４</v>
          </cell>
          <cell r="B220" t="str">
            <v>小澤</v>
          </cell>
          <cell r="C220" t="str">
            <v>藤信</v>
          </cell>
          <cell r="D220" t="str">
            <v>Kテニス</v>
          </cell>
        </row>
        <row r="221">
          <cell r="A221" t="str">
            <v>け２５</v>
          </cell>
          <cell r="B221" t="str">
            <v>疋田</v>
          </cell>
          <cell r="C221" t="str">
            <v>之宏</v>
          </cell>
          <cell r="D221" t="str">
            <v>Kテニス</v>
          </cell>
        </row>
        <row r="222">
          <cell r="A222" t="str">
            <v>け２６</v>
          </cell>
          <cell r="B222" t="str">
            <v>岩切</v>
          </cell>
          <cell r="C222" t="str">
            <v>佑磨</v>
          </cell>
          <cell r="D222" t="str">
            <v>Kテニス</v>
          </cell>
        </row>
        <row r="223">
          <cell r="A223" t="str">
            <v>け２７</v>
          </cell>
          <cell r="B223" t="str">
            <v>朝日</v>
          </cell>
          <cell r="C223" t="str">
            <v>尚紀</v>
          </cell>
          <cell r="D223" t="str">
            <v>Kテニス</v>
          </cell>
        </row>
        <row r="224">
          <cell r="A224" t="str">
            <v>け２８</v>
          </cell>
          <cell r="B224" t="str">
            <v>朝日</v>
          </cell>
          <cell r="C224" t="str">
            <v>智美</v>
          </cell>
          <cell r="D224" t="str">
            <v>Kテニス</v>
          </cell>
        </row>
        <row r="225">
          <cell r="A225" t="str">
            <v>け２９</v>
          </cell>
          <cell r="B225" t="str">
            <v>河野</v>
          </cell>
          <cell r="C225" t="str">
            <v>由子</v>
          </cell>
          <cell r="D225" t="str">
            <v>Kテニス</v>
          </cell>
        </row>
        <row r="226">
          <cell r="A226" t="str">
            <v>け３０</v>
          </cell>
          <cell r="B226" t="str">
            <v>榎本</v>
          </cell>
          <cell r="C226" t="str">
            <v>匡秀</v>
          </cell>
          <cell r="D226" t="str">
            <v>Kテニス</v>
          </cell>
        </row>
        <row r="227">
          <cell r="A227" t="str">
            <v>け３１</v>
          </cell>
          <cell r="B227" t="str">
            <v>山本</v>
          </cell>
          <cell r="C227" t="str">
            <v>健治</v>
          </cell>
          <cell r="D227" t="str">
            <v>Kテニス</v>
          </cell>
        </row>
        <row r="228">
          <cell r="A228" t="str">
            <v>け３２</v>
          </cell>
          <cell r="B228" t="str">
            <v>谷　寿子</v>
          </cell>
          <cell r="D228" t="str">
            <v>Kテニス</v>
          </cell>
        </row>
        <row r="236">
          <cell r="B236" t="str">
            <v>代表者　辰巳悟朗</v>
          </cell>
          <cell r="D236" t="str">
            <v>puntyan0412@zeus.eonet.ne.jp</v>
          </cell>
        </row>
        <row r="238">
          <cell r="B238" t="str">
            <v>法人会員</v>
          </cell>
        </row>
        <row r="240">
          <cell r="B240" t="str">
            <v>村田ＴＣ</v>
          </cell>
          <cell r="D240" t="str">
            <v>略称</v>
          </cell>
        </row>
        <row r="241">
          <cell r="B241" t="str">
            <v>村田八日市ＴＣ</v>
          </cell>
          <cell r="D241" t="str">
            <v>正式名称</v>
          </cell>
        </row>
        <row r="242">
          <cell r="A242" t="str">
            <v>む０１</v>
          </cell>
          <cell r="B242" t="str">
            <v>岡川</v>
          </cell>
          <cell r="C242" t="str">
            <v>謙二</v>
          </cell>
          <cell r="D242" t="str">
            <v>村田ＴＣ</v>
          </cell>
        </row>
        <row r="243">
          <cell r="A243" t="str">
            <v>む０２</v>
          </cell>
          <cell r="B243" t="str">
            <v>徳永</v>
          </cell>
          <cell r="C243" t="str">
            <v>剛</v>
          </cell>
          <cell r="D243" t="str">
            <v>村田ＴＣ</v>
          </cell>
        </row>
        <row r="244">
          <cell r="A244" t="str">
            <v>む０３</v>
          </cell>
          <cell r="B244" t="str">
            <v>杉山</v>
          </cell>
          <cell r="C244" t="str">
            <v>邦夫</v>
          </cell>
          <cell r="D244" t="str">
            <v>村田ＴＣ</v>
          </cell>
        </row>
        <row r="245">
          <cell r="A245" t="str">
            <v>む０４</v>
          </cell>
          <cell r="B245" t="str">
            <v>川上</v>
          </cell>
          <cell r="C245" t="str">
            <v>英二</v>
          </cell>
          <cell r="D245" t="str">
            <v>村田ＴＣ</v>
          </cell>
        </row>
        <row r="246">
          <cell r="A246" t="str">
            <v>む０５</v>
          </cell>
          <cell r="B246" t="str">
            <v>泉谷</v>
          </cell>
          <cell r="C246" t="str">
            <v>純也</v>
          </cell>
          <cell r="D246" t="str">
            <v>村田ＴＣ</v>
          </cell>
        </row>
        <row r="247">
          <cell r="A247" t="str">
            <v>む０６</v>
          </cell>
          <cell r="B247" t="str">
            <v>浅田</v>
          </cell>
          <cell r="C247" t="str">
            <v>隆昭</v>
          </cell>
          <cell r="D247" t="str">
            <v>村田ＴＣ</v>
          </cell>
        </row>
        <row r="248">
          <cell r="A248" t="str">
            <v>む０７</v>
          </cell>
          <cell r="B248" t="str">
            <v>二ツ井</v>
          </cell>
          <cell r="C248" t="str">
            <v>裕也</v>
          </cell>
          <cell r="D248" t="str">
            <v>村田ＴＣ</v>
          </cell>
        </row>
        <row r="249">
          <cell r="A249" t="str">
            <v>む０８</v>
          </cell>
          <cell r="B249" t="str">
            <v>森永</v>
          </cell>
          <cell r="C249" t="str">
            <v>洋介</v>
          </cell>
          <cell r="D249" t="str">
            <v>村田ＴＣ</v>
          </cell>
        </row>
        <row r="250">
          <cell r="A250" t="str">
            <v>む０９</v>
          </cell>
          <cell r="B250" t="str">
            <v>辰巳</v>
          </cell>
          <cell r="C250" t="str">
            <v>悟朗</v>
          </cell>
          <cell r="D250" t="str">
            <v>村田ＴＣ</v>
          </cell>
        </row>
        <row r="251">
          <cell r="A251" t="str">
            <v>む１０</v>
          </cell>
          <cell r="B251" t="str">
            <v>堀田</v>
          </cell>
          <cell r="C251" t="str">
            <v>明子</v>
          </cell>
          <cell r="D251" t="str">
            <v>村田ＴＣ</v>
          </cell>
        </row>
        <row r="252">
          <cell r="A252" t="str">
            <v>む１１</v>
          </cell>
          <cell r="B252" t="str">
            <v>速水</v>
          </cell>
          <cell r="C252" t="str">
            <v>直美</v>
          </cell>
          <cell r="D252" t="str">
            <v>村田ＴＣ</v>
          </cell>
        </row>
        <row r="253">
          <cell r="A253" t="str">
            <v>む１２</v>
          </cell>
          <cell r="B253" t="str">
            <v>大脇</v>
          </cell>
          <cell r="C253" t="str">
            <v>和世</v>
          </cell>
          <cell r="D253" t="str">
            <v>村田ＴＣ</v>
          </cell>
        </row>
        <row r="254">
          <cell r="A254" t="str">
            <v>む１３</v>
          </cell>
          <cell r="B254" t="str">
            <v>村田</v>
          </cell>
          <cell r="C254" t="str">
            <v>彩子</v>
          </cell>
          <cell r="D254" t="str">
            <v>村田ＴＣ</v>
          </cell>
        </row>
        <row r="255">
          <cell r="A255" t="str">
            <v>む１４</v>
          </cell>
          <cell r="B255" t="str">
            <v>村川</v>
          </cell>
          <cell r="C255" t="str">
            <v>庸子</v>
          </cell>
          <cell r="D255" t="str">
            <v>村田ＴＣ</v>
          </cell>
        </row>
        <row r="256">
          <cell r="A256" t="str">
            <v>む１５</v>
          </cell>
          <cell r="B256" t="str">
            <v>西村</v>
          </cell>
          <cell r="C256" t="str">
            <v>国太郎</v>
          </cell>
          <cell r="D256" t="str">
            <v>村田ＴＣ</v>
          </cell>
        </row>
        <row r="257">
          <cell r="A257" t="str">
            <v>む１６</v>
          </cell>
          <cell r="B257" t="str">
            <v>杉山</v>
          </cell>
          <cell r="C257" t="str">
            <v>春澄</v>
          </cell>
          <cell r="D257" t="str">
            <v>村田ＴＣ</v>
          </cell>
        </row>
        <row r="258">
          <cell r="A258" t="str">
            <v>む１７</v>
          </cell>
          <cell r="B258" t="str">
            <v>草野</v>
          </cell>
          <cell r="C258" t="str">
            <v>健一</v>
          </cell>
          <cell r="D258" t="str">
            <v>村田ＴＣ</v>
          </cell>
        </row>
        <row r="259">
          <cell r="A259" t="str">
            <v>む１８</v>
          </cell>
          <cell r="B259" t="str">
            <v>藤原</v>
          </cell>
          <cell r="C259" t="str">
            <v>まい</v>
          </cell>
          <cell r="D259" t="str">
            <v>村田ＴＣ</v>
          </cell>
        </row>
        <row r="260">
          <cell r="A260" t="str">
            <v>む１９</v>
          </cell>
          <cell r="B260" t="str">
            <v>並河</v>
          </cell>
          <cell r="C260" t="str">
            <v>康訓</v>
          </cell>
          <cell r="D260" t="str">
            <v>村田ＴＣ</v>
          </cell>
        </row>
        <row r="261">
          <cell r="A261" t="str">
            <v>む２０</v>
          </cell>
          <cell r="B261" t="str">
            <v>川上</v>
          </cell>
          <cell r="C261" t="str">
            <v>美弥子</v>
          </cell>
          <cell r="D261" t="str">
            <v>村田ＴＣ</v>
          </cell>
        </row>
        <row r="262">
          <cell r="A262" t="str">
            <v>む２１</v>
          </cell>
          <cell r="B262" t="str">
            <v>的場</v>
          </cell>
          <cell r="C262" t="str">
            <v>弘明</v>
          </cell>
          <cell r="D262" t="str">
            <v>村田ＴＣ</v>
          </cell>
        </row>
        <row r="266">
          <cell r="D266" t="str">
            <v>tani0429@e-omi.ne.jp</v>
          </cell>
        </row>
        <row r="267">
          <cell r="B267" t="str">
            <v>代表　谷口一男</v>
          </cell>
        </row>
        <row r="269">
          <cell r="B269" t="str">
            <v>プラチナ</v>
          </cell>
        </row>
        <row r="270">
          <cell r="B270" t="str">
            <v>湖東プラチナ</v>
          </cell>
        </row>
        <row r="271">
          <cell r="A271" t="str">
            <v>ぷ０１</v>
          </cell>
          <cell r="B271" t="str">
            <v>青井</v>
          </cell>
          <cell r="C271" t="str">
            <v>亘</v>
          </cell>
          <cell r="D271" t="str">
            <v>プラチナ</v>
          </cell>
        </row>
        <row r="272">
          <cell r="A272" t="str">
            <v>ぷ０２</v>
          </cell>
          <cell r="B272" t="str">
            <v>羽田</v>
          </cell>
          <cell r="C272" t="str">
            <v>昭夫</v>
          </cell>
          <cell r="D272" t="str">
            <v>プラチナ</v>
          </cell>
        </row>
        <row r="273">
          <cell r="A273" t="str">
            <v>ぷ０３</v>
          </cell>
          <cell r="B273" t="str">
            <v>藤本</v>
          </cell>
          <cell r="C273" t="str">
            <v>昌彦</v>
          </cell>
          <cell r="D273" t="str">
            <v>プラチナ</v>
          </cell>
        </row>
        <row r="274">
          <cell r="A274" t="str">
            <v>ぷ０４</v>
          </cell>
          <cell r="B274" t="str">
            <v>森谷</v>
          </cell>
          <cell r="C274" t="str">
            <v>洋子</v>
          </cell>
          <cell r="D274" t="str">
            <v>プラチナ</v>
          </cell>
        </row>
        <row r="275">
          <cell r="A275" t="str">
            <v>ぷ０５</v>
          </cell>
          <cell r="B275" t="str">
            <v>安田</v>
          </cell>
          <cell r="C275" t="str">
            <v>和彦</v>
          </cell>
          <cell r="D275" t="str">
            <v>プラチナ</v>
          </cell>
        </row>
        <row r="276">
          <cell r="A276" t="str">
            <v>ぷ０６</v>
          </cell>
          <cell r="B276" t="str">
            <v>吉田</v>
          </cell>
          <cell r="C276" t="str">
            <v>知司</v>
          </cell>
          <cell r="D276" t="str">
            <v>プラチナ</v>
          </cell>
        </row>
        <row r="277">
          <cell r="A277" t="str">
            <v>ぷ０７</v>
          </cell>
          <cell r="B277" t="str">
            <v>鈴木</v>
          </cell>
          <cell r="C277" t="str">
            <v>英夫</v>
          </cell>
          <cell r="D277" t="str">
            <v>プラチナ</v>
          </cell>
        </row>
        <row r="278">
          <cell r="A278" t="str">
            <v>ぷ０８</v>
          </cell>
          <cell r="B278" t="str">
            <v>谷口</v>
          </cell>
          <cell r="C278" t="str">
            <v>一男</v>
          </cell>
          <cell r="D278" t="str">
            <v>プラチナ</v>
          </cell>
        </row>
        <row r="279">
          <cell r="A279" t="str">
            <v>ぷ０９</v>
          </cell>
          <cell r="B279" t="str">
            <v>鶴田</v>
          </cell>
          <cell r="C279" t="str">
            <v>進</v>
          </cell>
          <cell r="D279" t="str">
            <v>プラチナ</v>
          </cell>
        </row>
        <row r="280">
          <cell r="A280" t="str">
            <v>ぷ１０</v>
          </cell>
          <cell r="B280" t="str">
            <v>堀部</v>
          </cell>
          <cell r="C280" t="str">
            <v>品子</v>
          </cell>
          <cell r="D280" t="str">
            <v>プラチナ</v>
          </cell>
        </row>
        <row r="281">
          <cell r="A281" t="str">
            <v>ぷ１１</v>
          </cell>
          <cell r="B281" t="str">
            <v>油利</v>
          </cell>
          <cell r="C281" t="str">
            <v>亨</v>
          </cell>
          <cell r="D281" t="str">
            <v>プラチナ</v>
          </cell>
        </row>
        <row r="282">
          <cell r="A282" t="str">
            <v>ぷ１２</v>
          </cell>
          <cell r="B282" t="str">
            <v>村田</v>
          </cell>
          <cell r="C282" t="str">
            <v>朋子</v>
          </cell>
          <cell r="D282" t="str">
            <v>プラチナ</v>
          </cell>
        </row>
        <row r="283">
          <cell r="A283" t="str">
            <v>ぷ１３</v>
          </cell>
          <cell r="B283" t="str">
            <v>小柳</v>
          </cell>
          <cell r="C283" t="str">
            <v>寛明</v>
          </cell>
          <cell r="D283" t="str">
            <v>プラチナ</v>
          </cell>
        </row>
        <row r="284">
          <cell r="A284" t="str">
            <v>ぷ１４</v>
          </cell>
          <cell r="B284" t="str">
            <v>堀川</v>
          </cell>
          <cell r="C284" t="str">
            <v>敬児</v>
          </cell>
          <cell r="D284" t="str">
            <v>プラチナ</v>
          </cell>
        </row>
        <row r="285">
          <cell r="A285" t="str">
            <v>ぷ１５</v>
          </cell>
          <cell r="B285" t="str">
            <v>高田</v>
          </cell>
          <cell r="C285" t="str">
            <v>洋治</v>
          </cell>
          <cell r="D285" t="str">
            <v>プラチナ</v>
          </cell>
        </row>
        <row r="289">
          <cell r="B289" t="str">
            <v>代表　国村 昌生</v>
          </cell>
        </row>
        <row r="291">
          <cell r="B291" t="str">
            <v>積樹T</v>
          </cell>
          <cell r="D291" t="str">
            <v>略称</v>
          </cell>
        </row>
        <row r="292">
          <cell r="B292" t="str">
            <v>積水樹脂テニスクラブ</v>
          </cell>
          <cell r="D292" t="str">
            <v>正式名称</v>
          </cell>
        </row>
        <row r="294">
          <cell r="A294" t="str">
            <v>せ０１</v>
          </cell>
          <cell r="B294" t="str">
            <v>白井</v>
          </cell>
          <cell r="C294" t="str">
            <v>秀幸</v>
          </cell>
          <cell r="D294" t="str">
            <v>積樹T</v>
          </cell>
        </row>
        <row r="295">
          <cell r="A295" t="str">
            <v>せ０２</v>
          </cell>
          <cell r="B295" t="str">
            <v>国村</v>
          </cell>
          <cell r="C295" t="str">
            <v>昌生</v>
          </cell>
          <cell r="D295" t="str">
            <v>積樹T</v>
          </cell>
        </row>
        <row r="296">
          <cell r="A296" t="str">
            <v>せ０３</v>
          </cell>
          <cell r="B296" t="str">
            <v>上原</v>
          </cell>
          <cell r="C296" t="str">
            <v>悠</v>
          </cell>
          <cell r="D296" t="str">
            <v>積樹T</v>
          </cell>
        </row>
        <row r="297">
          <cell r="A297" t="str">
            <v>せ０４</v>
          </cell>
          <cell r="B297" t="str">
            <v>宮崎</v>
          </cell>
          <cell r="C297" t="str">
            <v>大悟</v>
          </cell>
          <cell r="D297" t="str">
            <v>積樹T</v>
          </cell>
        </row>
        <row r="298">
          <cell r="A298" t="str">
            <v>せ０５</v>
          </cell>
          <cell r="B298" t="str">
            <v>永友</v>
          </cell>
          <cell r="C298" t="str">
            <v>康貴</v>
          </cell>
          <cell r="D298" t="str">
            <v>積樹T</v>
          </cell>
        </row>
        <row r="299">
          <cell r="A299" t="str">
            <v>せ０６</v>
          </cell>
          <cell r="B299" t="str">
            <v>清水</v>
          </cell>
          <cell r="C299" t="str">
            <v>英泰</v>
          </cell>
          <cell r="D299" t="str">
            <v>積樹T</v>
          </cell>
        </row>
        <row r="300">
          <cell r="A300" t="str">
            <v>せ０７</v>
          </cell>
          <cell r="B300" t="str">
            <v>西垣</v>
          </cell>
          <cell r="C300" t="str">
            <v>学</v>
          </cell>
          <cell r="D300" t="str">
            <v>積樹T</v>
          </cell>
        </row>
        <row r="301">
          <cell r="A301" t="str">
            <v>せ０８</v>
          </cell>
          <cell r="B301" t="str">
            <v>平野</v>
          </cell>
          <cell r="C301" t="str">
            <v>和也</v>
          </cell>
          <cell r="D301" t="str">
            <v>積樹T</v>
          </cell>
        </row>
        <row r="306">
          <cell r="B306" t="str">
            <v>代表　片岡一寿</v>
          </cell>
          <cell r="D306" t="str">
            <v>ptkq67180＠yahoo.co.jp</v>
          </cell>
        </row>
        <row r="308">
          <cell r="B308" t="str">
            <v>うさかめ</v>
          </cell>
        </row>
        <row r="309">
          <cell r="B309" t="str">
            <v>うさぎとかめの集い</v>
          </cell>
        </row>
        <row r="310">
          <cell r="A310" t="str">
            <v>う０１</v>
          </cell>
          <cell r="B310" t="str">
            <v>石岡</v>
          </cell>
          <cell r="C310" t="str">
            <v>良典</v>
          </cell>
          <cell r="D310" t="str">
            <v>うさかめ</v>
          </cell>
        </row>
        <row r="311">
          <cell r="A311" t="str">
            <v>う０２</v>
          </cell>
          <cell r="B311" t="str">
            <v>小倉</v>
          </cell>
          <cell r="C311" t="str">
            <v>俊郎</v>
          </cell>
          <cell r="D311" t="str">
            <v>うさかめ</v>
          </cell>
        </row>
        <row r="312">
          <cell r="A312" t="str">
            <v>う０３</v>
          </cell>
          <cell r="B312" t="str">
            <v>片岡</v>
          </cell>
          <cell r="C312" t="str">
            <v>一寿</v>
          </cell>
          <cell r="D312" t="str">
            <v>うさかめ</v>
          </cell>
        </row>
        <row r="313">
          <cell r="A313" t="str">
            <v>う０４</v>
          </cell>
          <cell r="B313" t="str">
            <v>長谷出</v>
          </cell>
          <cell r="C313" t="str">
            <v> 浩</v>
          </cell>
          <cell r="D313" t="str">
            <v>うさかめ</v>
          </cell>
        </row>
        <row r="314">
          <cell r="A314" t="str">
            <v>う０５</v>
          </cell>
          <cell r="B314" t="str">
            <v>山崎 </v>
          </cell>
          <cell r="C314" t="str">
            <v> 豊</v>
          </cell>
          <cell r="D314" t="str">
            <v>うさかめ</v>
          </cell>
        </row>
        <row r="315">
          <cell r="A315" t="str">
            <v>う０６</v>
          </cell>
          <cell r="B315" t="str">
            <v>亀井</v>
          </cell>
          <cell r="C315" t="str">
            <v>雅嗣</v>
          </cell>
          <cell r="D315" t="str">
            <v>うさかめ</v>
          </cell>
        </row>
        <row r="316">
          <cell r="A316" t="str">
            <v>う０７</v>
          </cell>
          <cell r="B316" t="str">
            <v>亀井</v>
          </cell>
          <cell r="C316" t="str">
            <v>皓太</v>
          </cell>
          <cell r="D316" t="str">
            <v>うさかめ</v>
          </cell>
        </row>
        <row r="317">
          <cell r="A317" t="str">
            <v>う０８</v>
          </cell>
          <cell r="B317" t="str">
            <v>北野</v>
          </cell>
          <cell r="C317" t="str">
            <v>智尋</v>
          </cell>
          <cell r="D317" t="str">
            <v>うさかめ</v>
          </cell>
        </row>
        <row r="318">
          <cell r="A318" t="str">
            <v>う０９</v>
          </cell>
          <cell r="B318" t="str">
            <v>久保田</v>
          </cell>
          <cell r="C318" t="str">
            <v>勉</v>
          </cell>
          <cell r="D318" t="str">
            <v>うさかめ</v>
          </cell>
        </row>
        <row r="319">
          <cell r="A319" t="str">
            <v>う１０</v>
          </cell>
          <cell r="B319" t="str">
            <v>稙田</v>
          </cell>
          <cell r="C319" t="str">
            <v>優也</v>
          </cell>
          <cell r="D319" t="str">
            <v>うさかめ</v>
          </cell>
        </row>
        <row r="320">
          <cell r="A320" t="str">
            <v>う１１</v>
          </cell>
          <cell r="B320" t="str">
            <v>竹田</v>
          </cell>
          <cell r="C320" t="str">
            <v>圭佑</v>
          </cell>
          <cell r="D320" t="str">
            <v>うさかめ</v>
          </cell>
        </row>
        <row r="321">
          <cell r="A321" t="str">
            <v>う１２</v>
          </cell>
          <cell r="B321" t="str">
            <v>堤内</v>
          </cell>
          <cell r="C321" t="str">
            <v>昭仁</v>
          </cell>
          <cell r="D321" t="str">
            <v>うさかめ</v>
          </cell>
        </row>
        <row r="322">
          <cell r="A322" t="str">
            <v>う１３</v>
          </cell>
          <cell r="B322" t="str">
            <v>中田</v>
          </cell>
          <cell r="C322" t="str">
            <v>富憲</v>
          </cell>
          <cell r="D322" t="str">
            <v>うさかめ</v>
          </cell>
        </row>
        <row r="323">
          <cell r="A323" t="str">
            <v>う１４</v>
          </cell>
          <cell r="B323" t="str">
            <v>深田</v>
          </cell>
          <cell r="C323" t="str">
            <v>健太郎</v>
          </cell>
          <cell r="D323" t="str">
            <v>うさかめ</v>
          </cell>
        </row>
        <row r="324">
          <cell r="A324" t="str">
            <v>う１５</v>
          </cell>
          <cell r="B324" t="str">
            <v>峰　</v>
          </cell>
          <cell r="C324" t="str">
            <v>祥靖</v>
          </cell>
          <cell r="D324" t="str">
            <v>うさかめ</v>
          </cell>
        </row>
        <row r="325">
          <cell r="A325" t="str">
            <v>う１６</v>
          </cell>
          <cell r="B325" t="str">
            <v>森</v>
          </cell>
          <cell r="C325" t="str">
            <v>健一</v>
          </cell>
          <cell r="D325" t="str">
            <v>うさかめ</v>
          </cell>
        </row>
        <row r="326">
          <cell r="A326" t="str">
            <v>う１７</v>
          </cell>
          <cell r="B326" t="str">
            <v>山本</v>
          </cell>
          <cell r="C326" t="str">
            <v>昌紀</v>
          </cell>
          <cell r="D326" t="str">
            <v>うさかめ</v>
          </cell>
        </row>
        <row r="327">
          <cell r="A327" t="str">
            <v>う１８</v>
          </cell>
          <cell r="B327" t="str">
            <v>山本</v>
          </cell>
          <cell r="C327" t="str">
            <v>浩之</v>
          </cell>
          <cell r="D327" t="str">
            <v>うさかめ</v>
          </cell>
        </row>
        <row r="328">
          <cell r="A328" t="str">
            <v>う１９</v>
          </cell>
          <cell r="B328" t="str">
            <v>吉村</v>
          </cell>
          <cell r="C328" t="str">
            <v>淳</v>
          </cell>
          <cell r="D328" t="str">
            <v>うさかめ</v>
          </cell>
        </row>
        <row r="329">
          <cell r="A329" t="str">
            <v>う２０</v>
          </cell>
          <cell r="B329" t="str">
            <v>稗島</v>
          </cell>
          <cell r="C329" t="str">
            <v>啓司</v>
          </cell>
          <cell r="D329" t="str">
            <v>うさかめ</v>
          </cell>
        </row>
        <row r="330">
          <cell r="A330" t="str">
            <v>う２１</v>
          </cell>
          <cell r="B330" t="str">
            <v>佐野</v>
          </cell>
          <cell r="C330" t="str">
            <v>慎一郎</v>
          </cell>
          <cell r="D330" t="str">
            <v>うさかめ</v>
          </cell>
        </row>
        <row r="331">
          <cell r="A331" t="str">
            <v>う２２</v>
          </cell>
          <cell r="B331" t="str">
            <v>高瀬</v>
          </cell>
          <cell r="C331" t="str">
            <v>眞志</v>
          </cell>
          <cell r="D331" t="str">
            <v>うさかめ</v>
          </cell>
        </row>
        <row r="332">
          <cell r="A332" t="str">
            <v>う２３</v>
          </cell>
          <cell r="B332" t="str">
            <v>竹下</v>
          </cell>
          <cell r="C332" t="str">
            <v>英伸</v>
          </cell>
          <cell r="D332" t="str">
            <v>うさかめ</v>
          </cell>
        </row>
        <row r="333">
          <cell r="A333" t="str">
            <v>う２４</v>
          </cell>
          <cell r="B333" t="str">
            <v>竹下</v>
          </cell>
          <cell r="C333" t="str">
            <v>恭平</v>
          </cell>
          <cell r="D333" t="str">
            <v>うさかめ</v>
          </cell>
        </row>
        <row r="334">
          <cell r="A334" t="str">
            <v>う２５</v>
          </cell>
          <cell r="B334" t="str">
            <v>田中</v>
          </cell>
          <cell r="C334" t="str">
            <v>邦明</v>
          </cell>
          <cell r="D334" t="str">
            <v>うさかめ</v>
          </cell>
        </row>
        <row r="335">
          <cell r="A335" t="str">
            <v>う２６</v>
          </cell>
          <cell r="B335" t="str">
            <v>田中</v>
          </cell>
          <cell r="C335" t="str">
            <v>伸一</v>
          </cell>
          <cell r="D335" t="str">
            <v>うさかめ</v>
          </cell>
        </row>
        <row r="336">
          <cell r="A336" t="str">
            <v>う２７</v>
          </cell>
          <cell r="B336" t="str">
            <v>田中</v>
          </cell>
          <cell r="C336" t="str">
            <v>宏樹</v>
          </cell>
          <cell r="D336" t="str">
            <v>うさかめ</v>
          </cell>
        </row>
        <row r="337">
          <cell r="A337" t="str">
            <v>う２８</v>
          </cell>
          <cell r="B337" t="str">
            <v>奥内</v>
          </cell>
          <cell r="C337" t="str">
            <v>栄治</v>
          </cell>
          <cell r="D337" t="str">
            <v>うさかめ</v>
          </cell>
        </row>
        <row r="338">
          <cell r="A338" t="str">
            <v>う２９</v>
          </cell>
          <cell r="B338" t="str">
            <v>脇野</v>
          </cell>
          <cell r="C338" t="str">
            <v>佳邦</v>
          </cell>
          <cell r="D338" t="str">
            <v>うさかめ</v>
          </cell>
        </row>
        <row r="339">
          <cell r="A339" t="str">
            <v>う３０</v>
          </cell>
          <cell r="B339" t="str">
            <v>牛道</v>
          </cell>
          <cell r="C339" t="str">
            <v>雄介</v>
          </cell>
          <cell r="D339" t="str">
            <v>うさかめ</v>
          </cell>
        </row>
        <row r="340">
          <cell r="A340" t="str">
            <v>う３１</v>
          </cell>
          <cell r="B340" t="str">
            <v>野村</v>
          </cell>
          <cell r="C340" t="str">
            <v>良平</v>
          </cell>
          <cell r="D340" t="str">
            <v>うさかめ</v>
          </cell>
        </row>
        <row r="341">
          <cell r="A341" t="str">
            <v>う３２</v>
          </cell>
          <cell r="B341" t="str">
            <v>土肥</v>
          </cell>
          <cell r="C341" t="str">
            <v>将博</v>
          </cell>
          <cell r="D341" t="str">
            <v>うさかめ</v>
          </cell>
        </row>
        <row r="342">
          <cell r="A342" t="str">
            <v>う３３</v>
          </cell>
          <cell r="B342" t="str">
            <v>利光</v>
          </cell>
          <cell r="C342" t="str">
            <v>龍司</v>
          </cell>
          <cell r="D342" t="str">
            <v>うさかめ</v>
          </cell>
        </row>
        <row r="343">
          <cell r="A343" t="str">
            <v>う３４</v>
          </cell>
          <cell r="B343" t="str">
            <v>我孫子</v>
          </cell>
          <cell r="C343" t="str">
            <v>幹</v>
          </cell>
          <cell r="D343" t="str">
            <v>うさかめ</v>
          </cell>
        </row>
        <row r="344">
          <cell r="A344" t="str">
            <v>う３５</v>
          </cell>
          <cell r="B344" t="str">
            <v>梶木</v>
          </cell>
          <cell r="C344" t="str">
            <v>和子</v>
          </cell>
          <cell r="D344" t="str">
            <v>うさかめ</v>
          </cell>
        </row>
        <row r="345">
          <cell r="A345" t="str">
            <v>う３６</v>
          </cell>
          <cell r="B345" t="str">
            <v>今井</v>
          </cell>
          <cell r="C345" t="str">
            <v>順子</v>
          </cell>
          <cell r="D345" t="str">
            <v>うさかめ</v>
          </cell>
        </row>
        <row r="346">
          <cell r="A346" t="str">
            <v>う３７</v>
          </cell>
          <cell r="B346" t="str">
            <v>植垣</v>
          </cell>
          <cell r="C346" t="str">
            <v>貴美子</v>
          </cell>
          <cell r="D346" t="str">
            <v>うさかめ</v>
          </cell>
        </row>
        <row r="347">
          <cell r="A347" t="str">
            <v>う３８</v>
          </cell>
          <cell r="B347" t="str">
            <v>川崎</v>
          </cell>
          <cell r="C347" t="str">
            <v>悦子</v>
          </cell>
          <cell r="D347" t="str">
            <v>うさかめ</v>
          </cell>
        </row>
        <row r="348">
          <cell r="A348" t="str">
            <v>う３９</v>
          </cell>
          <cell r="B348" t="str">
            <v>辻</v>
          </cell>
          <cell r="C348" t="str">
            <v>佳子</v>
          </cell>
          <cell r="D348" t="str">
            <v>うさかめ</v>
          </cell>
        </row>
        <row r="349">
          <cell r="A349" t="str">
            <v>う４０</v>
          </cell>
          <cell r="B349" t="str">
            <v>西崎</v>
          </cell>
          <cell r="C349" t="str">
            <v>友香</v>
          </cell>
          <cell r="D349" t="str">
            <v>うさかめ</v>
          </cell>
        </row>
        <row r="350">
          <cell r="A350" t="str">
            <v>う４１</v>
          </cell>
          <cell r="B350" t="str">
            <v>倍田</v>
          </cell>
          <cell r="C350" t="str">
            <v>優子</v>
          </cell>
          <cell r="D350" t="str">
            <v>うさかめ</v>
          </cell>
        </row>
        <row r="351">
          <cell r="A351" t="str">
            <v>う４２</v>
          </cell>
          <cell r="B351" t="str">
            <v>藤村</v>
          </cell>
          <cell r="C351" t="str">
            <v>加代子</v>
          </cell>
          <cell r="D351" t="str">
            <v>うさかめ</v>
          </cell>
        </row>
        <row r="352">
          <cell r="A352" t="str">
            <v>う４３</v>
          </cell>
          <cell r="B352" t="str">
            <v>竹下</v>
          </cell>
          <cell r="C352" t="str">
            <v>光代</v>
          </cell>
          <cell r="D352" t="str">
            <v>うさかめ</v>
          </cell>
        </row>
        <row r="353">
          <cell r="A353" t="str">
            <v>う４４</v>
          </cell>
          <cell r="B353" t="str">
            <v>松本</v>
          </cell>
          <cell r="C353" t="str">
            <v>美緒</v>
          </cell>
          <cell r="D353" t="str">
            <v>うさかめ</v>
          </cell>
        </row>
        <row r="354">
          <cell r="A354" t="str">
            <v>う４５</v>
          </cell>
          <cell r="B354" t="str">
            <v>姫井</v>
          </cell>
          <cell r="C354" t="str">
            <v>亜利沙</v>
          </cell>
          <cell r="D354" t="str">
            <v>うさかめ</v>
          </cell>
        </row>
        <row r="355">
          <cell r="A355" t="str">
            <v>う４６</v>
          </cell>
          <cell r="B355" t="str">
            <v>山岡</v>
          </cell>
          <cell r="C355" t="str">
            <v>千春</v>
          </cell>
          <cell r="D355" t="str">
            <v>うさかめ</v>
          </cell>
        </row>
        <row r="363">
          <cell r="A363" t="str">
            <v>こ０１</v>
          </cell>
          <cell r="B363" t="str">
            <v>安達</v>
          </cell>
          <cell r="C363" t="str">
            <v>隆一</v>
          </cell>
          <cell r="D363" t="str">
            <v>個人登録</v>
          </cell>
        </row>
        <row r="364">
          <cell r="A364" t="str">
            <v>こ０２</v>
          </cell>
          <cell r="B364" t="str">
            <v>松本</v>
          </cell>
          <cell r="C364" t="str">
            <v>康司</v>
          </cell>
          <cell r="D364" t="str">
            <v>個人登録</v>
          </cell>
        </row>
        <row r="365">
          <cell r="A365" t="str">
            <v>こ０３</v>
          </cell>
          <cell r="B365" t="str">
            <v>征矢</v>
          </cell>
          <cell r="C365" t="str">
            <v>洋平</v>
          </cell>
          <cell r="D365" t="str">
            <v>個人登録</v>
          </cell>
        </row>
        <row r="366">
          <cell r="A366" t="str">
            <v>こ０４</v>
          </cell>
          <cell r="B366" t="str">
            <v>寺村</v>
          </cell>
          <cell r="C366" t="str">
            <v>浩一</v>
          </cell>
          <cell r="D366" t="str">
            <v>個人登録</v>
          </cell>
        </row>
        <row r="367">
          <cell r="A367" t="str">
            <v>こ０５</v>
          </cell>
          <cell r="B367" t="str">
            <v>上原</v>
          </cell>
          <cell r="C367" t="str">
            <v>義弘</v>
          </cell>
          <cell r="D367" t="str">
            <v>個人登録</v>
          </cell>
        </row>
        <row r="368">
          <cell r="A368" t="str">
            <v>こ０６</v>
          </cell>
          <cell r="B368" t="str">
            <v>松原</v>
          </cell>
          <cell r="C368" t="str">
            <v>礼</v>
          </cell>
          <cell r="D368" t="str">
            <v>個人登録</v>
          </cell>
        </row>
        <row r="369">
          <cell r="A369" t="str">
            <v>こ０７</v>
          </cell>
          <cell r="B369" t="str">
            <v>水谷</v>
          </cell>
          <cell r="C369" t="str">
            <v>真逸</v>
          </cell>
          <cell r="D369" t="str">
            <v>個人登録</v>
          </cell>
        </row>
        <row r="370">
          <cell r="A370" t="str">
            <v>こ０８</v>
          </cell>
          <cell r="B370" t="str">
            <v>八木</v>
          </cell>
          <cell r="C370" t="str">
            <v>篤司</v>
          </cell>
          <cell r="D370" t="str">
            <v>個人登録</v>
          </cell>
        </row>
        <row r="371">
          <cell r="A371" t="str">
            <v>こ０９</v>
          </cell>
          <cell r="B371" t="str">
            <v>河合</v>
          </cell>
          <cell r="C371" t="str">
            <v>陽太</v>
          </cell>
          <cell r="D371" t="str">
            <v>個人登録</v>
          </cell>
        </row>
        <row r="372">
          <cell r="A372" t="str">
            <v>こ１０</v>
          </cell>
          <cell r="B372" t="str">
            <v>國本</v>
          </cell>
          <cell r="C372" t="str">
            <v>太郎</v>
          </cell>
          <cell r="D372" t="str">
            <v>個人登録</v>
          </cell>
        </row>
        <row r="374">
          <cell r="C374">
            <v>289</v>
          </cell>
        </row>
        <row r="376">
          <cell r="C376" t="str">
            <v>（288-10）Ｘ1000＋2000Ｘ10＝298000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EE117"/>
  <sheetViews>
    <sheetView zoomScaleSheetLayoutView="100" zoomScalePageLayoutView="0" workbookViewId="0" topLeftCell="B1">
      <selection activeCell="BI75" sqref="BI75"/>
    </sheetView>
  </sheetViews>
  <sheetFormatPr defaultColWidth="1.875" defaultRowHeight="7.5" customHeight="1"/>
  <cols>
    <col min="1" max="2" width="1.875" style="2" customWidth="1"/>
    <col min="3" max="3" width="2.625" style="2" hidden="1" customWidth="1"/>
    <col min="4" max="6" width="1.875" style="2" hidden="1" customWidth="1"/>
    <col min="7" max="8" width="1.875" style="2" customWidth="1"/>
    <col min="9" max="9" width="0.74609375" style="2" customWidth="1"/>
    <col min="10" max="10" width="1.875" style="2" customWidth="1"/>
    <col min="11" max="11" width="2.00390625" style="2" customWidth="1"/>
    <col min="12" max="12" width="0.6171875" style="2" customWidth="1"/>
    <col min="13" max="14" width="1.625" style="2" hidden="1" customWidth="1"/>
    <col min="15" max="15" width="1.875" style="2" hidden="1" customWidth="1"/>
    <col min="16" max="16" width="1.875" style="2" customWidth="1"/>
    <col min="17" max="18" width="1.4921875" style="2" customWidth="1"/>
    <col min="19" max="19" width="0.37109375" style="2" customWidth="1"/>
    <col min="20" max="20" width="2.375" style="2" customWidth="1"/>
    <col min="21" max="21" width="1.4921875" style="2" customWidth="1"/>
    <col min="22" max="22" width="2.875" style="2" customWidth="1"/>
    <col min="23" max="23" width="0.6171875" style="2" customWidth="1"/>
    <col min="24" max="24" width="1.4921875" style="2" customWidth="1"/>
    <col min="25" max="25" width="0.5" style="2" customWidth="1"/>
    <col min="26" max="26" width="1.75390625" style="2" customWidth="1"/>
    <col min="27" max="27" width="1.625" style="2" customWidth="1"/>
    <col min="28" max="29" width="1.4921875" style="2" customWidth="1"/>
    <col min="30" max="30" width="2.375" style="2" customWidth="1"/>
    <col min="31" max="31" width="0.6171875" style="2" customWidth="1"/>
    <col min="32" max="32" width="1.625" style="2" customWidth="1"/>
    <col min="33" max="33" width="0.12890625" style="2" customWidth="1"/>
    <col min="34" max="34" width="2.50390625" style="2" customWidth="1"/>
    <col min="35" max="35" width="0.6171875" style="2" customWidth="1"/>
    <col min="36" max="37" width="1.625" style="2" customWidth="1"/>
    <col min="38" max="38" width="1.875" style="2" customWidth="1"/>
    <col min="39" max="39" width="0.5" style="2" customWidth="1"/>
    <col min="40" max="40" width="1.4921875" style="2" customWidth="1"/>
    <col min="41" max="42" width="0.37109375" style="2" customWidth="1"/>
    <col min="43" max="43" width="0.74609375" style="2" customWidth="1"/>
    <col min="44" max="44" width="3.75390625" style="2" customWidth="1"/>
    <col min="45" max="45" width="1.625" style="2" customWidth="1"/>
    <col min="46" max="46" width="2.875" style="2" customWidth="1"/>
    <col min="47" max="47" width="0.6171875" style="2" customWidth="1"/>
    <col min="48" max="48" width="1.4921875" style="2" customWidth="1"/>
    <col min="49" max="49" width="0.2421875" style="2" customWidth="1"/>
    <col min="50" max="50" width="2.125" style="2" customWidth="1"/>
    <col min="51" max="51" width="0.5" style="2" customWidth="1"/>
    <col min="52" max="52" width="1.4921875" style="2" customWidth="1"/>
    <col min="53" max="53" width="1.875" style="2" customWidth="1"/>
    <col min="54" max="54" width="2.50390625" style="2" customWidth="1"/>
    <col min="55" max="55" width="0.6171875" style="2" customWidth="1"/>
    <col min="56" max="56" width="1.625" style="2" customWidth="1"/>
    <col min="57" max="57" width="1.875" style="2" hidden="1" customWidth="1"/>
    <col min="58" max="58" width="1.875" style="2" customWidth="1"/>
    <col min="59" max="59" width="0.37109375" style="2" customWidth="1"/>
    <col min="60" max="60" width="3.375" style="2" customWidth="1"/>
    <col min="61" max="61" width="6.125" style="2" customWidth="1"/>
    <col min="62" max="63" width="1.875" style="2" customWidth="1"/>
    <col min="64" max="64" width="2.25390625" style="2" customWidth="1"/>
    <col min="65" max="16384" width="1.875" style="2" customWidth="1"/>
  </cols>
  <sheetData>
    <row r="1" ht="4.5" customHeight="1"/>
    <row r="2" spans="4:88" ht="12" customHeight="1">
      <c r="D2" s="357" t="s">
        <v>1111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</row>
    <row r="3" spans="4:88" ht="2.25" customHeight="1"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</row>
    <row r="4" spans="4:62" ht="12" customHeight="1">
      <c r="D4" s="573" t="s">
        <v>1115</v>
      </c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</row>
    <row r="5" spans="4:62" ht="10.5" customHeight="1" thickBot="1"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</row>
    <row r="6" spans="2:68" ht="18.75" customHeight="1">
      <c r="B6" s="272"/>
      <c r="D6" s="538" t="s">
        <v>1031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50"/>
      <c r="U6" s="530" t="str">
        <f>G10</f>
        <v>永松</v>
      </c>
      <c r="V6" s="472"/>
      <c r="W6" s="472"/>
      <c r="X6" s="472"/>
      <c r="Y6" s="472"/>
      <c r="Z6" s="472"/>
      <c r="AA6" s="472"/>
      <c r="AB6" s="474"/>
      <c r="AC6" s="530" t="str">
        <f>G14</f>
        <v>今井</v>
      </c>
      <c r="AD6" s="472"/>
      <c r="AE6" s="472"/>
      <c r="AF6" s="472"/>
      <c r="AG6" s="472"/>
      <c r="AH6" s="472"/>
      <c r="AI6" s="472"/>
      <c r="AJ6" s="472"/>
      <c r="AK6" s="530" t="str">
        <f>G18</f>
        <v>我孫子</v>
      </c>
      <c r="AL6" s="472"/>
      <c r="AM6" s="472"/>
      <c r="AN6" s="472"/>
      <c r="AO6" s="472"/>
      <c r="AP6" s="472"/>
      <c r="AQ6" s="472"/>
      <c r="AR6" s="474"/>
      <c r="AS6" s="472" t="str">
        <f>G22</f>
        <v>堀部</v>
      </c>
      <c r="AT6" s="472"/>
      <c r="AU6" s="472"/>
      <c r="AV6" s="472"/>
      <c r="AW6" s="472"/>
      <c r="AX6" s="472"/>
      <c r="AY6" s="472"/>
      <c r="AZ6" s="474"/>
      <c r="BA6" s="336" t="str">
        <f>G26</f>
        <v>谷口</v>
      </c>
      <c r="BB6" s="336"/>
      <c r="BC6" s="336"/>
      <c r="BD6" s="336"/>
      <c r="BE6" s="336"/>
      <c r="BF6" s="336"/>
      <c r="BG6" s="336"/>
      <c r="BH6" s="534"/>
      <c r="BI6" s="525">
        <f>IF(BI12&lt;&gt;"","取得","")</f>
      </c>
      <c r="BJ6" s="526" t="s">
        <v>0</v>
      </c>
      <c r="BK6" s="526"/>
      <c r="BL6" s="526"/>
      <c r="BM6" s="526"/>
      <c r="BN6" s="526"/>
      <c r="BO6" s="526"/>
      <c r="BP6" s="527"/>
    </row>
    <row r="7" spans="2:68" ht="4.5" customHeight="1">
      <c r="B7" s="272"/>
      <c r="D7" s="377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50"/>
      <c r="U7" s="530"/>
      <c r="V7" s="472"/>
      <c r="W7" s="472"/>
      <c r="X7" s="472"/>
      <c r="Y7" s="472"/>
      <c r="Z7" s="472"/>
      <c r="AA7" s="472"/>
      <c r="AB7" s="474"/>
      <c r="AC7" s="530"/>
      <c r="AD7" s="472"/>
      <c r="AE7" s="472"/>
      <c r="AF7" s="472"/>
      <c r="AG7" s="472"/>
      <c r="AH7" s="472"/>
      <c r="AI7" s="472"/>
      <c r="AJ7" s="472"/>
      <c r="AK7" s="530"/>
      <c r="AL7" s="472"/>
      <c r="AM7" s="472"/>
      <c r="AN7" s="472"/>
      <c r="AO7" s="472"/>
      <c r="AP7" s="472"/>
      <c r="AQ7" s="472"/>
      <c r="AR7" s="474"/>
      <c r="AS7" s="472"/>
      <c r="AT7" s="472"/>
      <c r="AU7" s="472"/>
      <c r="AV7" s="472"/>
      <c r="AW7" s="472"/>
      <c r="AX7" s="472"/>
      <c r="AY7" s="472"/>
      <c r="AZ7" s="474"/>
      <c r="BA7" s="336"/>
      <c r="BB7" s="336"/>
      <c r="BC7" s="336"/>
      <c r="BD7" s="336"/>
      <c r="BE7" s="336"/>
      <c r="BF7" s="336"/>
      <c r="BG7" s="336"/>
      <c r="BH7" s="534"/>
      <c r="BI7" s="525"/>
      <c r="BJ7" s="336"/>
      <c r="BK7" s="336"/>
      <c r="BL7" s="336"/>
      <c r="BM7" s="336"/>
      <c r="BN7" s="336"/>
      <c r="BO7" s="336"/>
      <c r="BP7" s="396"/>
    </row>
    <row r="8" spans="2:68" ht="18.75" customHeight="1">
      <c r="B8" s="272"/>
      <c r="D8" s="377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50"/>
      <c r="U8" s="351" t="str">
        <f>P10</f>
        <v>川並</v>
      </c>
      <c r="V8" s="336"/>
      <c r="W8" s="336"/>
      <c r="X8" s="336"/>
      <c r="Y8" s="336"/>
      <c r="Z8" s="336"/>
      <c r="AA8" s="336"/>
      <c r="AB8" s="350"/>
      <c r="AC8" s="351" t="str">
        <f>P14</f>
        <v>油利</v>
      </c>
      <c r="AD8" s="336"/>
      <c r="AE8" s="336"/>
      <c r="AF8" s="336"/>
      <c r="AG8" s="336"/>
      <c r="AH8" s="336"/>
      <c r="AI8" s="336"/>
      <c r="AJ8" s="336"/>
      <c r="AK8" s="530" t="str">
        <f>P18</f>
        <v>梶木</v>
      </c>
      <c r="AL8" s="472"/>
      <c r="AM8" s="472"/>
      <c r="AN8" s="472"/>
      <c r="AO8" s="472"/>
      <c r="AP8" s="472"/>
      <c r="AQ8" s="472"/>
      <c r="AR8" s="474"/>
      <c r="AS8" s="472" t="str">
        <f>P22</f>
        <v>村田</v>
      </c>
      <c r="AT8" s="472"/>
      <c r="AU8" s="472"/>
      <c r="AV8" s="472"/>
      <c r="AW8" s="472"/>
      <c r="AX8" s="472"/>
      <c r="AY8" s="472"/>
      <c r="AZ8" s="474"/>
      <c r="BA8" s="336" t="str">
        <f>P26</f>
        <v>藤本</v>
      </c>
      <c r="BB8" s="336"/>
      <c r="BC8" s="336"/>
      <c r="BD8" s="336"/>
      <c r="BE8" s="336"/>
      <c r="BF8" s="336"/>
      <c r="BG8" s="336"/>
      <c r="BH8" s="534"/>
      <c r="BI8" s="525">
        <f>IF(BI12&lt;&gt;"","ゲーム率","")</f>
      </c>
      <c r="BJ8" s="336" t="s">
        <v>1</v>
      </c>
      <c r="BK8" s="336"/>
      <c r="BL8" s="336"/>
      <c r="BM8" s="336"/>
      <c r="BN8" s="336"/>
      <c r="BO8" s="336"/>
      <c r="BP8" s="396"/>
    </row>
    <row r="9" spans="2:68" ht="6.75" customHeight="1">
      <c r="B9" s="272"/>
      <c r="D9" s="539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529"/>
      <c r="U9" s="528"/>
      <c r="V9" s="392"/>
      <c r="W9" s="392"/>
      <c r="X9" s="392"/>
      <c r="Y9" s="392"/>
      <c r="Z9" s="392"/>
      <c r="AA9" s="392"/>
      <c r="AB9" s="529"/>
      <c r="AC9" s="528"/>
      <c r="AD9" s="392"/>
      <c r="AE9" s="392"/>
      <c r="AF9" s="392"/>
      <c r="AG9" s="392"/>
      <c r="AH9" s="392"/>
      <c r="AI9" s="392"/>
      <c r="AJ9" s="392"/>
      <c r="AK9" s="531"/>
      <c r="AL9" s="532"/>
      <c r="AM9" s="532"/>
      <c r="AN9" s="532"/>
      <c r="AO9" s="532"/>
      <c r="AP9" s="532"/>
      <c r="AQ9" s="532"/>
      <c r="AR9" s="533"/>
      <c r="AS9" s="532"/>
      <c r="AT9" s="532"/>
      <c r="AU9" s="532"/>
      <c r="AV9" s="532"/>
      <c r="AW9" s="532"/>
      <c r="AX9" s="532"/>
      <c r="AY9" s="532"/>
      <c r="AZ9" s="533"/>
      <c r="BA9" s="392"/>
      <c r="BB9" s="392"/>
      <c r="BC9" s="392"/>
      <c r="BD9" s="392"/>
      <c r="BE9" s="392"/>
      <c r="BF9" s="392"/>
      <c r="BG9" s="392"/>
      <c r="BH9" s="535"/>
      <c r="BI9" s="536"/>
      <c r="BJ9" s="392"/>
      <c r="BK9" s="392"/>
      <c r="BL9" s="392"/>
      <c r="BM9" s="392"/>
      <c r="BN9" s="392"/>
      <c r="BO9" s="392"/>
      <c r="BP9" s="537"/>
    </row>
    <row r="10" spans="1:68" s="1" customFormat="1" ht="18.75" customHeight="1">
      <c r="A10" s="290"/>
      <c r="B10" s="250"/>
      <c r="C10" s="395">
        <f>BM12</f>
        <v>1</v>
      </c>
      <c r="D10" s="397" t="s">
        <v>713</v>
      </c>
      <c r="E10" s="384"/>
      <c r="F10" s="384"/>
      <c r="G10" s="510" t="str">
        <f>IF(D10="ここに","",VLOOKUP(D10,'登録ナンバー'!$A$1:$C$620,2,0))</f>
        <v>永松</v>
      </c>
      <c r="H10" s="510"/>
      <c r="I10" s="510"/>
      <c r="J10" s="510"/>
      <c r="K10" s="510"/>
      <c r="L10" s="348" t="s">
        <v>2</v>
      </c>
      <c r="M10" s="510" t="s">
        <v>714</v>
      </c>
      <c r="N10" s="510"/>
      <c r="O10" s="510"/>
      <c r="P10" s="510" t="str">
        <f>IF(M10="ここに","",VLOOKUP(M10,'[1]登録ナンバー'!$A$1:$C$620,2,0))</f>
        <v>川並</v>
      </c>
      <c r="Q10" s="510"/>
      <c r="R10" s="510"/>
      <c r="S10" s="510"/>
      <c r="T10" s="511"/>
      <c r="U10" s="562">
        <f>IF(AC10="","丸付き数字は試合順番","")</f>
      </c>
      <c r="V10" s="563"/>
      <c r="W10" s="563"/>
      <c r="X10" s="563"/>
      <c r="Y10" s="563"/>
      <c r="Z10" s="563"/>
      <c r="AA10" s="563"/>
      <c r="AB10" s="564"/>
      <c r="AC10" s="508" t="s">
        <v>1116</v>
      </c>
      <c r="AD10" s="488"/>
      <c r="AE10" s="488"/>
      <c r="AF10" s="488" t="s">
        <v>3</v>
      </c>
      <c r="AG10" s="488"/>
      <c r="AH10" s="488">
        <v>5</v>
      </c>
      <c r="AI10" s="488"/>
      <c r="AJ10" s="488"/>
      <c r="AK10" s="508" t="s">
        <v>1114</v>
      </c>
      <c r="AL10" s="488"/>
      <c r="AM10" s="488"/>
      <c r="AN10" s="488" t="s">
        <v>3</v>
      </c>
      <c r="AO10" s="488"/>
      <c r="AP10" s="488">
        <v>1</v>
      </c>
      <c r="AQ10" s="488"/>
      <c r="AR10" s="489"/>
      <c r="AS10" s="488" t="s">
        <v>1114</v>
      </c>
      <c r="AT10" s="488"/>
      <c r="AU10" s="488"/>
      <c r="AV10" s="488" t="s">
        <v>3</v>
      </c>
      <c r="AW10" s="488"/>
      <c r="AX10" s="488">
        <v>1</v>
      </c>
      <c r="AY10" s="488"/>
      <c r="AZ10" s="489"/>
      <c r="BA10" s="488" t="s">
        <v>1114</v>
      </c>
      <c r="BB10" s="488"/>
      <c r="BC10" s="488"/>
      <c r="BD10" s="488" t="s">
        <v>3</v>
      </c>
      <c r="BE10" s="488"/>
      <c r="BF10" s="488">
        <v>1</v>
      </c>
      <c r="BG10" s="488"/>
      <c r="BH10" s="571"/>
      <c r="BI10" s="498">
        <f>IF(OR(AND(BJ10=2,COUNTIF(BJ10:BL27,2)=2),AND(BJ10=1,COUNTIF(BJ10:BL27,1)=2),AND(BJ10=3,COUNTIF(BJ10:BL27,3)=2)),"直接対決","")</f>
      </c>
      <c r="BJ10" s="500">
        <v>4</v>
      </c>
      <c r="BK10" s="500"/>
      <c r="BL10" s="500"/>
      <c r="BM10" s="475">
        <f>IF(AH10="","",4-BJ10)</f>
        <v>0</v>
      </c>
      <c r="BN10" s="475"/>
      <c r="BO10" s="475"/>
      <c r="BP10" s="476"/>
    </row>
    <row r="11" spans="1:68" s="1" customFormat="1" ht="6.75" customHeight="1">
      <c r="A11" s="290"/>
      <c r="B11" s="250"/>
      <c r="C11" s="396"/>
      <c r="D11" s="377"/>
      <c r="E11" s="336"/>
      <c r="F11" s="336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480"/>
      <c r="U11" s="565"/>
      <c r="V11" s="566"/>
      <c r="W11" s="566"/>
      <c r="X11" s="566"/>
      <c r="Y11" s="566"/>
      <c r="Z11" s="566"/>
      <c r="AA11" s="566"/>
      <c r="AB11" s="567"/>
      <c r="AC11" s="509"/>
      <c r="AD11" s="490"/>
      <c r="AE11" s="490"/>
      <c r="AF11" s="490"/>
      <c r="AG11" s="490"/>
      <c r="AH11" s="490"/>
      <c r="AI11" s="490"/>
      <c r="AJ11" s="490"/>
      <c r="AK11" s="509"/>
      <c r="AL11" s="490"/>
      <c r="AM11" s="490"/>
      <c r="AN11" s="490"/>
      <c r="AO11" s="490"/>
      <c r="AP11" s="490"/>
      <c r="AQ11" s="490"/>
      <c r="AR11" s="491"/>
      <c r="AS11" s="490"/>
      <c r="AT11" s="490"/>
      <c r="AU11" s="490"/>
      <c r="AV11" s="490"/>
      <c r="AW11" s="490"/>
      <c r="AX11" s="490"/>
      <c r="AY11" s="490"/>
      <c r="AZ11" s="491"/>
      <c r="BA11" s="490"/>
      <c r="BB11" s="490"/>
      <c r="BC11" s="490"/>
      <c r="BD11" s="490"/>
      <c r="BE11" s="490"/>
      <c r="BF11" s="490"/>
      <c r="BG11" s="490"/>
      <c r="BH11" s="572"/>
      <c r="BI11" s="499"/>
      <c r="BJ11" s="501"/>
      <c r="BK11" s="501"/>
      <c r="BL11" s="501"/>
      <c r="BM11" s="477"/>
      <c r="BN11" s="477"/>
      <c r="BO11" s="477"/>
      <c r="BP11" s="478"/>
    </row>
    <row r="12" spans="1:68" ht="18.75" customHeight="1">
      <c r="A12" s="291"/>
      <c r="B12" s="272"/>
      <c r="D12" s="377" t="s">
        <v>4</v>
      </c>
      <c r="E12" s="336"/>
      <c r="F12" s="336"/>
      <c r="G12" s="348" t="str">
        <f>IF(D10="ここに","",VLOOKUP(D10,'[1]登録ナンバー'!$A$1:$D$620,4,0))</f>
        <v>Kテニス</v>
      </c>
      <c r="H12" s="348"/>
      <c r="I12" s="348"/>
      <c r="J12" s="348"/>
      <c r="K12" s="348"/>
      <c r="L12" s="293"/>
      <c r="M12" s="348" t="s">
        <v>4</v>
      </c>
      <c r="N12" s="348"/>
      <c r="O12" s="348"/>
      <c r="P12" s="348" t="str">
        <f>IF(M10="ここに","",VLOOKUP(M10,'[1]登録ナンバー'!$A$1:$D$620,4,0))</f>
        <v>Kテニス</v>
      </c>
      <c r="Q12" s="348"/>
      <c r="R12" s="348"/>
      <c r="S12" s="348"/>
      <c r="T12" s="480"/>
      <c r="U12" s="565"/>
      <c r="V12" s="566"/>
      <c r="W12" s="566"/>
      <c r="X12" s="566"/>
      <c r="Y12" s="566"/>
      <c r="Z12" s="566"/>
      <c r="AA12" s="566"/>
      <c r="AB12" s="567"/>
      <c r="AC12" s="509"/>
      <c r="AD12" s="490"/>
      <c r="AE12" s="490"/>
      <c r="AF12" s="490"/>
      <c r="AG12" s="490"/>
      <c r="AH12" s="490"/>
      <c r="AI12" s="490"/>
      <c r="AJ12" s="490"/>
      <c r="AK12" s="509"/>
      <c r="AL12" s="490"/>
      <c r="AM12" s="490"/>
      <c r="AN12" s="490"/>
      <c r="AO12" s="490"/>
      <c r="AP12" s="490"/>
      <c r="AQ12" s="490"/>
      <c r="AR12" s="491"/>
      <c r="AS12" s="490"/>
      <c r="AT12" s="490"/>
      <c r="AU12" s="490"/>
      <c r="AV12" s="490"/>
      <c r="AW12" s="490"/>
      <c r="AX12" s="490"/>
      <c r="AY12" s="490"/>
      <c r="AZ12" s="491"/>
      <c r="BA12" s="490"/>
      <c r="BB12" s="490"/>
      <c r="BC12" s="490"/>
      <c r="BD12" s="490"/>
      <c r="BE12" s="490"/>
      <c r="BF12" s="490"/>
      <c r="BG12" s="490"/>
      <c r="BH12" s="572"/>
      <c r="BI12" s="481"/>
      <c r="BJ12" s="560"/>
      <c r="BK12" s="560"/>
      <c r="BL12" s="560"/>
      <c r="BM12" s="484">
        <f>RANK(BJ10,BJ10:BL29)</f>
        <v>1</v>
      </c>
      <c r="BN12" s="484"/>
      <c r="BO12" s="484"/>
      <c r="BP12" s="485"/>
    </row>
    <row r="13" spans="1:68" ht="5.25" customHeight="1" hidden="1">
      <c r="A13" s="291"/>
      <c r="B13" s="272"/>
      <c r="D13" s="377"/>
      <c r="E13" s="336"/>
      <c r="F13" s="336"/>
      <c r="G13" s="293"/>
      <c r="H13" s="293"/>
      <c r="I13" s="293"/>
      <c r="J13" s="293"/>
      <c r="K13" s="293"/>
      <c r="L13" s="293"/>
      <c r="M13" s="479"/>
      <c r="N13" s="348"/>
      <c r="O13" s="348"/>
      <c r="P13" s="293"/>
      <c r="Q13" s="293"/>
      <c r="R13" s="293"/>
      <c r="S13" s="326"/>
      <c r="T13" s="327"/>
      <c r="U13" s="568"/>
      <c r="V13" s="569"/>
      <c r="W13" s="569"/>
      <c r="X13" s="569"/>
      <c r="Y13" s="569"/>
      <c r="Z13" s="569"/>
      <c r="AA13" s="569"/>
      <c r="AB13" s="570"/>
      <c r="AC13" s="328" t="str">
        <f>IF(AC10="⑦","7",IF(AC10="⑥","6",AC10))</f>
        <v>7</v>
      </c>
      <c r="AD13" s="329"/>
      <c r="AE13" s="329"/>
      <c r="AF13" s="329"/>
      <c r="AG13" s="329"/>
      <c r="AH13" s="329"/>
      <c r="AI13" s="329"/>
      <c r="AJ13" s="329"/>
      <c r="AK13" s="328" t="str">
        <f>IF(AK10="⑦","7",IF(AK10="⑥","6",AK10))</f>
        <v>➅</v>
      </c>
      <c r="AL13" s="329"/>
      <c r="AM13" s="329"/>
      <c r="AN13" s="329"/>
      <c r="AO13" s="329"/>
      <c r="AP13" s="329"/>
      <c r="AQ13" s="329"/>
      <c r="AR13" s="330"/>
      <c r="AS13" s="329" t="str">
        <f>IF(AS10="⑦","7",IF(AS10="⑥","6",AS10))</f>
        <v>➅</v>
      </c>
      <c r="AT13" s="329"/>
      <c r="AU13" s="329"/>
      <c r="AV13" s="329"/>
      <c r="AW13" s="329"/>
      <c r="AX13" s="329"/>
      <c r="AY13" s="329"/>
      <c r="AZ13" s="330"/>
      <c r="BA13" s="329" t="str">
        <f>IF(BA10="⑦","7",IF(BA10="⑥","6",BA10))</f>
        <v>➅</v>
      </c>
      <c r="BB13" s="329"/>
      <c r="BC13" s="329"/>
      <c r="BD13" s="329"/>
      <c r="BE13" s="329"/>
      <c r="BF13" s="329"/>
      <c r="BG13" s="329"/>
      <c r="BH13" s="330"/>
      <c r="BI13" s="482"/>
      <c r="BJ13" s="561"/>
      <c r="BK13" s="561"/>
      <c r="BL13" s="561"/>
      <c r="BM13" s="486"/>
      <c r="BN13" s="486"/>
      <c r="BO13" s="486"/>
      <c r="BP13" s="487"/>
    </row>
    <row r="14" spans="1:68" ht="18.75" customHeight="1">
      <c r="A14" s="291"/>
      <c r="B14" s="272"/>
      <c r="C14" s="395">
        <f>BM16</f>
        <v>2</v>
      </c>
      <c r="D14" s="397" t="s">
        <v>1020</v>
      </c>
      <c r="E14" s="384"/>
      <c r="F14" s="384"/>
      <c r="G14" s="442" t="str">
        <f>IF(D14="ここに","",VLOOKUP(D14,'登録ナンバー'!$A$1:$C$620,2,0))</f>
        <v>今井</v>
      </c>
      <c r="H14" s="442"/>
      <c r="I14" s="442"/>
      <c r="J14" s="442"/>
      <c r="K14" s="442"/>
      <c r="L14" s="361" t="s">
        <v>2</v>
      </c>
      <c r="M14" s="442" t="s">
        <v>1018</v>
      </c>
      <c r="N14" s="442"/>
      <c r="O14" s="442"/>
      <c r="P14" s="442" t="str">
        <f>IF(M14="ここに","",VLOOKUP(M14,'[1]登録ナンバー'!$A$1:$C$620,2,0))</f>
        <v>油利</v>
      </c>
      <c r="Q14" s="442"/>
      <c r="R14" s="442"/>
      <c r="S14" s="442"/>
      <c r="T14" s="444"/>
      <c r="U14" s="441">
        <f>IF(AH10="","",IF(AND(AH10=6,AC10&lt;&gt;"⑦"),"⑥",IF(AH10=7,"⑦",AH10)))</f>
        <v>5</v>
      </c>
      <c r="V14" s="442"/>
      <c r="W14" s="442"/>
      <c r="X14" s="442" t="s">
        <v>3</v>
      </c>
      <c r="Y14" s="442"/>
      <c r="Z14" s="442">
        <f>IF(AH10="","",IF(AC10="⑥",6,IF(AC10="⑦",7,AC10)))</f>
        <v>7</v>
      </c>
      <c r="AA14" s="442"/>
      <c r="AB14" s="444"/>
      <c r="AC14" s="552"/>
      <c r="AD14" s="553"/>
      <c r="AE14" s="553"/>
      <c r="AF14" s="553"/>
      <c r="AG14" s="553"/>
      <c r="AH14" s="553"/>
      <c r="AI14" s="553"/>
      <c r="AJ14" s="553"/>
      <c r="AK14" s="558" t="s">
        <v>1114</v>
      </c>
      <c r="AL14" s="428"/>
      <c r="AM14" s="428"/>
      <c r="AN14" s="428" t="s">
        <v>3</v>
      </c>
      <c r="AO14" s="428"/>
      <c r="AP14" s="428">
        <v>2</v>
      </c>
      <c r="AQ14" s="428"/>
      <c r="AR14" s="550"/>
      <c r="AS14" s="428" t="s">
        <v>1114</v>
      </c>
      <c r="AT14" s="428"/>
      <c r="AU14" s="428"/>
      <c r="AV14" s="428" t="s">
        <v>3</v>
      </c>
      <c r="AW14" s="428"/>
      <c r="AX14" s="428">
        <v>2</v>
      </c>
      <c r="AY14" s="428"/>
      <c r="AZ14" s="550"/>
      <c r="BA14" s="428" t="s">
        <v>1114</v>
      </c>
      <c r="BB14" s="428"/>
      <c r="BC14" s="428"/>
      <c r="BD14" s="428" t="s">
        <v>3</v>
      </c>
      <c r="BE14" s="428"/>
      <c r="BF14" s="428">
        <v>0</v>
      </c>
      <c r="BG14" s="428"/>
      <c r="BH14" s="547"/>
      <c r="BI14" s="437">
        <f>IF(OR(AND(BJ14=2,COUNTIF($BJ$10:$BL$27,2)=2),AND(BJ14=1,COUNTIF($BJ$10:$BL$27,1)=2),AND(BJ14=3,COUNTIF($BJ$10:$BL$27,3)=2)),"直接対決","")</f>
      </c>
      <c r="BJ14" s="439">
        <v>3</v>
      </c>
      <c r="BK14" s="439"/>
      <c r="BL14" s="439"/>
      <c r="BM14" s="399">
        <f>IF(AP14="","",4-BJ14)</f>
        <v>1</v>
      </c>
      <c r="BN14" s="399"/>
      <c r="BO14" s="399"/>
      <c r="BP14" s="400"/>
    </row>
    <row r="15" spans="1:68" ht="4.5" customHeight="1">
      <c r="A15" s="291"/>
      <c r="B15" s="272"/>
      <c r="C15" s="396"/>
      <c r="D15" s="377"/>
      <c r="E15" s="336"/>
      <c r="F15" s="336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445"/>
      <c r="U15" s="443"/>
      <c r="V15" s="361"/>
      <c r="W15" s="361"/>
      <c r="X15" s="361"/>
      <c r="Y15" s="361"/>
      <c r="Z15" s="361"/>
      <c r="AA15" s="361"/>
      <c r="AB15" s="445"/>
      <c r="AC15" s="554"/>
      <c r="AD15" s="555"/>
      <c r="AE15" s="555"/>
      <c r="AF15" s="555"/>
      <c r="AG15" s="555"/>
      <c r="AH15" s="555"/>
      <c r="AI15" s="555"/>
      <c r="AJ15" s="555"/>
      <c r="AK15" s="559"/>
      <c r="AL15" s="429"/>
      <c r="AM15" s="429"/>
      <c r="AN15" s="429"/>
      <c r="AO15" s="429"/>
      <c r="AP15" s="429"/>
      <c r="AQ15" s="429"/>
      <c r="AR15" s="551"/>
      <c r="AS15" s="429"/>
      <c r="AT15" s="429"/>
      <c r="AU15" s="429"/>
      <c r="AV15" s="429"/>
      <c r="AW15" s="429"/>
      <c r="AX15" s="429"/>
      <c r="AY15" s="429"/>
      <c r="AZ15" s="551"/>
      <c r="BA15" s="429"/>
      <c r="BB15" s="429"/>
      <c r="BC15" s="429"/>
      <c r="BD15" s="429"/>
      <c r="BE15" s="429"/>
      <c r="BF15" s="429"/>
      <c r="BG15" s="429"/>
      <c r="BH15" s="548"/>
      <c r="BI15" s="438"/>
      <c r="BJ15" s="440"/>
      <c r="BK15" s="440"/>
      <c r="BL15" s="440"/>
      <c r="BM15" s="401"/>
      <c r="BN15" s="401"/>
      <c r="BO15" s="401"/>
      <c r="BP15" s="402"/>
    </row>
    <row r="16" spans="1:68" ht="18.75" customHeight="1">
      <c r="A16" s="291"/>
      <c r="B16" s="272"/>
      <c r="D16" s="377" t="s">
        <v>4</v>
      </c>
      <c r="E16" s="336"/>
      <c r="F16" s="336"/>
      <c r="G16" s="361" t="str">
        <f>IF(D14="ここに","",VLOOKUP(D14,'[1]登録ナンバー'!$A$1:$D$620,4,0))</f>
        <v>うさかめ</v>
      </c>
      <c r="H16" s="361"/>
      <c r="I16" s="361"/>
      <c r="J16" s="361"/>
      <c r="K16" s="361"/>
      <c r="L16" s="313"/>
      <c r="M16" s="361" t="s">
        <v>4</v>
      </c>
      <c r="N16" s="361"/>
      <c r="O16" s="361"/>
      <c r="P16" s="361" t="str">
        <f>IF(M14="ここに","",VLOOKUP(M14,'[1]登録ナンバー'!$A$1:$D$620,4,0))</f>
        <v>プラチナ</v>
      </c>
      <c r="Q16" s="361"/>
      <c r="R16" s="361"/>
      <c r="S16" s="361"/>
      <c r="T16" s="445"/>
      <c r="U16" s="443"/>
      <c r="V16" s="361"/>
      <c r="W16" s="361"/>
      <c r="X16" s="361"/>
      <c r="Y16" s="361"/>
      <c r="Z16" s="361"/>
      <c r="AA16" s="361"/>
      <c r="AB16" s="445"/>
      <c r="AC16" s="554"/>
      <c r="AD16" s="555"/>
      <c r="AE16" s="555"/>
      <c r="AF16" s="555"/>
      <c r="AG16" s="555"/>
      <c r="AH16" s="555"/>
      <c r="AI16" s="555"/>
      <c r="AJ16" s="555"/>
      <c r="AK16" s="559"/>
      <c r="AL16" s="429"/>
      <c r="AM16" s="429"/>
      <c r="AN16" s="429"/>
      <c r="AO16" s="429"/>
      <c r="AP16" s="429"/>
      <c r="AQ16" s="429"/>
      <c r="AR16" s="551"/>
      <c r="AS16" s="429"/>
      <c r="AT16" s="429"/>
      <c r="AU16" s="429"/>
      <c r="AV16" s="429"/>
      <c r="AW16" s="429"/>
      <c r="AX16" s="429"/>
      <c r="AY16" s="429"/>
      <c r="AZ16" s="551"/>
      <c r="BA16" s="429"/>
      <c r="BB16" s="429"/>
      <c r="BC16" s="429"/>
      <c r="BD16" s="429"/>
      <c r="BE16" s="429"/>
      <c r="BF16" s="429"/>
      <c r="BG16" s="429"/>
      <c r="BH16" s="548"/>
      <c r="BI16" s="405">
        <f>IF(OR(COUNTIF(BJ10:BL28,2)&gt;=3,COUNTIF(BJ10:BL28,1)&gt;=3),(AS17+U17+AK17+BA17)/(AS17+Z14+AX14+AP14+BF14+BA17+U17+AK17),"")</f>
      </c>
      <c r="BJ16" s="361"/>
      <c r="BK16" s="361"/>
      <c r="BL16" s="361"/>
      <c r="BM16" s="409">
        <f>RANK(BJ14,BJ10:BL29)</f>
        <v>2</v>
      </c>
      <c r="BN16" s="409"/>
      <c r="BO16" s="409"/>
      <c r="BP16" s="410"/>
    </row>
    <row r="17" spans="1:68" ht="4.5" customHeight="1" hidden="1">
      <c r="A17" s="291"/>
      <c r="B17" s="272"/>
      <c r="D17" s="377"/>
      <c r="E17" s="336"/>
      <c r="F17" s="336"/>
      <c r="G17" s="313"/>
      <c r="H17" s="313"/>
      <c r="I17" s="313"/>
      <c r="J17" s="313"/>
      <c r="K17" s="313"/>
      <c r="L17" s="313"/>
      <c r="M17" s="549"/>
      <c r="N17" s="361"/>
      <c r="O17" s="361"/>
      <c r="P17" s="313"/>
      <c r="Q17" s="313"/>
      <c r="R17" s="313"/>
      <c r="S17" s="314"/>
      <c r="T17" s="322"/>
      <c r="U17" s="315">
        <f>IF(U14="⑦","7",IF(U14="⑥","6",U14))</f>
        <v>5</v>
      </c>
      <c r="V17" s="318"/>
      <c r="W17" s="318"/>
      <c r="X17" s="318"/>
      <c r="Y17" s="318"/>
      <c r="Z17" s="318"/>
      <c r="AA17" s="318"/>
      <c r="AB17" s="319"/>
      <c r="AC17" s="556"/>
      <c r="AD17" s="557"/>
      <c r="AE17" s="557"/>
      <c r="AF17" s="557"/>
      <c r="AG17" s="557"/>
      <c r="AH17" s="557"/>
      <c r="AI17" s="557"/>
      <c r="AJ17" s="557"/>
      <c r="AK17" s="315" t="str">
        <f>IF(AK14="⑦","7",IF(AK14="⑥","6",AK14))</f>
        <v>➅</v>
      </c>
      <c r="AL17" s="323"/>
      <c r="AM17" s="323"/>
      <c r="AN17" s="323"/>
      <c r="AO17" s="323"/>
      <c r="AP17" s="323"/>
      <c r="AQ17" s="323"/>
      <c r="AR17" s="324"/>
      <c r="AS17" s="323" t="str">
        <f>IF(AS14="⑦","7",IF(AS14="⑥","6",AS14))</f>
        <v>➅</v>
      </c>
      <c r="AT17" s="323"/>
      <c r="AU17" s="323"/>
      <c r="AV17" s="323"/>
      <c r="AW17" s="323"/>
      <c r="AX17" s="323"/>
      <c r="AY17" s="323"/>
      <c r="AZ17" s="324"/>
      <c r="BA17" s="323" t="str">
        <f>IF(BA14="⑦","7",IF(BA14="⑥","6",BA14))</f>
        <v>➅</v>
      </c>
      <c r="BB17" s="323"/>
      <c r="BC17" s="323"/>
      <c r="BD17" s="323"/>
      <c r="BE17" s="323"/>
      <c r="BF17" s="323"/>
      <c r="BG17" s="323"/>
      <c r="BH17" s="325"/>
      <c r="BI17" s="406"/>
      <c r="BJ17" s="447"/>
      <c r="BK17" s="447"/>
      <c r="BL17" s="447"/>
      <c r="BM17" s="411"/>
      <c r="BN17" s="411"/>
      <c r="BO17" s="411"/>
      <c r="BP17" s="412"/>
    </row>
    <row r="18" spans="1:68" ht="18.75" customHeight="1">
      <c r="A18" s="291"/>
      <c r="B18" s="272"/>
      <c r="C18" s="395">
        <f>BM20</f>
        <v>3</v>
      </c>
      <c r="D18" s="397" t="s">
        <v>1026</v>
      </c>
      <c r="E18" s="384"/>
      <c r="F18" s="384"/>
      <c r="G18" s="471" t="str">
        <f>IF(D18="ここに","",VLOOKUP(D18,'登録ナンバー'!$A$1:$C$620,2,0))</f>
        <v>我孫子</v>
      </c>
      <c r="H18" s="471"/>
      <c r="I18" s="471"/>
      <c r="J18" s="471"/>
      <c r="K18" s="471"/>
      <c r="L18" s="472" t="s">
        <v>2</v>
      </c>
      <c r="M18" s="471" t="s">
        <v>1019</v>
      </c>
      <c r="N18" s="471"/>
      <c r="O18" s="471"/>
      <c r="P18" s="471" t="str">
        <f>IF(M18="ここに","",VLOOKUP(M18,'[1]登録ナンバー'!$A$1:$C$620,2,0))</f>
        <v>梶木</v>
      </c>
      <c r="Q18" s="471"/>
      <c r="R18" s="471"/>
      <c r="S18" s="471"/>
      <c r="T18" s="473"/>
      <c r="U18" s="470">
        <f>IF(AP10="","",IF(AND(AP10=6,AK10&lt;&gt;"⑦"),"⑥",IF(AP10=7,"⑦",AP10)))</f>
        <v>1</v>
      </c>
      <c r="V18" s="384"/>
      <c r="W18" s="384"/>
      <c r="X18" s="384" t="s">
        <v>3</v>
      </c>
      <c r="Y18" s="384"/>
      <c r="Z18" s="384">
        <v>6</v>
      </c>
      <c r="AA18" s="384"/>
      <c r="AB18" s="398"/>
      <c r="AC18" s="470">
        <f>IF(AP14="","",IF(AND(AP14=6,AK14&lt;&gt;"⑦"),"⑥",IF(AP14=7,"⑦",AP14)))</f>
        <v>2</v>
      </c>
      <c r="AD18" s="384"/>
      <c r="AE18" s="384"/>
      <c r="AF18" s="384" t="s">
        <v>3</v>
      </c>
      <c r="AG18" s="384"/>
      <c r="AH18" s="384">
        <v>6</v>
      </c>
      <c r="AI18" s="384"/>
      <c r="AJ18" s="384"/>
      <c r="AK18" s="456"/>
      <c r="AL18" s="457"/>
      <c r="AM18" s="457"/>
      <c r="AN18" s="457"/>
      <c r="AO18" s="457"/>
      <c r="AP18" s="457"/>
      <c r="AQ18" s="457"/>
      <c r="AR18" s="458"/>
      <c r="AS18" s="464" t="s">
        <v>1114</v>
      </c>
      <c r="AT18" s="464"/>
      <c r="AU18" s="464"/>
      <c r="AV18" s="464" t="s">
        <v>3</v>
      </c>
      <c r="AW18" s="464"/>
      <c r="AX18" s="464">
        <v>4</v>
      </c>
      <c r="AY18" s="464"/>
      <c r="AZ18" s="466"/>
      <c r="BA18" s="464" t="s">
        <v>1114</v>
      </c>
      <c r="BB18" s="464"/>
      <c r="BC18" s="464"/>
      <c r="BD18" s="464" t="s">
        <v>3</v>
      </c>
      <c r="BE18" s="464"/>
      <c r="BF18" s="464">
        <v>2</v>
      </c>
      <c r="BG18" s="464"/>
      <c r="BH18" s="542"/>
      <c r="BI18" s="369">
        <f>IF(OR(AND(BJ18=2,COUNTIF($BJ$10:$BL$27,2)=2),AND(BJ18=1,COUNTIF($BJ$10:$BL$27,1)=2),AND(BJ18=3,COUNTIF($BJ$10:$BL$27,3)=2)),"直接対決","")</f>
      </c>
      <c r="BJ18" s="371">
        <v>2</v>
      </c>
      <c r="BK18" s="371"/>
      <c r="BL18" s="371"/>
      <c r="BM18" s="373">
        <v>2</v>
      </c>
      <c r="BN18" s="373"/>
      <c r="BO18" s="373"/>
      <c r="BP18" s="374"/>
    </row>
    <row r="19" spans="1:68" ht="4.5" customHeight="1">
      <c r="A19" s="291"/>
      <c r="B19" s="272"/>
      <c r="C19" s="396"/>
      <c r="D19" s="377"/>
      <c r="E19" s="336"/>
      <c r="F19" s="336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4"/>
      <c r="U19" s="351"/>
      <c r="V19" s="336"/>
      <c r="W19" s="336"/>
      <c r="X19" s="336"/>
      <c r="Y19" s="336"/>
      <c r="Z19" s="336"/>
      <c r="AA19" s="336"/>
      <c r="AB19" s="350"/>
      <c r="AC19" s="351"/>
      <c r="AD19" s="336"/>
      <c r="AE19" s="336"/>
      <c r="AF19" s="336"/>
      <c r="AG19" s="336"/>
      <c r="AH19" s="336"/>
      <c r="AI19" s="336"/>
      <c r="AJ19" s="336"/>
      <c r="AK19" s="459"/>
      <c r="AL19" s="367"/>
      <c r="AM19" s="367"/>
      <c r="AN19" s="367"/>
      <c r="AO19" s="367"/>
      <c r="AP19" s="367"/>
      <c r="AQ19" s="367"/>
      <c r="AR19" s="460"/>
      <c r="AS19" s="465"/>
      <c r="AT19" s="465"/>
      <c r="AU19" s="465"/>
      <c r="AV19" s="465"/>
      <c r="AW19" s="465"/>
      <c r="AX19" s="465"/>
      <c r="AY19" s="465"/>
      <c r="AZ19" s="467"/>
      <c r="BA19" s="465"/>
      <c r="BB19" s="465"/>
      <c r="BC19" s="465"/>
      <c r="BD19" s="465"/>
      <c r="BE19" s="465"/>
      <c r="BF19" s="465"/>
      <c r="BG19" s="465"/>
      <c r="BH19" s="543"/>
      <c r="BI19" s="370"/>
      <c r="BJ19" s="372"/>
      <c r="BK19" s="372"/>
      <c r="BL19" s="372"/>
      <c r="BM19" s="375"/>
      <c r="BN19" s="375"/>
      <c r="BO19" s="375"/>
      <c r="BP19" s="376"/>
    </row>
    <row r="20" spans="1:68" ht="18.75" customHeight="1">
      <c r="A20" s="291"/>
      <c r="B20" s="272"/>
      <c r="D20" s="377" t="s">
        <v>4</v>
      </c>
      <c r="E20" s="336"/>
      <c r="F20" s="336"/>
      <c r="G20" s="472" t="str">
        <f>IF(D18="ここに","",VLOOKUP(D18,'登録ナンバー'!$A$1:$D$620,4,0))</f>
        <v>うさかめ</v>
      </c>
      <c r="H20" s="472"/>
      <c r="I20" s="472"/>
      <c r="J20" s="472"/>
      <c r="K20" s="472"/>
      <c r="L20" s="294"/>
      <c r="M20" s="472" t="s">
        <v>4</v>
      </c>
      <c r="N20" s="472"/>
      <c r="O20" s="472"/>
      <c r="P20" s="472" t="str">
        <f>IF(M18="ここに","",VLOOKUP(M18,'[1]登録ナンバー'!$A$1:$D$620,4,0))</f>
        <v>うさかめ</v>
      </c>
      <c r="Q20" s="472"/>
      <c r="R20" s="472"/>
      <c r="S20" s="472"/>
      <c r="T20" s="474"/>
      <c r="U20" s="351"/>
      <c r="V20" s="336"/>
      <c r="W20" s="336"/>
      <c r="X20" s="336"/>
      <c r="Y20" s="336"/>
      <c r="Z20" s="336"/>
      <c r="AA20" s="336"/>
      <c r="AB20" s="350"/>
      <c r="AC20" s="351"/>
      <c r="AD20" s="336"/>
      <c r="AE20" s="336"/>
      <c r="AF20" s="336"/>
      <c r="AG20" s="336"/>
      <c r="AH20" s="336"/>
      <c r="AI20" s="336"/>
      <c r="AJ20" s="336"/>
      <c r="AK20" s="459"/>
      <c r="AL20" s="367"/>
      <c r="AM20" s="367"/>
      <c r="AN20" s="367"/>
      <c r="AO20" s="367"/>
      <c r="AP20" s="367"/>
      <c r="AQ20" s="367"/>
      <c r="AR20" s="460"/>
      <c r="AS20" s="465"/>
      <c r="AT20" s="465"/>
      <c r="AU20" s="465"/>
      <c r="AV20" s="465"/>
      <c r="AW20" s="465"/>
      <c r="AX20" s="465"/>
      <c r="AY20" s="465"/>
      <c r="AZ20" s="467"/>
      <c r="BA20" s="465"/>
      <c r="BB20" s="465"/>
      <c r="BC20" s="465"/>
      <c r="BD20" s="465"/>
      <c r="BE20" s="465"/>
      <c r="BF20" s="465"/>
      <c r="BG20" s="465"/>
      <c r="BH20" s="543"/>
      <c r="BI20" s="380">
        <f>IF(OR(COUNTIF(BJ10:BL28,2)&gt;=3,COUNTIF(BJ10:BL29,1)&gt;=3),(AS21+AC21+BA21+U21)/(AS21+AH18+AX18+Z18+BF18+BA21+AC21+U21),"")</f>
      </c>
      <c r="BJ20" s="382"/>
      <c r="BK20" s="382"/>
      <c r="BL20" s="382"/>
      <c r="BM20" s="362">
        <f>RANK(BJ18,BJ10:BL29)</f>
        <v>3</v>
      </c>
      <c r="BN20" s="362"/>
      <c r="BO20" s="362"/>
      <c r="BP20" s="363"/>
    </row>
    <row r="21" spans="1:68" ht="6" customHeight="1" hidden="1">
      <c r="A21" s="291"/>
      <c r="B21" s="272"/>
      <c r="D21" s="539"/>
      <c r="E21" s="392"/>
      <c r="F21" s="392"/>
      <c r="G21" s="294"/>
      <c r="H21" s="294"/>
      <c r="I21" s="294"/>
      <c r="J21" s="294"/>
      <c r="K21" s="294"/>
      <c r="L21" s="294"/>
      <c r="M21" s="532"/>
      <c r="N21" s="532"/>
      <c r="O21" s="532"/>
      <c r="P21" s="294"/>
      <c r="Q21" s="294"/>
      <c r="R21" s="294"/>
      <c r="S21" s="333"/>
      <c r="T21" s="334"/>
      <c r="U21" s="298">
        <f>IF(U18="⑦","7",IF(U18="⑥","6",U18))</f>
        <v>1</v>
      </c>
      <c r="V21" s="1"/>
      <c r="W21" s="1"/>
      <c r="X21" s="1"/>
      <c r="Y21" s="1"/>
      <c r="Z21" s="1"/>
      <c r="AA21" s="1"/>
      <c r="AB21" s="284"/>
      <c r="AC21" s="298">
        <f>IF(AC18="⑦","7",IF(AC18="⑥","6",AC18))</f>
        <v>2</v>
      </c>
      <c r="AD21" s="1"/>
      <c r="AE21" s="1"/>
      <c r="AF21" s="1"/>
      <c r="AG21" s="1"/>
      <c r="AH21" s="1"/>
      <c r="AI21" s="1"/>
      <c r="AJ21" s="1"/>
      <c r="AK21" s="461"/>
      <c r="AL21" s="462"/>
      <c r="AM21" s="462"/>
      <c r="AN21" s="462"/>
      <c r="AO21" s="462"/>
      <c r="AP21" s="462"/>
      <c r="AQ21" s="462"/>
      <c r="AR21" s="463"/>
      <c r="AS21" s="285" t="str">
        <f>IF(AS18="⑦","7",IF(AS18="⑥","6",AS18))</f>
        <v>➅</v>
      </c>
      <c r="AT21" s="285"/>
      <c r="AU21" s="285"/>
      <c r="AV21" s="285"/>
      <c r="AW21" s="285"/>
      <c r="AX21" s="285"/>
      <c r="AY21" s="285"/>
      <c r="AZ21" s="299"/>
      <c r="BA21" s="288" t="str">
        <f>IF(BA18="⑦","7",IF(BA18="⑥","6",BA18))</f>
        <v>➅</v>
      </c>
      <c r="BB21" s="288"/>
      <c r="BC21" s="288"/>
      <c r="BD21" s="288"/>
      <c r="BE21" s="288"/>
      <c r="BF21" s="288"/>
      <c r="BG21" s="288"/>
      <c r="BH21" s="297"/>
      <c r="BI21" s="381"/>
      <c r="BJ21" s="455"/>
      <c r="BK21" s="455"/>
      <c r="BL21" s="455"/>
      <c r="BM21" s="448"/>
      <c r="BN21" s="448"/>
      <c r="BO21" s="448"/>
      <c r="BP21" s="449"/>
    </row>
    <row r="22" spans="1:68" ht="18.75" customHeight="1">
      <c r="A22" s="291"/>
      <c r="B22" s="272"/>
      <c r="C22" s="395">
        <f>BM24</f>
        <v>4</v>
      </c>
      <c r="D22" s="397" t="s">
        <v>1027</v>
      </c>
      <c r="E22" s="384"/>
      <c r="F22" s="384"/>
      <c r="G22" s="471" t="str">
        <f>IF(D22="ここに","",VLOOKUP(D22,'登録ナンバー'!$A$1:$C$620,2,0))</f>
        <v>堀部</v>
      </c>
      <c r="H22" s="471"/>
      <c r="I22" s="471"/>
      <c r="J22" s="471"/>
      <c r="K22" s="471"/>
      <c r="L22" s="472" t="s">
        <v>2</v>
      </c>
      <c r="M22" s="471" t="s">
        <v>1029</v>
      </c>
      <c r="N22" s="471"/>
      <c r="O22" s="471"/>
      <c r="P22" s="471" t="str">
        <f>IF(M22="ここに","",VLOOKUP(M22,'[1]登録ナンバー'!$A$1:$C$620,2,0))</f>
        <v>村田</v>
      </c>
      <c r="Q22" s="471"/>
      <c r="R22" s="471"/>
      <c r="S22" s="471"/>
      <c r="T22" s="473"/>
      <c r="U22" s="470">
        <f>IF(AX10="","",IF(AND(AX10=6,AS10&lt;&gt;"⑦"),"⑥",IF(AX10=7,"⑦",AX10)))</f>
        <v>1</v>
      </c>
      <c r="V22" s="384"/>
      <c r="W22" s="384"/>
      <c r="X22" s="384" t="s">
        <v>3</v>
      </c>
      <c r="Y22" s="384"/>
      <c r="Z22" s="384">
        <v>6</v>
      </c>
      <c r="AA22" s="384"/>
      <c r="AB22" s="398"/>
      <c r="AC22" s="470">
        <f>IF(AX14="","",IF(AND(AX14=6,AS14&lt;&gt;"⑦"),"⑥",IF(AX14=7,"⑦",AX14)))</f>
        <v>2</v>
      </c>
      <c r="AD22" s="384"/>
      <c r="AE22" s="384"/>
      <c r="AF22" s="384" t="s">
        <v>3</v>
      </c>
      <c r="AG22" s="384"/>
      <c r="AH22" s="384">
        <v>6</v>
      </c>
      <c r="AI22" s="384"/>
      <c r="AJ22" s="398"/>
      <c r="AK22" s="470">
        <f>IF(AX18="","",IF(AND(AX18=6,AS18&lt;&gt;"⑦"),"⑥",IF(AX18=7,"⑦",AX18)))</f>
        <v>4</v>
      </c>
      <c r="AL22" s="384"/>
      <c r="AM22" s="384"/>
      <c r="AN22" s="384" t="s">
        <v>3</v>
      </c>
      <c r="AO22" s="384"/>
      <c r="AP22" s="384">
        <v>6</v>
      </c>
      <c r="AQ22" s="384"/>
      <c r="AR22" s="398"/>
      <c r="AS22" s="456"/>
      <c r="AT22" s="457"/>
      <c r="AU22" s="457"/>
      <c r="AV22" s="457"/>
      <c r="AW22" s="457"/>
      <c r="AX22" s="457"/>
      <c r="AY22" s="457"/>
      <c r="AZ22" s="458"/>
      <c r="BA22" s="523" t="s">
        <v>1114</v>
      </c>
      <c r="BB22" s="464"/>
      <c r="BC22" s="464"/>
      <c r="BD22" s="464" t="s">
        <v>3</v>
      </c>
      <c r="BE22" s="464"/>
      <c r="BF22" s="464">
        <v>0</v>
      </c>
      <c r="BG22" s="464"/>
      <c r="BH22" s="542"/>
      <c r="BI22" s="369">
        <f>IF(OR(AND(BJ22=2,COUNTIF($BJ$10:$BL$27,2)=2),AND(BJ22=1,COUNTIF($BJ$10:$BL$27,1)=2),AND(BJ22=3,COUNTIF($BJ$10:$BL$27,3)=2)),"直接対決","")</f>
      </c>
      <c r="BJ22" s="371">
        <v>1</v>
      </c>
      <c r="BK22" s="371"/>
      <c r="BL22" s="371"/>
      <c r="BM22" s="373">
        <f>IF(AH10="","",4-BJ22)</f>
        <v>3</v>
      </c>
      <c r="BN22" s="373"/>
      <c r="BO22" s="373"/>
      <c r="BP22" s="374"/>
    </row>
    <row r="23" spans="1:68" ht="6.75" customHeight="1">
      <c r="A23" s="291"/>
      <c r="B23" s="272"/>
      <c r="C23" s="396"/>
      <c r="D23" s="377"/>
      <c r="E23" s="336"/>
      <c r="F23" s="336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4"/>
      <c r="U23" s="351"/>
      <c r="V23" s="336"/>
      <c r="W23" s="336"/>
      <c r="X23" s="336"/>
      <c r="Y23" s="336"/>
      <c r="Z23" s="336"/>
      <c r="AA23" s="336"/>
      <c r="AB23" s="350"/>
      <c r="AC23" s="351"/>
      <c r="AD23" s="336"/>
      <c r="AE23" s="336"/>
      <c r="AF23" s="336"/>
      <c r="AG23" s="336"/>
      <c r="AH23" s="336"/>
      <c r="AI23" s="336"/>
      <c r="AJ23" s="350"/>
      <c r="AK23" s="351"/>
      <c r="AL23" s="336"/>
      <c r="AM23" s="336"/>
      <c r="AN23" s="336"/>
      <c r="AO23" s="336"/>
      <c r="AP23" s="336"/>
      <c r="AQ23" s="336"/>
      <c r="AR23" s="350"/>
      <c r="AS23" s="459"/>
      <c r="AT23" s="367"/>
      <c r="AU23" s="367"/>
      <c r="AV23" s="367"/>
      <c r="AW23" s="367"/>
      <c r="AX23" s="367"/>
      <c r="AY23" s="367"/>
      <c r="AZ23" s="460"/>
      <c r="BA23" s="524"/>
      <c r="BB23" s="465"/>
      <c r="BC23" s="465"/>
      <c r="BD23" s="465"/>
      <c r="BE23" s="465"/>
      <c r="BF23" s="465"/>
      <c r="BG23" s="465"/>
      <c r="BH23" s="543"/>
      <c r="BI23" s="370"/>
      <c r="BJ23" s="372"/>
      <c r="BK23" s="372"/>
      <c r="BL23" s="372"/>
      <c r="BM23" s="375"/>
      <c r="BN23" s="375"/>
      <c r="BO23" s="375"/>
      <c r="BP23" s="376"/>
    </row>
    <row r="24" spans="1:68" ht="18.75" customHeight="1">
      <c r="A24" s="291"/>
      <c r="B24" s="272"/>
      <c r="D24" s="377" t="s">
        <v>4</v>
      </c>
      <c r="E24" s="336"/>
      <c r="F24" s="336"/>
      <c r="G24" s="336" t="str">
        <f>IF(D22="ここに","",VLOOKUP(D22,'[1]登録ナンバー'!$A$1:$D$620,4,0))</f>
        <v>プラチナ</v>
      </c>
      <c r="H24" s="336"/>
      <c r="I24" s="336"/>
      <c r="J24" s="336"/>
      <c r="K24" s="336"/>
      <c r="L24" s="1"/>
      <c r="M24" s="336" t="s">
        <v>4</v>
      </c>
      <c r="N24" s="336"/>
      <c r="O24" s="336"/>
      <c r="P24" s="336" t="str">
        <f>IF(M22="ここに","",VLOOKUP(M22,'[1]登録ナンバー'!$A$1:$D$620,2,0))</f>
        <v>村田</v>
      </c>
      <c r="Q24" s="336"/>
      <c r="R24" s="336"/>
      <c r="S24" s="336"/>
      <c r="T24" s="350"/>
      <c r="U24" s="351"/>
      <c r="V24" s="336"/>
      <c r="W24" s="336"/>
      <c r="X24" s="392"/>
      <c r="Y24" s="392"/>
      <c r="Z24" s="392"/>
      <c r="AA24" s="392"/>
      <c r="AB24" s="529"/>
      <c r="AC24" s="351"/>
      <c r="AD24" s="336"/>
      <c r="AE24" s="336"/>
      <c r="AF24" s="336"/>
      <c r="AG24" s="336"/>
      <c r="AH24" s="336"/>
      <c r="AI24" s="336"/>
      <c r="AJ24" s="350"/>
      <c r="AK24" s="528"/>
      <c r="AL24" s="392"/>
      <c r="AM24" s="392"/>
      <c r="AN24" s="336"/>
      <c r="AO24" s="336"/>
      <c r="AP24" s="336"/>
      <c r="AQ24" s="336"/>
      <c r="AR24" s="350"/>
      <c r="AS24" s="459"/>
      <c r="AT24" s="367"/>
      <c r="AU24" s="367"/>
      <c r="AV24" s="367"/>
      <c r="AW24" s="367"/>
      <c r="AX24" s="367"/>
      <c r="AY24" s="367"/>
      <c r="AZ24" s="460"/>
      <c r="BA24" s="546"/>
      <c r="BB24" s="544"/>
      <c r="BC24" s="544"/>
      <c r="BD24" s="544"/>
      <c r="BE24" s="544"/>
      <c r="BF24" s="544"/>
      <c r="BG24" s="544"/>
      <c r="BH24" s="545"/>
      <c r="BI24" s="380">
        <f>IF(OR(COUNTIF(BJ10:BL29,2)&gt;=3,COUNTIF(BJ10:BL29,1)&gt;=3),(U25+AC25+AK25+BA25)/(U25+AH22+Z22+AP22+BF22+BA25+AC25+AK25),"")</f>
      </c>
      <c r="BJ24" s="382"/>
      <c r="BK24" s="382"/>
      <c r="BL24" s="382"/>
      <c r="BM24" s="362">
        <f>RANK(BJ22,BJ10:BL29)</f>
        <v>4</v>
      </c>
      <c r="BN24" s="362"/>
      <c r="BO24" s="362"/>
      <c r="BP24" s="363"/>
    </row>
    <row r="25" spans="1:68" ht="6.75" customHeight="1" hidden="1">
      <c r="A25" s="291"/>
      <c r="B25" s="272"/>
      <c r="D25" s="377"/>
      <c r="E25" s="336"/>
      <c r="F25" s="336"/>
      <c r="G25" s="1"/>
      <c r="H25" s="1"/>
      <c r="I25" s="1"/>
      <c r="J25" s="1"/>
      <c r="K25" s="1"/>
      <c r="L25" s="1"/>
      <c r="M25" s="12"/>
      <c r="N25" s="12"/>
      <c r="O25" s="12"/>
      <c r="P25" s="12"/>
      <c r="Q25" s="12"/>
      <c r="R25" s="12"/>
      <c r="S25" s="12"/>
      <c r="T25" s="251"/>
      <c r="U25" s="298">
        <f>IF(U22="⑦","7",IF(U22="⑥","6",U22))</f>
        <v>1</v>
      </c>
      <c r="V25" s="301"/>
      <c r="W25" s="302"/>
      <c r="X25" s="286"/>
      <c r="Y25" s="286"/>
      <c r="Z25" s="286"/>
      <c r="AA25" s="286"/>
      <c r="AB25" s="287"/>
      <c r="AC25" s="298">
        <f>IF(AC22="⑦","7",IF(AC22="⑥","6",AC22))</f>
        <v>2</v>
      </c>
      <c r="AD25" s="286"/>
      <c r="AE25" s="286"/>
      <c r="AF25" s="286"/>
      <c r="AG25" s="286"/>
      <c r="AH25" s="286"/>
      <c r="AI25" s="286"/>
      <c r="AJ25" s="287"/>
      <c r="AK25" s="298">
        <f>IF(AK22="⑦","7",IF(AK22="⑥","6",AK22))</f>
        <v>4</v>
      </c>
      <c r="AL25" s="286"/>
      <c r="AM25" s="286"/>
      <c r="AN25" s="286"/>
      <c r="AO25" s="286"/>
      <c r="AP25" s="286"/>
      <c r="AQ25" s="286"/>
      <c r="AR25" s="287"/>
      <c r="AS25" s="461"/>
      <c r="AT25" s="462"/>
      <c r="AU25" s="462"/>
      <c r="AV25" s="462"/>
      <c r="AW25" s="462"/>
      <c r="AX25" s="462"/>
      <c r="AY25" s="462"/>
      <c r="AZ25" s="463"/>
      <c r="BA25" s="285" t="str">
        <f>IF(BA22="⑦","7",IF(BA22="⑥","6",BA22))</f>
        <v>➅</v>
      </c>
      <c r="BB25" s="285"/>
      <c r="BC25" s="285"/>
      <c r="BD25" s="285"/>
      <c r="BE25" s="285"/>
      <c r="BF25" s="285"/>
      <c r="BG25" s="285"/>
      <c r="BH25" s="300"/>
      <c r="BI25" s="381"/>
      <c r="BJ25" s="455"/>
      <c r="BK25" s="455"/>
      <c r="BL25" s="455"/>
      <c r="BM25" s="448"/>
      <c r="BN25" s="448"/>
      <c r="BO25" s="448"/>
      <c r="BP25" s="449"/>
    </row>
    <row r="26" spans="1:68" ht="18.75" customHeight="1">
      <c r="A26" s="291"/>
      <c r="B26" s="272"/>
      <c r="C26" s="395">
        <f>BM28</f>
        <v>5</v>
      </c>
      <c r="D26" s="397" t="s">
        <v>1025</v>
      </c>
      <c r="E26" s="384"/>
      <c r="F26" s="384"/>
      <c r="G26" s="471" t="str">
        <f>IF(D26="ここに","",VLOOKUP(D26,'登録ナンバー'!$A$1:$C$620,2,0))</f>
        <v>谷口</v>
      </c>
      <c r="H26" s="471"/>
      <c r="I26" s="471"/>
      <c r="J26" s="471"/>
      <c r="K26" s="471"/>
      <c r="L26" s="336" t="s">
        <v>2</v>
      </c>
      <c r="M26" s="384" t="s">
        <v>1028</v>
      </c>
      <c r="N26" s="384"/>
      <c r="O26" s="384"/>
      <c r="P26" s="384" t="str">
        <f>IF(M26="ここに","",VLOOKUP(M26,'[1]登録ナンバー'!$A$1:$C$620,2,0))</f>
        <v>藤本</v>
      </c>
      <c r="Q26" s="384"/>
      <c r="R26" s="384"/>
      <c r="S26" s="384"/>
      <c r="T26" s="398"/>
      <c r="U26" s="470">
        <f>IF(BF10="","",IF(AND(BF10=6,BA10&lt;&gt;"⑦"),"⑥",IF(BF10=7,"⑦",BF10)))</f>
        <v>1</v>
      </c>
      <c r="V26" s="384"/>
      <c r="W26" s="384"/>
      <c r="X26" s="336" t="s">
        <v>3</v>
      </c>
      <c r="Y26" s="336"/>
      <c r="Z26" s="336">
        <v>6</v>
      </c>
      <c r="AA26" s="336"/>
      <c r="AB26" s="350"/>
      <c r="AC26" s="470">
        <f>IF(BF14="","",IF(AND(BF14=6,BA14&lt;&gt;"⑦"),"⑥",IF(BF14=7,"⑦",BF14)))</f>
        <v>0</v>
      </c>
      <c r="AD26" s="384"/>
      <c r="AE26" s="384"/>
      <c r="AF26" s="384" t="s">
        <v>3</v>
      </c>
      <c r="AG26" s="384"/>
      <c r="AH26" s="384">
        <v>6</v>
      </c>
      <c r="AI26" s="384"/>
      <c r="AJ26" s="398"/>
      <c r="AK26" s="351">
        <f>IF(BF18="","",IF(AND(BF18=6,BA18&lt;&gt;"⑦"),"⑥",IF(BF18=7,"⑦",BF18)))</f>
        <v>2</v>
      </c>
      <c r="AL26" s="336"/>
      <c r="AM26" s="336"/>
      <c r="AN26" s="384" t="s">
        <v>3</v>
      </c>
      <c r="AO26" s="384"/>
      <c r="AP26" s="384">
        <v>6</v>
      </c>
      <c r="AQ26" s="384"/>
      <c r="AR26" s="398"/>
      <c r="AS26" s="470">
        <f>IF(BF22="","",IF(AND(BF22=6,BA22&lt;&gt;"⑦"),"⑥",IF(BF22=7,"⑦",BF22)))</f>
        <v>0</v>
      </c>
      <c r="AT26" s="384"/>
      <c r="AU26" s="384"/>
      <c r="AV26" s="384" t="s">
        <v>3</v>
      </c>
      <c r="AW26" s="384"/>
      <c r="AX26" s="384">
        <v>6</v>
      </c>
      <c r="AY26" s="384"/>
      <c r="AZ26" s="398"/>
      <c r="BA26" s="367"/>
      <c r="BB26" s="367"/>
      <c r="BC26" s="367"/>
      <c r="BD26" s="367"/>
      <c r="BE26" s="367"/>
      <c r="BF26" s="367"/>
      <c r="BG26" s="367"/>
      <c r="BH26" s="368"/>
      <c r="BI26" s="369">
        <f>IF(OR(AND(BJ26=2,COUNTIF($BJ$10:$BL$27,2)=2),AND(BJ26=1,COUNTIF($BJ$10:$BL$27,1)=2),AND(BJ26=3,COUNTIF($BJ$10:$BL$27,3)=2)),"直接対決","")</f>
      </c>
      <c r="BJ26" s="371">
        <f>COUNTIF(U26:AZ27,"⑥")+COUNTIF(U26:AZ27,"⑦")</f>
        <v>0</v>
      </c>
      <c r="BK26" s="371"/>
      <c r="BL26" s="371"/>
      <c r="BM26" s="373">
        <f>IF(AH10="","",4-BJ26)</f>
        <v>4</v>
      </c>
      <c r="BN26" s="373"/>
      <c r="BO26" s="373"/>
      <c r="BP26" s="374"/>
    </row>
    <row r="27" spans="1:68" ht="6.75" customHeight="1">
      <c r="A27" s="291"/>
      <c r="B27" s="272"/>
      <c r="C27" s="396"/>
      <c r="D27" s="377"/>
      <c r="E27" s="336"/>
      <c r="F27" s="336"/>
      <c r="G27" s="472"/>
      <c r="H27" s="472"/>
      <c r="I27" s="472"/>
      <c r="J27" s="472"/>
      <c r="K27" s="472"/>
      <c r="L27" s="336"/>
      <c r="M27" s="336"/>
      <c r="N27" s="336"/>
      <c r="O27" s="336"/>
      <c r="P27" s="336"/>
      <c r="Q27" s="336"/>
      <c r="R27" s="336"/>
      <c r="S27" s="336"/>
      <c r="T27" s="350"/>
      <c r="U27" s="351"/>
      <c r="V27" s="336"/>
      <c r="W27" s="336"/>
      <c r="X27" s="336"/>
      <c r="Y27" s="336"/>
      <c r="Z27" s="336"/>
      <c r="AA27" s="336"/>
      <c r="AB27" s="350"/>
      <c r="AC27" s="351"/>
      <c r="AD27" s="336"/>
      <c r="AE27" s="336"/>
      <c r="AF27" s="336"/>
      <c r="AG27" s="336"/>
      <c r="AH27" s="336"/>
      <c r="AI27" s="336"/>
      <c r="AJ27" s="350"/>
      <c r="AK27" s="351"/>
      <c r="AL27" s="336"/>
      <c r="AM27" s="336"/>
      <c r="AN27" s="336"/>
      <c r="AO27" s="336"/>
      <c r="AP27" s="336"/>
      <c r="AQ27" s="336"/>
      <c r="AR27" s="350"/>
      <c r="AS27" s="351"/>
      <c r="AT27" s="336"/>
      <c r="AU27" s="336"/>
      <c r="AV27" s="336"/>
      <c r="AW27" s="336"/>
      <c r="AX27" s="336"/>
      <c r="AY27" s="336"/>
      <c r="AZ27" s="350"/>
      <c r="BA27" s="367"/>
      <c r="BB27" s="367"/>
      <c r="BC27" s="367"/>
      <c r="BD27" s="367"/>
      <c r="BE27" s="367"/>
      <c r="BF27" s="367"/>
      <c r="BG27" s="367"/>
      <c r="BH27" s="368"/>
      <c r="BI27" s="370"/>
      <c r="BJ27" s="372"/>
      <c r="BK27" s="372"/>
      <c r="BL27" s="372"/>
      <c r="BM27" s="375"/>
      <c r="BN27" s="375"/>
      <c r="BO27" s="375"/>
      <c r="BP27" s="376"/>
    </row>
    <row r="28" spans="1:68" ht="18.75" customHeight="1" thickBot="1">
      <c r="A28" s="291"/>
      <c r="B28" s="272"/>
      <c r="D28" s="377" t="s">
        <v>4</v>
      </c>
      <c r="E28" s="336"/>
      <c r="F28" s="336"/>
      <c r="G28" s="336" t="str">
        <f>IF(D26="登録No","",VLOOKUP(D26,'[1]登録ナンバー'!$A$1:$D$620,4,0))</f>
        <v>プラチナ</v>
      </c>
      <c r="H28" s="336"/>
      <c r="I28" s="336"/>
      <c r="J28" s="336"/>
      <c r="K28" s="336"/>
      <c r="L28" s="1"/>
      <c r="M28" s="378" t="s">
        <v>4</v>
      </c>
      <c r="N28" s="378"/>
      <c r="O28" s="378"/>
      <c r="P28" s="378" t="str">
        <f>IF(M26="登録No","",VLOOKUP(M26,'[1]登録ナンバー'!$A$1:$D$620,4,0))</f>
        <v>プラチナ</v>
      </c>
      <c r="Q28" s="378"/>
      <c r="R28" s="378"/>
      <c r="S28" s="378"/>
      <c r="T28" s="379"/>
      <c r="U28" s="528"/>
      <c r="V28" s="392"/>
      <c r="W28" s="392"/>
      <c r="X28" s="392"/>
      <c r="Y28" s="392"/>
      <c r="Z28" s="392"/>
      <c r="AA28" s="392"/>
      <c r="AB28" s="529"/>
      <c r="AC28" s="351"/>
      <c r="AD28" s="336"/>
      <c r="AE28" s="336"/>
      <c r="AF28" s="336"/>
      <c r="AG28" s="336"/>
      <c r="AH28" s="336"/>
      <c r="AI28" s="336"/>
      <c r="AJ28" s="350"/>
      <c r="AK28" s="351"/>
      <c r="AL28" s="336"/>
      <c r="AM28" s="336"/>
      <c r="AN28" s="336"/>
      <c r="AO28" s="336"/>
      <c r="AP28" s="336"/>
      <c r="AQ28" s="336"/>
      <c r="AR28" s="350"/>
      <c r="AS28" s="528"/>
      <c r="AT28" s="392"/>
      <c r="AU28" s="392"/>
      <c r="AV28" s="392"/>
      <c r="AW28" s="392"/>
      <c r="AX28" s="392"/>
      <c r="AY28" s="392"/>
      <c r="AZ28" s="529"/>
      <c r="BA28" s="367"/>
      <c r="BB28" s="367"/>
      <c r="BC28" s="367"/>
      <c r="BD28" s="367"/>
      <c r="BE28" s="367"/>
      <c r="BF28" s="367"/>
      <c r="BG28" s="367"/>
      <c r="BH28" s="368"/>
      <c r="BI28" s="380">
        <f>IF(OR(COUNTIF(BJ10:BL29,2)&gt;=3,COUNTIF(BJ10:BL29,1)&gt;=3),(AS29+AC29+AK29+U29)/(AS29+AH26+AX26+AP26+U29+Z26+AC29+AK29),"")</f>
      </c>
      <c r="BJ28" s="382"/>
      <c r="BK28" s="382"/>
      <c r="BL28" s="382"/>
      <c r="BM28" s="362">
        <f>RANK(BJ26,BJ10:BL29)</f>
        <v>5</v>
      </c>
      <c r="BN28" s="362"/>
      <c r="BO28" s="362"/>
      <c r="BP28" s="363"/>
    </row>
    <row r="29" spans="4:68" ht="6.75" customHeight="1" hidden="1">
      <c r="D29" s="377"/>
      <c r="E29" s="336"/>
      <c r="F29" s="336"/>
      <c r="G29" s="1"/>
      <c r="H29" s="1"/>
      <c r="I29" s="1"/>
      <c r="J29" s="1"/>
      <c r="K29" s="1"/>
      <c r="L29" s="1"/>
      <c r="M29" s="1"/>
      <c r="N29" s="12"/>
      <c r="O29" s="12"/>
      <c r="P29" s="12"/>
      <c r="Q29" s="12"/>
      <c r="R29" s="12"/>
      <c r="S29" s="12"/>
      <c r="T29" s="12"/>
      <c r="U29" s="289">
        <f>IF(U26="⑦","7",IF(U26="⑥","6",U26))</f>
        <v>1</v>
      </c>
      <c r="V29" s="1"/>
      <c r="W29" s="1"/>
      <c r="X29" s="1"/>
      <c r="Y29" s="1"/>
      <c r="Z29" s="1"/>
      <c r="AA29" s="1"/>
      <c r="AB29" s="284"/>
      <c r="AC29" s="289">
        <f>IF(AC26="⑦","7",IF(AC26="⑥","6",AC26))</f>
        <v>0</v>
      </c>
      <c r="AD29" s="1"/>
      <c r="AE29" s="1"/>
      <c r="AF29" s="1"/>
      <c r="AG29" s="1"/>
      <c r="AH29" s="1"/>
      <c r="AI29" s="1"/>
      <c r="AJ29" s="284"/>
      <c r="AK29" s="289">
        <f>IF(AK26="⑦","7",IF(AK26="⑥","6",AK26))</f>
        <v>2</v>
      </c>
      <c r="AL29" s="1"/>
      <c r="AM29" s="1"/>
      <c r="AN29" s="1"/>
      <c r="AO29" s="1"/>
      <c r="AP29" s="1"/>
      <c r="AQ29" s="1"/>
      <c r="AR29" s="284"/>
      <c r="AS29" s="289">
        <f>IF(AS26="⑦","7",IF(AS26="⑥","6",AS26))</f>
        <v>0</v>
      </c>
      <c r="AT29" s="1"/>
      <c r="AU29" s="1"/>
      <c r="AV29" s="1"/>
      <c r="AW29" s="1"/>
      <c r="AX29" s="1"/>
      <c r="AY29" s="1"/>
      <c r="AZ29" s="284"/>
      <c r="BA29" s="367"/>
      <c r="BB29" s="367"/>
      <c r="BC29" s="367"/>
      <c r="BD29" s="367"/>
      <c r="BE29" s="367"/>
      <c r="BF29" s="367"/>
      <c r="BG29" s="367"/>
      <c r="BH29" s="368"/>
      <c r="BI29" s="381"/>
      <c r="BJ29" s="382"/>
      <c r="BK29" s="382"/>
      <c r="BL29" s="382"/>
      <c r="BM29" s="362"/>
      <c r="BN29" s="362"/>
      <c r="BO29" s="362"/>
      <c r="BP29" s="363"/>
    </row>
    <row r="30" spans="4:68" ht="2.25" customHeight="1" thickBot="1">
      <c r="D30" s="255"/>
      <c r="E30" s="255"/>
      <c r="F30" s="255"/>
      <c r="G30" s="255"/>
      <c r="H30" s="255"/>
      <c r="I30" s="255"/>
      <c r="J30" s="255"/>
      <c r="K30" s="255"/>
      <c r="L30" s="256"/>
      <c r="M30" s="257"/>
      <c r="N30" s="257"/>
      <c r="O30" s="257"/>
      <c r="P30" s="257"/>
      <c r="Q30" s="257"/>
      <c r="R30" s="257"/>
      <c r="S30" s="257"/>
      <c r="T30" s="256"/>
      <c r="U30" s="257"/>
      <c r="V30" s="257"/>
      <c r="W30" s="257"/>
      <c r="X30" s="257"/>
      <c r="Y30" s="257"/>
      <c r="Z30" s="257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9"/>
      <c r="AR30" s="259"/>
      <c r="AS30" s="259"/>
      <c r="AT30" s="259"/>
      <c r="AU30" s="260"/>
      <c r="AV30" s="260"/>
      <c r="AW30" s="260"/>
      <c r="AX30" s="260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</row>
    <row r="31" spans="2:68" ht="18.75" customHeight="1">
      <c r="B31" s="272"/>
      <c r="D31" s="538" t="s">
        <v>1032</v>
      </c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540" t="str">
        <f>G35</f>
        <v>安田</v>
      </c>
      <c r="V31" s="526"/>
      <c r="W31" s="526"/>
      <c r="X31" s="526"/>
      <c r="Y31" s="526"/>
      <c r="Z31" s="526"/>
      <c r="AA31" s="526"/>
      <c r="AB31" s="541"/>
      <c r="AC31" s="530" t="str">
        <f>G39</f>
        <v>植垣</v>
      </c>
      <c r="AD31" s="472"/>
      <c r="AE31" s="472"/>
      <c r="AF31" s="472"/>
      <c r="AG31" s="472"/>
      <c r="AH31" s="472"/>
      <c r="AI31" s="472"/>
      <c r="AJ31" s="472"/>
      <c r="AK31" s="530" t="str">
        <f>G43</f>
        <v>梅田</v>
      </c>
      <c r="AL31" s="472"/>
      <c r="AM31" s="472"/>
      <c r="AN31" s="472"/>
      <c r="AO31" s="472"/>
      <c r="AP31" s="472"/>
      <c r="AQ31" s="472"/>
      <c r="AR31" s="474"/>
      <c r="AS31" s="336" t="str">
        <f>G47</f>
        <v>青井</v>
      </c>
      <c r="AT31" s="336"/>
      <c r="AU31" s="336"/>
      <c r="AV31" s="336"/>
      <c r="AW31" s="336"/>
      <c r="AX31" s="336"/>
      <c r="AY31" s="336"/>
      <c r="AZ31" s="350"/>
      <c r="BA31" s="336"/>
      <c r="BB31" s="336"/>
      <c r="BC31" s="336"/>
      <c r="BD31" s="336"/>
      <c r="BE31" s="336"/>
      <c r="BF31" s="336"/>
      <c r="BG31" s="336"/>
      <c r="BH31" s="534"/>
      <c r="BI31" s="525">
        <f>IF(BI37&lt;&gt;"","取得","")</f>
      </c>
      <c r="BJ31" s="526" t="s">
        <v>0</v>
      </c>
      <c r="BK31" s="526"/>
      <c r="BL31" s="526"/>
      <c r="BM31" s="526"/>
      <c r="BN31" s="526"/>
      <c r="BO31" s="526"/>
      <c r="BP31" s="527"/>
    </row>
    <row r="32" spans="2:68" ht="7.5" customHeight="1">
      <c r="B32" s="272"/>
      <c r="D32" s="377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51"/>
      <c r="V32" s="336"/>
      <c r="W32" s="336"/>
      <c r="X32" s="336"/>
      <c r="Y32" s="336"/>
      <c r="Z32" s="336"/>
      <c r="AA32" s="336"/>
      <c r="AB32" s="350"/>
      <c r="AC32" s="530"/>
      <c r="AD32" s="472"/>
      <c r="AE32" s="472"/>
      <c r="AF32" s="472"/>
      <c r="AG32" s="472"/>
      <c r="AH32" s="472"/>
      <c r="AI32" s="472"/>
      <c r="AJ32" s="472"/>
      <c r="AK32" s="530"/>
      <c r="AL32" s="472"/>
      <c r="AM32" s="472"/>
      <c r="AN32" s="472"/>
      <c r="AO32" s="472"/>
      <c r="AP32" s="472"/>
      <c r="AQ32" s="472"/>
      <c r="AR32" s="474"/>
      <c r="AS32" s="336"/>
      <c r="AT32" s="336"/>
      <c r="AU32" s="336"/>
      <c r="AV32" s="336"/>
      <c r="AW32" s="336"/>
      <c r="AX32" s="336"/>
      <c r="AY32" s="336"/>
      <c r="AZ32" s="350"/>
      <c r="BA32" s="336"/>
      <c r="BB32" s="336"/>
      <c r="BC32" s="336"/>
      <c r="BD32" s="336"/>
      <c r="BE32" s="336"/>
      <c r="BF32" s="336"/>
      <c r="BG32" s="336"/>
      <c r="BH32" s="534"/>
      <c r="BI32" s="525"/>
      <c r="BJ32" s="336"/>
      <c r="BK32" s="336"/>
      <c r="BL32" s="336"/>
      <c r="BM32" s="336"/>
      <c r="BN32" s="336"/>
      <c r="BO32" s="336"/>
      <c r="BP32" s="396"/>
    </row>
    <row r="33" spans="2:68" ht="18.75" customHeight="1">
      <c r="B33" s="272"/>
      <c r="D33" s="377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51" t="str">
        <f>P35</f>
        <v>吉田</v>
      </c>
      <c r="V33" s="336"/>
      <c r="W33" s="336"/>
      <c r="X33" s="336"/>
      <c r="Y33" s="336"/>
      <c r="Z33" s="336"/>
      <c r="AA33" s="336"/>
      <c r="AB33" s="350"/>
      <c r="AC33" s="530" t="str">
        <f>P39</f>
        <v>高瀬</v>
      </c>
      <c r="AD33" s="472"/>
      <c r="AE33" s="472"/>
      <c r="AF33" s="472"/>
      <c r="AG33" s="472"/>
      <c r="AH33" s="472"/>
      <c r="AI33" s="472"/>
      <c r="AJ33" s="472"/>
      <c r="AK33" s="530" t="str">
        <f>P43</f>
        <v>福永</v>
      </c>
      <c r="AL33" s="472"/>
      <c r="AM33" s="472"/>
      <c r="AN33" s="472"/>
      <c r="AO33" s="472"/>
      <c r="AP33" s="472"/>
      <c r="AQ33" s="472"/>
      <c r="AR33" s="474"/>
      <c r="AS33" s="336" t="str">
        <f>P47</f>
        <v>早川</v>
      </c>
      <c r="AT33" s="336"/>
      <c r="AU33" s="336"/>
      <c r="AV33" s="336"/>
      <c r="AW33" s="336"/>
      <c r="AX33" s="336"/>
      <c r="AY33" s="336"/>
      <c r="AZ33" s="350"/>
      <c r="BA33" s="336"/>
      <c r="BB33" s="336"/>
      <c r="BC33" s="336"/>
      <c r="BD33" s="336"/>
      <c r="BE33" s="336"/>
      <c r="BF33" s="336"/>
      <c r="BG33" s="336"/>
      <c r="BH33" s="534"/>
      <c r="BI33" s="525">
        <f>IF(BI37&lt;&gt;"","ゲーム率","")</f>
      </c>
      <c r="BJ33" s="336" t="s">
        <v>1</v>
      </c>
      <c r="BK33" s="336"/>
      <c r="BL33" s="336"/>
      <c r="BM33" s="336"/>
      <c r="BN33" s="336"/>
      <c r="BO33" s="336"/>
      <c r="BP33" s="396"/>
    </row>
    <row r="34" spans="2:68" ht="8.25" customHeight="1">
      <c r="B34" s="272"/>
      <c r="D34" s="539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528"/>
      <c r="V34" s="392"/>
      <c r="W34" s="392"/>
      <c r="X34" s="392"/>
      <c r="Y34" s="392"/>
      <c r="Z34" s="392"/>
      <c r="AA34" s="392"/>
      <c r="AB34" s="529"/>
      <c r="AC34" s="531"/>
      <c r="AD34" s="532"/>
      <c r="AE34" s="532"/>
      <c r="AF34" s="532"/>
      <c r="AG34" s="532"/>
      <c r="AH34" s="532"/>
      <c r="AI34" s="532"/>
      <c r="AJ34" s="532"/>
      <c r="AK34" s="531"/>
      <c r="AL34" s="532"/>
      <c r="AM34" s="532"/>
      <c r="AN34" s="532"/>
      <c r="AO34" s="532"/>
      <c r="AP34" s="532"/>
      <c r="AQ34" s="532"/>
      <c r="AR34" s="533"/>
      <c r="AS34" s="392"/>
      <c r="AT34" s="392"/>
      <c r="AU34" s="392"/>
      <c r="AV34" s="392"/>
      <c r="AW34" s="392"/>
      <c r="AX34" s="392"/>
      <c r="AY34" s="392"/>
      <c r="AZ34" s="529"/>
      <c r="BA34" s="392"/>
      <c r="BB34" s="392"/>
      <c r="BC34" s="392"/>
      <c r="BD34" s="392"/>
      <c r="BE34" s="392"/>
      <c r="BF34" s="392"/>
      <c r="BG34" s="392"/>
      <c r="BH34" s="535"/>
      <c r="BI34" s="536"/>
      <c r="BJ34" s="392"/>
      <c r="BK34" s="392"/>
      <c r="BL34" s="392"/>
      <c r="BM34" s="392"/>
      <c r="BN34" s="392"/>
      <c r="BO34" s="392"/>
      <c r="BP34" s="537"/>
    </row>
    <row r="35" spans="2:68" s="1" customFormat="1" ht="18.75" customHeight="1">
      <c r="B35" s="250"/>
      <c r="C35" s="395">
        <f>BM37</f>
        <v>4</v>
      </c>
      <c r="D35" s="397" t="s">
        <v>1023</v>
      </c>
      <c r="E35" s="384"/>
      <c r="F35" s="384"/>
      <c r="G35" s="471" t="str">
        <f>IF(D35="ここに","",VLOOKUP(D35,'登録ナンバー'!$A$1:$C$620,2,0))</f>
        <v>安田</v>
      </c>
      <c r="H35" s="471"/>
      <c r="I35" s="471"/>
      <c r="J35" s="471"/>
      <c r="K35" s="471"/>
      <c r="L35" s="472" t="s">
        <v>2</v>
      </c>
      <c r="M35" s="471" t="s">
        <v>1024</v>
      </c>
      <c r="N35" s="471"/>
      <c r="O35" s="471"/>
      <c r="P35" s="384" t="str">
        <f>IF(M35="ここに","",VLOOKUP(M35,'[1]登録ナンバー'!$A$1:$C$620,2,0))</f>
        <v>吉田</v>
      </c>
      <c r="Q35" s="384"/>
      <c r="R35" s="384"/>
      <c r="S35" s="384"/>
      <c r="T35" s="398"/>
      <c r="U35" s="514">
        <f>IF(AC35="","丸付き数字は試合順番","")</f>
      </c>
      <c r="V35" s="515"/>
      <c r="W35" s="515"/>
      <c r="X35" s="515"/>
      <c r="Y35" s="515"/>
      <c r="Z35" s="515"/>
      <c r="AA35" s="515"/>
      <c r="AB35" s="516"/>
      <c r="AC35" s="523" t="s">
        <v>1114</v>
      </c>
      <c r="AD35" s="464"/>
      <c r="AE35" s="464"/>
      <c r="AF35" s="464" t="s">
        <v>3</v>
      </c>
      <c r="AG35" s="464"/>
      <c r="AH35" s="464">
        <v>3</v>
      </c>
      <c r="AI35" s="464"/>
      <c r="AJ35" s="464"/>
      <c r="AK35" s="523">
        <v>4</v>
      </c>
      <c r="AL35" s="464"/>
      <c r="AM35" s="464"/>
      <c r="AN35" s="464" t="s">
        <v>3</v>
      </c>
      <c r="AO35" s="464"/>
      <c r="AP35" s="464">
        <v>6</v>
      </c>
      <c r="AQ35" s="464"/>
      <c r="AR35" s="466"/>
      <c r="AS35" s="464">
        <v>3</v>
      </c>
      <c r="AT35" s="464"/>
      <c r="AU35" s="464"/>
      <c r="AV35" s="464" t="s">
        <v>3</v>
      </c>
      <c r="AW35" s="464"/>
      <c r="AX35" s="464">
        <v>6</v>
      </c>
      <c r="AY35" s="464"/>
      <c r="AZ35" s="466"/>
      <c r="BA35" s="468"/>
      <c r="BB35" s="468"/>
      <c r="BC35" s="468"/>
      <c r="BD35" s="464" t="s">
        <v>3</v>
      </c>
      <c r="BE35" s="464"/>
      <c r="BF35" s="451"/>
      <c r="BG35" s="451"/>
      <c r="BH35" s="452"/>
      <c r="BI35" s="369" t="str">
        <f>IF(OR(AND(BJ35=2,COUNTIF(BJ35:BL52,2)=2),AND(BJ35=1,COUNTIF(BJ35:BL52,1)=2),AND(BJ35=3,COUNTIF(BJ35:BL52,3)=2)),"直接対決","")</f>
        <v>直接対決</v>
      </c>
      <c r="BJ35" s="371">
        <v>1</v>
      </c>
      <c r="BK35" s="371"/>
      <c r="BL35" s="371"/>
      <c r="BM35" s="373">
        <v>2</v>
      </c>
      <c r="BN35" s="373"/>
      <c r="BO35" s="373"/>
      <c r="BP35" s="374"/>
    </row>
    <row r="36" spans="2:68" s="1" customFormat="1" ht="7.5" customHeight="1">
      <c r="B36" s="250"/>
      <c r="C36" s="396"/>
      <c r="D36" s="377"/>
      <c r="E36" s="336"/>
      <c r="F36" s="336"/>
      <c r="G36" s="472"/>
      <c r="H36" s="472"/>
      <c r="I36" s="472"/>
      <c r="J36" s="472"/>
      <c r="K36" s="472"/>
      <c r="L36" s="472"/>
      <c r="M36" s="472"/>
      <c r="N36" s="472"/>
      <c r="O36" s="472"/>
      <c r="P36" s="336"/>
      <c r="Q36" s="336"/>
      <c r="R36" s="336"/>
      <c r="S36" s="336"/>
      <c r="T36" s="350"/>
      <c r="U36" s="517"/>
      <c r="V36" s="518"/>
      <c r="W36" s="518"/>
      <c r="X36" s="518"/>
      <c r="Y36" s="518"/>
      <c r="Z36" s="518"/>
      <c r="AA36" s="518"/>
      <c r="AB36" s="519"/>
      <c r="AC36" s="524"/>
      <c r="AD36" s="465"/>
      <c r="AE36" s="465"/>
      <c r="AF36" s="465"/>
      <c r="AG36" s="465"/>
      <c r="AH36" s="465"/>
      <c r="AI36" s="465"/>
      <c r="AJ36" s="465"/>
      <c r="AK36" s="524"/>
      <c r="AL36" s="465"/>
      <c r="AM36" s="465"/>
      <c r="AN36" s="465"/>
      <c r="AO36" s="465"/>
      <c r="AP36" s="465"/>
      <c r="AQ36" s="465"/>
      <c r="AR36" s="467"/>
      <c r="AS36" s="465"/>
      <c r="AT36" s="465"/>
      <c r="AU36" s="465"/>
      <c r="AV36" s="465"/>
      <c r="AW36" s="465"/>
      <c r="AX36" s="465"/>
      <c r="AY36" s="465"/>
      <c r="AZ36" s="467"/>
      <c r="BA36" s="469"/>
      <c r="BB36" s="469"/>
      <c r="BC36" s="469"/>
      <c r="BD36" s="465"/>
      <c r="BE36" s="465"/>
      <c r="BF36" s="453"/>
      <c r="BG36" s="453"/>
      <c r="BH36" s="454"/>
      <c r="BI36" s="370"/>
      <c r="BJ36" s="372"/>
      <c r="BK36" s="372"/>
      <c r="BL36" s="372"/>
      <c r="BM36" s="375"/>
      <c r="BN36" s="375"/>
      <c r="BO36" s="375"/>
      <c r="BP36" s="376"/>
    </row>
    <row r="37" spans="2:68" ht="18.75" customHeight="1">
      <c r="B37" s="272"/>
      <c r="D37" s="377" t="s">
        <v>4</v>
      </c>
      <c r="E37" s="336"/>
      <c r="F37" s="336"/>
      <c r="G37" s="336" t="str">
        <f>IF(D35="ここに","",VLOOKUP(D35,'[1]登録ナンバー'!$A$1:$D$620,4,0))</f>
        <v>プラチナ</v>
      </c>
      <c r="H37" s="336"/>
      <c r="I37" s="336"/>
      <c r="J37" s="336"/>
      <c r="K37" s="336"/>
      <c r="L37" s="1"/>
      <c r="M37" s="336" t="s">
        <v>4</v>
      </c>
      <c r="N37" s="336"/>
      <c r="O37" s="336"/>
      <c r="P37" s="336" t="str">
        <f>IF(M35="ここに","",VLOOKUP(M35,'[1]登録ナンバー'!$A$1:$D$620,4,0))</f>
        <v>プラチナ</v>
      </c>
      <c r="Q37" s="336"/>
      <c r="R37" s="336"/>
      <c r="S37" s="336"/>
      <c r="T37" s="350"/>
      <c r="U37" s="517"/>
      <c r="V37" s="518"/>
      <c r="W37" s="518"/>
      <c r="X37" s="518"/>
      <c r="Y37" s="518"/>
      <c r="Z37" s="518"/>
      <c r="AA37" s="518"/>
      <c r="AB37" s="519"/>
      <c r="AC37" s="524"/>
      <c r="AD37" s="465"/>
      <c r="AE37" s="465"/>
      <c r="AF37" s="465"/>
      <c r="AG37" s="465"/>
      <c r="AH37" s="465"/>
      <c r="AI37" s="465"/>
      <c r="AJ37" s="465"/>
      <c r="AK37" s="524"/>
      <c r="AL37" s="465"/>
      <c r="AM37" s="465"/>
      <c r="AN37" s="465"/>
      <c r="AO37" s="465"/>
      <c r="AP37" s="465"/>
      <c r="AQ37" s="465"/>
      <c r="AR37" s="467"/>
      <c r="AS37" s="465"/>
      <c r="AT37" s="465"/>
      <c r="AU37" s="465"/>
      <c r="AV37" s="465"/>
      <c r="AW37" s="465"/>
      <c r="AX37" s="465"/>
      <c r="AY37" s="465"/>
      <c r="AZ37" s="467"/>
      <c r="BA37" s="469"/>
      <c r="BB37" s="469"/>
      <c r="BC37" s="469"/>
      <c r="BD37" s="465"/>
      <c r="BE37" s="465"/>
      <c r="BF37" s="453"/>
      <c r="BG37" s="453"/>
      <c r="BH37" s="454"/>
      <c r="BI37" s="380"/>
      <c r="BJ37" s="382"/>
      <c r="BK37" s="382"/>
      <c r="BL37" s="382"/>
      <c r="BM37" s="362">
        <v>4</v>
      </c>
      <c r="BN37" s="362"/>
      <c r="BO37" s="362"/>
      <c r="BP37" s="363"/>
    </row>
    <row r="38" spans="2:68" ht="5.25" customHeight="1" hidden="1">
      <c r="B38" s="272"/>
      <c r="D38" s="377"/>
      <c r="E38" s="336"/>
      <c r="F38" s="336"/>
      <c r="G38" s="1"/>
      <c r="H38" s="1"/>
      <c r="I38" s="1"/>
      <c r="J38" s="1"/>
      <c r="K38" s="1"/>
      <c r="L38" s="1"/>
      <c r="M38" s="377"/>
      <c r="N38" s="336"/>
      <c r="O38" s="336"/>
      <c r="P38" s="1"/>
      <c r="Q38" s="1"/>
      <c r="R38" s="1"/>
      <c r="S38" s="12"/>
      <c r="T38" s="251"/>
      <c r="U38" s="520"/>
      <c r="V38" s="521"/>
      <c r="W38" s="521"/>
      <c r="X38" s="521"/>
      <c r="Y38" s="521"/>
      <c r="Z38" s="521"/>
      <c r="AA38" s="521"/>
      <c r="AB38" s="522"/>
      <c r="AC38" s="298" t="str">
        <f>IF(AC35="⑦","7",IF(AC35="⑥","6",AC35))</f>
        <v>➅</v>
      </c>
      <c r="AD38" s="285"/>
      <c r="AE38" s="285"/>
      <c r="AF38" s="285"/>
      <c r="AG38" s="285"/>
      <c r="AH38" s="285"/>
      <c r="AI38" s="285"/>
      <c r="AJ38" s="285"/>
      <c r="AK38" s="298">
        <f>IF(AK35="⑦","7",IF(AK35="⑥","6",AK35))</f>
        <v>4</v>
      </c>
      <c r="AL38" s="285"/>
      <c r="AM38" s="285"/>
      <c r="AN38" s="285"/>
      <c r="AO38" s="285"/>
      <c r="AP38" s="285"/>
      <c r="AQ38" s="285"/>
      <c r="AR38" s="299"/>
      <c r="AS38" s="285">
        <f>IF(AS35="⑦","7",IF(AS35="⑥","6",AS35))</f>
        <v>3</v>
      </c>
      <c r="AT38" s="285"/>
      <c r="AU38" s="285"/>
      <c r="AV38" s="285"/>
      <c r="AW38" s="285"/>
      <c r="AX38" s="285"/>
      <c r="AY38" s="285"/>
      <c r="AZ38" s="299"/>
      <c r="BA38" s="252"/>
      <c r="BB38" s="252"/>
      <c r="BC38" s="252"/>
      <c r="BD38" s="252"/>
      <c r="BE38" s="252"/>
      <c r="BF38" s="252"/>
      <c r="BG38" s="252"/>
      <c r="BH38" s="253"/>
      <c r="BI38" s="381"/>
      <c r="BJ38" s="455"/>
      <c r="BK38" s="455"/>
      <c r="BL38" s="455"/>
      <c r="BM38" s="448"/>
      <c r="BN38" s="448"/>
      <c r="BO38" s="448"/>
      <c r="BP38" s="449"/>
    </row>
    <row r="39" spans="2:68" ht="18.75" customHeight="1">
      <c r="B39" s="272"/>
      <c r="C39" s="395">
        <f>BM41</f>
        <v>1</v>
      </c>
      <c r="D39" s="397" t="s">
        <v>1016</v>
      </c>
      <c r="E39" s="384"/>
      <c r="F39" s="384"/>
      <c r="G39" s="510" t="str">
        <f>IF(D39="ここに","",VLOOKUP(D39,'登録ナンバー'!$A$1:$C$620,2,0))</f>
        <v>植垣</v>
      </c>
      <c r="H39" s="510"/>
      <c r="I39" s="510"/>
      <c r="J39" s="510"/>
      <c r="K39" s="510"/>
      <c r="L39" s="510" t="s">
        <v>2</v>
      </c>
      <c r="M39" s="510" t="s">
        <v>1017</v>
      </c>
      <c r="N39" s="510"/>
      <c r="O39" s="510"/>
      <c r="P39" s="510" t="str">
        <f>IF(M39="ここに","",VLOOKUP(M39,'[1]登録ナンバー'!$A$1:$C$620,2,0))</f>
        <v>高瀬</v>
      </c>
      <c r="Q39" s="510"/>
      <c r="R39" s="510"/>
      <c r="S39" s="510"/>
      <c r="T39" s="511"/>
      <c r="U39" s="512">
        <f>IF(AH35="","",IF(AND(AH35=6,AC35&lt;&gt;"⑦"),"⑥",IF(AH35=7,"⑦",AH35)))</f>
        <v>3</v>
      </c>
      <c r="V39" s="510"/>
      <c r="W39" s="510"/>
      <c r="X39" s="510" t="s">
        <v>3</v>
      </c>
      <c r="Y39" s="510"/>
      <c r="Z39" s="510">
        <v>6</v>
      </c>
      <c r="AA39" s="510"/>
      <c r="AB39" s="511"/>
      <c r="AC39" s="502"/>
      <c r="AD39" s="503"/>
      <c r="AE39" s="503"/>
      <c r="AF39" s="503"/>
      <c r="AG39" s="503"/>
      <c r="AH39" s="503"/>
      <c r="AI39" s="503"/>
      <c r="AJ39" s="503"/>
      <c r="AK39" s="508" t="s">
        <v>1114</v>
      </c>
      <c r="AL39" s="488"/>
      <c r="AM39" s="488"/>
      <c r="AN39" s="488" t="s">
        <v>3</v>
      </c>
      <c r="AO39" s="488"/>
      <c r="AP39" s="488">
        <v>2</v>
      </c>
      <c r="AQ39" s="488"/>
      <c r="AR39" s="489"/>
      <c r="AS39" s="488" t="s">
        <v>1114</v>
      </c>
      <c r="AT39" s="488"/>
      <c r="AU39" s="488"/>
      <c r="AV39" s="488" t="s">
        <v>3</v>
      </c>
      <c r="AW39" s="488"/>
      <c r="AX39" s="488">
        <v>4</v>
      </c>
      <c r="AY39" s="488"/>
      <c r="AZ39" s="489"/>
      <c r="BA39" s="492"/>
      <c r="BB39" s="492"/>
      <c r="BC39" s="492"/>
      <c r="BD39" s="488" t="s">
        <v>3</v>
      </c>
      <c r="BE39" s="488"/>
      <c r="BF39" s="494"/>
      <c r="BG39" s="494"/>
      <c r="BH39" s="495"/>
      <c r="BI39" s="498" t="s">
        <v>1136</v>
      </c>
      <c r="BJ39" s="500">
        <v>2</v>
      </c>
      <c r="BK39" s="500"/>
      <c r="BL39" s="500"/>
      <c r="BM39" s="475">
        <v>1</v>
      </c>
      <c r="BN39" s="475"/>
      <c r="BO39" s="475"/>
      <c r="BP39" s="476"/>
    </row>
    <row r="40" spans="2:68" ht="8.25" customHeight="1">
      <c r="B40" s="272"/>
      <c r="C40" s="396"/>
      <c r="D40" s="377"/>
      <c r="E40" s="336"/>
      <c r="F40" s="336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480"/>
      <c r="U40" s="513"/>
      <c r="V40" s="348"/>
      <c r="W40" s="348"/>
      <c r="X40" s="348"/>
      <c r="Y40" s="348"/>
      <c r="Z40" s="348"/>
      <c r="AA40" s="348"/>
      <c r="AB40" s="480"/>
      <c r="AC40" s="504"/>
      <c r="AD40" s="505"/>
      <c r="AE40" s="505"/>
      <c r="AF40" s="505"/>
      <c r="AG40" s="505"/>
      <c r="AH40" s="505"/>
      <c r="AI40" s="505"/>
      <c r="AJ40" s="505"/>
      <c r="AK40" s="509"/>
      <c r="AL40" s="490"/>
      <c r="AM40" s="490"/>
      <c r="AN40" s="490"/>
      <c r="AO40" s="490"/>
      <c r="AP40" s="490"/>
      <c r="AQ40" s="490"/>
      <c r="AR40" s="491"/>
      <c r="AS40" s="490"/>
      <c r="AT40" s="490"/>
      <c r="AU40" s="490"/>
      <c r="AV40" s="490"/>
      <c r="AW40" s="490"/>
      <c r="AX40" s="490"/>
      <c r="AY40" s="490"/>
      <c r="AZ40" s="491"/>
      <c r="BA40" s="493"/>
      <c r="BB40" s="493"/>
      <c r="BC40" s="493"/>
      <c r="BD40" s="490"/>
      <c r="BE40" s="490"/>
      <c r="BF40" s="496"/>
      <c r="BG40" s="496"/>
      <c r="BH40" s="497"/>
      <c r="BI40" s="499"/>
      <c r="BJ40" s="501"/>
      <c r="BK40" s="501"/>
      <c r="BL40" s="501"/>
      <c r="BM40" s="477"/>
      <c r="BN40" s="477"/>
      <c r="BO40" s="477"/>
      <c r="BP40" s="478"/>
    </row>
    <row r="41" spans="2:68" ht="18.75" customHeight="1">
      <c r="B41" s="272"/>
      <c r="D41" s="377" t="s">
        <v>4</v>
      </c>
      <c r="E41" s="336"/>
      <c r="F41" s="336"/>
      <c r="G41" s="348" t="str">
        <f>IF(D39="ここに","",VLOOKUP(D39,'[1]登録ナンバー'!$A$1:$D$620,4,0))</f>
        <v>うさかめ</v>
      </c>
      <c r="H41" s="348"/>
      <c r="I41" s="348"/>
      <c r="J41" s="348"/>
      <c r="K41" s="348"/>
      <c r="L41" s="293"/>
      <c r="M41" s="348" t="s">
        <v>4</v>
      </c>
      <c r="N41" s="348"/>
      <c r="O41" s="348"/>
      <c r="P41" s="348" t="str">
        <f>IF(M39="ここに","",VLOOKUP(M39,'[1]登録ナンバー'!$A$1:$D$620,4,0))</f>
        <v>うさかめ</v>
      </c>
      <c r="Q41" s="348"/>
      <c r="R41" s="348"/>
      <c r="S41" s="348"/>
      <c r="T41" s="480"/>
      <c r="U41" s="513"/>
      <c r="V41" s="348"/>
      <c r="W41" s="348"/>
      <c r="X41" s="348"/>
      <c r="Y41" s="348"/>
      <c r="Z41" s="348"/>
      <c r="AA41" s="348"/>
      <c r="AB41" s="480"/>
      <c r="AC41" s="504"/>
      <c r="AD41" s="505"/>
      <c r="AE41" s="505"/>
      <c r="AF41" s="505"/>
      <c r="AG41" s="505"/>
      <c r="AH41" s="505"/>
      <c r="AI41" s="505"/>
      <c r="AJ41" s="505"/>
      <c r="AK41" s="509"/>
      <c r="AL41" s="490"/>
      <c r="AM41" s="490"/>
      <c r="AN41" s="490"/>
      <c r="AO41" s="490"/>
      <c r="AP41" s="490"/>
      <c r="AQ41" s="490"/>
      <c r="AR41" s="491"/>
      <c r="AS41" s="490"/>
      <c r="AT41" s="490"/>
      <c r="AU41" s="490"/>
      <c r="AV41" s="490"/>
      <c r="AW41" s="490"/>
      <c r="AX41" s="490"/>
      <c r="AY41" s="490"/>
      <c r="AZ41" s="491"/>
      <c r="BA41" s="493"/>
      <c r="BB41" s="493"/>
      <c r="BC41" s="493"/>
      <c r="BD41" s="490"/>
      <c r="BE41" s="490"/>
      <c r="BF41" s="496"/>
      <c r="BG41" s="496"/>
      <c r="BH41" s="497"/>
      <c r="BI41" s="481">
        <f>IF(OR(COUNTIF(BJ35:BL53,2)&gt;=3,COUNTIF(BJ35:BL53,1)&gt;=3),(AS42+U42+AK42+BA42)/(AS42+Z39+AX39+AP39+BF39+BA42+U42+AK42),"")</f>
      </c>
      <c r="BJ41" s="348"/>
      <c r="BK41" s="348"/>
      <c r="BL41" s="348"/>
      <c r="BM41" s="484">
        <f>RANK(BJ39,BJ35:BL54)</f>
        <v>1</v>
      </c>
      <c r="BN41" s="484"/>
      <c r="BO41" s="484"/>
      <c r="BP41" s="485"/>
    </row>
    <row r="42" spans="2:68" ht="4.5" customHeight="1" hidden="1">
      <c r="B42" s="272"/>
      <c r="D42" s="377"/>
      <c r="E42" s="336"/>
      <c r="F42" s="336"/>
      <c r="G42" s="293"/>
      <c r="H42" s="293"/>
      <c r="I42" s="293"/>
      <c r="J42" s="293"/>
      <c r="K42" s="293"/>
      <c r="L42" s="293"/>
      <c r="M42" s="479"/>
      <c r="N42" s="348"/>
      <c r="O42" s="348"/>
      <c r="P42" s="293"/>
      <c r="Q42" s="293"/>
      <c r="R42" s="293"/>
      <c r="S42" s="326"/>
      <c r="T42" s="327"/>
      <c r="U42" s="328">
        <f>IF(U39="⑦","7",IF(U39="⑥","6",U39))</f>
        <v>3</v>
      </c>
      <c r="V42" s="295"/>
      <c r="W42" s="295"/>
      <c r="X42" s="295"/>
      <c r="Y42" s="295"/>
      <c r="Z42" s="295"/>
      <c r="AA42" s="295"/>
      <c r="AB42" s="296"/>
      <c r="AC42" s="506"/>
      <c r="AD42" s="507"/>
      <c r="AE42" s="507"/>
      <c r="AF42" s="507"/>
      <c r="AG42" s="507"/>
      <c r="AH42" s="507"/>
      <c r="AI42" s="507"/>
      <c r="AJ42" s="507"/>
      <c r="AK42" s="328" t="str">
        <f>IF(AK39="⑦","7",IF(AK39="⑥","6",AK39))</f>
        <v>➅</v>
      </c>
      <c r="AL42" s="329"/>
      <c r="AM42" s="329"/>
      <c r="AN42" s="329"/>
      <c r="AO42" s="329"/>
      <c r="AP42" s="329"/>
      <c r="AQ42" s="329"/>
      <c r="AR42" s="330"/>
      <c r="AS42" s="329" t="str">
        <f>IF(AS39="⑦","7",IF(AS39="⑥","6",AS39))</f>
        <v>➅</v>
      </c>
      <c r="AT42" s="329"/>
      <c r="AU42" s="329"/>
      <c r="AV42" s="329"/>
      <c r="AW42" s="329"/>
      <c r="AX42" s="329"/>
      <c r="AY42" s="329"/>
      <c r="AZ42" s="330"/>
      <c r="BA42" s="331"/>
      <c r="BB42" s="331"/>
      <c r="BC42" s="331"/>
      <c r="BD42" s="331"/>
      <c r="BE42" s="331"/>
      <c r="BF42" s="331"/>
      <c r="BG42" s="331"/>
      <c r="BH42" s="332"/>
      <c r="BI42" s="482"/>
      <c r="BJ42" s="483"/>
      <c r="BK42" s="483"/>
      <c r="BL42" s="483"/>
      <c r="BM42" s="486"/>
      <c r="BN42" s="486"/>
      <c r="BO42" s="486"/>
      <c r="BP42" s="487"/>
    </row>
    <row r="43" spans="2:68" ht="18.75" customHeight="1">
      <c r="B43" s="272"/>
      <c r="C43" s="395">
        <f>BM45</f>
        <v>3</v>
      </c>
      <c r="D43" s="397" t="s">
        <v>1021</v>
      </c>
      <c r="E43" s="384"/>
      <c r="F43" s="384"/>
      <c r="G43" s="471" t="str">
        <f>IF(D43="ここに","",VLOOKUP(D43,'登録ナンバー'!$A$1:$C$620,2,0))</f>
        <v>梅田</v>
      </c>
      <c r="H43" s="471"/>
      <c r="I43" s="471"/>
      <c r="J43" s="471"/>
      <c r="K43" s="471"/>
      <c r="L43" s="472" t="s">
        <v>2</v>
      </c>
      <c r="M43" s="471" t="s">
        <v>1022</v>
      </c>
      <c r="N43" s="471"/>
      <c r="O43" s="471"/>
      <c r="P43" s="471" t="str">
        <f>IF(M43="ここに","",VLOOKUP(M43,'[1]登録ナンバー'!$A$1:$C$620,2,0))</f>
        <v>福永</v>
      </c>
      <c r="Q43" s="471"/>
      <c r="R43" s="471"/>
      <c r="S43" s="471"/>
      <c r="T43" s="473"/>
      <c r="U43" s="470" t="str">
        <f>IF(AP35="","",IF(AND(AP35=6,AK35&lt;&gt;"⑦"),"⑥",IF(AP35=7,"⑦",AP35)))</f>
        <v>⑥</v>
      </c>
      <c r="V43" s="384"/>
      <c r="W43" s="384"/>
      <c r="X43" s="384" t="s">
        <v>3</v>
      </c>
      <c r="Y43" s="384"/>
      <c r="Z43" s="384">
        <f>IF(AP35="","",IF(AK35="⑥",6,IF(AK35="⑦",7,AK35)))</f>
        <v>4</v>
      </c>
      <c r="AA43" s="384"/>
      <c r="AB43" s="398"/>
      <c r="AC43" s="470">
        <f>IF(AP39="","",IF(AND(AP39=6,AK39&lt;&gt;"⑦"),"⑥",IF(AP39=7,"⑦",AP39)))</f>
        <v>2</v>
      </c>
      <c r="AD43" s="384"/>
      <c r="AE43" s="384"/>
      <c r="AF43" s="384" t="s">
        <v>3</v>
      </c>
      <c r="AG43" s="384"/>
      <c r="AH43" s="384">
        <v>6</v>
      </c>
      <c r="AI43" s="384"/>
      <c r="AJ43" s="384"/>
      <c r="AK43" s="456"/>
      <c r="AL43" s="457"/>
      <c r="AM43" s="457"/>
      <c r="AN43" s="457"/>
      <c r="AO43" s="457"/>
      <c r="AP43" s="457"/>
      <c r="AQ43" s="457"/>
      <c r="AR43" s="458"/>
      <c r="AS43" s="464">
        <v>3</v>
      </c>
      <c r="AT43" s="464"/>
      <c r="AU43" s="464"/>
      <c r="AV43" s="464" t="s">
        <v>3</v>
      </c>
      <c r="AW43" s="464"/>
      <c r="AX43" s="464">
        <v>6</v>
      </c>
      <c r="AY43" s="464"/>
      <c r="AZ43" s="466"/>
      <c r="BA43" s="468"/>
      <c r="BB43" s="468"/>
      <c r="BC43" s="468"/>
      <c r="BD43" s="464" t="s">
        <v>3</v>
      </c>
      <c r="BE43" s="464"/>
      <c r="BF43" s="451"/>
      <c r="BG43" s="451"/>
      <c r="BH43" s="452"/>
      <c r="BI43" s="369" t="s">
        <v>1135</v>
      </c>
      <c r="BJ43" s="371">
        <f>COUNTIF(U43:BH44,"⑥")+COUNTIF(U43:BH44,"⑦")</f>
        <v>1</v>
      </c>
      <c r="BK43" s="371"/>
      <c r="BL43" s="371"/>
      <c r="BM43" s="373">
        <v>2</v>
      </c>
      <c r="BN43" s="373"/>
      <c r="BO43" s="373"/>
      <c r="BP43" s="374"/>
    </row>
    <row r="44" spans="2:68" ht="14.25" customHeight="1">
      <c r="B44" s="272"/>
      <c r="C44" s="396"/>
      <c r="D44" s="377"/>
      <c r="E44" s="336"/>
      <c r="F44" s="336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4"/>
      <c r="U44" s="351"/>
      <c r="V44" s="336"/>
      <c r="W44" s="336"/>
      <c r="X44" s="336"/>
      <c r="Y44" s="336"/>
      <c r="Z44" s="336"/>
      <c r="AA44" s="336"/>
      <c r="AB44" s="350"/>
      <c r="AC44" s="351"/>
      <c r="AD44" s="336"/>
      <c r="AE44" s="336"/>
      <c r="AF44" s="336"/>
      <c r="AG44" s="336"/>
      <c r="AH44" s="336"/>
      <c r="AI44" s="336"/>
      <c r="AJ44" s="336"/>
      <c r="AK44" s="459"/>
      <c r="AL44" s="367"/>
      <c r="AM44" s="367"/>
      <c r="AN44" s="367"/>
      <c r="AO44" s="367"/>
      <c r="AP44" s="367"/>
      <c r="AQ44" s="367"/>
      <c r="AR44" s="460"/>
      <c r="AS44" s="465"/>
      <c r="AT44" s="465"/>
      <c r="AU44" s="465"/>
      <c r="AV44" s="465"/>
      <c r="AW44" s="465"/>
      <c r="AX44" s="465"/>
      <c r="AY44" s="465"/>
      <c r="AZ44" s="467"/>
      <c r="BA44" s="469"/>
      <c r="BB44" s="469"/>
      <c r="BC44" s="469"/>
      <c r="BD44" s="465"/>
      <c r="BE44" s="465"/>
      <c r="BF44" s="453"/>
      <c r="BG44" s="453"/>
      <c r="BH44" s="454"/>
      <c r="BI44" s="370"/>
      <c r="BJ44" s="372"/>
      <c r="BK44" s="372"/>
      <c r="BL44" s="372"/>
      <c r="BM44" s="375"/>
      <c r="BN44" s="375"/>
      <c r="BO44" s="375"/>
      <c r="BP44" s="376"/>
    </row>
    <row r="45" spans="2:68" ht="18.75" customHeight="1">
      <c r="B45" s="272"/>
      <c r="D45" s="377" t="s">
        <v>4</v>
      </c>
      <c r="E45" s="336"/>
      <c r="F45" s="336"/>
      <c r="G45" s="336" t="str">
        <f>IF(D43="ここに","",VLOOKUP(D43,'[1]登録ナンバー'!$A$1:$D$620,4,0))</f>
        <v>Kテニス</v>
      </c>
      <c r="H45" s="336"/>
      <c r="I45" s="336"/>
      <c r="J45" s="336"/>
      <c r="K45" s="336"/>
      <c r="L45" s="1"/>
      <c r="M45" s="336" t="s">
        <v>4</v>
      </c>
      <c r="N45" s="336"/>
      <c r="O45" s="336"/>
      <c r="P45" s="336" t="str">
        <f>IF(M43="ここに","",VLOOKUP(M43,'[1]登録ナンバー'!$A$1:$D$620,4,0))</f>
        <v>Kテニス</v>
      </c>
      <c r="Q45" s="336"/>
      <c r="R45" s="336"/>
      <c r="S45" s="336"/>
      <c r="T45" s="350"/>
      <c r="U45" s="351"/>
      <c r="V45" s="336"/>
      <c r="W45" s="336"/>
      <c r="X45" s="336"/>
      <c r="Y45" s="336"/>
      <c r="Z45" s="336"/>
      <c r="AA45" s="336"/>
      <c r="AB45" s="350"/>
      <c r="AC45" s="351"/>
      <c r="AD45" s="336"/>
      <c r="AE45" s="336"/>
      <c r="AF45" s="336"/>
      <c r="AG45" s="336"/>
      <c r="AH45" s="336"/>
      <c r="AI45" s="336"/>
      <c r="AJ45" s="336"/>
      <c r="AK45" s="459"/>
      <c r="AL45" s="367"/>
      <c r="AM45" s="367"/>
      <c r="AN45" s="367"/>
      <c r="AO45" s="367"/>
      <c r="AP45" s="367"/>
      <c r="AQ45" s="367"/>
      <c r="AR45" s="460"/>
      <c r="AS45" s="465"/>
      <c r="AT45" s="465"/>
      <c r="AU45" s="465"/>
      <c r="AV45" s="465"/>
      <c r="AW45" s="465"/>
      <c r="AX45" s="465"/>
      <c r="AY45" s="465"/>
      <c r="AZ45" s="467"/>
      <c r="BA45" s="469"/>
      <c r="BB45" s="469"/>
      <c r="BC45" s="469"/>
      <c r="BD45" s="465"/>
      <c r="BE45" s="465"/>
      <c r="BF45" s="453"/>
      <c r="BG45" s="453"/>
      <c r="BH45" s="454"/>
      <c r="BI45" s="380">
        <f>IF(OR(COUNTIF(BJ35:BL53,2)&gt;=3,COUNTIF(BJ35:BL54,1)&gt;=3),(AS46+AC46+BA46+U46)/(AS46+AH43+AX43+Z43+BF43+BA46+AC46+U46),"")</f>
      </c>
      <c r="BJ45" s="382"/>
      <c r="BK45" s="382"/>
      <c r="BL45" s="382"/>
      <c r="BM45" s="362">
        <f>RANK(BJ43,BJ35:BL54)</f>
        <v>3</v>
      </c>
      <c r="BN45" s="362"/>
      <c r="BO45" s="362"/>
      <c r="BP45" s="363"/>
    </row>
    <row r="46" spans="2:68" ht="6" customHeight="1" hidden="1">
      <c r="B46" s="272"/>
      <c r="D46" s="377"/>
      <c r="E46" s="336"/>
      <c r="F46" s="336"/>
      <c r="G46" s="1"/>
      <c r="H46" s="1"/>
      <c r="I46" s="1"/>
      <c r="J46" s="1"/>
      <c r="K46" s="1"/>
      <c r="L46" s="1"/>
      <c r="M46" s="377"/>
      <c r="N46" s="336"/>
      <c r="O46" s="336"/>
      <c r="P46" s="1"/>
      <c r="Q46" s="1"/>
      <c r="R46" s="1"/>
      <c r="S46" s="12"/>
      <c r="T46" s="251"/>
      <c r="U46" s="298" t="str">
        <f>IF(U43="⑦","7",IF(U43="⑥","6",U43))</f>
        <v>6</v>
      </c>
      <c r="V46" s="1"/>
      <c r="W46" s="1"/>
      <c r="X46" s="1"/>
      <c r="Y46" s="1"/>
      <c r="Z46" s="1"/>
      <c r="AA46" s="1"/>
      <c r="AB46" s="284"/>
      <c r="AC46" s="298">
        <f>IF(AC43="⑦","7",IF(AC43="⑥","6",AC43))</f>
        <v>2</v>
      </c>
      <c r="AD46" s="1"/>
      <c r="AE46" s="1"/>
      <c r="AF46" s="1"/>
      <c r="AG46" s="1"/>
      <c r="AH46" s="1"/>
      <c r="AI46" s="1"/>
      <c r="AJ46" s="1"/>
      <c r="AK46" s="461"/>
      <c r="AL46" s="462"/>
      <c r="AM46" s="462"/>
      <c r="AN46" s="462"/>
      <c r="AO46" s="462"/>
      <c r="AP46" s="462"/>
      <c r="AQ46" s="462"/>
      <c r="AR46" s="463"/>
      <c r="AS46" s="285">
        <f>IF(AS43="⑦","7",IF(AS43="⑥","6",AS43))</f>
        <v>3</v>
      </c>
      <c r="AT46" s="285"/>
      <c r="AU46" s="285"/>
      <c r="AV46" s="285"/>
      <c r="AW46" s="285"/>
      <c r="AX46" s="285"/>
      <c r="AY46" s="285"/>
      <c r="AZ46" s="299"/>
      <c r="BA46" s="14"/>
      <c r="BB46" s="14"/>
      <c r="BC46" s="14"/>
      <c r="BD46" s="14"/>
      <c r="BE46" s="14"/>
      <c r="BF46" s="14"/>
      <c r="BG46" s="14"/>
      <c r="BH46" s="254"/>
      <c r="BI46" s="381"/>
      <c r="BJ46" s="455"/>
      <c r="BK46" s="455"/>
      <c r="BL46" s="455"/>
      <c r="BM46" s="448"/>
      <c r="BN46" s="448"/>
      <c r="BO46" s="448"/>
      <c r="BP46" s="449"/>
    </row>
    <row r="47" spans="2:68" ht="18.75" customHeight="1">
      <c r="B47" s="272"/>
      <c r="C47" s="395">
        <f>BM49</f>
        <v>2</v>
      </c>
      <c r="D47" s="397" t="s">
        <v>464</v>
      </c>
      <c r="E47" s="384"/>
      <c r="F47" s="384"/>
      <c r="G47" s="442" t="str">
        <f>IF(D47="ここに","",VLOOKUP(D47,'[1]登録ナンバー'!$A$1:$C$620,2,0))</f>
        <v>青井</v>
      </c>
      <c r="H47" s="442"/>
      <c r="I47" s="442"/>
      <c r="J47" s="442"/>
      <c r="K47" s="442"/>
      <c r="L47" s="442" t="s">
        <v>2</v>
      </c>
      <c r="M47" s="442" t="s">
        <v>21</v>
      </c>
      <c r="N47" s="442"/>
      <c r="O47" s="442"/>
      <c r="P47" s="442" t="s">
        <v>1108</v>
      </c>
      <c r="Q47" s="442"/>
      <c r="R47" s="442"/>
      <c r="S47" s="442"/>
      <c r="T47" s="444"/>
      <c r="U47" s="441" t="str">
        <f>IF(AX35="","",IF(AND(AX35=6,AS35&lt;&gt;"⑦"),"⑥",IF(AX35=7,"⑦",AX35)))</f>
        <v>⑥</v>
      </c>
      <c r="V47" s="442"/>
      <c r="W47" s="442"/>
      <c r="X47" s="442" t="s">
        <v>3</v>
      </c>
      <c r="Y47" s="442"/>
      <c r="Z47" s="442">
        <f>IF(AX35="","",IF(AS35="⑥",6,IF(AS35="⑦",7,AS35)))</f>
        <v>3</v>
      </c>
      <c r="AA47" s="442"/>
      <c r="AB47" s="444"/>
      <c r="AC47" s="441">
        <f>IF(AX39="","",IF(AND(AX39=6,AS39&lt;&gt;"⑦"),"⑥",IF(AX39=7,"⑦",AX39)))</f>
        <v>4</v>
      </c>
      <c r="AD47" s="442"/>
      <c r="AE47" s="442"/>
      <c r="AF47" s="442" t="s">
        <v>3</v>
      </c>
      <c r="AG47" s="442"/>
      <c r="AH47" s="442">
        <v>6</v>
      </c>
      <c r="AI47" s="442"/>
      <c r="AJ47" s="444"/>
      <c r="AK47" s="441" t="str">
        <f>IF(AX43="","",IF(AND(AX43=6,AS43&lt;&gt;"⑦"),"⑥",IF(AX43=7,"⑦",AX43)))</f>
        <v>⑥</v>
      </c>
      <c r="AL47" s="442"/>
      <c r="AM47" s="442"/>
      <c r="AN47" s="442" t="s">
        <v>3</v>
      </c>
      <c r="AO47" s="442"/>
      <c r="AP47" s="442">
        <f>IF(AX43="","",IF(AS43="⑥",6,IF(AS43="⑦",7,AS43)))</f>
        <v>3</v>
      </c>
      <c r="AQ47" s="442"/>
      <c r="AR47" s="444"/>
      <c r="AS47" s="413"/>
      <c r="AT47" s="414"/>
      <c r="AU47" s="414"/>
      <c r="AV47" s="414"/>
      <c r="AW47" s="414"/>
      <c r="AX47" s="414"/>
      <c r="AY47" s="414"/>
      <c r="AZ47" s="415"/>
      <c r="BA47" s="422"/>
      <c r="BB47" s="423"/>
      <c r="BC47" s="423"/>
      <c r="BD47" s="428" t="s">
        <v>3</v>
      </c>
      <c r="BE47" s="428"/>
      <c r="BF47" s="431"/>
      <c r="BG47" s="431"/>
      <c r="BH47" s="432"/>
      <c r="BI47" s="437" t="s">
        <v>1135</v>
      </c>
      <c r="BJ47" s="439">
        <f>COUNTIF(U47:BH48,"⑥")+COUNTIF(U47:BH48,"⑦")</f>
        <v>2</v>
      </c>
      <c r="BK47" s="439"/>
      <c r="BL47" s="439"/>
      <c r="BM47" s="399">
        <v>1</v>
      </c>
      <c r="BN47" s="399"/>
      <c r="BO47" s="399"/>
      <c r="BP47" s="400"/>
    </row>
    <row r="48" spans="2:68" ht="9" customHeight="1">
      <c r="B48" s="272"/>
      <c r="C48" s="396"/>
      <c r="D48" s="377"/>
      <c r="E48" s="336"/>
      <c r="F48" s="336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445"/>
      <c r="U48" s="443"/>
      <c r="V48" s="361"/>
      <c r="W48" s="361"/>
      <c r="X48" s="361"/>
      <c r="Y48" s="361"/>
      <c r="Z48" s="361"/>
      <c r="AA48" s="361"/>
      <c r="AB48" s="445"/>
      <c r="AC48" s="443"/>
      <c r="AD48" s="361"/>
      <c r="AE48" s="361"/>
      <c r="AF48" s="361"/>
      <c r="AG48" s="361"/>
      <c r="AH48" s="361"/>
      <c r="AI48" s="361"/>
      <c r="AJ48" s="445"/>
      <c r="AK48" s="443"/>
      <c r="AL48" s="361"/>
      <c r="AM48" s="361"/>
      <c r="AN48" s="361"/>
      <c r="AO48" s="361"/>
      <c r="AP48" s="361"/>
      <c r="AQ48" s="361"/>
      <c r="AR48" s="445"/>
      <c r="AS48" s="416"/>
      <c r="AT48" s="417"/>
      <c r="AU48" s="417"/>
      <c r="AV48" s="417"/>
      <c r="AW48" s="417"/>
      <c r="AX48" s="417"/>
      <c r="AY48" s="417"/>
      <c r="AZ48" s="418"/>
      <c r="BA48" s="424"/>
      <c r="BB48" s="425"/>
      <c r="BC48" s="425"/>
      <c r="BD48" s="429"/>
      <c r="BE48" s="429"/>
      <c r="BF48" s="433"/>
      <c r="BG48" s="433"/>
      <c r="BH48" s="434"/>
      <c r="BI48" s="438"/>
      <c r="BJ48" s="440"/>
      <c r="BK48" s="440"/>
      <c r="BL48" s="440"/>
      <c r="BM48" s="401"/>
      <c r="BN48" s="401"/>
      <c r="BO48" s="401"/>
      <c r="BP48" s="402"/>
    </row>
    <row r="49" spans="2:68" ht="18.75" customHeight="1" thickBot="1">
      <c r="B49" s="272"/>
      <c r="D49" s="377" t="s">
        <v>4</v>
      </c>
      <c r="E49" s="336"/>
      <c r="F49" s="336"/>
      <c r="G49" s="361" t="str">
        <f>IF(D47="登録No","",VLOOKUP(D47,'[1]登録ナンバー'!$A$1:$D$620,4,0))</f>
        <v>プラチナ</v>
      </c>
      <c r="H49" s="361"/>
      <c r="I49" s="361"/>
      <c r="J49" s="361"/>
      <c r="K49" s="361"/>
      <c r="L49" s="313"/>
      <c r="M49" s="403" t="s">
        <v>4</v>
      </c>
      <c r="N49" s="403"/>
      <c r="O49" s="403"/>
      <c r="P49" s="403" t="s">
        <v>462</v>
      </c>
      <c r="Q49" s="403"/>
      <c r="R49" s="403"/>
      <c r="S49" s="403"/>
      <c r="T49" s="404"/>
      <c r="U49" s="443"/>
      <c r="V49" s="361"/>
      <c r="W49" s="361"/>
      <c r="X49" s="447"/>
      <c r="Y49" s="447"/>
      <c r="Z49" s="447"/>
      <c r="AA49" s="447"/>
      <c r="AB49" s="450"/>
      <c r="AC49" s="443"/>
      <c r="AD49" s="361"/>
      <c r="AE49" s="361"/>
      <c r="AF49" s="361"/>
      <c r="AG49" s="361"/>
      <c r="AH49" s="361"/>
      <c r="AI49" s="361"/>
      <c r="AJ49" s="445"/>
      <c r="AK49" s="446"/>
      <c r="AL49" s="447"/>
      <c r="AM49" s="447"/>
      <c r="AN49" s="361"/>
      <c r="AO49" s="361"/>
      <c r="AP49" s="361"/>
      <c r="AQ49" s="361"/>
      <c r="AR49" s="445"/>
      <c r="AS49" s="416"/>
      <c r="AT49" s="417"/>
      <c r="AU49" s="417"/>
      <c r="AV49" s="417"/>
      <c r="AW49" s="417"/>
      <c r="AX49" s="417"/>
      <c r="AY49" s="417"/>
      <c r="AZ49" s="418"/>
      <c r="BA49" s="426"/>
      <c r="BB49" s="427"/>
      <c r="BC49" s="427"/>
      <c r="BD49" s="430"/>
      <c r="BE49" s="430"/>
      <c r="BF49" s="435"/>
      <c r="BG49" s="435"/>
      <c r="BH49" s="436"/>
      <c r="BI49" s="405">
        <f>IF(OR(COUNTIF(BJ35:BL54,2)&gt;=3,COUNTIF(BJ35:BL54,1)&gt;=3),(U50+AC50+AK50+BA50)/(U50+AH47+Z47+AP47+BF47+BA50+AC50+AK50),"")</f>
      </c>
      <c r="BJ49" s="407"/>
      <c r="BK49" s="407"/>
      <c r="BL49" s="407"/>
      <c r="BM49" s="409">
        <v>2</v>
      </c>
      <c r="BN49" s="409"/>
      <c r="BO49" s="409"/>
      <c r="BP49" s="410"/>
    </row>
    <row r="50" spans="2:68" ht="6.75" customHeight="1" hidden="1">
      <c r="B50" s="272"/>
      <c r="D50" s="377"/>
      <c r="E50" s="336"/>
      <c r="F50" s="336"/>
      <c r="G50" s="313"/>
      <c r="H50" s="313"/>
      <c r="I50" s="313"/>
      <c r="J50" s="313"/>
      <c r="K50" s="313"/>
      <c r="L50" s="313"/>
      <c r="M50" s="313"/>
      <c r="N50" s="314"/>
      <c r="O50" s="314"/>
      <c r="P50" s="314"/>
      <c r="Q50" s="314"/>
      <c r="R50" s="314"/>
      <c r="S50" s="314"/>
      <c r="T50" s="314"/>
      <c r="U50" s="315" t="str">
        <f>IF(U47="⑦","7",IF(U47="⑥","6",U47))</f>
        <v>6</v>
      </c>
      <c r="V50" s="316"/>
      <c r="W50" s="317"/>
      <c r="X50" s="318"/>
      <c r="Y50" s="318"/>
      <c r="Z50" s="318"/>
      <c r="AA50" s="318"/>
      <c r="AB50" s="319"/>
      <c r="AC50" s="315">
        <f>IF(AC47="⑦","7",IF(AC47="⑥","6",AC47))</f>
        <v>4</v>
      </c>
      <c r="AD50" s="318"/>
      <c r="AE50" s="318"/>
      <c r="AF50" s="318"/>
      <c r="AG50" s="318"/>
      <c r="AH50" s="318"/>
      <c r="AI50" s="318"/>
      <c r="AJ50" s="319"/>
      <c r="AK50" s="315" t="str">
        <f>IF(AK47="⑦","7",IF(AK47="⑥","6",AK47))</f>
        <v>6</v>
      </c>
      <c r="AL50" s="318"/>
      <c r="AM50" s="318"/>
      <c r="AN50" s="318"/>
      <c r="AO50" s="318"/>
      <c r="AP50" s="318"/>
      <c r="AQ50" s="318"/>
      <c r="AR50" s="319"/>
      <c r="AS50" s="419"/>
      <c r="AT50" s="420"/>
      <c r="AU50" s="420"/>
      <c r="AV50" s="420"/>
      <c r="AW50" s="420"/>
      <c r="AX50" s="420"/>
      <c r="AY50" s="420"/>
      <c r="AZ50" s="421"/>
      <c r="BA50" s="320">
        <f>IF(BA47="⑦","7",IF(BA47="⑥","6",BA47))</f>
        <v>0</v>
      </c>
      <c r="BB50" s="320"/>
      <c r="BC50" s="320"/>
      <c r="BD50" s="320"/>
      <c r="BE50" s="320"/>
      <c r="BF50" s="320"/>
      <c r="BG50" s="320"/>
      <c r="BH50" s="321"/>
      <c r="BI50" s="406"/>
      <c r="BJ50" s="408"/>
      <c r="BK50" s="408"/>
      <c r="BL50" s="408"/>
      <c r="BM50" s="411"/>
      <c r="BN50" s="411"/>
      <c r="BO50" s="411"/>
      <c r="BP50" s="412"/>
    </row>
    <row r="51" spans="2:68" ht="4.5" customHeight="1" hidden="1" thickBot="1">
      <c r="B51" s="272"/>
      <c r="C51" s="395">
        <f>BM53</f>
        <v>0</v>
      </c>
      <c r="D51" s="397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98"/>
      <c r="U51" s="388">
        <f>IF(BF35="","",IF(AND(BF35=6,BA35&lt;&gt;"⑦"),"⑥",IF(BF35=7,"⑦",BF35)))</f>
      </c>
      <c r="V51" s="389"/>
      <c r="W51" s="389"/>
      <c r="X51" s="336" t="s">
        <v>3</v>
      </c>
      <c r="Y51" s="336"/>
      <c r="Z51" s="366">
        <f>IF(BF35="","",IF(BA35="⑥",6,IF(BA35="⑦",7,BA35)))</f>
      </c>
      <c r="AA51" s="366"/>
      <c r="AB51" s="387"/>
      <c r="AC51" s="388">
        <f>IF(BF39="","",IF(AND(BF39=6,BA39&lt;&gt;"⑦"),"⑥",IF(BF39=7,"⑦",BF39)))</f>
      </c>
      <c r="AD51" s="389"/>
      <c r="AE51" s="389"/>
      <c r="AF51" s="384" t="s">
        <v>3</v>
      </c>
      <c r="AG51" s="384"/>
      <c r="AH51" s="385">
        <f>IF(BF39="","",IF(BA39="⑥",6,IF(BA39="⑦",7,BA39)))</f>
      </c>
      <c r="AI51" s="385"/>
      <c r="AJ51" s="386"/>
      <c r="AK51" s="383">
        <f>IF(BF43="","",IF(AND(BF43=6,BA43&lt;&gt;"⑦"),"⑥",IF(BF43=7,"⑦",BF43)))</f>
      </c>
      <c r="AL51" s="360"/>
      <c r="AM51" s="360"/>
      <c r="AN51" s="384" t="s">
        <v>3</v>
      </c>
      <c r="AO51" s="384"/>
      <c r="AP51" s="385">
        <f>IF(BF43="","",IF(BA43="⑥",6,IF(BA43="⑦",7,BA43)))</f>
      </c>
      <c r="AQ51" s="385"/>
      <c r="AR51" s="386"/>
      <c r="AS51" s="388">
        <f>IF(BF47="","",IF(AND(BF47=6,BA47&lt;&gt;"⑦"),"⑥",IF(BF47=7,"⑦",BF47)))</f>
      </c>
      <c r="AT51" s="389"/>
      <c r="AU51" s="389"/>
      <c r="AV51" s="384" t="s">
        <v>3</v>
      </c>
      <c r="AW51" s="384"/>
      <c r="AX51" s="385">
        <f>IF(BF47="","",IF(BA47="⑥",6,IF(BA47="⑦",7,BA47)))</f>
      </c>
      <c r="AY51" s="385"/>
      <c r="AZ51" s="386"/>
      <c r="BA51" s="367"/>
      <c r="BB51" s="367"/>
      <c r="BC51" s="367"/>
      <c r="BD51" s="367"/>
      <c r="BE51" s="367"/>
      <c r="BF51" s="367"/>
      <c r="BG51" s="367"/>
      <c r="BH51" s="368"/>
      <c r="BI51" s="369"/>
      <c r="BJ51" s="371"/>
      <c r="BK51" s="371"/>
      <c r="BL51" s="371"/>
      <c r="BM51" s="373"/>
      <c r="BN51" s="373"/>
      <c r="BO51" s="373"/>
      <c r="BP51" s="374"/>
    </row>
    <row r="52" spans="2:68" ht="8.25" customHeight="1" hidden="1" thickBot="1">
      <c r="B52" s="272"/>
      <c r="C52" s="396"/>
      <c r="D52" s="377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50"/>
      <c r="U52" s="383"/>
      <c r="V52" s="360"/>
      <c r="W52" s="360"/>
      <c r="X52" s="336"/>
      <c r="Y52" s="336"/>
      <c r="Z52" s="366"/>
      <c r="AA52" s="366"/>
      <c r="AB52" s="387"/>
      <c r="AC52" s="383"/>
      <c r="AD52" s="360"/>
      <c r="AE52" s="360"/>
      <c r="AF52" s="336"/>
      <c r="AG52" s="336"/>
      <c r="AH52" s="366"/>
      <c r="AI52" s="366"/>
      <c r="AJ52" s="387"/>
      <c r="AK52" s="383"/>
      <c r="AL52" s="360"/>
      <c r="AM52" s="360"/>
      <c r="AN52" s="336"/>
      <c r="AO52" s="336"/>
      <c r="AP52" s="366"/>
      <c r="AQ52" s="366"/>
      <c r="AR52" s="387"/>
      <c r="AS52" s="383"/>
      <c r="AT52" s="360"/>
      <c r="AU52" s="360"/>
      <c r="AV52" s="336"/>
      <c r="AW52" s="336"/>
      <c r="AX52" s="366"/>
      <c r="AY52" s="366"/>
      <c r="AZ52" s="387"/>
      <c r="BA52" s="367"/>
      <c r="BB52" s="367"/>
      <c r="BC52" s="367"/>
      <c r="BD52" s="367"/>
      <c r="BE52" s="367"/>
      <c r="BF52" s="367"/>
      <c r="BG52" s="367"/>
      <c r="BH52" s="368"/>
      <c r="BI52" s="370"/>
      <c r="BJ52" s="372"/>
      <c r="BK52" s="372"/>
      <c r="BL52" s="372"/>
      <c r="BM52" s="375"/>
      <c r="BN52" s="375"/>
      <c r="BO52" s="375"/>
      <c r="BP52" s="376"/>
    </row>
    <row r="53" spans="2:68" ht="18.75" customHeight="1" hidden="1" thickBot="1">
      <c r="B53" s="272"/>
      <c r="D53" s="377" t="s">
        <v>4</v>
      </c>
      <c r="E53" s="336"/>
      <c r="F53" s="336"/>
      <c r="G53" s="336"/>
      <c r="H53" s="336"/>
      <c r="I53" s="336"/>
      <c r="J53" s="336"/>
      <c r="K53" s="336"/>
      <c r="L53" s="1"/>
      <c r="M53" s="378"/>
      <c r="N53" s="378"/>
      <c r="O53" s="378"/>
      <c r="P53" s="378"/>
      <c r="Q53" s="378"/>
      <c r="R53" s="378"/>
      <c r="S53" s="378"/>
      <c r="T53" s="379"/>
      <c r="U53" s="390"/>
      <c r="V53" s="391"/>
      <c r="W53" s="391"/>
      <c r="X53" s="392"/>
      <c r="Y53" s="392"/>
      <c r="Z53" s="393"/>
      <c r="AA53" s="393"/>
      <c r="AB53" s="394"/>
      <c r="AC53" s="383"/>
      <c r="AD53" s="360"/>
      <c r="AE53" s="360"/>
      <c r="AF53" s="336"/>
      <c r="AG53" s="336"/>
      <c r="AH53" s="366"/>
      <c r="AI53" s="366"/>
      <c r="AJ53" s="387"/>
      <c r="AK53" s="383"/>
      <c r="AL53" s="360"/>
      <c r="AM53" s="360"/>
      <c r="AN53" s="336"/>
      <c r="AO53" s="336"/>
      <c r="AP53" s="366"/>
      <c r="AQ53" s="366"/>
      <c r="AR53" s="387"/>
      <c r="AS53" s="390"/>
      <c r="AT53" s="391"/>
      <c r="AU53" s="391"/>
      <c r="AV53" s="392"/>
      <c r="AW53" s="392"/>
      <c r="AX53" s="393"/>
      <c r="AY53" s="393"/>
      <c r="AZ53" s="394"/>
      <c r="BA53" s="367"/>
      <c r="BB53" s="367"/>
      <c r="BC53" s="367"/>
      <c r="BD53" s="367"/>
      <c r="BE53" s="367"/>
      <c r="BF53" s="367"/>
      <c r="BG53" s="367"/>
      <c r="BH53" s="368"/>
      <c r="BI53" s="380"/>
      <c r="BJ53" s="382"/>
      <c r="BK53" s="382"/>
      <c r="BL53" s="382"/>
      <c r="BM53" s="362"/>
      <c r="BN53" s="362"/>
      <c r="BO53" s="362"/>
      <c r="BP53" s="363"/>
    </row>
    <row r="54" spans="4:68" ht="6.75" customHeight="1" hidden="1">
      <c r="D54" s="377"/>
      <c r="E54" s="336"/>
      <c r="F54" s="336"/>
      <c r="G54" s="1"/>
      <c r="H54" s="1"/>
      <c r="I54" s="1"/>
      <c r="J54" s="1"/>
      <c r="K54" s="1"/>
      <c r="L54" s="1"/>
      <c r="M54" s="1"/>
      <c r="N54" s="12"/>
      <c r="O54" s="12"/>
      <c r="P54" s="12"/>
      <c r="Q54" s="12"/>
      <c r="R54" s="12"/>
      <c r="S54" s="12"/>
      <c r="T54" s="12"/>
      <c r="U54" s="289">
        <f>IF(U51="⑦","7",IF(U51="⑥","6",U51))</f>
      </c>
      <c r="V54" s="1"/>
      <c r="W54" s="1"/>
      <c r="X54" s="1"/>
      <c r="Y54" s="1"/>
      <c r="Z54" s="1"/>
      <c r="AA54" s="1"/>
      <c r="AB54" s="284"/>
      <c r="AC54" s="289">
        <f>IF(AC51="⑦","7",IF(AC51="⑥","6",AC51))</f>
      </c>
      <c r="AD54" s="1"/>
      <c r="AE54" s="1"/>
      <c r="AF54" s="1"/>
      <c r="AG54" s="1"/>
      <c r="AH54" s="1"/>
      <c r="AI54" s="1"/>
      <c r="AJ54" s="284"/>
      <c r="AK54" s="289">
        <f>IF(AK51="⑦","7",IF(AK51="⑥","6",AK51))</f>
      </c>
      <c r="AL54" s="1"/>
      <c r="AM54" s="1"/>
      <c r="AN54" s="1"/>
      <c r="AO54" s="1"/>
      <c r="AP54" s="1"/>
      <c r="AQ54" s="1"/>
      <c r="AR54" s="284"/>
      <c r="AS54" s="289">
        <f>IF(AS51="⑦","7",IF(AS51="⑥","6",AS51))</f>
      </c>
      <c r="AT54" s="1"/>
      <c r="AU54" s="1"/>
      <c r="AV54" s="1"/>
      <c r="AW54" s="1"/>
      <c r="AX54" s="1"/>
      <c r="AY54" s="1"/>
      <c r="AZ54" s="284"/>
      <c r="BA54" s="367"/>
      <c r="BB54" s="367"/>
      <c r="BC54" s="367"/>
      <c r="BD54" s="367"/>
      <c r="BE54" s="367"/>
      <c r="BF54" s="367"/>
      <c r="BG54" s="367"/>
      <c r="BH54" s="368"/>
      <c r="BI54" s="381"/>
      <c r="BJ54" s="382"/>
      <c r="BK54" s="382"/>
      <c r="BL54" s="382"/>
      <c r="BM54" s="362"/>
      <c r="BN54" s="362"/>
      <c r="BO54" s="362"/>
      <c r="BP54" s="363"/>
    </row>
    <row r="55" spans="4:68" ht="3.75" customHeight="1">
      <c r="D55" s="261"/>
      <c r="E55" s="261"/>
      <c r="F55" s="261"/>
      <c r="G55" s="261"/>
      <c r="H55" s="261"/>
      <c r="I55" s="261"/>
      <c r="J55" s="261"/>
      <c r="K55" s="261"/>
      <c r="L55" s="262"/>
      <c r="M55" s="4"/>
      <c r="N55" s="4"/>
      <c r="O55" s="4"/>
      <c r="P55" s="4"/>
      <c r="Q55" s="4"/>
      <c r="R55" s="4"/>
      <c r="S55" s="4"/>
      <c r="T55" s="262"/>
      <c r="U55" s="4"/>
      <c r="V55" s="4"/>
      <c r="W55" s="4"/>
      <c r="X55" s="4"/>
      <c r="Y55" s="4"/>
      <c r="Z55" s="4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63"/>
      <c r="AR55" s="263"/>
      <c r="AS55" s="263"/>
      <c r="AT55" s="263"/>
      <c r="AU55" s="264"/>
      <c r="AV55" s="264"/>
      <c r="AW55" s="264"/>
      <c r="AX55" s="26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4:68" s="31" customFormat="1" ht="21" customHeight="1">
      <c r="D56" s="358" t="s">
        <v>1030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358"/>
      <c r="BK56" s="358"/>
      <c r="BL56" s="358"/>
      <c r="BM56" s="358"/>
      <c r="BN56" s="358"/>
      <c r="BO56" s="358"/>
      <c r="BP56" s="358"/>
    </row>
    <row r="57" spans="40:54" s="31" customFormat="1" ht="3.75" customHeight="1">
      <c r="AN57" s="2"/>
      <c r="AO57" s="2"/>
      <c r="BA57" s="2"/>
      <c r="BB57" s="2"/>
    </row>
    <row r="58" spans="3:53" ht="7.5" customHeight="1">
      <c r="C58" s="26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364" t="s">
        <v>5</v>
      </c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5"/>
      <c r="AZ58" s="5"/>
      <c r="BA58" s="5"/>
    </row>
    <row r="59" spans="3:50" ht="7.5" customHeight="1">
      <c r="C59" s="265"/>
      <c r="D59" s="10"/>
      <c r="P59" s="1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</row>
    <row r="60" spans="3:50" ht="2.25" customHeight="1">
      <c r="C60" s="265"/>
      <c r="D60" s="10"/>
      <c r="P60" s="1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</row>
    <row r="61" ht="3" customHeight="1">
      <c r="C61" s="265"/>
    </row>
    <row r="62" spans="3:63" s="1" customFormat="1" ht="7.5" customHeight="1">
      <c r="C62" s="265"/>
      <c r="D62" s="365" t="str">
        <f>IF(AH10="","リーグ1・1位",VLOOKUP(1,$C$10:$T$29,5,FALSE))</f>
        <v>永松</v>
      </c>
      <c r="E62" s="365"/>
      <c r="F62" s="365"/>
      <c r="G62" s="365"/>
      <c r="H62" s="365"/>
      <c r="I62" s="365"/>
      <c r="J62" s="365"/>
      <c r="K62" s="365"/>
      <c r="L62" s="365"/>
      <c r="M62" s="365"/>
      <c r="N62" s="348" t="str">
        <f>IF(AH10="","",VLOOKUP(1,$C$10:$T$29,14,FALSE))</f>
        <v>川並</v>
      </c>
      <c r="O62" s="348"/>
      <c r="P62" s="348"/>
      <c r="Q62" s="348"/>
      <c r="R62" s="348"/>
      <c r="S62" s="348"/>
      <c r="T62" s="348"/>
      <c r="U62" s="348"/>
      <c r="V62" s="348"/>
      <c r="W62" s="348"/>
      <c r="X62" s="265"/>
      <c r="Y62" s="265"/>
      <c r="Z62" s="265"/>
      <c r="AA62" s="265"/>
      <c r="AB62" s="265"/>
      <c r="AC62" s="352" t="s">
        <v>6</v>
      </c>
      <c r="AD62" s="352"/>
      <c r="AE62" s="352"/>
      <c r="AF62" s="352"/>
      <c r="AG62" s="352"/>
      <c r="AH62" s="352"/>
      <c r="AI62" s="265"/>
      <c r="AJ62" s="265"/>
      <c r="AK62" s="265"/>
      <c r="AL62" s="265"/>
      <c r="AM62" s="265"/>
      <c r="AN62" s="336" t="str">
        <f>IF(AH10="","リーグ1・2位",VLOOKUP(2,$C$10:$T$29,5,FALSE))</f>
        <v>今井</v>
      </c>
      <c r="AO62" s="336" t="str">
        <f aca="true" t="shared" si="0" ref="AO62:AY64">IF(BN10="","リーグ1・1位",VLOOKUP(1,$C$10:$T$29,5,FALSE))</f>
        <v>リーグ1・1位</v>
      </c>
      <c r="AP62" s="336" t="str">
        <f t="shared" si="0"/>
        <v>リーグ1・1位</v>
      </c>
      <c r="AQ62" s="336" t="str">
        <f t="shared" si="0"/>
        <v>リーグ1・1位</v>
      </c>
      <c r="AR62" s="336" t="str">
        <f t="shared" si="0"/>
        <v>リーグ1・1位</v>
      </c>
      <c r="AS62" s="336" t="str">
        <f t="shared" si="0"/>
        <v>リーグ1・1位</v>
      </c>
      <c r="AT62" s="336" t="str">
        <f t="shared" si="0"/>
        <v>リーグ1・1位</v>
      </c>
      <c r="AU62" s="336" t="str">
        <f t="shared" si="0"/>
        <v>リーグ1・1位</v>
      </c>
      <c r="AV62" s="336" t="str">
        <f t="shared" si="0"/>
        <v>リーグ1・1位</v>
      </c>
      <c r="AW62" s="336" t="str">
        <f t="shared" si="0"/>
        <v>リーグ1・1位</v>
      </c>
      <c r="AX62" s="336" t="str">
        <f t="shared" si="0"/>
        <v>リーグ1・1位</v>
      </c>
      <c r="AY62" s="336" t="str">
        <f t="shared" si="0"/>
        <v>リーグ1・1位</v>
      </c>
      <c r="AZ62" s="366" t="str">
        <f>IF(AH10="","",VLOOKUP(2,$C$10:$T$29,14,FALSE))</f>
        <v>油利</v>
      </c>
      <c r="BA62" s="366"/>
      <c r="BB62" s="366"/>
      <c r="BC62" s="366"/>
      <c r="BD62" s="366"/>
      <c r="BE62" s="366"/>
      <c r="BF62" s="366"/>
      <c r="BG62" s="366"/>
      <c r="BH62" s="366"/>
      <c r="BI62" s="366"/>
      <c r="BJ62" s="6"/>
      <c r="BK62" s="6"/>
    </row>
    <row r="63" spans="3:63" s="1" customFormat="1" ht="7.5" customHeight="1" thickBot="1">
      <c r="C63" s="2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266"/>
      <c r="Y63" s="266"/>
      <c r="Z63" s="266"/>
      <c r="AA63" s="266"/>
      <c r="AB63" s="265"/>
      <c r="AC63" s="352"/>
      <c r="AD63" s="352"/>
      <c r="AE63" s="352"/>
      <c r="AF63" s="352"/>
      <c r="AG63" s="352"/>
      <c r="AH63" s="352"/>
      <c r="AI63" s="265"/>
      <c r="AJ63" s="266"/>
      <c r="AK63" s="266"/>
      <c r="AL63" s="266"/>
      <c r="AM63" s="266"/>
      <c r="AN63" s="336" t="str">
        <f>IF(BM11="","リーグ1・1位",VLOOKUP(1,$C$10:$T$29,5,FALSE))</f>
        <v>リーグ1・1位</v>
      </c>
      <c r="AO63" s="336" t="str">
        <f t="shared" si="0"/>
        <v>リーグ1・1位</v>
      </c>
      <c r="AP63" s="336" t="str">
        <f t="shared" si="0"/>
        <v>リーグ1・1位</v>
      </c>
      <c r="AQ63" s="336" t="str">
        <f t="shared" si="0"/>
        <v>リーグ1・1位</v>
      </c>
      <c r="AR63" s="336" t="str">
        <f t="shared" si="0"/>
        <v>リーグ1・1位</v>
      </c>
      <c r="AS63" s="336" t="str">
        <f t="shared" si="0"/>
        <v>リーグ1・1位</v>
      </c>
      <c r="AT63" s="336" t="str">
        <f t="shared" si="0"/>
        <v>リーグ1・1位</v>
      </c>
      <c r="AU63" s="336" t="str">
        <f t="shared" si="0"/>
        <v>リーグ1・1位</v>
      </c>
      <c r="AV63" s="336" t="str">
        <f t="shared" si="0"/>
        <v>リーグ1・1位</v>
      </c>
      <c r="AW63" s="336" t="str">
        <f t="shared" si="0"/>
        <v>リーグ1・1位</v>
      </c>
      <c r="AX63" s="336" t="str">
        <f t="shared" si="0"/>
        <v>リーグ1・1位</v>
      </c>
      <c r="AY63" s="336" t="str">
        <f t="shared" si="0"/>
        <v>リーグ1・1位</v>
      </c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6"/>
      <c r="BK63" s="6"/>
    </row>
    <row r="64" spans="3:63" ht="7.5" customHeight="1">
      <c r="C64" s="2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36"/>
      <c r="Y64" s="336"/>
      <c r="Z64" s="336"/>
      <c r="AA64" s="346"/>
      <c r="AB64" s="306"/>
      <c r="AE64" s="267"/>
      <c r="AI64" s="8"/>
      <c r="AJ64" s="336"/>
      <c r="AK64" s="336"/>
      <c r="AL64" s="336"/>
      <c r="AM64" s="336"/>
      <c r="AN64" s="336" t="str">
        <f>IF(BM12="","リーグ1・1位",VLOOKUP(1,$C$10:$T$29,5,FALSE))</f>
        <v>永松</v>
      </c>
      <c r="AO64" s="336" t="str">
        <f t="shared" si="0"/>
        <v>リーグ1・1位</v>
      </c>
      <c r="AP64" s="336" t="str">
        <f t="shared" si="0"/>
        <v>リーグ1・1位</v>
      </c>
      <c r="AQ64" s="336" t="str">
        <f t="shared" si="0"/>
        <v>リーグ1・1位</v>
      </c>
      <c r="AR64" s="336" t="str">
        <f t="shared" si="0"/>
        <v>リーグ1・1位</v>
      </c>
      <c r="AS64" s="336" t="str">
        <f t="shared" si="0"/>
        <v>リーグ1・1位</v>
      </c>
      <c r="AT64" s="336" t="str">
        <f t="shared" si="0"/>
        <v>リーグ1・1位</v>
      </c>
      <c r="AU64" s="336" t="str">
        <f t="shared" si="0"/>
        <v>リーグ1・1位</v>
      </c>
      <c r="AV64" s="336" t="str">
        <f t="shared" si="0"/>
        <v>リーグ1・1位</v>
      </c>
      <c r="AW64" s="336" t="str">
        <f t="shared" si="0"/>
        <v>リーグ1・1位</v>
      </c>
      <c r="AX64" s="336" t="str">
        <f t="shared" si="0"/>
        <v>リーグ1・1位</v>
      </c>
      <c r="AY64" s="336" t="str">
        <f t="shared" si="0"/>
        <v>リーグ1・1位</v>
      </c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6"/>
      <c r="BK64" s="6"/>
    </row>
    <row r="65" spans="3:61" ht="17.25" customHeight="1">
      <c r="C65" s="265"/>
      <c r="D65" s="10"/>
      <c r="E65" s="10"/>
      <c r="F65" s="10"/>
      <c r="G65" s="10"/>
      <c r="H65" s="10"/>
      <c r="I65" s="10"/>
      <c r="J65" s="10"/>
      <c r="K65" s="10"/>
      <c r="L65" s="10"/>
      <c r="M65" s="10"/>
      <c r="AA65" s="291"/>
      <c r="AB65" s="306"/>
      <c r="AC65" s="349" t="s">
        <v>1122</v>
      </c>
      <c r="AD65" s="336"/>
      <c r="AE65" s="336"/>
      <c r="AF65" s="336"/>
      <c r="AG65" s="336"/>
      <c r="AH65" s="336"/>
      <c r="AI65" s="8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</row>
    <row r="66" spans="3:61" ht="7.5" customHeight="1" thickBot="1">
      <c r="C66" s="265"/>
      <c r="D66" s="10"/>
      <c r="E66" s="10"/>
      <c r="F66" s="10"/>
      <c r="G66" s="10"/>
      <c r="H66" s="10"/>
      <c r="I66" s="10"/>
      <c r="J66" s="10"/>
      <c r="K66" s="10"/>
      <c r="L66" s="10"/>
      <c r="M66" s="10"/>
      <c r="Z66" s="336"/>
      <c r="AA66" s="346"/>
      <c r="AB66" s="307"/>
      <c r="AC66" s="308"/>
      <c r="AD66" s="308"/>
      <c r="AE66" s="13"/>
      <c r="AF66" s="268"/>
      <c r="AG66" s="15"/>
      <c r="AH66" s="15"/>
      <c r="AI66" s="269"/>
      <c r="AJ66" s="336"/>
      <c r="AK66" s="336"/>
      <c r="AL66" s="1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</row>
    <row r="67" spans="3:61" ht="7.5" customHeight="1">
      <c r="C67" s="265"/>
      <c r="D67" s="10"/>
      <c r="E67" s="10"/>
      <c r="F67" s="10"/>
      <c r="G67" s="10"/>
      <c r="H67" s="10"/>
      <c r="I67" s="10"/>
      <c r="J67" s="10"/>
      <c r="K67" s="10"/>
      <c r="L67" s="10"/>
      <c r="M67" s="10"/>
      <c r="Z67" s="336"/>
      <c r="AA67" s="350"/>
      <c r="AB67" s="648" t="s">
        <v>1122</v>
      </c>
      <c r="AC67" s="366"/>
      <c r="AD67" s="366"/>
      <c r="AE67" s="366"/>
      <c r="AF67" s="649" t="s">
        <v>1124</v>
      </c>
      <c r="AG67" s="650"/>
      <c r="AH67" s="650"/>
      <c r="AI67" s="651"/>
      <c r="AJ67" s="336"/>
      <c r="AK67" s="336"/>
      <c r="AL67" s="1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</row>
    <row r="68" spans="4:61" ht="7.5" customHeight="1">
      <c r="D68" s="10"/>
      <c r="E68" s="10"/>
      <c r="F68" s="10"/>
      <c r="G68" s="10"/>
      <c r="H68" s="10"/>
      <c r="I68" s="10"/>
      <c r="J68" s="10"/>
      <c r="K68" s="10"/>
      <c r="L68" s="10"/>
      <c r="M68" s="10"/>
      <c r="AA68" s="8"/>
      <c r="AB68" s="366"/>
      <c r="AC68" s="366"/>
      <c r="AD68" s="366"/>
      <c r="AE68" s="366"/>
      <c r="AF68" s="650"/>
      <c r="AG68" s="650"/>
      <c r="AH68" s="650"/>
      <c r="AI68" s="651"/>
      <c r="AN68" s="361" t="str">
        <f>IF(AH35="","リーグ2・1位",VLOOKUP(1,$C$35:$T$54,5,FALSE))</f>
        <v>植垣</v>
      </c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59" t="str">
        <f>IF(AH35="","",VLOOKUP(1,$C$35:$T$54,14,FALSE))</f>
        <v>高瀬</v>
      </c>
      <c r="BA68" s="359"/>
      <c r="BB68" s="359"/>
      <c r="BC68" s="359"/>
      <c r="BD68" s="359"/>
      <c r="BE68" s="359"/>
      <c r="BF68" s="359"/>
      <c r="BG68" s="359"/>
      <c r="BH68" s="359"/>
      <c r="BI68" s="359"/>
    </row>
    <row r="69" spans="4:61" ht="7.5" customHeight="1">
      <c r="D69" s="360" t="str">
        <f>IF(AH35="","リーグ2・2位",VLOOKUP(2,$C$35:$T$54,5,FALSE))</f>
        <v>青井</v>
      </c>
      <c r="E69" s="360"/>
      <c r="F69" s="360"/>
      <c r="G69" s="360"/>
      <c r="H69" s="360"/>
      <c r="I69" s="360"/>
      <c r="J69" s="360"/>
      <c r="K69" s="360"/>
      <c r="L69" s="360"/>
      <c r="M69" s="360"/>
      <c r="N69" s="336" t="str">
        <f>IF(AH35="","",VLOOKUP(2,$C$35:$T$54,14,FALSE))</f>
        <v>早川</v>
      </c>
      <c r="O69" s="336"/>
      <c r="P69" s="336"/>
      <c r="Q69" s="336"/>
      <c r="R69" s="336"/>
      <c r="S69" s="336"/>
      <c r="T69" s="336"/>
      <c r="U69" s="336"/>
      <c r="V69" s="336"/>
      <c r="W69" s="336"/>
      <c r="AA69" s="8"/>
      <c r="AI69" s="31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</row>
    <row r="70" spans="4:61" ht="7.5" customHeight="1" thickBot="1"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7"/>
      <c r="Y70" s="7"/>
      <c r="Z70" s="7"/>
      <c r="AA70" s="11"/>
      <c r="AC70" s="1"/>
      <c r="AD70" s="1"/>
      <c r="AE70" s="1"/>
      <c r="AF70" s="1"/>
      <c r="AG70" s="1"/>
      <c r="AH70" s="1"/>
      <c r="AI70" s="311"/>
      <c r="AJ70" s="7"/>
      <c r="AK70" s="7"/>
      <c r="AL70" s="7"/>
      <c r="AM70" s="7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59"/>
      <c r="BA70" s="359"/>
      <c r="BB70" s="359"/>
      <c r="BC70" s="359"/>
      <c r="BD70" s="359"/>
      <c r="BE70" s="359"/>
      <c r="BF70" s="359"/>
      <c r="BG70" s="359"/>
      <c r="BH70" s="359"/>
      <c r="BI70" s="359"/>
    </row>
    <row r="71" spans="4:61" ht="7.5" customHeight="1"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1"/>
      <c r="AD71" s="1"/>
      <c r="AE71" s="1"/>
      <c r="AF71" s="1"/>
      <c r="AG71" s="1"/>
      <c r="AH71" s="1"/>
      <c r="AI71" s="265"/>
      <c r="AJ71" s="336"/>
      <c r="AK71" s="336"/>
      <c r="AL71" s="336"/>
      <c r="AM71" s="336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59"/>
      <c r="BA71" s="359"/>
      <c r="BB71" s="359"/>
      <c r="BC71" s="359"/>
      <c r="BD71" s="359"/>
      <c r="BE71" s="359"/>
      <c r="BF71" s="359"/>
      <c r="BG71" s="359"/>
      <c r="BH71" s="359"/>
      <c r="BI71" s="359"/>
    </row>
    <row r="72" spans="18:47" ht="7.5" customHeight="1">
      <c r="R72" s="357" t="s">
        <v>7</v>
      </c>
      <c r="S72" s="357"/>
      <c r="T72" s="357"/>
      <c r="U72" s="357"/>
      <c r="V72" s="357"/>
      <c r="W72" s="357"/>
      <c r="X72" s="357"/>
      <c r="Y72" s="357"/>
      <c r="Z72" s="248"/>
      <c r="AA72" s="248"/>
      <c r="AB72" s="248"/>
      <c r="AC72" s="248"/>
      <c r="AD72" s="248"/>
      <c r="AE72" s="248"/>
      <c r="AQ72" s="1"/>
      <c r="AR72" s="1"/>
      <c r="AS72" s="1"/>
      <c r="AT72" s="1"/>
      <c r="AU72" s="1"/>
    </row>
    <row r="73" spans="18:47" ht="7.5" customHeight="1">
      <c r="R73" s="357"/>
      <c r="S73" s="357"/>
      <c r="T73" s="357"/>
      <c r="U73" s="357"/>
      <c r="V73" s="357"/>
      <c r="W73" s="357"/>
      <c r="X73" s="357"/>
      <c r="Y73" s="357"/>
      <c r="Z73" s="248"/>
      <c r="AA73" s="248"/>
      <c r="AB73" s="248"/>
      <c r="AC73" s="248"/>
      <c r="AD73" s="248"/>
      <c r="AE73" s="248"/>
      <c r="AQ73" s="1"/>
      <c r="AR73" s="1"/>
      <c r="AS73" s="1"/>
      <c r="AT73" s="1"/>
      <c r="AU73" s="1"/>
    </row>
    <row r="74" spans="18:47" ht="7.5" customHeight="1">
      <c r="R74" s="357"/>
      <c r="S74" s="357"/>
      <c r="T74" s="357"/>
      <c r="U74" s="357"/>
      <c r="V74" s="357"/>
      <c r="W74" s="357"/>
      <c r="X74" s="357"/>
      <c r="Y74" s="357"/>
      <c r="Z74" s="248"/>
      <c r="AA74" s="248"/>
      <c r="AB74" s="248"/>
      <c r="AC74" s="248"/>
      <c r="AD74" s="248"/>
      <c r="AE74" s="248"/>
      <c r="AF74" s="248"/>
      <c r="AG74" s="248"/>
      <c r="AH74" s="248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5:35" ht="7.5" customHeight="1">
      <c r="E75" s="10"/>
      <c r="S75" s="1"/>
      <c r="T75" s="336" t="s">
        <v>1123</v>
      </c>
      <c r="U75" s="336"/>
      <c r="V75" s="336"/>
      <c r="W75" s="336"/>
      <c r="X75" s="336"/>
      <c r="Y75" s="336"/>
      <c r="Z75" s="336"/>
      <c r="AA75" s="336"/>
      <c r="AB75" s="336"/>
      <c r="AC75" s="1"/>
      <c r="AD75" s="1"/>
      <c r="AE75" s="1"/>
      <c r="AF75" s="1"/>
      <c r="AG75" s="1"/>
      <c r="AH75" s="1"/>
      <c r="AI75" s="1"/>
    </row>
    <row r="76" spans="5:39" ht="7.5" customHeight="1">
      <c r="E76" s="1"/>
      <c r="T76" s="336"/>
      <c r="U76" s="336"/>
      <c r="V76" s="336"/>
      <c r="W76" s="336"/>
      <c r="X76" s="336"/>
      <c r="Y76" s="336"/>
      <c r="Z76" s="336"/>
      <c r="AA76" s="336"/>
      <c r="AB76" s="336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</row>
    <row r="77" spans="5:39" ht="7.5" customHeight="1" thickBot="1">
      <c r="E77" s="1"/>
      <c r="T77" s="336"/>
      <c r="U77" s="336"/>
      <c r="V77" s="336"/>
      <c r="W77" s="336"/>
      <c r="X77" s="336"/>
      <c r="Y77" s="336"/>
      <c r="Z77" s="336"/>
      <c r="AA77" s="336"/>
      <c r="AB77" s="336"/>
      <c r="AC77" s="270"/>
      <c r="AD77" s="270"/>
      <c r="AE77" s="271"/>
      <c r="AF77" s="265"/>
      <c r="AG77" s="265"/>
      <c r="AH77" s="265"/>
      <c r="AI77" s="265"/>
      <c r="AJ77" s="265"/>
      <c r="AK77" s="265"/>
      <c r="AL77" s="265"/>
      <c r="AM77" s="265"/>
    </row>
    <row r="78" spans="5:40" ht="7.5" customHeight="1">
      <c r="E78" s="1"/>
      <c r="T78" s="348" t="s">
        <v>1125</v>
      </c>
      <c r="U78" s="348"/>
      <c r="V78" s="348"/>
      <c r="W78" s="348"/>
      <c r="X78" s="348"/>
      <c r="Y78" s="348"/>
      <c r="Z78" s="348"/>
      <c r="AA78" s="348"/>
      <c r="AB78" s="348"/>
      <c r="AD78" s="346"/>
      <c r="AE78" s="347"/>
      <c r="AF78" s="354" t="s">
        <v>1126</v>
      </c>
      <c r="AG78" s="355"/>
      <c r="AH78" s="355"/>
      <c r="AI78" s="355"/>
      <c r="AJ78" s="336"/>
      <c r="AK78" s="336"/>
      <c r="AL78" s="336"/>
      <c r="AM78" s="336"/>
      <c r="AN78" s="336"/>
    </row>
    <row r="79" spans="5:40" ht="7.5" customHeight="1" thickBot="1">
      <c r="E79" s="1"/>
      <c r="T79" s="348"/>
      <c r="U79" s="348"/>
      <c r="V79" s="348"/>
      <c r="W79" s="348"/>
      <c r="X79" s="348"/>
      <c r="Y79" s="348"/>
      <c r="Z79" s="348"/>
      <c r="AA79" s="348"/>
      <c r="AB79" s="348"/>
      <c r="AC79" s="308"/>
      <c r="AD79" s="308"/>
      <c r="AE79" s="335"/>
      <c r="AF79" s="356"/>
      <c r="AG79" s="356"/>
      <c r="AH79" s="356"/>
      <c r="AI79" s="356"/>
      <c r="AJ79" s="336"/>
      <c r="AK79" s="336"/>
      <c r="AL79" s="336"/>
      <c r="AM79" s="336"/>
      <c r="AN79" s="336"/>
    </row>
    <row r="80" spans="5:38" ht="7.5" customHeight="1">
      <c r="E80" s="1"/>
      <c r="T80" s="348"/>
      <c r="U80" s="348"/>
      <c r="V80" s="348"/>
      <c r="W80" s="348"/>
      <c r="X80" s="348"/>
      <c r="Y80" s="348"/>
      <c r="Z80" s="348"/>
      <c r="AA80" s="348"/>
      <c r="AB80" s="348"/>
      <c r="AD80" s="1"/>
      <c r="AE80" s="1"/>
      <c r="AF80" s="356"/>
      <c r="AG80" s="356"/>
      <c r="AH80" s="356"/>
      <c r="AI80" s="356"/>
      <c r="AJ80" s="1"/>
      <c r="AK80" s="1"/>
      <c r="AL80" s="1"/>
    </row>
    <row r="81" spans="21:89" ht="7.5" customHeight="1">
      <c r="U81" s="336" t="s">
        <v>1112</v>
      </c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CK81" s="14"/>
    </row>
    <row r="82" spans="21:89" ht="7.5" customHeight="1"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CK82" s="14"/>
    </row>
    <row r="83" spans="21:89" ht="3" customHeight="1"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CK83" s="14"/>
    </row>
    <row r="84" spans="8:53" ht="7.5" customHeight="1" thickBot="1">
      <c r="H84" s="336" t="s">
        <v>1117</v>
      </c>
      <c r="I84" s="336"/>
      <c r="J84" s="336"/>
      <c r="K84" s="336"/>
      <c r="L84" s="336"/>
      <c r="M84" s="336"/>
      <c r="N84" s="336"/>
      <c r="O84" s="336"/>
      <c r="P84" s="336"/>
      <c r="Q84" s="336" t="s">
        <v>1118</v>
      </c>
      <c r="R84" s="336"/>
      <c r="S84" s="336"/>
      <c r="T84" s="336"/>
      <c r="U84" s="336"/>
      <c r="V84" s="308"/>
      <c r="W84" s="308"/>
      <c r="X84" s="308"/>
      <c r="AR84" s="336" t="s">
        <v>1113</v>
      </c>
      <c r="AS84" s="336"/>
      <c r="AT84" s="336"/>
      <c r="AU84" s="336"/>
      <c r="AV84" s="336"/>
      <c r="AW84" s="336">
        <f>IF($AJ$51="","",VLOOKUP(1,K102:AB113,14,FALSE))</f>
      </c>
      <c r="AX84" s="336"/>
      <c r="AY84" s="336"/>
      <c r="AZ84" s="336"/>
      <c r="BA84" s="336"/>
    </row>
    <row r="85" spans="8:53" ht="7.5" customHeight="1"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04"/>
      <c r="W85" s="304"/>
      <c r="X85" s="304"/>
      <c r="Y85" s="306"/>
      <c r="AO85" s="274"/>
      <c r="AP85" s="274"/>
      <c r="AQ85" s="274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</row>
    <row r="86" spans="8:66" ht="7.5" customHeight="1"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265"/>
      <c r="W86" s="265"/>
      <c r="X86" s="265"/>
      <c r="Y86" s="309"/>
      <c r="Z86" s="265"/>
      <c r="AA86" s="265"/>
      <c r="AB86" s="265"/>
      <c r="AC86" s="265"/>
      <c r="AD86" s="352" t="s">
        <v>6</v>
      </c>
      <c r="AE86" s="352"/>
      <c r="AF86" s="352"/>
      <c r="AG86" s="352"/>
      <c r="AH86" s="352"/>
      <c r="AI86" s="352"/>
      <c r="AJ86" s="265"/>
      <c r="AK86" s="265"/>
      <c r="AL86" s="265"/>
      <c r="AM86" s="265"/>
      <c r="AN86" s="276"/>
      <c r="AO86" s="277"/>
      <c r="AP86" s="273"/>
      <c r="AQ86" s="273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F86" s="1"/>
      <c r="BG86" s="10"/>
      <c r="BH86" s="10"/>
      <c r="BI86" s="10"/>
      <c r="BJ86" s="10"/>
      <c r="BK86" s="10"/>
      <c r="BL86" s="10"/>
      <c r="BM86" s="10"/>
      <c r="BN86" s="10"/>
    </row>
    <row r="87" spans="8:44" ht="7.5" customHeight="1" thickBot="1">
      <c r="H87" s="278"/>
      <c r="I87" s="278"/>
      <c r="J87" s="278"/>
      <c r="K87" s="278"/>
      <c r="V87" s="1"/>
      <c r="W87" s="336"/>
      <c r="X87" s="346"/>
      <c r="Y87" s="310"/>
      <c r="Z87" s="266"/>
      <c r="AA87" s="266"/>
      <c r="AB87" s="266"/>
      <c r="AC87" s="265"/>
      <c r="AD87" s="352"/>
      <c r="AE87" s="352"/>
      <c r="AF87" s="352"/>
      <c r="AG87" s="352"/>
      <c r="AH87" s="352"/>
      <c r="AI87" s="352"/>
      <c r="AJ87" s="265"/>
      <c r="AK87" s="266"/>
      <c r="AL87" s="266"/>
      <c r="AM87" s="266"/>
      <c r="AN87" s="279"/>
      <c r="AO87" s="275"/>
      <c r="AP87" s="265"/>
      <c r="AQ87" s="265"/>
      <c r="AR87" s="265"/>
    </row>
    <row r="88" spans="8:53" ht="7.5" customHeight="1">
      <c r="H88" s="336" t="s">
        <v>1113</v>
      </c>
      <c r="I88" s="336"/>
      <c r="J88" s="336"/>
      <c r="K88" s="336"/>
      <c r="L88" s="336"/>
      <c r="M88" s="336"/>
      <c r="N88" s="336"/>
      <c r="O88" s="336"/>
      <c r="P88" s="336"/>
      <c r="Q88" s="336">
        <f>IF($CA$11="","",VLOOKUP(2,$BA$11:$BR$22,14,FALSE))</f>
      </c>
      <c r="R88" s="336"/>
      <c r="S88" s="336"/>
      <c r="T88" s="336"/>
      <c r="U88" s="336"/>
      <c r="V88" s="265"/>
      <c r="W88" s="336"/>
      <c r="X88" s="350"/>
      <c r="Y88" s="353"/>
      <c r="Z88" s="344"/>
      <c r="AA88" s="344"/>
      <c r="AB88" s="344"/>
      <c r="AC88" s="306"/>
      <c r="AF88" s="267"/>
      <c r="AJ88" s="311"/>
      <c r="AK88" s="344"/>
      <c r="AL88" s="344"/>
      <c r="AM88" s="344"/>
      <c r="AN88" s="345"/>
      <c r="AO88" s="304"/>
      <c r="AP88" s="265"/>
      <c r="AQ88" s="265"/>
      <c r="AR88" s="348" t="s">
        <v>923</v>
      </c>
      <c r="AS88" s="348"/>
      <c r="AT88" s="348"/>
      <c r="AU88" s="348"/>
      <c r="AV88" s="348"/>
      <c r="AW88" s="348" t="s">
        <v>926</v>
      </c>
      <c r="AX88" s="348"/>
      <c r="AY88" s="348"/>
      <c r="AZ88" s="348"/>
      <c r="BA88" s="348"/>
    </row>
    <row r="89" spans="4:53" s="265" customFormat="1" ht="7.5" customHeight="1" thickBot="1">
      <c r="D89" s="2"/>
      <c r="E89" s="2"/>
      <c r="F89" s="2"/>
      <c r="G89" s="2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280"/>
      <c r="W89" s="274"/>
      <c r="X89" s="281"/>
      <c r="Y89" s="351"/>
      <c r="Z89" s="336"/>
      <c r="AA89" s="336"/>
      <c r="AB89" s="346"/>
      <c r="AC89" s="306"/>
      <c r="AD89" s="349" t="s">
        <v>1127</v>
      </c>
      <c r="AE89" s="336"/>
      <c r="AF89" s="336"/>
      <c r="AG89" s="336"/>
      <c r="AH89" s="336"/>
      <c r="AI89" s="336"/>
      <c r="AJ89" s="311"/>
      <c r="AK89" s="346"/>
      <c r="AL89" s="346"/>
      <c r="AM89" s="346"/>
      <c r="AN89" s="347"/>
      <c r="AO89" s="274"/>
      <c r="AP89" s="304"/>
      <c r="AQ89" s="291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</row>
    <row r="90" spans="4:75" s="265" customFormat="1" ht="7.5" customHeight="1">
      <c r="D90" s="2"/>
      <c r="E90" s="2"/>
      <c r="F90" s="2"/>
      <c r="G90" s="2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9"/>
      <c r="W90" s="9"/>
      <c r="X90" s="9"/>
      <c r="Y90" s="2"/>
      <c r="Z90" s="2"/>
      <c r="AA90" s="2"/>
      <c r="AB90" s="291"/>
      <c r="AC90" s="306"/>
      <c r="AD90" s="336"/>
      <c r="AE90" s="336"/>
      <c r="AF90" s="336"/>
      <c r="AG90" s="336"/>
      <c r="AH90" s="336"/>
      <c r="AI90" s="336"/>
      <c r="AJ90" s="311"/>
      <c r="AK90" s="2"/>
      <c r="AL90" s="2"/>
      <c r="AM90" s="2"/>
      <c r="AN90" s="2"/>
      <c r="AO90" s="273"/>
      <c r="AP90" s="305"/>
      <c r="AQ90" s="305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4:82" s="265" customFormat="1" ht="7.5" customHeight="1" thickBot="1">
      <c r="D91" s="2"/>
      <c r="E91" s="2"/>
      <c r="F91" s="2"/>
      <c r="G91" s="2"/>
      <c r="H91" s="278"/>
      <c r="I91" s="278"/>
      <c r="J91" s="278"/>
      <c r="K91" s="27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36"/>
      <c r="AB91" s="346"/>
      <c r="AC91" s="307"/>
      <c r="AD91" s="12"/>
      <c r="AE91" s="12"/>
      <c r="AF91" s="13"/>
      <c r="AG91" s="282"/>
      <c r="AH91" s="308"/>
      <c r="AI91" s="308"/>
      <c r="AJ91" s="312"/>
      <c r="AK91" s="346"/>
      <c r="AL91" s="336"/>
      <c r="AM91" s="1"/>
      <c r="AN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4:74" s="265" customFormat="1" ht="7.5" customHeight="1">
      <c r="D92" s="2"/>
      <c r="E92" s="2"/>
      <c r="F92" s="2"/>
      <c r="G92" s="2"/>
      <c r="H92" s="336" t="s">
        <v>467</v>
      </c>
      <c r="I92" s="336"/>
      <c r="J92" s="336"/>
      <c r="K92" s="336"/>
      <c r="L92" s="336"/>
      <c r="M92" s="336"/>
      <c r="N92" s="336"/>
      <c r="O92" s="336"/>
      <c r="P92" s="336"/>
      <c r="Q92" s="336" t="s">
        <v>280</v>
      </c>
      <c r="R92" s="336"/>
      <c r="S92" s="336"/>
      <c r="T92" s="336"/>
      <c r="U92" s="336"/>
      <c r="V92" s="274"/>
      <c r="W92" s="274"/>
      <c r="X92" s="274"/>
      <c r="Y92" s="2"/>
      <c r="Z92" s="2"/>
      <c r="AA92" s="336"/>
      <c r="AB92" s="350"/>
      <c r="AC92" s="351"/>
      <c r="AD92" s="336"/>
      <c r="AE92" s="336"/>
      <c r="AF92" s="336"/>
      <c r="AG92" s="349" t="s">
        <v>1121</v>
      </c>
      <c r="AH92" s="336"/>
      <c r="AI92" s="336"/>
      <c r="AJ92" s="350"/>
      <c r="AK92" s="351"/>
      <c r="AL92" s="336"/>
      <c r="AM92" s="1"/>
      <c r="AN92" s="2"/>
      <c r="AO92" s="274"/>
      <c r="AP92" s="274"/>
      <c r="AQ92" s="274"/>
      <c r="AR92" s="336" t="s">
        <v>1113</v>
      </c>
      <c r="AS92" s="336"/>
      <c r="AT92" s="336"/>
      <c r="AU92" s="336"/>
      <c r="AV92" s="336"/>
      <c r="AW92" s="336">
        <f>IF($AB$11="","",VLOOKUP(2,$B$11:$S$22,14,FALSE))</f>
      </c>
      <c r="AX92" s="336"/>
      <c r="AY92" s="336"/>
      <c r="AZ92" s="336"/>
      <c r="BA92" s="336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4:60" s="265" customFormat="1" ht="7.5" customHeight="1">
      <c r="D93" s="2"/>
      <c r="E93" s="2"/>
      <c r="F93" s="2"/>
      <c r="G93" s="2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283"/>
      <c r="W93" s="273"/>
      <c r="X93" s="273"/>
      <c r="Y93" s="16"/>
      <c r="Z93" s="2"/>
      <c r="AA93" s="2"/>
      <c r="AB93" s="8"/>
      <c r="AC93" s="351"/>
      <c r="AD93" s="336"/>
      <c r="AE93" s="336"/>
      <c r="AF93" s="336"/>
      <c r="AG93" s="336"/>
      <c r="AH93" s="336"/>
      <c r="AI93" s="336"/>
      <c r="AJ93" s="350"/>
      <c r="AK93" s="2"/>
      <c r="AL93" s="2"/>
      <c r="AM93" s="2"/>
      <c r="AN93" s="2"/>
      <c r="AO93" s="277"/>
      <c r="AQ93" s="2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2"/>
      <c r="BC93" s="2"/>
      <c r="BD93" s="2"/>
      <c r="BE93" s="2"/>
      <c r="BF93" s="2"/>
      <c r="BG93" s="2"/>
      <c r="BH93" s="2"/>
    </row>
    <row r="94" spans="4:60" s="265" customFormat="1" ht="7.5" customHeight="1">
      <c r="D94" s="2"/>
      <c r="E94" s="2"/>
      <c r="F94" s="2"/>
      <c r="G94" s="2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62"/>
      <c r="W94" s="2"/>
      <c r="X94" s="276"/>
      <c r="Y94" s="16"/>
      <c r="Z94" s="2"/>
      <c r="AA94" s="2"/>
      <c r="AB94" s="8"/>
      <c r="AC94" s="2"/>
      <c r="AD94" s="2"/>
      <c r="AE94" s="2"/>
      <c r="AF94" s="2"/>
      <c r="AG94" s="2"/>
      <c r="AH94" s="2"/>
      <c r="AI94" s="2"/>
      <c r="AJ94" s="8"/>
      <c r="AK94" s="2"/>
      <c r="AL94" s="2"/>
      <c r="AM94" s="2"/>
      <c r="AN94" s="8"/>
      <c r="AQ94" s="2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2"/>
      <c r="BC94" s="2"/>
      <c r="BD94" s="2"/>
      <c r="BE94" s="2"/>
      <c r="BF94" s="2"/>
      <c r="BG94" s="2"/>
      <c r="BH94" s="2"/>
    </row>
    <row r="95" spans="4:60" s="265" customFormat="1" ht="7.5" customHeight="1" thickBo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W95" s="337"/>
      <c r="X95" s="338"/>
      <c r="Y95" s="7"/>
      <c r="Z95" s="7"/>
      <c r="AA95" s="7"/>
      <c r="AB95" s="11"/>
      <c r="AC95" s="2"/>
      <c r="AD95" s="1"/>
      <c r="AE95" s="1"/>
      <c r="AF95" s="1"/>
      <c r="AG95" s="1"/>
      <c r="AH95" s="1"/>
      <c r="AI95" s="1"/>
      <c r="AJ95" s="8"/>
      <c r="AK95" s="7"/>
      <c r="AL95" s="7"/>
      <c r="AM95" s="7"/>
      <c r="AN95" s="11"/>
      <c r="AO95" s="340"/>
      <c r="AP95" s="337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4:60" s="265" customFormat="1" ht="7.5" customHeight="1">
      <c r="D96" s="2"/>
      <c r="E96" s="2"/>
      <c r="F96" s="2"/>
      <c r="G96" s="2"/>
      <c r="H96" s="336" t="s">
        <v>917</v>
      </c>
      <c r="I96" s="336"/>
      <c r="J96" s="336"/>
      <c r="K96" s="336"/>
      <c r="L96" s="336"/>
      <c r="M96" s="336"/>
      <c r="N96" s="336"/>
      <c r="O96" s="336"/>
      <c r="P96" s="336"/>
      <c r="Q96" s="336" t="s">
        <v>915</v>
      </c>
      <c r="R96" s="336"/>
      <c r="S96" s="336"/>
      <c r="T96" s="336"/>
      <c r="U96" s="336"/>
      <c r="V96" s="2"/>
      <c r="W96" s="337"/>
      <c r="X96" s="339"/>
      <c r="Y96" s="341" t="s">
        <v>1120</v>
      </c>
      <c r="Z96" s="342"/>
      <c r="AA96" s="342"/>
      <c r="AB96" s="342"/>
      <c r="AC96" s="342"/>
      <c r="AD96" s="1"/>
      <c r="AE96" s="1"/>
      <c r="AF96" s="1"/>
      <c r="AG96" s="1"/>
      <c r="AH96" s="1"/>
      <c r="AI96" s="1"/>
      <c r="AK96" s="344"/>
      <c r="AL96" s="344"/>
      <c r="AM96" s="344"/>
      <c r="AN96" s="345"/>
      <c r="AO96" s="339"/>
      <c r="AP96" s="337"/>
      <c r="AR96" s="336" t="s">
        <v>457</v>
      </c>
      <c r="AS96" s="336"/>
      <c r="AT96" s="336"/>
      <c r="AU96" s="336"/>
      <c r="AV96" s="336"/>
      <c r="AW96" s="336" t="s">
        <v>1119</v>
      </c>
      <c r="AX96" s="336"/>
      <c r="AY96" s="336"/>
      <c r="AZ96" s="336"/>
      <c r="BA96" s="336"/>
      <c r="BB96" s="2"/>
      <c r="BC96" s="2"/>
      <c r="BD96" s="2"/>
      <c r="BE96" s="2"/>
      <c r="BF96" s="2"/>
      <c r="BG96" s="2"/>
      <c r="BH96" s="2"/>
    </row>
    <row r="97" spans="8:60" ht="7.5" customHeight="1" thickBot="1"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03"/>
      <c r="W97" s="303"/>
      <c r="X97" s="303"/>
      <c r="Y97" s="343"/>
      <c r="Z97" s="342"/>
      <c r="AA97" s="342"/>
      <c r="AB97" s="342"/>
      <c r="AC97" s="342"/>
      <c r="AD97" s="265"/>
      <c r="AE97" s="265"/>
      <c r="AF97" s="265"/>
      <c r="AG97" s="265"/>
      <c r="AH97" s="265"/>
      <c r="AI97" s="265"/>
      <c r="AJ97" s="265"/>
      <c r="AK97" s="346"/>
      <c r="AL97" s="346"/>
      <c r="AM97" s="346"/>
      <c r="AN97" s="347"/>
      <c r="AO97" s="274"/>
      <c r="AP97" s="303"/>
      <c r="AQ97" s="303"/>
      <c r="AR97" s="336"/>
      <c r="AS97" s="336"/>
      <c r="AT97" s="336"/>
      <c r="AU97" s="336"/>
      <c r="AV97" s="336"/>
      <c r="AW97" s="336"/>
      <c r="AX97" s="336"/>
      <c r="AY97" s="336"/>
      <c r="AZ97" s="336"/>
      <c r="BA97" s="336"/>
      <c r="BB97" s="265"/>
      <c r="BC97" s="265"/>
      <c r="BD97" s="265"/>
      <c r="BE97" s="265"/>
      <c r="BF97" s="265"/>
      <c r="BG97" s="265"/>
      <c r="BH97" s="265"/>
    </row>
    <row r="98" spans="8:53" ht="7.5" customHeight="1"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265"/>
      <c r="W98" s="265"/>
      <c r="X98" s="265"/>
      <c r="AR98" s="336"/>
      <c r="AS98" s="336"/>
      <c r="AT98" s="336"/>
      <c r="AU98" s="336"/>
      <c r="AV98" s="336"/>
      <c r="AW98" s="336"/>
      <c r="AX98" s="336"/>
      <c r="AY98" s="336"/>
      <c r="AZ98" s="336"/>
      <c r="BA98" s="336"/>
    </row>
    <row r="99" ht="7.5" customHeight="1">
      <c r="DQ99" s="1"/>
    </row>
    <row r="103" spans="91:97" ht="7.5" customHeight="1">
      <c r="CM103" s="1"/>
      <c r="CN103" s="1"/>
      <c r="CO103" s="1"/>
      <c r="CP103" s="1"/>
      <c r="CR103" s="265"/>
      <c r="CS103" s="265"/>
    </row>
    <row r="104" spans="4:108" s="265" customFormat="1" ht="7.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1"/>
      <c r="CN104" s="1"/>
      <c r="CO104" s="1"/>
      <c r="CP104" s="1"/>
      <c r="CQ104" s="1"/>
      <c r="CR104" s="1"/>
      <c r="CS104" s="1"/>
      <c r="CT104" s="1"/>
      <c r="CW104" s="2"/>
      <c r="CX104" s="2"/>
      <c r="CY104" s="2"/>
      <c r="CZ104" s="2"/>
      <c r="DA104" s="2"/>
      <c r="DB104" s="2"/>
      <c r="DC104" s="2"/>
      <c r="DD104" s="2"/>
    </row>
    <row r="105" spans="4:121" s="265" customFormat="1" ht="7.5" customHeight="1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4:130" s="265" customFormat="1" ht="7.5" customHeight="1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4:135" s="265" customFormat="1" ht="7.5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1"/>
      <c r="CN107" s="1"/>
      <c r="CO107" s="1"/>
      <c r="CP107" s="1"/>
      <c r="CQ107" s="1"/>
      <c r="CR107" s="1"/>
      <c r="CS107" s="1"/>
      <c r="CT107" s="1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</row>
    <row r="108" spans="4:122" s="265" customFormat="1" ht="7.5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1"/>
      <c r="CN108" s="1"/>
      <c r="CO108" s="1"/>
      <c r="CP108" s="1"/>
      <c r="CQ108" s="1"/>
      <c r="CR108" s="1"/>
      <c r="CS108" s="1"/>
      <c r="CT108" s="1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1"/>
    </row>
    <row r="109" spans="4:122" s="265" customFormat="1" ht="7.5" customHeight="1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1"/>
      <c r="CN109" s="1"/>
      <c r="CO109" s="1"/>
      <c r="CP109" s="1"/>
      <c r="CQ109" s="1"/>
      <c r="CR109" s="1"/>
      <c r="CS109" s="1"/>
      <c r="CT109" s="1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1"/>
    </row>
    <row r="110" spans="4:122" s="265" customFormat="1" ht="7.5" customHeight="1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1"/>
      <c r="CN110" s="1"/>
      <c r="CO110" s="1"/>
      <c r="CP110" s="1"/>
      <c r="CQ110" s="1"/>
      <c r="CR110" s="1"/>
      <c r="CS110" s="1"/>
      <c r="CT110" s="1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</row>
    <row r="111" spans="4:122" s="265" customFormat="1" ht="7.5" customHeight="1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1"/>
      <c r="CN111" s="1"/>
      <c r="CO111" s="1"/>
      <c r="CP111" s="1"/>
      <c r="CQ111" s="1"/>
      <c r="CR111" s="1"/>
      <c r="CS111" s="1"/>
      <c r="CT111" s="1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2"/>
    </row>
    <row r="112" spans="91:122" ht="7.5" customHeight="1">
      <c r="CM112" s="1"/>
      <c r="CN112" s="1"/>
      <c r="CO112" s="1"/>
      <c r="CP112" s="1"/>
      <c r="CQ112" s="1"/>
      <c r="CR112" s="1"/>
      <c r="CS112" s="1"/>
      <c r="CT112" s="1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"/>
    </row>
    <row r="113" spans="91:122" ht="7.5" customHeight="1">
      <c r="CM113" s="1"/>
      <c r="CN113" s="1"/>
      <c r="CO113" s="1"/>
      <c r="CP113" s="1"/>
      <c r="CQ113" s="1"/>
      <c r="CR113" s="1"/>
      <c r="CS113" s="1"/>
      <c r="CT113" s="1"/>
      <c r="DR113" s="1"/>
    </row>
    <row r="114" spans="91:122" ht="7.5" customHeight="1">
      <c r="CM114" s="1"/>
      <c r="CN114" s="1"/>
      <c r="CO114" s="1"/>
      <c r="CP114" s="1"/>
      <c r="CQ114" s="1"/>
      <c r="CR114" s="1"/>
      <c r="CS114" s="1"/>
      <c r="CT114" s="1"/>
      <c r="DR114" s="1"/>
    </row>
    <row r="115" spans="91:98" ht="7.5" customHeight="1">
      <c r="CM115" s="1"/>
      <c r="CN115" s="1"/>
      <c r="CO115" s="1"/>
      <c r="CP115" s="1"/>
      <c r="CQ115" s="1"/>
      <c r="CR115" s="1"/>
      <c r="CS115" s="1"/>
      <c r="CT115" s="1"/>
    </row>
    <row r="116" spans="91:95" ht="7.5" customHeight="1">
      <c r="CM116" s="1"/>
      <c r="CN116" s="1"/>
      <c r="CO116" s="1"/>
      <c r="CP116" s="1"/>
      <c r="CQ116" s="1"/>
    </row>
    <row r="117" ht="7.5" customHeight="1">
      <c r="CQ117" s="1"/>
    </row>
  </sheetData>
  <sheetProtection/>
  <mergeCells count="378">
    <mergeCell ref="D4:BJ5"/>
    <mergeCell ref="D6:T9"/>
    <mergeCell ref="U6:AB7"/>
    <mergeCell ref="AC6:AJ7"/>
    <mergeCell ref="AK6:AR7"/>
    <mergeCell ref="AS6:AZ7"/>
    <mergeCell ref="BA6:BH7"/>
    <mergeCell ref="BI6:BI7"/>
    <mergeCell ref="BJ6:BP7"/>
    <mergeCell ref="U8:AB9"/>
    <mergeCell ref="AC8:AJ9"/>
    <mergeCell ref="AK8:AR9"/>
    <mergeCell ref="AS8:AZ9"/>
    <mergeCell ref="BA8:BH9"/>
    <mergeCell ref="BI8:BI9"/>
    <mergeCell ref="BJ8:BP9"/>
    <mergeCell ref="C10:C11"/>
    <mergeCell ref="D10:F11"/>
    <mergeCell ref="G10:K11"/>
    <mergeCell ref="L10:L11"/>
    <mergeCell ref="M10:O11"/>
    <mergeCell ref="P10:T11"/>
    <mergeCell ref="U10:AB13"/>
    <mergeCell ref="AC10:AE12"/>
    <mergeCell ref="AF10:AG12"/>
    <mergeCell ref="BD10:BE12"/>
    <mergeCell ref="BF10:BH12"/>
    <mergeCell ref="BI10:BI11"/>
    <mergeCell ref="BJ10:BL11"/>
    <mergeCell ref="AH10:AJ12"/>
    <mergeCell ref="AK10:AM12"/>
    <mergeCell ref="AN10:AO12"/>
    <mergeCell ref="AP10:AR12"/>
    <mergeCell ref="AS10:AU12"/>
    <mergeCell ref="AV10:AW12"/>
    <mergeCell ref="BM10:BP11"/>
    <mergeCell ref="D12:F13"/>
    <mergeCell ref="G12:K12"/>
    <mergeCell ref="M12:O13"/>
    <mergeCell ref="P12:T12"/>
    <mergeCell ref="BI12:BI13"/>
    <mergeCell ref="BJ12:BL13"/>
    <mergeCell ref="BM12:BP13"/>
    <mergeCell ref="AX10:AZ12"/>
    <mergeCell ref="BA10:BC12"/>
    <mergeCell ref="C14:C15"/>
    <mergeCell ref="D14:F15"/>
    <mergeCell ref="G14:K15"/>
    <mergeCell ref="L14:L15"/>
    <mergeCell ref="M14:O15"/>
    <mergeCell ref="P14:T15"/>
    <mergeCell ref="U14:W16"/>
    <mergeCell ref="X14:Y16"/>
    <mergeCell ref="Z14:AB16"/>
    <mergeCell ref="AC14:AJ17"/>
    <mergeCell ref="AK14:AM16"/>
    <mergeCell ref="AN14:AO16"/>
    <mergeCell ref="AP14:AR16"/>
    <mergeCell ref="AS14:AU16"/>
    <mergeCell ref="AV14:AW16"/>
    <mergeCell ref="AX14:AZ16"/>
    <mergeCell ref="BA14:BC16"/>
    <mergeCell ref="BD14:BE16"/>
    <mergeCell ref="BF14:BH16"/>
    <mergeCell ref="BI14:BI15"/>
    <mergeCell ref="BJ14:BL15"/>
    <mergeCell ref="BM14:BP15"/>
    <mergeCell ref="D16:F17"/>
    <mergeCell ref="G16:K16"/>
    <mergeCell ref="M16:O17"/>
    <mergeCell ref="P16:T16"/>
    <mergeCell ref="BI16:BI17"/>
    <mergeCell ref="BJ16:BL17"/>
    <mergeCell ref="BM16:BP17"/>
    <mergeCell ref="C18:C19"/>
    <mergeCell ref="D18:F19"/>
    <mergeCell ref="G18:K19"/>
    <mergeCell ref="L18:L19"/>
    <mergeCell ref="M18:O19"/>
    <mergeCell ref="P18:T19"/>
    <mergeCell ref="U18:W20"/>
    <mergeCell ref="X18:Y20"/>
    <mergeCell ref="Z18:AB20"/>
    <mergeCell ref="BD18:BE20"/>
    <mergeCell ref="BF18:BH20"/>
    <mergeCell ref="BI18:BI19"/>
    <mergeCell ref="BJ18:BL19"/>
    <mergeCell ref="AC18:AE20"/>
    <mergeCell ref="AF18:AG20"/>
    <mergeCell ref="AH18:AJ20"/>
    <mergeCell ref="AK18:AR21"/>
    <mergeCell ref="AS18:AU20"/>
    <mergeCell ref="AV18:AW20"/>
    <mergeCell ref="BM18:BP19"/>
    <mergeCell ref="D20:F21"/>
    <mergeCell ref="G20:K20"/>
    <mergeCell ref="M20:O21"/>
    <mergeCell ref="P20:T20"/>
    <mergeCell ref="BI20:BI21"/>
    <mergeCell ref="BJ20:BL21"/>
    <mergeCell ref="BM20:BP21"/>
    <mergeCell ref="AX18:AZ20"/>
    <mergeCell ref="BA18:BC20"/>
    <mergeCell ref="C22:C23"/>
    <mergeCell ref="D22:F23"/>
    <mergeCell ref="G22:K23"/>
    <mergeCell ref="L22:L23"/>
    <mergeCell ref="M22:O23"/>
    <mergeCell ref="P22:T23"/>
    <mergeCell ref="U22:W24"/>
    <mergeCell ref="X22:Y24"/>
    <mergeCell ref="Z22:AB24"/>
    <mergeCell ref="AC22:AE24"/>
    <mergeCell ref="AF22:AG24"/>
    <mergeCell ref="AH22:AJ24"/>
    <mergeCell ref="AK22:AM24"/>
    <mergeCell ref="AN22:AO24"/>
    <mergeCell ref="AP22:AR24"/>
    <mergeCell ref="AS22:AZ25"/>
    <mergeCell ref="BA22:BC24"/>
    <mergeCell ref="BD22:BE24"/>
    <mergeCell ref="BF22:BH24"/>
    <mergeCell ref="BI22:BI23"/>
    <mergeCell ref="BJ22:BL23"/>
    <mergeCell ref="BM22:BP23"/>
    <mergeCell ref="D24:F25"/>
    <mergeCell ref="G24:K24"/>
    <mergeCell ref="M24:O24"/>
    <mergeCell ref="P24:T24"/>
    <mergeCell ref="BI24:BI25"/>
    <mergeCell ref="BJ24:BL25"/>
    <mergeCell ref="BM24:BP25"/>
    <mergeCell ref="C26:C27"/>
    <mergeCell ref="D26:F27"/>
    <mergeCell ref="G26:K27"/>
    <mergeCell ref="L26:L27"/>
    <mergeCell ref="M26:O27"/>
    <mergeCell ref="P26:T27"/>
    <mergeCell ref="U26:W28"/>
    <mergeCell ref="X26:Y28"/>
    <mergeCell ref="Z26:AB28"/>
    <mergeCell ref="AX26:AZ28"/>
    <mergeCell ref="BA26:BH29"/>
    <mergeCell ref="BI26:BI27"/>
    <mergeCell ref="BJ26:BL27"/>
    <mergeCell ref="AC26:AE28"/>
    <mergeCell ref="AF26:AG28"/>
    <mergeCell ref="AH26:AJ28"/>
    <mergeCell ref="AK26:AM28"/>
    <mergeCell ref="AN26:AO28"/>
    <mergeCell ref="AP26:AR28"/>
    <mergeCell ref="BM26:BP27"/>
    <mergeCell ref="D28:F29"/>
    <mergeCell ref="G28:K28"/>
    <mergeCell ref="M28:O28"/>
    <mergeCell ref="P28:T28"/>
    <mergeCell ref="BI28:BI29"/>
    <mergeCell ref="BJ28:BL29"/>
    <mergeCell ref="BM28:BP29"/>
    <mergeCell ref="AS26:AU28"/>
    <mergeCell ref="AV26:AW28"/>
    <mergeCell ref="D31:T34"/>
    <mergeCell ref="U31:AB32"/>
    <mergeCell ref="AC31:AJ32"/>
    <mergeCell ref="AK31:AR32"/>
    <mergeCell ref="AS31:AZ32"/>
    <mergeCell ref="BA31:BH32"/>
    <mergeCell ref="BI31:BI32"/>
    <mergeCell ref="BJ31:BP32"/>
    <mergeCell ref="U33:AB34"/>
    <mergeCell ref="AC33:AJ34"/>
    <mergeCell ref="AK33:AR34"/>
    <mergeCell ref="AS33:AZ34"/>
    <mergeCell ref="BA33:BH34"/>
    <mergeCell ref="BI33:BI34"/>
    <mergeCell ref="BJ33:BP34"/>
    <mergeCell ref="C35:C36"/>
    <mergeCell ref="D35:F36"/>
    <mergeCell ref="G35:K36"/>
    <mergeCell ref="L35:L36"/>
    <mergeCell ref="M35:O36"/>
    <mergeCell ref="P35:T36"/>
    <mergeCell ref="U35:AB38"/>
    <mergeCell ref="AC35:AE37"/>
    <mergeCell ref="AF35:AG37"/>
    <mergeCell ref="AH35:AJ37"/>
    <mergeCell ref="AK35:AM37"/>
    <mergeCell ref="AN35:AO37"/>
    <mergeCell ref="AP35:AR37"/>
    <mergeCell ref="AS35:AU37"/>
    <mergeCell ref="AV35:AW37"/>
    <mergeCell ref="AX35:AZ37"/>
    <mergeCell ref="BA35:BC37"/>
    <mergeCell ref="BD35:BE37"/>
    <mergeCell ref="BF35:BH37"/>
    <mergeCell ref="BI35:BI36"/>
    <mergeCell ref="BJ35:BL36"/>
    <mergeCell ref="BM35:BP36"/>
    <mergeCell ref="D37:F38"/>
    <mergeCell ref="G37:K37"/>
    <mergeCell ref="M37:O38"/>
    <mergeCell ref="P37:T37"/>
    <mergeCell ref="BI37:BI38"/>
    <mergeCell ref="BJ37:BL38"/>
    <mergeCell ref="BM37:BP38"/>
    <mergeCell ref="C39:C40"/>
    <mergeCell ref="D39:F40"/>
    <mergeCell ref="G39:K40"/>
    <mergeCell ref="L39:L40"/>
    <mergeCell ref="M39:O40"/>
    <mergeCell ref="P39:T40"/>
    <mergeCell ref="U39:W41"/>
    <mergeCell ref="X39:Y41"/>
    <mergeCell ref="Z39:AB41"/>
    <mergeCell ref="BD39:BE41"/>
    <mergeCell ref="BF39:BH41"/>
    <mergeCell ref="BI39:BI40"/>
    <mergeCell ref="BJ39:BL40"/>
    <mergeCell ref="AC39:AJ42"/>
    <mergeCell ref="AK39:AM41"/>
    <mergeCell ref="AN39:AO41"/>
    <mergeCell ref="AP39:AR41"/>
    <mergeCell ref="AS39:AU41"/>
    <mergeCell ref="AV39:AW41"/>
    <mergeCell ref="BM39:BP40"/>
    <mergeCell ref="D41:F42"/>
    <mergeCell ref="G41:K41"/>
    <mergeCell ref="M41:O42"/>
    <mergeCell ref="P41:T41"/>
    <mergeCell ref="BI41:BI42"/>
    <mergeCell ref="BJ41:BL42"/>
    <mergeCell ref="BM41:BP42"/>
    <mergeCell ref="AX39:AZ41"/>
    <mergeCell ref="BA39:BC41"/>
    <mergeCell ref="C43:C44"/>
    <mergeCell ref="D43:F44"/>
    <mergeCell ref="G43:K44"/>
    <mergeCell ref="L43:L44"/>
    <mergeCell ref="M43:O44"/>
    <mergeCell ref="P43:T44"/>
    <mergeCell ref="U43:W45"/>
    <mergeCell ref="X43:Y45"/>
    <mergeCell ref="Z43:AB45"/>
    <mergeCell ref="AC43:AE45"/>
    <mergeCell ref="AF43:AG45"/>
    <mergeCell ref="AH43:AJ45"/>
    <mergeCell ref="AK43:AR46"/>
    <mergeCell ref="AS43:AU45"/>
    <mergeCell ref="AV43:AW45"/>
    <mergeCell ref="AX43:AZ45"/>
    <mergeCell ref="BA43:BC45"/>
    <mergeCell ref="BD43:BE45"/>
    <mergeCell ref="BF43:BH45"/>
    <mergeCell ref="BI43:BI44"/>
    <mergeCell ref="BJ43:BL44"/>
    <mergeCell ref="BM43:BP44"/>
    <mergeCell ref="D45:F46"/>
    <mergeCell ref="G45:K45"/>
    <mergeCell ref="M45:O46"/>
    <mergeCell ref="P45:T45"/>
    <mergeCell ref="BI45:BI46"/>
    <mergeCell ref="BJ45:BL46"/>
    <mergeCell ref="BM45:BP46"/>
    <mergeCell ref="C47:C48"/>
    <mergeCell ref="D47:F48"/>
    <mergeCell ref="G47:K48"/>
    <mergeCell ref="L47:L48"/>
    <mergeCell ref="M47:O48"/>
    <mergeCell ref="P47:T48"/>
    <mergeCell ref="U47:W49"/>
    <mergeCell ref="X47:Y49"/>
    <mergeCell ref="Z47:AB49"/>
    <mergeCell ref="BD47:BE49"/>
    <mergeCell ref="BF47:BH49"/>
    <mergeCell ref="BI47:BI48"/>
    <mergeCell ref="BJ47:BL48"/>
    <mergeCell ref="AC47:AE49"/>
    <mergeCell ref="AF47:AG49"/>
    <mergeCell ref="AH47:AJ49"/>
    <mergeCell ref="AK47:AM49"/>
    <mergeCell ref="AN47:AO49"/>
    <mergeCell ref="AP47:AR49"/>
    <mergeCell ref="BM47:BP48"/>
    <mergeCell ref="D49:F50"/>
    <mergeCell ref="G49:K49"/>
    <mergeCell ref="M49:O49"/>
    <mergeCell ref="P49:T49"/>
    <mergeCell ref="BI49:BI50"/>
    <mergeCell ref="BJ49:BL50"/>
    <mergeCell ref="BM49:BP50"/>
    <mergeCell ref="AS47:AZ50"/>
    <mergeCell ref="BA47:BC49"/>
    <mergeCell ref="C51:C52"/>
    <mergeCell ref="D51:F52"/>
    <mergeCell ref="G51:K52"/>
    <mergeCell ref="L51:L52"/>
    <mergeCell ref="M51:O52"/>
    <mergeCell ref="P51:T52"/>
    <mergeCell ref="U51:W53"/>
    <mergeCell ref="X51:Y53"/>
    <mergeCell ref="Z51:AB53"/>
    <mergeCell ref="AC51:AE53"/>
    <mergeCell ref="AF51:AG53"/>
    <mergeCell ref="AH51:AJ53"/>
    <mergeCell ref="AK51:AM53"/>
    <mergeCell ref="AN51:AO53"/>
    <mergeCell ref="AP51:AR53"/>
    <mergeCell ref="AS51:AU53"/>
    <mergeCell ref="AV51:AW53"/>
    <mergeCell ref="AX51:AZ53"/>
    <mergeCell ref="BA51:BH54"/>
    <mergeCell ref="BI51:BI52"/>
    <mergeCell ref="BJ51:BL52"/>
    <mergeCell ref="BM51:BP52"/>
    <mergeCell ref="D53:F54"/>
    <mergeCell ref="G53:K53"/>
    <mergeCell ref="M53:O53"/>
    <mergeCell ref="P53:T53"/>
    <mergeCell ref="BI53:BI54"/>
    <mergeCell ref="BJ53:BL54"/>
    <mergeCell ref="AN68:AY71"/>
    <mergeCell ref="BM53:BP54"/>
    <mergeCell ref="Q58:AX60"/>
    <mergeCell ref="D62:M64"/>
    <mergeCell ref="N62:W64"/>
    <mergeCell ref="AC62:AH63"/>
    <mergeCell ref="AN62:AY64"/>
    <mergeCell ref="AZ62:BI64"/>
    <mergeCell ref="X64:AA64"/>
    <mergeCell ref="AJ64:AM64"/>
    <mergeCell ref="X71:AB71"/>
    <mergeCell ref="AJ71:AM71"/>
    <mergeCell ref="R72:Y74"/>
    <mergeCell ref="AC65:AH65"/>
    <mergeCell ref="Z66:AA67"/>
    <mergeCell ref="AJ66:AK67"/>
    <mergeCell ref="AB67:AE68"/>
    <mergeCell ref="AF67:AI68"/>
    <mergeCell ref="T75:AB77"/>
    <mergeCell ref="T78:AB80"/>
    <mergeCell ref="AD78:AE78"/>
    <mergeCell ref="AF78:AI80"/>
    <mergeCell ref="AJ78:AN79"/>
    <mergeCell ref="D2:BP3"/>
    <mergeCell ref="D56:BP56"/>
    <mergeCell ref="AZ68:BI71"/>
    <mergeCell ref="D69:M71"/>
    <mergeCell ref="N69:W71"/>
    <mergeCell ref="H84:P86"/>
    <mergeCell ref="Q84:U86"/>
    <mergeCell ref="AR84:AV86"/>
    <mergeCell ref="AW84:BA86"/>
    <mergeCell ref="AD86:AI87"/>
    <mergeCell ref="W87:X88"/>
    <mergeCell ref="H88:P90"/>
    <mergeCell ref="Q88:U90"/>
    <mergeCell ref="Y88:AB89"/>
    <mergeCell ref="AK88:AN89"/>
    <mergeCell ref="AR88:AV90"/>
    <mergeCell ref="AW88:BA90"/>
    <mergeCell ref="AD89:AI90"/>
    <mergeCell ref="AA91:AB92"/>
    <mergeCell ref="AK91:AL92"/>
    <mergeCell ref="H92:P94"/>
    <mergeCell ref="Q92:U94"/>
    <mergeCell ref="AC92:AF93"/>
    <mergeCell ref="AG92:AJ93"/>
    <mergeCell ref="AR92:AV94"/>
    <mergeCell ref="U81:AR83"/>
    <mergeCell ref="AW92:BA94"/>
    <mergeCell ref="W95:X96"/>
    <mergeCell ref="AO95:AP96"/>
    <mergeCell ref="H96:P98"/>
    <mergeCell ref="Q96:U98"/>
    <mergeCell ref="Y96:AC97"/>
    <mergeCell ref="AK96:AN97"/>
    <mergeCell ref="AR96:AV98"/>
    <mergeCell ref="AW96:BA98"/>
  </mergeCells>
  <conditionalFormatting sqref="BI54:BP54">
    <cfRule type="expression" priority="31" dxfId="35" stopIfTrue="1">
      <formula>$BL$29=1</formula>
    </cfRule>
    <cfRule type="expression" priority="32" dxfId="36" stopIfTrue="1">
      <formula>$BL$29=1</formula>
    </cfRule>
  </conditionalFormatting>
  <conditionalFormatting sqref="AU55:AX55 T55 L55">
    <cfRule type="expression" priority="25" dxfId="37" stopIfTrue="1">
      <formula>"2位"</formula>
    </cfRule>
    <cfRule type="expression" priority="26" dxfId="38" stopIfTrue="1">
      <formula>"1位"</formula>
    </cfRule>
  </conditionalFormatting>
  <conditionalFormatting sqref="BI12:BP13 BJ10:BP11 BJ35:BP38 BI37:BI38">
    <cfRule type="expression" priority="15" dxfId="36" stopIfTrue="1">
      <formula>$BL$13=1</formula>
    </cfRule>
  </conditionalFormatting>
  <conditionalFormatting sqref="BI22:BI23 BI10:BI11 BJ39:BP42 BI18:BI19 BI26:BI27 BI14:BP17 BI47:BI48 BI35:BI36 BI51:BI52 BI39:BI44">
    <cfRule type="expression" priority="16" dxfId="36" stopIfTrue="1">
      <formula>$BL$17=1</formula>
    </cfRule>
  </conditionalFormatting>
  <conditionalFormatting sqref="BI20:BP21 BJ18:BP19 BJ43:BP47 BI45:BI47">
    <cfRule type="expression" priority="17" dxfId="36" stopIfTrue="1">
      <formula>$BL$21=1</formula>
    </cfRule>
  </conditionalFormatting>
  <conditionalFormatting sqref="BI24:BP25 BJ22:BP23 BJ47:BP51 BI49:BI51">
    <cfRule type="expression" priority="18" dxfId="36" stopIfTrue="1">
      <formula>$BL$25=1</formula>
    </cfRule>
  </conditionalFormatting>
  <conditionalFormatting sqref="D51 M51">
    <cfRule type="expression" priority="23" dxfId="35" stopIfTrue="1">
      <formula>$BB$13=2</formula>
    </cfRule>
    <cfRule type="expression" priority="24" dxfId="36" stopIfTrue="1">
      <formula>$BB$13=1</formula>
    </cfRule>
  </conditionalFormatting>
  <conditionalFormatting sqref="BI28:BP29 BJ26:BP27 BI53:BP53 BJ51:BP52">
    <cfRule type="expression" priority="19" dxfId="35" stopIfTrue="1">
      <formula>$BL$29=1</formula>
    </cfRule>
    <cfRule type="expression" priority="20" dxfId="36" stopIfTrue="1">
      <formula>$BL$29=1</formula>
    </cfRule>
  </conditionalFormatting>
  <conditionalFormatting sqref="D53">
    <cfRule type="expression" priority="21" dxfId="35" stopIfTrue="1">
      <formula>$BE$13=2</formula>
    </cfRule>
    <cfRule type="expression" priority="22" dxfId="36" stopIfTrue="1">
      <formula>$BE$13=1</formula>
    </cfRule>
  </conditionalFormatting>
  <conditionalFormatting sqref="AU30:AX30">
    <cfRule type="expression" priority="13" dxfId="37" stopIfTrue="1">
      <formula>"2位"</formula>
    </cfRule>
    <cfRule type="expression" priority="14" dxfId="38" stopIfTrue="1">
      <formula>"1位"</formula>
    </cfRule>
  </conditionalFormatting>
  <conditionalFormatting sqref="D12 D20 D16 D24 D37 D45 D41 G37 M37 P37 G41 M41 P41 G45 M45 P45 G12 M12 P12 G16 M16 P16 G20 M20 P20 M24">
    <cfRule type="expression" priority="11" dxfId="35" stopIfTrue="1">
      <formula>$AV$14=2</formula>
    </cfRule>
    <cfRule type="expression" priority="12" dxfId="36" stopIfTrue="1">
      <formula>$AV$14=1</formula>
    </cfRule>
  </conditionalFormatting>
  <conditionalFormatting sqref="D26:D27 M26:M27">
    <cfRule type="expression" priority="9" dxfId="35" stopIfTrue="1">
      <formula>$BB$13=2</formula>
    </cfRule>
    <cfRule type="expression" priority="10" dxfId="36" stopIfTrue="1">
      <formula>$BB$13=1</formula>
    </cfRule>
  </conditionalFormatting>
  <conditionalFormatting sqref="D28">
    <cfRule type="expression" priority="7" dxfId="35" stopIfTrue="1">
      <formula>$BE$13=2</formula>
    </cfRule>
    <cfRule type="expression" priority="8" dxfId="36" stopIfTrue="1">
      <formula>$BE$13=1</formula>
    </cfRule>
  </conditionalFormatting>
  <conditionalFormatting sqref="T30 L30">
    <cfRule type="expression" priority="5" dxfId="37" stopIfTrue="1">
      <formula>"2位"</formula>
    </cfRule>
    <cfRule type="expression" priority="6" dxfId="38" stopIfTrue="1">
      <formula>"1位"</formula>
    </cfRule>
  </conditionalFormatting>
  <conditionalFormatting sqref="D47 M47">
    <cfRule type="expression" priority="3" dxfId="35" stopIfTrue="1">
      <formula>$BB$13=2</formula>
    </cfRule>
    <cfRule type="expression" priority="4" dxfId="36" stopIfTrue="1">
      <formula>$BB$13=1</formula>
    </cfRule>
  </conditionalFormatting>
  <conditionalFormatting sqref="D49">
    <cfRule type="expression" priority="1" dxfId="35" stopIfTrue="1">
      <formula>$BE$13=2</formula>
    </cfRule>
    <cfRule type="expression" priority="2" dxfId="36" stopIfTrue="1">
      <formula>$BE$13=1</formula>
    </cfRule>
  </conditionalFormatting>
  <printOptions/>
  <pageMargins left="0" right="0" top="0" bottom="0" header="0.31" footer="0.3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I66"/>
  <sheetViews>
    <sheetView zoomScalePageLayoutView="0" workbookViewId="0" topLeftCell="A46">
      <selection activeCell="H67" sqref="H67"/>
    </sheetView>
  </sheetViews>
  <sheetFormatPr defaultColWidth="9.00390625" defaultRowHeight="13.5"/>
  <cols>
    <col min="1" max="1" width="5.875" style="246" customWidth="1"/>
    <col min="2" max="3" width="9.00390625" style="246" customWidth="1"/>
    <col min="4" max="4" width="12.375" style="246" customWidth="1"/>
    <col min="5" max="5" width="10.125" style="246" customWidth="1"/>
    <col min="6" max="6" width="12.50390625" style="246" customWidth="1"/>
    <col min="7" max="7" width="9.00390625" style="246" customWidth="1"/>
    <col min="8" max="8" width="12.50390625" style="246" customWidth="1"/>
    <col min="9" max="9" width="10.875" style="246" customWidth="1"/>
    <col min="10" max="16384" width="9.00390625" style="246" customWidth="1"/>
  </cols>
  <sheetData>
    <row r="1" spans="2:8" ht="13.5" customHeight="1">
      <c r="B1" s="618" t="s">
        <v>1033</v>
      </c>
      <c r="C1" s="618"/>
      <c r="D1" s="618"/>
      <c r="E1" s="618"/>
      <c r="F1" s="618"/>
      <c r="G1" s="618"/>
      <c r="H1" s="618"/>
    </row>
    <row r="2" spans="2:8" ht="13.5" customHeight="1">
      <c r="B2" s="618"/>
      <c r="C2" s="618"/>
      <c r="D2" s="618"/>
      <c r="E2" s="618"/>
      <c r="F2" s="618"/>
      <c r="G2" s="618"/>
      <c r="H2" s="618"/>
    </row>
    <row r="4" spans="2:9" ht="14.25" thickBot="1">
      <c r="B4" s="247"/>
      <c r="C4" s="247"/>
      <c r="D4" s="247"/>
      <c r="E4" s="247"/>
      <c r="F4" s="247"/>
      <c r="G4" s="247"/>
      <c r="H4" s="247"/>
      <c r="I4" s="247"/>
    </row>
    <row r="5" spans="2:9" ht="14.25" thickBot="1">
      <c r="B5" s="593"/>
      <c r="C5" s="593"/>
      <c r="D5" s="619" t="s">
        <v>1034</v>
      </c>
      <c r="E5" s="619"/>
      <c r="F5" s="619" t="s">
        <v>1035</v>
      </c>
      <c r="G5" s="619"/>
      <c r="H5" s="619" t="s">
        <v>1036</v>
      </c>
      <c r="I5" s="619"/>
    </row>
    <row r="6" spans="2:9" ht="14.25" thickBot="1">
      <c r="B6" s="593"/>
      <c r="C6" s="593"/>
      <c r="D6" s="619"/>
      <c r="E6" s="619"/>
      <c r="F6" s="619"/>
      <c r="G6" s="619"/>
      <c r="H6" s="619"/>
      <c r="I6" s="619"/>
    </row>
    <row r="7" spans="2:9" ht="14.25" thickBot="1">
      <c r="B7" s="593" t="s">
        <v>1037</v>
      </c>
      <c r="C7" s="593"/>
      <c r="D7" s="607" t="s">
        <v>1038</v>
      </c>
      <c r="E7" s="608"/>
      <c r="F7" s="611" t="s">
        <v>1039</v>
      </c>
      <c r="G7" s="608"/>
      <c r="H7" s="611" t="s">
        <v>1040</v>
      </c>
      <c r="I7" s="620"/>
    </row>
    <row r="8" spans="2:9" ht="14.25" thickBot="1">
      <c r="B8" s="593"/>
      <c r="C8" s="593"/>
      <c r="D8" s="609"/>
      <c r="E8" s="610"/>
      <c r="F8" s="612"/>
      <c r="G8" s="610"/>
      <c r="H8" s="612"/>
      <c r="I8" s="616"/>
    </row>
    <row r="9" spans="2:9" ht="14.25" thickBot="1">
      <c r="B9" s="593"/>
      <c r="C9" s="593"/>
      <c r="D9" s="609" t="s">
        <v>1041</v>
      </c>
      <c r="E9" s="610"/>
      <c r="F9" s="612" t="s">
        <v>602</v>
      </c>
      <c r="G9" s="610"/>
      <c r="H9" s="612" t="s">
        <v>602</v>
      </c>
      <c r="I9" s="616"/>
    </row>
    <row r="10" spans="2:9" ht="14.25" thickBot="1">
      <c r="B10" s="593"/>
      <c r="C10" s="593"/>
      <c r="D10" s="613"/>
      <c r="E10" s="614"/>
      <c r="F10" s="615"/>
      <c r="G10" s="614"/>
      <c r="H10" s="615"/>
      <c r="I10" s="617"/>
    </row>
    <row r="11" spans="2:9" ht="14.25" thickBot="1">
      <c r="B11" s="593" t="s">
        <v>1042</v>
      </c>
      <c r="C11" s="593"/>
      <c r="D11" s="611" t="s">
        <v>1043</v>
      </c>
      <c r="E11" s="608"/>
      <c r="F11" s="611" t="s">
        <v>1044</v>
      </c>
      <c r="G11" s="608"/>
      <c r="H11" s="587" t="s">
        <v>1045</v>
      </c>
      <c r="I11" s="588"/>
    </row>
    <row r="12" spans="2:9" ht="14.25" thickBot="1">
      <c r="B12" s="593"/>
      <c r="C12" s="593"/>
      <c r="D12" s="612"/>
      <c r="E12" s="610"/>
      <c r="F12" s="612"/>
      <c r="G12" s="610"/>
      <c r="H12" s="589"/>
      <c r="I12" s="590"/>
    </row>
    <row r="13" spans="2:9" ht="14.25" thickBot="1">
      <c r="B13" s="593"/>
      <c r="C13" s="593"/>
      <c r="D13" s="609" t="s">
        <v>602</v>
      </c>
      <c r="E13" s="610"/>
      <c r="F13" s="612" t="s">
        <v>602</v>
      </c>
      <c r="G13" s="610"/>
      <c r="H13" s="612" t="s">
        <v>602</v>
      </c>
      <c r="I13" s="616"/>
    </row>
    <row r="14" spans="2:9" ht="14.25" thickBot="1">
      <c r="B14" s="593"/>
      <c r="C14" s="593"/>
      <c r="D14" s="613"/>
      <c r="E14" s="614"/>
      <c r="F14" s="615"/>
      <c r="G14" s="614"/>
      <c r="H14" s="615"/>
      <c r="I14" s="617"/>
    </row>
    <row r="15" spans="2:9" ht="14.25" thickBot="1">
      <c r="B15" s="593" t="s">
        <v>1046</v>
      </c>
      <c r="C15" s="593"/>
      <c r="D15" s="607" t="s">
        <v>1047</v>
      </c>
      <c r="E15" s="608"/>
      <c r="F15" s="611" t="s">
        <v>1043</v>
      </c>
      <c r="G15" s="608"/>
      <c r="H15" s="587" t="s">
        <v>1048</v>
      </c>
      <c r="I15" s="588"/>
    </row>
    <row r="16" spans="2:9" ht="14.25" thickBot="1">
      <c r="B16" s="593"/>
      <c r="C16" s="593"/>
      <c r="D16" s="609"/>
      <c r="E16" s="610"/>
      <c r="F16" s="612"/>
      <c r="G16" s="610"/>
      <c r="H16" s="589"/>
      <c r="I16" s="590"/>
    </row>
    <row r="17" spans="2:9" ht="14.25" thickBot="1">
      <c r="B17" s="593"/>
      <c r="C17" s="593"/>
      <c r="D17" s="609" t="s">
        <v>602</v>
      </c>
      <c r="E17" s="610"/>
      <c r="F17" s="589" t="s">
        <v>602</v>
      </c>
      <c r="G17" s="590"/>
      <c r="H17" s="589" t="s">
        <v>602</v>
      </c>
      <c r="I17" s="590"/>
    </row>
    <row r="18" spans="2:9" ht="14.25" thickBot="1">
      <c r="B18" s="593"/>
      <c r="C18" s="593"/>
      <c r="D18" s="613"/>
      <c r="E18" s="614"/>
      <c r="F18" s="591"/>
      <c r="G18" s="592"/>
      <c r="H18" s="591"/>
      <c r="I18" s="592"/>
    </row>
    <row r="19" spans="2:9" ht="14.25" thickBot="1">
      <c r="B19" s="593" t="s">
        <v>1049</v>
      </c>
      <c r="C19" s="593"/>
      <c r="D19" s="587" t="s">
        <v>1048</v>
      </c>
      <c r="E19" s="588"/>
      <c r="F19" s="587" t="s">
        <v>1050</v>
      </c>
      <c r="G19" s="588"/>
      <c r="H19" s="587" t="s">
        <v>1051</v>
      </c>
      <c r="I19" s="588"/>
    </row>
    <row r="20" spans="2:9" ht="14.25" thickBot="1">
      <c r="B20" s="593"/>
      <c r="C20" s="593"/>
      <c r="D20" s="589"/>
      <c r="E20" s="590"/>
      <c r="F20" s="589"/>
      <c r="G20" s="590"/>
      <c r="H20" s="589"/>
      <c r="I20" s="590"/>
    </row>
    <row r="21" spans="2:9" ht="14.25" thickBot="1">
      <c r="B21" s="593"/>
      <c r="C21" s="593"/>
      <c r="D21" s="589" t="s">
        <v>602</v>
      </c>
      <c r="E21" s="590"/>
      <c r="F21" s="589" t="s">
        <v>1052</v>
      </c>
      <c r="G21" s="590"/>
      <c r="H21" s="589" t="s">
        <v>107</v>
      </c>
      <c r="I21" s="590"/>
    </row>
    <row r="22" spans="2:9" ht="14.25" thickBot="1">
      <c r="B22" s="593"/>
      <c r="C22" s="593"/>
      <c r="D22" s="591"/>
      <c r="E22" s="592"/>
      <c r="F22" s="591"/>
      <c r="G22" s="592"/>
      <c r="H22" s="591"/>
      <c r="I22" s="592"/>
    </row>
    <row r="23" spans="2:9" ht="14.25" thickBot="1">
      <c r="B23" s="593" t="s">
        <v>1053</v>
      </c>
      <c r="C23" s="593"/>
      <c r="D23" s="603" t="s">
        <v>1054</v>
      </c>
      <c r="E23" s="604"/>
      <c r="F23" s="587" t="s">
        <v>1055</v>
      </c>
      <c r="G23" s="588"/>
      <c r="H23" s="587" t="s">
        <v>1056</v>
      </c>
      <c r="I23" s="588"/>
    </row>
    <row r="24" spans="2:9" ht="14.25" thickBot="1">
      <c r="B24" s="593"/>
      <c r="C24" s="593"/>
      <c r="D24" s="605"/>
      <c r="E24" s="606"/>
      <c r="F24" s="589"/>
      <c r="G24" s="590"/>
      <c r="H24" s="589"/>
      <c r="I24" s="590"/>
    </row>
    <row r="25" spans="2:9" ht="14.25" thickBot="1">
      <c r="B25" s="593"/>
      <c r="C25" s="593"/>
      <c r="D25" s="589" t="s">
        <v>602</v>
      </c>
      <c r="E25" s="590"/>
      <c r="F25" s="589" t="s">
        <v>602</v>
      </c>
      <c r="G25" s="590"/>
      <c r="H25" s="589" t="s">
        <v>602</v>
      </c>
      <c r="I25" s="590"/>
    </row>
    <row r="26" spans="2:9" ht="14.25" thickBot="1">
      <c r="B26" s="593"/>
      <c r="C26" s="593"/>
      <c r="D26" s="591"/>
      <c r="E26" s="592"/>
      <c r="F26" s="591"/>
      <c r="G26" s="592"/>
      <c r="H26" s="591"/>
      <c r="I26" s="592"/>
    </row>
    <row r="27" spans="2:9" ht="14.25" thickBot="1">
      <c r="B27" s="593" t="s">
        <v>1057</v>
      </c>
      <c r="C27" s="593"/>
      <c r="D27" s="594" t="s">
        <v>1058</v>
      </c>
      <c r="E27" s="595"/>
      <c r="F27" s="595"/>
      <c r="G27" s="595"/>
      <c r="H27" s="595"/>
      <c r="I27" s="596"/>
    </row>
    <row r="28" spans="2:9" ht="14.25" thickBot="1">
      <c r="B28" s="593"/>
      <c r="C28" s="593"/>
      <c r="D28" s="597"/>
      <c r="E28" s="598"/>
      <c r="F28" s="598"/>
      <c r="G28" s="598"/>
      <c r="H28" s="598"/>
      <c r="I28" s="599"/>
    </row>
    <row r="29" spans="2:9" ht="14.25" thickBot="1">
      <c r="B29" s="593"/>
      <c r="C29" s="593"/>
      <c r="D29" s="597"/>
      <c r="E29" s="598"/>
      <c r="F29" s="598"/>
      <c r="G29" s="598"/>
      <c r="H29" s="598"/>
      <c r="I29" s="599"/>
    </row>
    <row r="30" spans="2:9" ht="14.25" thickBot="1">
      <c r="B30" s="593"/>
      <c r="C30" s="593"/>
      <c r="D30" s="600"/>
      <c r="E30" s="601"/>
      <c r="F30" s="601"/>
      <c r="G30" s="601"/>
      <c r="H30" s="601"/>
      <c r="I30" s="602"/>
    </row>
    <row r="31" spans="2:9" ht="13.5">
      <c r="B31" s="587" t="s">
        <v>1059</v>
      </c>
      <c r="C31" s="588"/>
      <c r="D31" s="587" t="s">
        <v>1060</v>
      </c>
      <c r="E31" s="588"/>
      <c r="F31" s="587" t="s">
        <v>1061</v>
      </c>
      <c r="G31" s="588"/>
      <c r="H31" s="587" t="s">
        <v>1062</v>
      </c>
      <c r="I31" s="588"/>
    </row>
    <row r="32" spans="2:9" ht="13.5">
      <c r="B32" s="589"/>
      <c r="C32" s="590"/>
      <c r="D32" s="589"/>
      <c r="E32" s="590"/>
      <c r="F32" s="589"/>
      <c r="G32" s="590"/>
      <c r="H32" s="589"/>
      <c r="I32" s="590"/>
    </row>
    <row r="33" spans="2:9" ht="13.5">
      <c r="B33" s="589"/>
      <c r="C33" s="590"/>
      <c r="D33" s="589" t="s">
        <v>107</v>
      </c>
      <c r="E33" s="590"/>
      <c r="F33" s="589" t="s">
        <v>602</v>
      </c>
      <c r="G33" s="590"/>
      <c r="H33" s="589" t="s">
        <v>602</v>
      </c>
      <c r="I33" s="590"/>
    </row>
    <row r="34" spans="2:9" ht="14.25" thickBot="1">
      <c r="B34" s="591"/>
      <c r="C34" s="592"/>
      <c r="D34" s="591"/>
      <c r="E34" s="592"/>
      <c r="F34" s="591"/>
      <c r="G34" s="592"/>
      <c r="H34" s="591"/>
      <c r="I34" s="592"/>
    </row>
    <row r="35" spans="2:9" ht="14.25" thickBot="1">
      <c r="B35" s="593" t="s">
        <v>1063</v>
      </c>
      <c r="C35" s="593"/>
      <c r="D35" s="587" t="s">
        <v>1060</v>
      </c>
      <c r="E35" s="588"/>
      <c r="F35" s="587" t="s">
        <v>1064</v>
      </c>
      <c r="G35" s="588"/>
      <c r="H35" s="587" t="s">
        <v>1065</v>
      </c>
      <c r="I35" s="588"/>
    </row>
    <row r="36" spans="2:9" ht="14.25" thickBot="1">
      <c r="B36" s="593"/>
      <c r="C36" s="593"/>
      <c r="D36" s="589"/>
      <c r="E36" s="590"/>
      <c r="F36" s="589"/>
      <c r="G36" s="590"/>
      <c r="H36" s="589"/>
      <c r="I36" s="590"/>
    </row>
    <row r="37" spans="2:9" ht="14.25" thickBot="1">
      <c r="B37" s="593"/>
      <c r="C37" s="593"/>
      <c r="D37" s="589" t="s">
        <v>107</v>
      </c>
      <c r="E37" s="590"/>
      <c r="F37" s="589" t="s">
        <v>1066</v>
      </c>
      <c r="G37" s="590"/>
      <c r="H37" s="589" t="s">
        <v>602</v>
      </c>
      <c r="I37" s="590"/>
    </row>
    <row r="38" spans="2:9" ht="14.25" thickBot="1">
      <c r="B38" s="593"/>
      <c r="C38" s="593"/>
      <c r="D38" s="591"/>
      <c r="E38" s="592"/>
      <c r="F38" s="591"/>
      <c r="G38" s="592"/>
      <c r="H38" s="591"/>
      <c r="I38" s="592"/>
    </row>
    <row r="39" spans="2:9" ht="13.5">
      <c r="B39" s="587" t="s">
        <v>1067</v>
      </c>
      <c r="C39" s="588"/>
      <c r="D39" s="587" t="s">
        <v>1068</v>
      </c>
      <c r="E39" s="588"/>
      <c r="F39" s="587" t="s">
        <v>1069</v>
      </c>
      <c r="G39" s="588"/>
      <c r="H39" s="587" t="s">
        <v>1070</v>
      </c>
      <c r="I39" s="588"/>
    </row>
    <row r="40" spans="2:9" ht="13.5">
      <c r="B40" s="589"/>
      <c r="C40" s="590"/>
      <c r="D40" s="589"/>
      <c r="E40" s="590"/>
      <c r="F40" s="589"/>
      <c r="G40" s="590"/>
      <c r="H40" s="589"/>
      <c r="I40" s="590"/>
    </row>
    <row r="41" spans="2:9" ht="13.5">
      <c r="B41" s="589" t="s">
        <v>1071</v>
      </c>
      <c r="C41" s="590"/>
      <c r="D41" s="589" t="s">
        <v>1072</v>
      </c>
      <c r="E41" s="590"/>
      <c r="F41" s="589" t="s">
        <v>1073</v>
      </c>
      <c r="G41" s="590"/>
      <c r="H41" s="589" t="s">
        <v>1074</v>
      </c>
      <c r="I41" s="590"/>
    </row>
    <row r="42" spans="2:9" ht="14.25" thickBot="1">
      <c r="B42" s="591"/>
      <c r="C42" s="592"/>
      <c r="D42" s="591"/>
      <c r="E42" s="592"/>
      <c r="F42" s="591"/>
      <c r="G42" s="592"/>
      <c r="H42" s="591"/>
      <c r="I42" s="592"/>
    </row>
    <row r="43" spans="2:9" ht="13.5">
      <c r="B43" s="587" t="s">
        <v>1075</v>
      </c>
      <c r="C43" s="588"/>
      <c r="D43" s="587" t="s">
        <v>1076</v>
      </c>
      <c r="E43" s="588"/>
      <c r="F43" s="587" t="s">
        <v>1077</v>
      </c>
      <c r="G43" s="588"/>
      <c r="H43" s="587" t="s">
        <v>1078</v>
      </c>
      <c r="I43" s="588"/>
    </row>
    <row r="44" spans="2:9" ht="13.5">
      <c r="B44" s="589"/>
      <c r="C44" s="590"/>
      <c r="D44" s="589"/>
      <c r="E44" s="590"/>
      <c r="F44" s="589"/>
      <c r="G44" s="590"/>
      <c r="H44" s="589"/>
      <c r="I44" s="590"/>
    </row>
    <row r="45" spans="2:9" ht="13.5">
      <c r="B45" s="589" t="s">
        <v>1079</v>
      </c>
      <c r="C45" s="590"/>
      <c r="D45" s="589" t="s">
        <v>1052</v>
      </c>
      <c r="E45" s="590"/>
      <c r="F45" s="589" t="s">
        <v>1080</v>
      </c>
      <c r="G45" s="590"/>
      <c r="H45" s="589" t="s">
        <v>1073</v>
      </c>
      <c r="I45" s="590"/>
    </row>
    <row r="46" spans="2:9" ht="14.25" thickBot="1">
      <c r="B46" s="591"/>
      <c r="C46" s="592"/>
      <c r="D46" s="591"/>
      <c r="E46" s="592"/>
      <c r="F46" s="591"/>
      <c r="G46" s="592"/>
      <c r="H46" s="591"/>
      <c r="I46" s="592"/>
    </row>
    <row r="47" spans="2:9" ht="13.5">
      <c r="B47" s="587" t="s">
        <v>1081</v>
      </c>
      <c r="C47" s="588"/>
      <c r="D47" s="587" t="s">
        <v>1082</v>
      </c>
      <c r="E47" s="588"/>
      <c r="F47" s="587" t="s">
        <v>1083</v>
      </c>
      <c r="G47" s="588"/>
      <c r="H47" s="587" t="s">
        <v>1084</v>
      </c>
      <c r="I47" s="588"/>
    </row>
    <row r="48" spans="2:9" ht="13.5">
      <c r="B48" s="589"/>
      <c r="C48" s="590"/>
      <c r="D48" s="589"/>
      <c r="E48" s="590"/>
      <c r="F48" s="589"/>
      <c r="G48" s="590"/>
      <c r="H48" s="589"/>
      <c r="I48" s="590"/>
    </row>
    <row r="49" spans="2:9" ht="13.5">
      <c r="B49" s="589" t="s">
        <v>1085</v>
      </c>
      <c r="C49" s="590"/>
      <c r="D49" s="589" t="s">
        <v>1086</v>
      </c>
      <c r="E49" s="590"/>
      <c r="F49" s="589" t="s">
        <v>1087</v>
      </c>
      <c r="G49" s="590"/>
      <c r="H49" s="589" t="s">
        <v>107</v>
      </c>
      <c r="I49" s="590"/>
    </row>
    <row r="50" spans="2:9" ht="14.25" thickBot="1">
      <c r="B50" s="591"/>
      <c r="C50" s="592"/>
      <c r="D50" s="591"/>
      <c r="E50" s="592"/>
      <c r="F50" s="591"/>
      <c r="G50" s="592"/>
      <c r="H50" s="591"/>
      <c r="I50" s="592"/>
    </row>
    <row r="51" spans="2:9" ht="13.5">
      <c r="B51" s="581" t="s">
        <v>1088</v>
      </c>
      <c r="C51" s="582"/>
      <c r="D51" s="581" t="s">
        <v>1089</v>
      </c>
      <c r="E51" s="582"/>
      <c r="F51" s="581" t="s">
        <v>1090</v>
      </c>
      <c r="G51" s="582"/>
      <c r="H51" s="581" t="s">
        <v>1078</v>
      </c>
      <c r="I51" s="582"/>
    </row>
    <row r="52" spans="2:9" ht="13.5">
      <c r="B52" s="583"/>
      <c r="C52" s="584"/>
      <c r="D52" s="583"/>
      <c r="E52" s="584"/>
      <c r="F52" s="583"/>
      <c r="G52" s="584"/>
      <c r="H52" s="583"/>
      <c r="I52" s="584"/>
    </row>
    <row r="53" spans="2:9" ht="13.5">
      <c r="B53" s="583" t="s">
        <v>1091</v>
      </c>
      <c r="C53" s="584"/>
      <c r="D53" s="583" t="s">
        <v>1092</v>
      </c>
      <c r="E53" s="584"/>
      <c r="F53" s="583" t="s">
        <v>1093</v>
      </c>
      <c r="G53" s="584"/>
      <c r="H53" s="583" t="s">
        <v>1073</v>
      </c>
      <c r="I53" s="584"/>
    </row>
    <row r="54" spans="2:9" ht="14.25" thickBot="1">
      <c r="B54" s="585"/>
      <c r="C54" s="586"/>
      <c r="D54" s="585"/>
      <c r="E54" s="586"/>
      <c r="F54" s="585"/>
      <c r="G54" s="586"/>
      <c r="H54" s="585"/>
      <c r="I54" s="586"/>
    </row>
    <row r="55" spans="2:9" ht="13.5">
      <c r="B55" s="581" t="s">
        <v>1094</v>
      </c>
      <c r="C55" s="582"/>
      <c r="D55" s="581" t="s">
        <v>1095</v>
      </c>
      <c r="E55" s="582"/>
      <c r="F55" s="581" t="s">
        <v>1078</v>
      </c>
      <c r="G55" s="582"/>
      <c r="H55" s="581" t="s">
        <v>1096</v>
      </c>
      <c r="I55" s="582"/>
    </row>
    <row r="56" spans="2:9" ht="13.5">
      <c r="B56" s="583"/>
      <c r="C56" s="584"/>
      <c r="D56" s="583"/>
      <c r="E56" s="584"/>
      <c r="F56" s="583"/>
      <c r="G56" s="584"/>
      <c r="H56" s="583"/>
      <c r="I56" s="584"/>
    </row>
    <row r="57" spans="2:9" ht="13.5">
      <c r="B57" s="583" t="s">
        <v>1097</v>
      </c>
      <c r="C57" s="584"/>
      <c r="D57" s="583" t="s">
        <v>1098</v>
      </c>
      <c r="E57" s="584"/>
      <c r="F57" s="583" t="s">
        <v>1073</v>
      </c>
      <c r="G57" s="584"/>
      <c r="H57" s="583" t="s">
        <v>1099</v>
      </c>
      <c r="I57" s="584"/>
    </row>
    <row r="58" spans="2:9" ht="14.25" thickBot="1">
      <c r="B58" s="585"/>
      <c r="C58" s="586"/>
      <c r="D58" s="585"/>
      <c r="E58" s="586"/>
      <c r="F58" s="585"/>
      <c r="G58" s="586"/>
      <c r="H58" s="585"/>
      <c r="I58" s="586"/>
    </row>
    <row r="59" spans="2:9" ht="13.5">
      <c r="B59" s="581" t="s">
        <v>1100</v>
      </c>
      <c r="C59" s="582"/>
      <c r="D59" s="581" t="s">
        <v>1102</v>
      </c>
      <c r="E59" s="582"/>
      <c r="F59" s="581" t="s">
        <v>1105</v>
      </c>
      <c r="G59" s="582"/>
      <c r="H59" s="581" t="s">
        <v>1106</v>
      </c>
      <c r="I59" s="582"/>
    </row>
    <row r="60" spans="2:9" ht="13.5">
      <c r="B60" s="583"/>
      <c r="C60" s="584"/>
      <c r="D60" s="583"/>
      <c r="E60" s="584"/>
      <c r="F60" s="583"/>
      <c r="G60" s="584"/>
      <c r="H60" s="583"/>
      <c r="I60" s="584"/>
    </row>
    <row r="61" spans="2:9" ht="13.5">
      <c r="B61" s="583" t="s">
        <v>1101</v>
      </c>
      <c r="C61" s="584"/>
      <c r="D61" s="583" t="s">
        <v>1103</v>
      </c>
      <c r="E61" s="584"/>
      <c r="F61" s="583" t="s">
        <v>1104</v>
      </c>
      <c r="G61" s="584"/>
      <c r="H61" s="583" t="s">
        <v>1107</v>
      </c>
      <c r="I61" s="584"/>
    </row>
    <row r="62" spans="2:9" ht="14.25" thickBot="1">
      <c r="B62" s="585"/>
      <c r="C62" s="586"/>
      <c r="D62" s="585"/>
      <c r="E62" s="586"/>
      <c r="F62" s="585"/>
      <c r="G62" s="586"/>
      <c r="H62" s="585"/>
      <c r="I62" s="586"/>
    </row>
    <row r="63" spans="2:9" ht="13.5">
      <c r="B63" s="575" t="s">
        <v>1109</v>
      </c>
      <c r="C63" s="576"/>
      <c r="D63" s="575" t="s">
        <v>1128</v>
      </c>
      <c r="E63" s="576"/>
      <c r="F63" s="575" t="s">
        <v>1130</v>
      </c>
      <c r="G63" s="576"/>
      <c r="H63" s="575" t="s">
        <v>1131</v>
      </c>
      <c r="I63" s="576"/>
    </row>
    <row r="64" spans="2:9" ht="13.5">
      <c r="B64" s="577"/>
      <c r="C64" s="578"/>
      <c r="D64" s="577"/>
      <c r="E64" s="578"/>
      <c r="F64" s="577"/>
      <c r="G64" s="578"/>
      <c r="H64" s="577"/>
      <c r="I64" s="578"/>
    </row>
    <row r="65" spans="2:9" ht="13.5">
      <c r="B65" s="577" t="s">
        <v>1110</v>
      </c>
      <c r="C65" s="578"/>
      <c r="D65" s="577" t="s">
        <v>1103</v>
      </c>
      <c r="E65" s="578"/>
      <c r="F65" s="577" t="s">
        <v>1129</v>
      </c>
      <c r="G65" s="578"/>
      <c r="H65" s="577" t="s">
        <v>1132</v>
      </c>
      <c r="I65" s="578"/>
    </row>
    <row r="66" spans="2:9" ht="14.25" thickBot="1">
      <c r="B66" s="579"/>
      <c r="C66" s="580"/>
      <c r="D66" s="579"/>
      <c r="E66" s="580"/>
      <c r="F66" s="579"/>
      <c r="G66" s="580"/>
      <c r="H66" s="579"/>
      <c r="I66" s="580"/>
    </row>
  </sheetData>
  <sheetProtection/>
  <mergeCells count="112">
    <mergeCell ref="B1:H2"/>
    <mergeCell ref="B5:C6"/>
    <mergeCell ref="D5:E6"/>
    <mergeCell ref="F5:G6"/>
    <mergeCell ref="H5:I6"/>
    <mergeCell ref="B7:C10"/>
    <mergeCell ref="D7:E8"/>
    <mergeCell ref="F7:G8"/>
    <mergeCell ref="H7:I8"/>
    <mergeCell ref="D9:E10"/>
    <mergeCell ref="F9:G10"/>
    <mergeCell ref="H9:I10"/>
    <mergeCell ref="B11:C14"/>
    <mergeCell ref="D11:E12"/>
    <mergeCell ref="F11:G12"/>
    <mergeCell ref="H11:I12"/>
    <mergeCell ref="D13:E14"/>
    <mergeCell ref="F13:G14"/>
    <mergeCell ref="H13:I14"/>
    <mergeCell ref="B15:C18"/>
    <mergeCell ref="D15:E16"/>
    <mergeCell ref="F15:G16"/>
    <mergeCell ref="H15:I16"/>
    <mergeCell ref="D17:E18"/>
    <mergeCell ref="F17:G18"/>
    <mergeCell ref="H17:I18"/>
    <mergeCell ref="B19:C22"/>
    <mergeCell ref="D19:E20"/>
    <mergeCell ref="F19:G20"/>
    <mergeCell ref="H19:I20"/>
    <mergeCell ref="D21:E22"/>
    <mergeCell ref="F21:G22"/>
    <mergeCell ref="H21:I22"/>
    <mergeCell ref="B23:C26"/>
    <mergeCell ref="D23:E24"/>
    <mergeCell ref="F23:G24"/>
    <mergeCell ref="H23:I24"/>
    <mergeCell ref="D25:E26"/>
    <mergeCell ref="F25:G26"/>
    <mergeCell ref="H25:I26"/>
    <mergeCell ref="B27:C30"/>
    <mergeCell ref="D27:I30"/>
    <mergeCell ref="B31:C34"/>
    <mergeCell ref="D31:E32"/>
    <mergeCell ref="F31:G32"/>
    <mergeCell ref="H31:I32"/>
    <mergeCell ref="D33:E34"/>
    <mergeCell ref="F33:G34"/>
    <mergeCell ref="H33:I34"/>
    <mergeCell ref="B35:C38"/>
    <mergeCell ref="D35:E36"/>
    <mergeCell ref="F35:G36"/>
    <mergeCell ref="H35:I36"/>
    <mergeCell ref="D37:E38"/>
    <mergeCell ref="F37:G38"/>
    <mergeCell ref="H37:I38"/>
    <mergeCell ref="B39:C40"/>
    <mergeCell ref="D39:E40"/>
    <mergeCell ref="F39:G40"/>
    <mergeCell ref="H39:I40"/>
    <mergeCell ref="B41:C42"/>
    <mergeCell ref="D41:E42"/>
    <mergeCell ref="F41:G42"/>
    <mergeCell ref="H41:I42"/>
    <mergeCell ref="B43:C44"/>
    <mergeCell ref="D43:E44"/>
    <mergeCell ref="F43:G44"/>
    <mergeCell ref="H43:I44"/>
    <mergeCell ref="B45:C46"/>
    <mergeCell ref="D45:E46"/>
    <mergeCell ref="F45:G46"/>
    <mergeCell ref="H45:I46"/>
    <mergeCell ref="B47:C48"/>
    <mergeCell ref="D47:E48"/>
    <mergeCell ref="F47:G48"/>
    <mergeCell ref="H47:I48"/>
    <mergeCell ref="B49:C50"/>
    <mergeCell ref="D49:E50"/>
    <mergeCell ref="F49:G50"/>
    <mergeCell ref="H49:I50"/>
    <mergeCell ref="B51:C52"/>
    <mergeCell ref="D51:E52"/>
    <mergeCell ref="F51:G52"/>
    <mergeCell ref="H51:I52"/>
    <mergeCell ref="B53:C54"/>
    <mergeCell ref="D53:E54"/>
    <mergeCell ref="F53:G54"/>
    <mergeCell ref="H53:I54"/>
    <mergeCell ref="B55:C56"/>
    <mergeCell ref="D55:E56"/>
    <mergeCell ref="F55:G56"/>
    <mergeCell ref="H55:I56"/>
    <mergeCell ref="B57:C58"/>
    <mergeCell ref="D57:E58"/>
    <mergeCell ref="F57:G58"/>
    <mergeCell ref="H57:I58"/>
    <mergeCell ref="B59:C60"/>
    <mergeCell ref="D59:E60"/>
    <mergeCell ref="F59:G60"/>
    <mergeCell ref="H59:I60"/>
    <mergeCell ref="B61:C62"/>
    <mergeCell ref="D61:E62"/>
    <mergeCell ref="F61:G62"/>
    <mergeCell ref="H61:I62"/>
    <mergeCell ref="B63:C64"/>
    <mergeCell ref="D63:E64"/>
    <mergeCell ref="F63:G64"/>
    <mergeCell ref="H63:I64"/>
    <mergeCell ref="B65:C66"/>
    <mergeCell ref="D65:E66"/>
    <mergeCell ref="F65:G66"/>
    <mergeCell ref="H65:I66"/>
  </mergeCells>
  <printOptions/>
  <pageMargins left="0" right="0" top="0.75" bottom="0.75" header="0.31" footer="0.31"/>
  <pageSetup orientation="portrait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82"/>
  <sheetViews>
    <sheetView zoomScaleSheetLayoutView="100" zoomScalePageLayoutView="0" workbookViewId="0" topLeftCell="A262">
      <selection activeCell="P262" sqref="C1:P16384"/>
    </sheetView>
  </sheetViews>
  <sheetFormatPr defaultColWidth="16.125" defaultRowHeight="13.5" customHeight="1"/>
  <cols>
    <col min="1" max="1" width="8.00390625" style="21" customWidth="1"/>
    <col min="2" max="2" width="5.625" style="21" customWidth="1"/>
    <col min="3" max="9" width="0.74609375" style="95" hidden="1" customWidth="1"/>
    <col min="10" max="11" width="0.74609375" style="97" hidden="1" customWidth="1"/>
    <col min="12" max="15" width="0.74609375" style="95" hidden="1" customWidth="1"/>
    <col min="16" max="16" width="0.74609375" style="21" hidden="1" customWidth="1"/>
    <col min="17" max="19" width="4.75390625" style="21" customWidth="1"/>
    <col min="20" max="16384" width="16.125" style="21" customWidth="1"/>
  </cols>
  <sheetData>
    <row r="1" spans="7:10" ht="14.25">
      <c r="G1" s="95" t="s">
        <v>24</v>
      </c>
      <c r="H1" s="633" t="s">
        <v>25</v>
      </c>
      <c r="I1" s="633"/>
      <c r="J1" s="633"/>
    </row>
    <row r="2" spans="7:10" ht="14.25">
      <c r="G2" s="98">
        <f>COUNTIF($M$4:$N$15,"東近江市")</f>
        <v>1</v>
      </c>
      <c r="H2" s="630">
        <f>(G2/RIGHT(A15,2))</f>
        <v>0.045454545454545456</v>
      </c>
      <c r="I2" s="630"/>
      <c r="J2" s="630"/>
    </row>
    <row r="4" spans="1:13" ht="14.25">
      <c r="A4" s="28" t="s">
        <v>335</v>
      </c>
      <c r="B4" s="26" t="s">
        <v>336</v>
      </c>
      <c r="C4" s="100" t="s">
        <v>337</v>
      </c>
      <c r="D4" s="95" t="s">
        <v>330</v>
      </c>
      <c r="F4" s="101" t="str">
        <f aca="true" t="shared" si="0" ref="F4:F13">A4</f>
        <v>あ１１</v>
      </c>
      <c r="G4" s="95" t="str">
        <f aca="true" t="shared" si="1" ref="G4:G15">B4&amp;C4</f>
        <v>野上恵梨子</v>
      </c>
      <c r="H4" s="102" t="s">
        <v>330</v>
      </c>
      <c r="I4" s="103" t="s">
        <v>304</v>
      </c>
      <c r="J4" s="104">
        <v>1987</v>
      </c>
      <c r="K4" s="105">
        <f aca="true" t="shared" si="2" ref="K4:K15">IF(J4="","",(2020-J4))</f>
        <v>33</v>
      </c>
      <c r="L4" s="101" t="str">
        <f aca="true" t="shared" si="3" ref="L4:L15">IF(G4="","",IF(COUNTIF($G$4:$G$479,G4)&gt;1,"2重登録","OK"))</f>
        <v>OK</v>
      </c>
      <c r="M4" s="106" t="s">
        <v>338</v>
      </c>
    </row>
    <row r="5" spans="1:13" ht="14.25">
      <c r="A5" s="28" t="s">
        <v>339</v>
      </c>
      <c r="B5" s="26" t="s">
        <v>340</v>
      </c>
      <c r="C5" s="100" t="s">
        <v>341</v>
      </c>
      <c r="D5" s="95" t="s">
        <v>330</v>
      </c>
      <c r="F5" s="101" t="str">
        <f t="shared" si="0"/>
        <v>あ１２</v>
      </c>
      <c r="G5" s="95" t="str">
        <f t="shared" si="1"/>
        <v>西山抄千代</v>
      </c>
      <c r="H5" s="102" t="s">
        <v>330</v>
      </c>
      <c r="I5" s="103" t="s">
        <v>304</v>
      </c>
      <c r="J5" s="104">
        <v>1972</v>
      </c>
      <c r="K5" s="105">
        <f t="shared" si="2"/>
        <v>48</v>
      </c>
      <c r="L5" s="101" t="str">
        <f t="shared" si="3"/>
        <v>OK</v>
      </c>
      <c r="M5" s="106" t="s">
        <v>342</v>
      </c>
    </row>
    <row r="6" spans="1:13" ht="14.25">
      <c r="A6" s="28" t="s">
        <v>343</v>
      </c>
      <c r="B6" s="26" t="s">
        <v>344</v>
      </c>
      <c r="C6" s="100" t="s">
        <v>345</v>
      </c>
      <c r="D6" s="95" t="s">
        <v>330</v>
      </c>
      <c r="F6" s="101" t="str">
        <f t="shared" si="0"/>
        <v>あ１３</v>
      </c>
      <c r="G6" s="95" t="str">
        <f t="shared" si="1"/>
        <v>三原啓子</v>
      </c>
      <c r="H6" s="102" t="s">
        <v>330</v>
      </c>
      <c r="I6" s="103" t="s">
        <v>304</v>
      </c>
      <c r="J6" s="104">
        <v>1964</v>
      </c>
      <c r="K6" s="105">
        <f t="shared" si="2"/>
        <v>56</v>
      </c>
      <c r="L6" s="101" t="str">
        <f t="shared" si="3"/>
        <v>OK</v>
      </c>
      <c r="M6" s="106" t="s">
        <v>331</v>
      </c>
    </row>
    <row r="7" spans="1:13" ht="14.25">
      <c r="A7" s="28" t="s">
        <v>346</v>
      </c>
      <c r="B7" s="23" t="s">
        <v>347</v>
      </c>
      <c r="C7" s="106" t="s">
        <v>348</v>
      </c>
      <c r="D7" s="95" t="s">
        <v>330</v>
      </c>
      <c r="F7" s="101" t="str">
        <f t="shared" si="0"/>
        <v>あ１４</v>
      </c>
      <c r="G7" s="95" t="str">
        <f t="shared" si="1"/>
        <v>落合良弘</v>
      </c>
      <c r="H7" s="102" t="s">
        <v>330</v>
      </c>
      <c r="I7" s="102" t="s">
        <v>28</v>
      </c>
      <c r="J7" s="104">
        <v>1968</v>
      </c>
      <c r="K7" s="105">
        <f t="shared" si="2"/>
        <v>52</v>
      </c>
      <c r="L7" s="101" t="str">
        <f t="shared" si="3"/>
        <v>OK</v>
      </c>
      <c r="M7" s="106" t="s">
        <v>306</v>
      </c>
    </row>
    <row r="8" spans="1:15" ht="14.25">
      <c r="A8" s="28" t="s">
        <v>262</v>
      </c>
      <c r="B8" s="23" t="s">
        <v>349</v>
      </c>
      <c r="C8" s="106" t="s">
        <v>517</v>
      </c>
      <c r="D8" s="95" t="s">
        <v>330</v>
      </c>
      <c r="E8" s="107"/>
      <c r="F8" s="101" t="str">
        <f t="shared" si="0"/>
        <v>あ１５</v>
      </c>
      <c r="G8" s="95" t="str">
        <f t="shared" si="1"/>
        <v>杉原徹</v>
      </c>
      <c r="H8" s="102" t="s">
        <v>330</v>
      </c>
      <c r="I8" s="102" t="s">
        <v>28</v>
      </c>
      <c r="J8" s="104">
        <v>1990</v>
      </c>
      <c r="K8" s="105">
        <f t="shared" si="2"/>
        <v>30</v>
      </c>
      <c r="L8" s="101" t="str">
        <f t="shared" si="3"/>
        <v>OK</v>
      </c>
      <c r="M8" s="106" t="s">
        <v>331</v>
      </c>
      <c r="N8" s="107"/>
      <c r="O8" s="107"/>
    </row>
    <row r="9" spans="1:15" ht="14.25">
      <c r="A9" s="28" t="s">
        <v>350</v>
      </c>
      <c r="B9" s="28" t="s">
        <v>351</v>
      </c>
      <c r="C9" s="108" t="s">
        <v>352</v>
      </c>
      <c r="D9" s="95" t="s">
        <v>330</v>
      </c>
      <c r="E9" s="95"/>
      <c r="F9" s="95" t="str">
        <f t="shared" si="0"/>
        <v>あ１６</v>
      </c>
      <c r="G9" s="95" t="str">
        <f t="shared" si="1"/>
        <v>澤村直子</v>
      </c>
      <c r="H9" s="102" t="s">
        <v>330</v>
      </c>
      <c r="I9" s="103" t="s">
        <v>304</v>
      </c>
      <c r="J9" s="95">
        <v>1967</v>
      </c>
      <c r="K9" s="105">
        <f t="shared" si="2"/>
        <v>53</v>
      </c>
      <c r="L9" s="95" t="str">
        <f t="shared" si="3"/>
        <v>OK</v>
      </c>
      <c r="M9" s="108" t="s">
        <v>263</v>
      </c>
      <c r="N9" s="109"/>
      <c r="O9" s="107"/>
    </row>
    <row r="10" spans="1:15" ht="14.25">
      <c r="A10" s="64" t="s">
        <v>353</v>
      </c>
      <c r="B10" s="18" t="s">
        <v>412</v>
      </c>
      <c r="C10" s="110" t="s">
        <v>715</v>
      </c>
      <c r="D10" s="95" t="s">
        <v>330</v>
      </c>
      <c r="E10" s="111"/>
      <c r="F10" s="112" t="str">
        <f t="shared" si="0"/>
        <v>あ１７</v>
      </c>
      <c r="G10" s="112" t="str">
        <f t="shared" si="1"/>
        <v>松井傳樹 </v>
      </c>
      <c r="H10" s="102" t="s">
        <v>330</v>
      </c>
      <c r="I10" s="113" t="s">
        <v>273</v>
      </c>
      <c r="J10" s="114">
        <v>1987</v>
      </c>
      <c r="K10" s="105">
        <f t="shared" si="2"/>
        <v>33</v>
      </c>
      <c r="L10" s="110" t="str">
        <f t="shared" si="3"/>
        <v>OK</v>
      </c>
      <c r="M10" s="110" t="s">
        <v>331</v>
      </c>
      <c r="N10" s="107"/>
      <c r="O10" s="107"/>
    </row>
    <row r="11" spans="1:15" ht="14.25">
      <c r="A11" s="64" t="s">
        <v>354</v>
      </c>
      <c r="B11" s="17" t="s">
        <v>355</v>
      </c>
      <c r="C11" s="115" t="s">
        <v>356</v>
      </c>
      <c r="D11" s="95" t="s">
        <v>330</v>
      </c>
      <c r="E11" s="111"/>
      <c r="F11" s="110" t="str">
        <f t="shared" si="0"/>
        <v>あ１８</v>
      </c>
      <c r="G11" s="110" t="str">
        <f t="shared" si="1"/>
        <v>治田沙映子</v>
      </c>
      <c r="H11" s="102" t="s">
        <v>330</v>
      </c>
      <c r="I11" s="103" t="s">
        <v>304</v>
      </c>
      <c r="J11" s="114">
        <v>1983</v>
      </c>
      <c r="K11" s="105">
        <f t="shared" si="2"/>
        <v>37</v>
      </c>
      <c r="L11" s="110" t="str">
        <f t="shared" si="3"/>
        <v>OK</v>
      </c>
      <c r="M11" s="110" t="s">
        <v>513</v>
      </c>
      <c r="N11" s="107"/>
      <c r="O11" s="107"/>
    </row>
    <row r="12" spans="1:15" ht="14.25">
      <c r="A12" s="28" t="s">
        <v>358</v>
      </c>
      <c r="B12" s="18" t="s">
        <v>412</v>
      </c>
      <c r="C12" s="110" t="s">
        <v>716</v>
      </c>
      <c r="D12" s="95" t="s">
        <v>330</v>
      </c>
      <c r="E12" s="107"/>
      <c r="F12" s="110" t="str">
        <f t="shared" si="0"/>
        <v>あ１９</v>
      </c>
      <c r="G12" s="110" t="str">
        <f t="shared" si="1"/>
        <v>松井寛司</v>
      </c>
      <c r="H12" s="102" t="s">
        <v>330</v>
      </c>
      <c r="I12" s="113" t="s">
        <v>273</v>
      </c>
      <c r="J12" s="114">
        <v>1980</v>
      </c>
      <c r="K12" s="105">
        <f t="shared" si="2"/>
        <v>40</v>
      </c>
      <c r="L12" s="110" t="str">
        <f t="shared" si="3"/>
        <v>OK</v>
      </c>
      <c r="M12" s="110" t="s">
        <v>306</v>
      </c>
      <c r="N12" s="107"/>
      <c r="O12" s="107"/>
    </row>
    <row r="13" spans="1:15" ht="14.25">
      <c r="A13" s="28" t="s">
        <v>360</v>
      </c>
      <c r="B13" s="17" t="s">
        <v>361</v>
      </c>
      <c r="C13" s="115" t="s">
        <v>362</v>
      </c>
      <c r="D13" s="95" t="s">
        <v>330</v>
      </c>
      <c r="E13" s="107"/>
      <c r="F13" s="110" t="str">
        <f t="shared" si="0"/>
        <v>あ２０</v>
      </c>
      <c r="G13" s="110" t="str">
        <f t="shared" si="1"/>
        <v>成宮まき</v>
      </c>
      <c r="H13" s="102" t="s">
        <v>330</v>
      </c>
      <c r="I13" s="103" t="s">
        <v>304</v>
      </c>
      <c r="J13" s="114">
        <v>1970</v>
      </c>
      <c r="K13" s="105">
        <f t="shared" si="2"/>
        <v>50</v>
      </c>
      <c r="L13" s="110" t="str">
        <f t="shared" si="3"/>
        <v>OK</v>
      </c>
      <c r="M13" s="106" t="s">
        <v>331</v>
      </c>
      <c r="N13" s="107"/>
      <c r="O13" s="107"/>
    </row>
    <row r="14" spans="1:15" ht="14.25">
      <c r="A14" s="28" t="s">
        <v>518</v>
      </c>
      <c r="B14" s="17" t="s">
        <v>519</v>
      </c>
      <c r="C14" s="115" t="s">
        <v>520</v>
      </c>
      <c r="D14" s="95" t="s">
        <v>330</v>
      </c>
      <c r="E14" s="107"/>
      <c r="F14" s="110" t="str">
        <f>A14</f>
        <v>あ２１</v>
      </c>
      <c r="G14" s="110" t="str">
        <f t="shared" si="1"/>
        <v>鹿取あつみ</v>
      </c>
      <c r="H14" s="102" t="s">
        <v>330</v>
      </c>
      <c r="I14" s="103" t="s">
        <v>304</v>
      </c>
      <c r="J14" s="114">
        <v>1955</v>
      </c>
      <c r="K14" s="105">
        <f t="shared" si="2"/>
        <v>65</v>
      </c>
      <c r="L14" s="110" t="str">
        <f t="shared" si="3"/>
        <v>OK</v>
      </c>
      <c r="M14" s="106" t="s">
        <v>342</v>
      </c>
      <c r="N14" s="107"/>
      <c r="O14" s="107"/>
    </row>
    <row r="15" spans="1:15" ht="14.25">
      <c r="A15" s="28" t="s">
        <v>521</v>
      </c>
      <c r="B15" s="23" t="s">
        <v>333</v>
      </c>
      <c r="C15" s="106" t="s">
        <v>522</v>
      </c>
      <c r="D15" s="95" t="s">
        <v>330</v>
      </c>
      <c r="E15" s="107"/>
      <c r="F15" s="101" t="str">
        <f>A15</f>
        <v>あ２２</v>
      </c>
      <c r="G15" s="95" t="str">
        <f t="shared" si="1"/>
        <v>中村憲生</v>
      </c>
      <c r="H15" s="102" t="s">
        <v>330</v>
      </c>
      <c r="I15" s="102" t="s">
        <v>28</v>
      </c>
      <c r="J15" s="104">
        <v>1965</v>
      </c>
      <c r="K15" s="105">
        <f t="shared" si="2"/>
        <v>55</v>
      </c>
      <c r="L15" s="101" t="str">
        <f t="shared" si="3"/>
        <v>OK</v>
      </c>
      <c r="M15" s="106" t="s">
        <v>331</v>
      </c>
      <c r="N15" s="107"/>
      <c r="O15" s="107"/>
    </row>
    <row r="16" spans="1:15" ht="14.25">
      <c r="A16" s="28"/>
      <c r="B16" s="23"/>
      <c r="C16" s="106"/>
      <c r="E16" s="107"/>
      <c r="F16" s="101"/>
      <c r="H16" s="102"/>
      <c r="I16" s="102"/>
      <c r="J16" s="104"/>
      <c r="K16" s="105"/>
      <c r="L16" s="101"/>
      <c r="M16" s="106"/>
      <c r="N16" s="107"/>
      <c r="O16" s="107"/>
    </row>
    <row r="17" spans="1:15" ht="14.25">
      <c r="A17" s="28"/>
      <c r="B17" s="23"/>
      <c r="C17" s="106"/>
      <c r="E17" s="107"/>
      <c r="F17" s="101"/>
      <c r="H17" s="102"/>
      <c r="I17" s="102"/>
      <c r="J17" s="104"/>
      <c r="K17" s="105"/>
      <c r="L17" s="101"/>
      <c r="M17" s="106"/>
      <c r="N17" s="107"/>
      <c r="O17" s="107"/>
    </row>
    <row r="18" spans="1:15" ht="14.25">
      <c r="A18" s="28"/>
      <c r="B18" s="23"/>
      <c r="C18" s="106"/>
      <c r="E18" s="107"/>
      <c r="F18" s="101"/>
      <c r="H18" s="102"/>
      <c r="I18" s="102"/>
      <c r="J18" s="104"/>
      <c r="K18" s="105"/>
      <c r="L18" s="101"/>
      <c r="M18" s="106"/>
      <c r="N18" s="107"/>
      <c r="O18" s="107"/>
    </row>
    <row r="19" spans="1:15" ht="14.25">
      <c r="A19" s="28"/>
      <c r="B19" s="23"/>
      <c r="C19" s="106"/>
      <c r="E19" s="107"/>
      <c r="F19" s="101"/>
      <c r="H19" s="102"/>
      <c r="I19" s="102"/>
      <c r="J19" s="104"/>
      <c r="K19" s="105"/>
      <c r="L19" s="101"/>
      <c r="M19" s="106"/>
      <c r="N19" s="107"/>
      <c r="O19" s="107"/>
    </row>
    <row r="20" spans="1:15" ht="14.25">
      <c r="A20" s="28"/>
      <c r="B20" s="23"/>
      <c r="C20" s="106"/>
      <c r="E20" s="107"/>
      <c r="F20" s="101"/>
      <c r="H20" s="102"/>
      <c r="I20" s="102"/>
      <c r="J20" s="104"/>
      <c r="K20" s="105"/>
      <c r="L20" s="101"/>
      <c r="M20" s="106"/>
      <c r="N20" s="107"/>
      <c r="O20" s="107"/>
    </row>
    <row r="21" spans="2:15" ht="14.25">
      <c r="B21" s="23"/>
      <c r="C21" s="106"/>
      <c r="E21" s="107"/>
      <c r="F21" s="101"/>
      <c r="H21" s="102"/>
      <c r="I21" s="102"/>
      <c r="J21" s="104"/>
      <c r="K21" s="116"/>
      <c r="L21" s="110">
        <f>IF(G21="","",IF(COUNTIF($G$4:$G$375,G21)&gt;1,"2重登録","OK"))</f>
      </c>
      <c r="M21" s="106"/>
      <c r="N21" s="107"/>
      <c r="O21" s="107"/>
    </row>
    <row r="22" spans="1:15" ht="14.25">
      <c r="A22" s="21"/>
      <c r="B22" s="631" t="s">
        <v>644</v>
      </c>
      <c r="C22" s="631"/>
      <c r="D22" s="632" t="s">
        <v>645</v>
      </c>
      <c r="E22" s="632"/>
      <c r="F22" s="632"/>
      <c r="G22" s="632"/>
      <c r="H22" s="95" t="s">
        <v>24</v>
      </c>
      <c r="I22" s="633" t="s">
        <v>25</v>
      </c>
      <c r="J22" s="633"/>
      <c r="K22" s="633"/>
      <c r="L22" s="101"/>
      <c r="O22" s="107"/>
    </row>
    <row r="23" spans="2:15" ht="14.25">
      <c r="B23" s="631"/>
      <c r="C23" s="631"/>
      <c r="D23" s="632"/>
      <c r="E23" s="632"/>
      <c r="F23" s="632"/>
      <c r="G23" s="632"/>
      <c r="H23" s="98">
        <f>COUNTIF($M$26:$N$50,"東近江市")</f>
        <v>1</v>
      </c>
      <c r="I23" s="630">
        <f>(H23/RIGHT(A50,2))</f>
        <v>0.04</v>
      </c>
      <c r="J23" s="630"/>
      <c r="K23" s="630"/>
      <c r="L23" s="101"/>
      <c r="O23" s="107"/>
    </row>
    <row r="24" spans="1:15" ht="14.25">
      <c r="A24" s="21"/>
      <c r="B24" s="23" t="s">
        <v>646</v>
      </c>
      <c r="C24" s="106"/>
      <c r="D24" s="59" t="s">
        <v>26</v>
      </c>
      <c r="F24" s="101"/>
      <c r="K24" s="116">
        <f>IF(J24="","",(2012-J24))</f>
      </c>
      <c r="L24" s="101"/>
      <c r="O24" s="107"/>
    </row>
    <row r="25" spans="1:15" ht="14.25">
      <c r="A25" s="21"/>
      <c r="B25" s="625" t="s">
        <v>646</v>
      </c>
      <c r="C25" s="625"/>
      <c r="D25" s="95" t="s">
        <v>27</v>
      </c>
      <c r="F25" s="101"/>
      <c r="K25" s="116">
        <f>IF(J25="","",(2012-J25))</f>
      </c>
      <c r="L25" s="101"/>
      <c r="O25" s="107"/>
    </row>
    <row r="26" spans="1:15" s="28" customFormat="1" ht="14.25">
      <c r="A26" s="28" t="s">
        <v>688</v>
      </c>
      <c r="B26" s="28" t="s">
        <v>30</v>
      </c>
      <c r="C26" s="108" t="s">
        <v>676</v>
      </c>
      <c r="D26" s="118" t="str">
        <f>$B$25</f>
        <v>アンヴァース</v>
      </c>
      <c r="E26" s="118"/>
      <c r="F26" s="119" t="str">
        <f aca="true" t="shared" si="4" ref="F26:F50">A26</f>
        <v>あん０１</v>
      </c>
      <c r="G26" s="118" t="str">
        <f aca="true" t="shared" si="5" ref="G26:G50">B26&amp;C26</f>
        <v>青木知里</v>
      </c>
      <c r="H26" s="120" t="str">
        <f>$B$25</f>
        <v>アンヴァース</v>
      </c>
      <c r="I26" s="120" t="s">
        <v>32</v>
      </c>
      <c r="J26" s="121">
        <v>1992</v>
      </c>
      <c r="K26" s="122">
        <f>IF(J26="","",(2020-J26))</f>
        <v>28</v>
      </c>
      <c r="L26" s="119" t="str">
        <f aca="true" t="shared" si="6" ref="L26:L50">IF(G26="","",IF(COUNTIF($G$4:$G$632,G26)&gt;1,"2重登録","OK"))</f>
        <v>OK</v>
      </c>
      <c r="M26" s="118" t="s">
        <v>29</v>
      </c>
      <c r="N26" s="118"/>
      <c r="O26" s="108"/>
    </row>
    <row r="27" spans="1:15" s="28" customFormat="1" ht="14.25">
      <c r="A27" s="28" t="s">
        <v>689</v>
      </c>
      <c r="B27" s="28" t="s">
        <v>717</v>
      </c>
      <c r="C27" s="108" t="s">
        <v>718</v>
      </c>
      <c r="D27" s="118" t="str">
        <f aca="true" t="shared" si="7" ref="D27:D50">$B$25</f>
        <v>アンヴァース</v>
      </c>
      <c r="E27" s="118"/>
      <c r="F27" s="119" t="str">
        <f t="shared" si="4"/>
        <v>あん０２</v>
      </c>
      <c r="G27" s="118" t="str">
        <f t="shared" si="5"/>
        <v>東佳菜子</v>
      </c>
      <c r="H27" s="120" t="str">
        <f aca="true" t="shared" si="8" ref="H27:H50">$B$25</f>
        <v>アンヴァース</v>
      </c>
      <c r="I27" s="120" t="s">
        <v>32</v>
      </c>
      <c r="J27" s="121">
        <v>1987</v>
      </c>
      <c r="K27" s="122">
        <f>IF(J27="","",(2020-J27))</f>
        <v>33</v>
      </c>
      <c r="L27" s="119" t="str">
        <f t="shared" si="6"/>
        <v>OK</v>
      </c>
      <c r="M27" s="118" t="s">
        <v>433</v>
      </c>
      <c r="N27" s="118"/>
      <c r="O27" s="108"/>
    </row>
    <row r="28" spans="1:15" s="28" customFormat="1" ht="14.25">
      <c r="A28" s="28" t="s">
        <v>690</v>
      </c>
      <c r="B28" s="28" t="s">
        <v>103</v>
      </c>
      <c r="C28" s="108" t="s">
        <v>37</v>
      </c>
      <c r="D28" s="118" t="str">
        <f t="shared" si="7"/>
        <v>アンヴァース</v>
      </c>
      <c r="E28" s="118"/>
      <c r="F28" s="119" t="str">
        <f t="shared" si="4"/>
        <v>あん０３</v>
      </c>
      <c r="G28" s="118" t="str">
        <f t="shared" si="5"/>
        <v>梅森直美</v>
      </c>
      <c r="H28" s="120" t="str">
        <f t="shared" si="8"/>
        <v>アンヴァース</v>
      </c>
      <c r="I28" s="120" t="s">
        <v>304</v>
      </c>
      <c r="J28" s="121">
        <v>1976</v>
      </c>
      <c r="K28" s="122">
        <f>IF(J28="","",(2020-J28))</f>
        <v>44</v>
      </c>
      <c r="L28" s="119" t="str">
        <f t="shared" si="6"/>
        <v>OK</v>
      </c>
      <c r="M28" s="118" t="s">
        <v>31</v>
      </c>
      <c r="N28" s="118"/>
      <c r="O28" s="108"/>
    </row>
    <row r="29" spans="1:15" s="28" customFormat="1" ht="14.25">
      <c r="A29" s="28" t="s">
        <v>691</v>
      </c>
      <c r="B29" s="28" t="s">
        <v>647</v>
      </c>
      <c r="C29" s="108" t="s">
        <v>648</v>
      </c>
      <c r="D29" s="118" t="str">
        <f t="shared" si="7"/>
        <v>アンヴァース</v>
      </c>
      <c r="E29" s="118"/>
      <c r="F29" s="119" t="str">
        <f t="shared" si="4"/>
        <v>あん０４</v>
      </c>
      <c r="G29" s="118" t="str">
        <f t="shared" si="5"/>
        <v>片桐美里</v>
      </c>
      <c r="H29" s="120" t="str">
        <f t="shared" si="8"/>
        <v>アンヴァース</v>
      </c>
      <c r="I29" s="120" t="s">
        <v>304</v>
      </c>
      <c r="J29" s="121">
        <v>1977</v>
      </c>
      <c r="K29" s="122">
        <f>IF(J29="","",(2020-J29))</f>
        <v>43</v>
      </c>
      <c r="L29" s="119" t="str">
        <f t="shared" si="6"/>
        <v>OK</v>
      </c>
      <c r="M29" s="118" t="s">
        <v>331</v>
      </c>
      <c r="N29" s="118"/>
      <c r="O29" s="108"/>
    </row>
    <row r="30" spans="1:15" s="28" customFormat="1" ht="14.25">
      <c r="A30" s="28" t="s">
        <v>692</v>
      </c>
      <c r="B30" s="28" t="s">
        <v>677</v>
      </c>
      <c r="C30" s="108" t="s">
        <v>678</v>
      </c>
      <c r="D30" s="118" t="str">
        <f t="shared" si="7"/>
        <v>アンヴァース</v>
      </c>
      <c r="E30" s="118"/>
      <c r="F30" s="119" t="str">
        <f t="shared" si="4"/>
        <v>あん０５</v>
      </c>
      <c r="G30" s="118" t="str">
        <f t="shared" si="5"/>
        <v>末木久美子</v>
      </c>
      <c r="H30" s="120" t="str">
        <f t="shared" si="8"/>
        <v>アンヴァース</v>
      </c>
      <c r="I30" s="120" t="s">
        <v>32</v>
      </c>
      <c r="J30" s="121">
        <v>1969</v>
      </c>
      <c r="K30" s="122">
        <f aca="true" t="shared" si="9" ref="K30:K50">IF(J30="","",(2020-J30))</f>
        <v>51</v>
      </c>
      <c r="L30" s="119" t="str">
        <f t="shared" si="6"/>
        <v>OK</v>
      </c>
      <c r="M30" s="118" t="s">
        <v>679</v>
      </c>
      <c r="N30" s="118"/>
      <c r="O30" s="108"/>
    </row>
    <row r="31" spans="1:15" s="28" customFormat="1" ht="14.25">
      <c r="A31" s="28" t="s">
        <v>693</v>
      </c>
      <c r="B31" s="28" t="s">
        <v>719</v>
      </c>
      <c r="C31" s="108" t="s">
        <v>720</v>
      </c>
      <c r="D31" s="118" t="str">
        <f t="shared" si="7"/>
        <v>アンヴァース</v>
      </c>
      <c r="E31" s="118"/>
      <c r="F31" s="119" t="str">
        <f t="shared" si="4"/>
        <v>あん０６</v>
      </c>
      <c r="G31" s="118" t="str">
        <f t="shared" si="5"/>
        <v>西野美恵</v>
      </c>
      <c r="H31" s="120" t="str">
        <f t="shared" si="8"/>
        <v>アンヴァース</v>
      </c>
      <c r="I31" s="120" t="s">
        <v>32</v>
      </c>
      <c r="J31" s="121">
        <v>1988</v>
      </c>
      <c r="K31" s="122">
        <f t="shared" si="9"/>
        <v>32</v>
      </c>
      <c r="L31" s="119" t="str">
        <f t="shared" si="6"/>
        <v>OK</v>
      </c>
      <c r="M31" s="118" t="s">
        <v>306</v>
      </c>
      <c r="N31" s="118"/>
      <c r="O31" s="108"/>
    </row>
    <row r="32" spans="1:13" ht="14.25">
      <c r="A32" s="28" t="s">
        <v>694</v>
      </c>
      <c r="B32" s="23" t="s">
        <v>657</v>
      </c>
      <c r="C32" s="106" t="s">
        <v>658</v>
      </c>
      <c r="D32" s="118" t="str">
        <f t="shared" si="7"/>
        <v>アンヴァース</v>
      </c>
      <c r="E32" s="118"/>
      <c r="F32" s="119" t="str">
        <f t="shared" si="4"/>
        <v>あん０７</v>
      </c>
      <c r="G32" s="118" t="str">
        <f t="shared" si="5"/>
        <v>津曲崇志</v>
      </c>
      <c r="H32" s="120" t="str">
        <f t="shared" si="8"/>
        <v>アンヴァース</v>
      </c>
      <c r="I32" s="102" t="s">
        <v>28</v>
      </c>
      <c r="J32" s="104">
        <v>1989</v>
      </c>
      <c r="K32" s="116">
        <f t="shared" si="9"/>
        <v>31</v>
      </c>
      <c r="L32" s="101" t="str">
        <f t="shared" si="6"/>
        <v>OK</v>
      </c>
      <c r="M32" s="118" t="s">
        <v>659</v>
      </c>
    </row>
    <row r="33" spans="1:13" ht="14.25">
      <c r="A33" s="28" t="s">
        <v>695</v>
      </c>
      <c r="B33" s="23" t="s">
        <v>660</v>
      </c>
      <c r="C33" s="106" t="s">
        <v>661</v>
      </c>
      <c r="D33" s="118" t="str">
        <f t="shared" si="7"/>
        <v>アンヴァース</v>
      </c>
      <c r="E33" s="118"/>
      <c r="F33" s="119" t="str">
        <f t="shared" si="4"/>
        <v>あん０８</v>
      </c>
      <c r="G33" s="118" t="str">
        <f t="shared" si="5"/>
        <v>越智友基</v>
      </c>
      <c r="H33" s="120" t="str">
        <f t="shared" si="8"/>
        <v>アンヴァース</v>
      </c>
      <c r="I33" s="102" t="s">
        <v>273</v>
      </c>
      <c r="J33" s="104">
        <v>1987</v>
      </c>
      <c r="K33" s="116">
        <f t="shared" si="9"/>
        <v>33</v>
      </c>
      <c r="L33" s="101" t="str">
        <f t="shared" si="6"/>
        <v>OK</v>
      </c>
      <c r="M33" s="118" t="s">
        <v>295</v>
      </c>
    </row>
    <row r="34" spans="1:13" ht="14.25">
      <c r="A34" s="28" t="s">
        <v>696</v>
      </c>
      <c r="B34" s="23" t="s">
        <v>662</v>
      </c>
      <c r="C34" s="106" t="s">
        <v>663</v>
      </c>
      <c r="D34" s="118" t="str">
        <f t="shared" si="7"/>
        <v>アンヴァース</v>
      </c>
      <c r="E34" s="118"/>
      <c r="F34" s="119" t="str">
        <f t="shared" si="4"/>
        <v>あん０９</v>
      </c>
      <c r="G34" s="118" t="str">
        <f t="shared" si="5"/>
        <v>辻本将士</v>
      </c>
      <c r="H34" s="120" t="str">
        <f t="shared" si="8"/>
        <v>アンヴァース</v>
      </c>
      <c r="I34" s="102" t="s">
        <v>273</v>
      </c>
      <c r="J34" s="104">
        <v>1986</v>
      </c>
      <c r="K34" s="116">
        <f t="shared" si="9"/>
        <v>34</v>
      </c>
      <c r="L34" s="101" t="str">
        <f t="shared" si="6"/>
        <v>OK</v>
      </c>
      <c r="M34" s="118" t="s">
        <v>295</v>
      </c>
    </row>
    <row r="35" spans="1:13" ht="14.25">
      <c r="A35" s="28" t="s">
        <v>697</v>
      </c>
      <c r="B35" s="23" t="s">
        <v>664</v>
      </c>
      <c r="C35" s="106" t="s">
        <v>665</v>
      </c>
      <c r="D35" s="118" t="str">
        <f t="shared" si="7"/>
        <v>アンヴァース</v>
      </c>
      <c r="E35" s="118"/>
      <c r="F35" s="119" t="str">
        <f t="shared" si="4"/>
        <v>あん１０</v>
      </c>
      <c r="G35" s="118" t="str">
        <f t="shared" si="5"/>
        <v>原智則</v>
      </c>
      <c r="H35" s="120" t="str">
        <f t="shared" si="8"/>
        <v>アンヴァース</v>
      </c>
      <c r="I35" s="102" t="s">
        <v>367</v>
      </c>
      <c r="J35" s="104">
        <v>1969</v>
      </c>
      <c r="K35" s="116">
        <f t="shared" si="9"/>
        <v>51</v>
      </c>
      <c r="L35" s="101" t="str">
        <f t="shared" si="6"/>
        <v>OK</v>
      </c>
      <c r="M35" s="118" t="s">
        <v>433</v>
      </c>
    </row>
    <row r="36" spans="1:13" ht="14.25">
      <c r="A36" s="28" t="s">
        <v>698</v>
      </c>
      <c r="B36" s="23" t="s">
        <v>666</v>
      </c>
      <c r="C36" s="106" t="s">
        <v>563</v>
      </c>
      <c r="D36" s="118" t="str">
        <f t="shared" si="7"/>
        <v>アンヴァース</v>
      </c>
      <c r="E36" s="118"/>
      <c r="F36" s="119" t="str">
        <f t="shared" si="4"/>
        <v>あん１１</v>
      </c>
      <c r="G36" s="118" t="str">
        <f t="shared" si="5"/>
        <v>石倉翔太</v>
      </c>
      <c r="H36" s="120" t="str">
        <f t="shared" si="8"/>
        <v>アンヴァース</v>
      </c>
      <c r="I36" s="102" t="s">
        <v>367</v>
      </c>
      <c r="J36" s="104">
        <v>1999</v>
      </c>
      <c r="K36" s="116">
        <f t="shared" si="9"/>
        <v>21</v>
      </c>
      <c r="L36" s="101" t="str">
        <f t="shared" si="6"/>
        <v>OK</v>
      </c>
      <c r="M36" s="118" t="s">
        <v>468</v>
      </c>
    </row>
    <row r="37" spans="1:13" ht="14.25">
      <c r="A37" s="28" t="s">
        <v>699</v>
      </c>
      <c r="B37" s="23" t="s">
        <v>667</v>
      </c>
      <c r="C37" s="106" t="s">
        <v>668</v>
      </c>
      <c r="D37" s="118" t="str">
        <f t="shared" si="7"/>
        <v>アンヴァース</v>
      </c>
      <c r="E37" s="118"/>
      <c r="F37" s="119" t="str">
        <f t="shared" si="4"/>
        <v>あん１２</v>
      </c>
      <c r="G37" s="118" t="str">
        <f t="shared" si="5"/>
        <v>ピーターリーダー</v>
      </c>
      <c r="H37" s="120" t="str">
        <f t="shared" si="8"/>
        <v>アンヴァース</v>
      </c>
      <c r="I37" s="102" t="s">
        <v>367</v>
      </c>
      <c r="J37" s="104">
        <v>1981</v>
      </c>
      <c r="K37" s="116">
        <f t="shared" si="9"/>
        <v>39</v>
      </c>
      <c r="L37" s="101" t="str">
        <f t="shared" si="6"/>
        <v>OK</v>
      </c>
      <c r="M37" s="118" t="s">
        <v>468</v>
      </c>
    </row>
    <row r="38" spans="1:13" ht="14.25">
      <c r="A38" s="28" t="s">
        <v>700</v>
      </c>
      <c r="B38" s="23" t="s">
        <v>669</v>
      </c>
      <c r="C38" s="106" t="s">
        <v>670</v>
      </c>
      <c r="D38" s="118" t="str">
        <f t="shared" si="7"/>
        <v>アンヴァース</v>
      </c>
      <c r="E38" s="118"/>
      <c r="F38" s="119" t="str">
        <f t="shared" si="4"/>
        <v>あん１３</v>
      </c>
      <c r="G38" s="118" t="str">
        <f t="shared" si="5"/>
        <v>鍋内雄樹</v>
      </c>
      <c r="H38" s="120" t="str">
        <f t="shared" si="8"/>
        <v>アンヴァース</v>
      </c>
      <c r="I38" s="102" t="s">
        <v>367</v>
      </c>
      <c r="J38" s="104">
        <v>1990</v>
      </c>
      <c r="K38" s="116">
        <f t="shared" si="9"/>
        <v>30</v>
      </c>
      <c r="L38" s="101" t="str">
        <f t="shared" si="6"/>
        <v>OK</v>
      </c>
      <c r="M38" s="118" t="s">
        <v>468</v>
      </c>
    </row>
    <row r="39" spans="1:13" ht="14.25">
      <c r="A39" s="28" t="s">
        <v>701</v>
      </c>
      <c r="B39" s="41" t="s">
        <v>649</v>
      </c>
      <c r="C39" s="123" t="s">
        <v>650</v>
      </c>
      <c r="D39" s="118" t="str">
        <f t="shared" si="7"/>
        <v>アンヴァース</v>
      </c>
      <c r="E39" s="118"/>
      <c r="F39" s="119" t="str">
        <f t="shared" si="4"/>
        <v>あん１４</v>
      </c>
      <c r="G39" s="118" t="str">
        <f t="shared" si="5"/>
        <v>上津慶和</v>
      </c>
      <c r="H39" s="120" t="str">
        <f t="shared" si="8"/>
        <v>アンヴァース</v>
      </c>
      <c r="I39" s="102" t="s">
        <v>28</v>
      </c>
      <c r="J39" s="104">
        <v>1993</v>
      </c>
      <c r="K39" s="116">
        <f t="shared" si="9"/>
        <v>27</v>
      </c>
      <c r="L39" s="101" t="str">
        <f t="shared" si="6"/>
        <v>OK</v>
      </c>
      <c r="M39" s="118" t="s">
        <v>307</v>
      </c>
    </row>
    <row r="40" spans="1:13" ht="14.25">
      <c r="A40" s="28" t="s">
        <v>702</v>
      </c>
      <c r="B40" s="41" t="s">
        <v>651</v>
      </c>
      <c r="C40" s="123" t="s">
        <v>652</v>
      </c>
      <c r="D40" s="118" t="str">
        <f t="shared" si="7"/>
        <v>アンヴァース</v>
      </c>
      <c r="E40" s="118"/>
      <c r="F40" s="119" t="str">
        <f t="shared" si="4"/>
        <v>あん１５</v>
      </c>
      <c r="G40" s="118" t="str">
        <f t="shared" si="5"/>
        <v>猪飼尚輝</v>
      </c>
      <c r="H40" s="120" t="str">
        <f t="shared" si="8"/>
        <v>アンヴァース</v>
      </c>
      <c r="I40" s="102" t="s">
        <v>28</v>
      </c>
      <c r="J40" s="104">
        <v>1997</v>
      </c>
      <c r="K40" s="116">
        <f t="shared" si="9"/>
        <v>23</v>
      </c>
      <c r="L40" s="101" t="str">
        <f t="shared" si="6"/>
        <v>OK</v>
      </c>
      <c r="M40" s="118" t="s">
        <v>307</v>
      </c>
    </row>
    <row r="41" spans="1:13" ht="14.25">
      <c r="A41" s="28" t="s">
        <v>703</v>
      </c>
      <c r="B41" s="23" t="s">
        <v>653</v>
      </c>
      <c r="C41" s="106" t="s">
        <v>654</v>
      </c>
      <c r="D41" s="118" t="str">
        <f t="shared" si="7"/>
        <v>アンヴァース</v>
      </c>
      <c r="E41" s="118"/>
      <c r="F41" s="119" t="str">
        <f t="shared" si="4"/>
        <v>あん１６</v>
      </c>
      <c r="G41" s="118" t="str">
        <f t="shared" si="5"/>
        <v>岡栄介</v>
      </c>
      <c r="H41" s="120" t="str">
        <f t="shared" si="8"/>
        <v>アンヴァース</v>
      </c>
      <c r="I41" s="102" t="s">
        <v>28</v>
      </c>
      <c r="J41" s="104">
        <v>1996</v>
      </c>
      <c r="K41" s="116">
        <f t="shared" si="9"/>
        <v>24</v>
      </c>
      <c r="L41" s="101" t="str">
        <f t="shared" si="6"/>
        <v>OK</v>
      </c>
      <c r="M41" s="118" t="s">
        <v>305</v>
      </c>
    </row>
    <row r="42" spans="1:13" ht="14.25">
      <c r="A42" s="28" t="s">
        <v>704</v>
      </c>
      <c r="B42" s="23" t="s">
        <v>655</v>
      </c>
      <c r="C42" s="106" t="s">
        <v>438</v>
      </c>
      <c r="D42" s="118" t="str">
        <f t="shared" si="7"/>
        <v>アンヴァース</v>
      </c>
      <c r="E42" s="118"/>
      <c r="F42" s="119" t="str">
        <f t="shared" si="4"/>
        <v>あん１７</v>
      </c>
      <c r="G42" s="118" t="str">
        <f t="shared" si="5"/>
        <v>西嶌達也</v>
      </c>
      <c r="H42" s="120" t="str">
        <f t="shared" si="8"/>
        <v>アンヴァース</v>
      </c>
      <c r="I42" s="102" t="s">
        <v>28</v>
      </c>
      <c r="J42" s="104">
        <v>1989</v>
      </c>
      <c r="K42" s="116">
        <f t="shared" si="9"/>
        <v>31</v>
      </c>
      <c r="L42" s="101" t="str">
        <f t="shared" si="6"/>
        <v>OK</v>
      </c>
      <c r="M42" s="118" t="s">
        <v>306</v>
      </c>
    </row>
    <row r="43" spans="1:13" ht="14.25">
      <c r="A43" s="28" t="s">
        <v>705</v>
      </c>
      <c r="B43" s="23" t="s">
        <v>43</v>
      </c>
      <c r="C43" s="106" t="s">
        <v>673</v>
      </c>
      <c r="D43" s="118" t="str">
        <f t="shared" si="7"/>
        <v>アンヴァース</v>
      </c>
      <c r="E43" s="118"/>
      <c r="F43" s="119" t="str">
        <f t="shared" si="4"/>
        <v>あん１８</v>
      </c>
      <c r="G43" s="118" t="str">
        <f t="shared" si="5"/>
        <v>山本竜平</v>
      </c>
      <c r="H43" s="120" t="str">
        <f t="shared" si="8"/>
        <v>アンヴァース</v>
      </c>
      <c r="I43" s="102" t="s">
        <v>28</v>
      </c>
      <c r="J43" s="104">
        <v>1992</v>
      </c>
      <c r="K43" s="116">
        <f t="shared" si="9"/>
        <v>28</v>
      </c>
      <c r="L43" s="101" t="str">
        <f t="shared" si="6"/>
        <v>OK</v>
      </c>
      <c r="M43" s="118" t="s">
        <v>35</v>
      </c>
    </row>
    <row r="44" spans="1:13" ht="14.25">
      <c r="A44" s="28" t="s">
        <v>706</v>
      </c>
      <c r="B44" s="23" t="s">
        <v>674</v>
      </c>
      <c r="C44" s="106" t="s">
        <v>675</v>
      </c>
      <c r="D44" s="118" t="str">
        <f t="shared" si="7"/>
        <v>アンヴァース</v>
      </c>
      <c r="E44" s="118"/>
      <c r="F44" s="119" t="str">
        <f t="shared" si="4"/>
        <v>あん１９</v>
      </c>
      <c r="G44" s="118" t="str">
        <f t="shared" si="5"/>
        <v>寺元翔太</v>
      </c>
      <c r="H44" s="120" t="str">
        <f t="shared" si="8"/>
        <v>アンヴァース</v>
      </c>
      <c r="I44" s="102" t="s">
        <v>367</v>
      </c>
      <c r="J44" s="104">
        <v>1993</v>
      </c>
      <c r="K44" s="116">
        <f t="shared" si="9"/>
        <v>27</v>
      </c>
      <c r="L44" s="101" t="str">
        <f t="shared" si="6"/>
        <v>OK</v>
      </c>
      <c r="M44" s="118" t="s">
        <v>35</v>
      </c>
    </row>
    <row r="45" spans="1:13" ht="14.25">
      <c r="A45" s="28" t="s">
        <v>707</v>
      </c>
      <c r="B45" s="23" t="s">
        <v>647</v>
      </c>
      <c r="C45" s="106" t="s">
        <v>671</v>
      </c>
      <c r="D45" s="118" t="str">
        <f t="shared" si="7"/>
        <v>アンヴァース</v>
      </c>
      <c r="E45" s="118"/>
      <c r="F45" s="119" t="str">
        <f t="shared" si="4"/>
        <v>あん２０</v>
      </c>
      <c r="G45" s="118" t="str">
        <f t="shared" si="5"/>
        <v>片桐靖之</v>
      </c>
      <c r="H45" s="120" t="str">
        <f t="shared" si="8"/>
        <v>アンヴァース</v>
      </c>
      <c r="I45" s="102" t="s">
        <v>28</v>
      </c>
      <c r="J45" s="104">
        <v>1976</v>
      </c>
      <c r="K45" s="116">
        <f t="shared" si="9"/>
        <v>44</v>
      </c>
      <c r="L45" s="101" t="str">
        <f t="shared" si="6"/>
        <v>OK</v>
      </c>
      <c r="M45" s="118" t="s">
        <v>331</v>
      </c>
    </row>
    <row r="46" spans="1:13" ht="14.25">
      <c r="A46" s="28" t="s">
        <v>708</v>
      </c>
      <c r="B46" s="23" t="s">
        <v>399</v>
      </c>
      <c r="C46" s="106" t="s">
        <v>511</v>
      </c>
      <c r="D46" s="118" t="str">
        <f t="shared" si="7"/>
        <v>アンヴァース</v>
      </c>
      <c r="E46" s="118"/>
      <c r="F46" s="119" t="str">
        <f t="shared" si="4"/>
        <v>あん２１</v>
      </c>
      <c r="G46" s="118" t="str">
        <f t="shared" si="5"/>
        <v>鈴木智彦</v>
      </c>
      <c r="H46" s="120" t="str">
        <f t="shared" si="8"/>
        <v>アンヴァース</v>
      </c>
      <c r="I46" s="102" t="s">
        <v>367</v>
      </c>
      <c r="J46" s="104">
        <v>1981</v>
      </c>
      <c r="K46" s="116">
        <f t="shared" si="9"/>
        <v>39</v>
      </c>
      <c r="L46" s="101" t="str">
        <f t="shared" si="6"/>
        <v>OK</v>
      </c>
      <c r="M46" s="118" t="s">
        <v>512</v>
      </c>
    </row>
    <row r="47" spans="1:13" ht="14.25">
      <c r="A47" s="28" t="s">
        <v>709</v>
      </c>
      <c r="B47" s="41" t="s">
        <v>656</v>
      </c>
      <c r="C47" s="123" t="s">
        <v>490</v>
      </c>
      <c r="D47" s="118" t="str">
        <f t="shared" si="7"/>
        <v>アンヴァース</v>
      </c>
      <c r="E47" s="118"/>
      <c r="F47" s="119" t="str">
        <f t="shared" si="4"/>
        <v>あん２２</v>
      </c>
      <c r="G47" s="118" t="str">
        <f t="shared" si="5"/>
        <v>島田洋平</v>
      </c>
      <c r="H47" s="120" t="str">
        <f t="shared" si="8"/>
        <v>アンヴァース</v>
      </c>
      <c r="I47" s="102" t="s">
        <v>28</v>
      </c>
      <c r="J47" s="104">
        <v>1986</v>
      </c>
      <c r="K47" s="116">
        <f t="shared" si="9"/>
        <v>34</v>
      </c>
      <c r="L47" s="101" t="str">
        <f t="shared" si="6"/>
        <v>OK</v>
      </c>
      <c r="M47" s="118" t="s">
        <v>306</v>
      </c>
    </row>
    <row r="48" spans="1:13" ht="14.25">
      <c r="A48" s="28" t="s">
        <v>710</v>
      </c>
      <c r="B48" s="41" t="s">
        <v>721</v>
      </c>
      <c r="C48" s="123" t="s">
        <v>722</v>
      </c>
      <c r="D48" s="118" t="str">
        <f t="shared" si="7"/>
        <v>アンヴァース</v>
      </c>
      <c r="E48" s="118"/>
      <c r="F48" s="119" t="str">
        <f t="shared" si="4"/>
        <v>あん２３</v>
      </c>
      <c r="G48" s="118" t="str">
        <f t="shared" si="5"/>
        <v>宮林優至</v>
      </c>
      <c r="H48" s="120" t="str">
        <f t="shared" si="8"/>
        <v>アンヴァース</v>
      </c>
      <c r="I48" s="102" t="s">
        <v>28</v>
      </c>
      <c r="J48" s="104">
        <v>1992</v>
      </c>
      <c r="K48" s="116">
        <f t="shared" si="9"/>
        <v>28</v>
      </c>
      <c r="L48" s="101" t="str">
        <f t="shared" si="6"/>
        <v>OK</v>
      </c>
      <c r="M48" s="108" t="s">
        <v>263</v>
      </c>
    </row>
    <row r="49" spans="1:13" ht="14.25">
      <c r="A49" s="28" t="s">
        <v>711</v>
      </c>
      <c r="B49" s="41" t="s">
        <v>448</v>
      </c>
      <c r="C49" s="123" t="s">
        <v>723</v>
      </c>
      <c r="D49" s="118" t="str">
        <f t="shared" si="7"/>
        <v>アンヴァース</v>
      </c>
      <c r="E49" s="118"/>
      <c r="F49" s="119" t="str">
        <f t="shared" si="4"/>
        <v>あん２４</v>
      </c>
      <c r="G49" s="118" t="str">
        <f t="shared" si="5"/>
        <v>福島茂嘉</v>
      </c>
      <c r="H49" s="120" t="str">
        <f t="shared" si="8"/>
        <v>アンヴァース</v>
      </c>
      <c r="I49" s="102" t="s">
        <v>28</v>
      </c>
      <c r="J49" s="104">
        <v>1978</v>
      </c>
      <c r="K49" s="116">
        <f t="shared" si="9"/>
        <v>42</v>
      </c>
      <c r="L49" s="101" t="str">
        <f t="shared" si="6"/>
        <v>OK</v>
      </c>
      <c r="M49" s="118" t="s">
        <v>305</v>
      </c>
    </row>
    <row r="50" spans="1:13" ht="14.25">
      <c r="A50" s="28" t="s">
        <v>712</v>
      </c>
      <c r="B50" s="41" t="s">
        <v>724</v>
      </c>
      <c r="C50" s="123" t="s">
        <v>516</v>
      </c>
      <c r="D50" s="118" t="str">
        <f t="shared" si="7"/>
        <v>アンヴァース</v>
      </c>
      <c r="E50" s="118"/>
      <c r="F50" s="119" t="str">
        <f t="shared" si="4"/>
        <v>あん２５</v>
      </c>
      <c r="G50" s="118" t="str">
        <f t="shared" si="5"/>
        <v>橋爪崇</v>
      </c>
      <c r="H50" s="120" t="str">
        <f t="shared" si="8"/>
        <v>アンヴァース</v>
      </c>
      <c r="I50" s="102" t="s">
        <v>28</v>
      </c>
      <c r="J50" s="104">
        <v>1999</v>
      </c>
      <c r="K50" s="116">
        <f t="shared" si="9"/>
        <v>21</v>
      </c>
      <c r="L50" s="101" t="str">
        <f t="shared" si="6"/>
        <v>OK</v>
      </c>
      <c r="M50" s="118" t="s">
        <v>274</v>
      </c>
    </row>
    <row r="51" spans="1:13" ht="14.25">
      <c r="A51" s="28"/>
      <c r="B51" s="41"/>
      <c r="C51" s="123"/>
      <c r="F51" s="101"/>
      <c r="H51" s="102"/>
      <c r="I51" s="102"/>
      <c r="J51" s="104"/>
      <c r="K51" s="116"/>
      <c r="L51" s="101"/>
      <c r="M51" s="118"/>
    </row>
    <row r="52" spans="1:13" ht="14.25">
      <c r="A52" s="28"/>
      <c r="B52" s="41"/>
      <c r="C52" s="123"/>
      <c r="F52" s="101"/>
      <c r="H52" s="102"/>
      <c r="I52" s="102"/>
      <c r="J52" s="104"/>
      <c r="K52" s="116"/>
      <c r="L52" s="101"/>
      <c r="M52" s="118"/>
    </row>
    <row r="53" spans="1:13" ht="14.25">
      <c r="A53" s="28"/>
      <c r="B53" s="41"/>
      <c r="C53" s="123"/>
      <c r="F53" s="101"/>
      <c r="H53" s="102"/>
      <c r="I53" s="102"/>
      <c r="J53" s="104"/>
      <c r="K53" s="116"/>
      <c r="L53" s="101"/>
      <c r="M53" s="118"/>
    </row>
    <row r="54" spans="1:13" ht="14.25">
      <c r="A54" s="28"/>
      <c r="B54" s="41"/>
      <c r="C54" s="123"/>
      <c r="F54" s="101"/>
      <c r="H54" s="102"/>
      <c r="I54" s="102"/>
      <c r="J54" s="104"/>
      <c r="K54" s="116"/>
      <c r="L54" s="101"/>
      <c r="M54" s="118"/>
    </row>
    <row r="55" spans="1:15" s="33" customFormat="1" ht="14.25">
      <c r="A55" s="30"/>
      <c r="B55" s="639" t="s">
        <v>523</v>
      </c>
      <c r="C55" s="639"/>
      <c r="D55" s="640" t="s">
        <v>524</v>
      </c>
      <c r="E55" s="640"/>
      <c r="F55" s="640"/>
      <c r="G55" s="640"/>
      <c r="H55" s="95" t="s">
        <v>363</v>
      </c>
      <c r="I55" s="633" t="s">
        <v>364</v>
      </c>
      <c r="J55" s="633"/>
      <c r="K55" s="633"/>
      <c r="L55" s="124"/>
      <c r="M55" s="125"/>
      <c r="N55" s="125"/>
      <c r="O55" s="125"/>
    </row>
    <row r="56" spans="1:15" s="33" customFormat="1" ht="14.25">
      <c r="A56" s="30"/>
      <c r="B56" s="639"/>
      <c r="C56" s="639"/>
      <c r="D56" s="640"/>
      <c r="E56" s="640"/>
      <c r="F56" s="640"/>
      <c r="G56" s="640"/>
      <c r="H56" s="98">
        <f>COUNTIF(M59:M97,"東近江市")</f>
        <v>16</v>
      </c>
      <c r="I56" s="630">
        <f>(H56/RIGHT(A97,2))</f>
        <v>0.41025641025641024</v>
      </c>
      <c r="J56" s="630"/>
      <c r="K56" s="630"/>
      <c r="L56" s="124"/>
      <c r="M56" s="125"/>
      <c r="N56" s="125"/>
      <c r="O56" s="125"/>
    </row>
    <row r="57" spans="2:12" ht="14.25">
      <c r="B57" s="23" t="s">
        <v>514</v>
      </c>
      <c r="C57" s="106"/>
      <c r="D57" s="102" t="s">
        <v>26</v>
      </c>
      <c r="F57" s="101">
        <f>A57</f>
        <v>0</v>
      </c>
      <c r="K57" s="105"/>
      <c r="L57" s="124"/>
    </row>
    <row r="58" spans="2:12" ht="14.25">
      <c r="B58" s="625" t="s">
        <v>525</v>
      </c>
      <c r="C58" s="625"/>
      <c r="D58" s="95" t="s">
        <v>27</v>
      </c>
      <c r="F58" s="101">
        <f>A58</f>
        <v>0</v>
      </c>
      <c r="G58" s="95" t="str">
        <f>B58&amp;C58</f>
        <v>京セラTC</v>
      </c>
      <c r="K58" s="105"/>
      <c r="L58" s="124"/>
    </row>
    <row r="59" spans="1:15" s="65" customFormat="1" ht="14.25">
      <c r="A59" s="28" t="s">
        <v>526</v>
      </c>
      <c r="B59" s="34" t="s">
        <v>385</v>
      </c>
      <c r="C59" s="126" t="s">
        <v>527</v>
      </c>
      <c r="D59" s="106" t="s">
        <v>40</v>
      </c>
      <c r="E59" s="95"/>
      <c r="F59" s="124" t="str">
        <f>A59</f>
        <v>き０１</v>
      </c>
      <c r="G59" s="95" t="str">
        <f>B59&amp;C59</f>
        <v>赤木拓</v>
      </c>
      <c r="H59" s="106" t="s">
        <v>39</v>
      </c>
      <c r="I59" s="106" t="s">
        <v>28</v>
      </c>
      <c r="J59" s="104">
        <v>1980</v>
      </c>
      <c r="K59" s="105">
        <f>IF(J59="","",(2020-J59))</f>
        <v>40</v>
      </c>
      <c r="L59" s="101" t="str">
        <f aca="true" t="shared" si="10" ref="L59:L97">IF(G59="","",IF(COUNTIF($G$4:$G$379,G59)&gt;1,"2重登録","OK"))</f>
        <v>OK</v>
      </c>
      <c r="M59" s="127" t="s">
        <v>289</v>
      </c>
      <c r="N59" s="128"/>
      <c r="O59" s="128"/>
    </row>
    <row r="60" spans="1:15" s="65" customFormat="1" ht="14.25">
      <c r="A60" s="28" t="s">
        <v>725</v>
      </c>
      <c r="B60" s="27" t="s">
        <v>396</v>
      </c>
      <c r="C60" s="103" t="s">
        <v>397</v>
      </c>
      <c r="D60" s="106" t="s">
        <v>40</v>
      </c>
      <c r="E60" s="95"/>
      <c r="F60" s="124" t="str">
        <f aca="true" t="shared" si="11" ref="F60:F97">A60</f>
        <v>き０２</v>
      </c>
      <c r="G60" s="100" t="str">
        <f>B60&amp;C60</f>
        <v>浅田亜祐子</v>
      </c>
      <c r="H60" s="106" t="s">
        <v>39</v>
      </c>
      <c r="I60" s="106" t="s">
        <v>264</v>
      </c>
      <c r="J60" s="104">
        <v>1984</v>
      </c>
      <c r="K60" s="105">
        <f aca="true" t="shared" si="12" ref="K60:K97">IF(J60="","",(2020-J60))</f>
        <v>36</v>
      </c>
      <c r="L60" s="101" t="str">
        <f t="shared" si="10"/>
        <v>OK</v>
      </c>
      <c r="M60" s="127" t="s">
        <v>274</v>
      </c>
      <c r="N60" s="128"/>
      <c r="O60" s="128"/>
    </row>
    <row r="61" spans="1:15" s="36" customFormat="1" ht="14.25">
      <c r="A61" s="28" t="s">
        <v>726</v>
      </c>
      <c r="B61" s="25" t="s">
        <v>386</v>
      </c>
      <c r="C61" s="102" t="s">
        <v>528</v>
      </c>
      <c r="D61" s="106" t="s">
        <v>40</v>
      </c>
      <c r="E61" s="95"/>
      <c r="F61" s="124" t="str">
        <f t="shared" si="11"/>
        <v>き０３</v>
      </c>
      <c r="G61" s="95" t="str">
        <f>B61&amp;C61</f>
        <v>井澤　匡志</v>
      </c>
      <c r="H61" s="106" t="s">
        <v>39</v>
      </c>
      <c r="I61" s="106" t="s">
        <v>28</v>
      </c>
      <c r="J61" s="104">
        <v>1967</v>
      </c>
      <c r="K61" s="105">
        <f t="shared" si="12"/>
        <v>53</v>
      </c>
      <c r="L61" s="101" t="str">
        <f t="shared" si="10"/>
        <v>OK</v>
      </c>
      <c r="M61" s="127" t="s">
        <v>387</v>
      </c>
      <c r="N61" s="129"/>
      <c r="O61" s="129"/>
    </row>
    <row r="62" spans="1:15" s="36" customFormat="1" ht="14.25">
      <c r="A62" s="28" t="s">
        <v>44</v>
      </c>
      <c r="B62" s="34" t="s">
        <v>388</v>
      </c>
      <c r="C62" s="102" t="s">
        <v>389</v>
      </c>
      <c r="D62" s="106" t="s">
        <v>40</v>
      </c>
      <c r="E62" s="95"/>
      <c r="F62" s="124" t="str">
        <f t="shared" si="11"/>
        <v>き０４</v>
      </c>
      <c r="G62" s="95" t="s">
        <v>529</v>
      </c>
      <c r="H62" s="106" t="s">
        <v>39</v>
      </c>
      <c r="I62" s="106" t="s">
        <v>28</v>
      </c>
      <c r="J62" s="104">
        <v>1993</v>
      </c>
      <c r="K62" s="105">
        <f t="shared" si="12"/>
        <v>27</v>
      </c>
      <c r="L62" s="101" t="str">
        <f t="shared" si="10"/>
        <v>OK</v>
      </c>
      <c r="M62" s="127" t="s">
        <v>279</v>
      </c>
      <c r="N62" s="129"/>
      <c r="O62" s="129"/>
    </row>
    <row r="63" spans="1:15" s="65" customFormat="1" ht="14.25">
      <c r="A63" s="28" t="s">
        <v>45</v>
      </c>
      <c r="B63" s="25" t="s">
        <v>530</v>
      </c>
      <c r="C63" s="102" t="s">
        <v>531</v>
      </c>
      <c r="D63" s="106" t="s">
        <v>40</v>
      </c>
      <c r="E63" s="95"/>
      <c r="F63" s="124" t="str">
        <f t="shared" si="11"/>
        <v>き０５</v>
      </c>
      <c r="G63" s="95" t="str">
        <f aca="true" t="shared" si="13" ref="G63:G97">B63&amp;C63</f>
        <v>一色翼</v>
      </c>
      <c r="H63" s="106" t="s">
        <v>39</v>
      </c>
      <c r="I63" s="106" t="s">
        <v>28</v>
      </c>
      <c r="J63" s="104">
        <v>1984</v>
      </c>
      <c r="K63" s="105">
        <f t="shared" si="12"/>
        <v>36</v>
      </c>
      <c r="L63" s="101" t="str">
        <f t="shared" si="10"/>
        <v>OK</v>
      </c>
      <c r="M63" s="127" t="s">
        <v>279</v>
      </c>
      <c r="N63" s="128"/>
      <c r="O63" s="128"/>
    </row>
    <row r="64" spans="1:15" s="65" customFormat="1" ht="14.25">
      <c r="A64" s="28" t="s">
        <v>48</v>
      </c>
      <c r="B64" s="25" t="s">
        <v>13</v>
      </c>
      <c r="C64" s="102" t="s">
        <v>63</v>
      </c>
      <c r="D64" s="106" t="s">
        <v>40</v>
      </c>
      <c r="E64" s="95"/>
      <c r="F64" s="124" t="str">
        <f t="shared" si="11"/>
        <v>き０６</v>
      </c>
      <c r="G64" s="95" t="str">
        <f t="shared" si="13"/>
        <v>牛尾紳之介</v>
      </c>
      <c r="H64" s="106" t="s">
        <v>39</v>
      </c>
      <c r="I64" s="106" t="s">
        <v>28</v>
      </c>
      <c r="J64" s="104">
        <v>1984</v>
      </c>
      <c r="K64" s="105">
        <f t="shared" si="12"/>
        <v>36</v>
      </c>
      <c r="L64" s="101" t="str">
        <f t="shared" si="10"/>
        <v>OK</v>
      </c>
      <c r="M64" s="127" t="s">
        <v>263</v>
      </c>
      <c r="N64" s="128"/>
      <c r="O64" s="128"/>
    </row>
    <row r="65" spans="1:15" s="65" customFormat="1" ht="14.25">
      <c r="A65" s="28" t="s">
        <v>49</v>
      </c>
      <c r="B65" s="34" t="s">
        <v>727</v>
      </c>
      <c r="C65" s="102" t="s">
        <v>728</v>
      </c>
      <c r="D65" s="106" t="s">
        <v>40</v>
      </c>
      <c r="E65" s="95"/>
      <c r="F65" s="124" t="str">
        <f t="shared" si="11"/>
        <v>き０７</v>
      </c>
      <c r="G65" s="95" t="str">
        <f t="shared" si="13"/>
        <v>大河原豊</v>
      </c>
      <c r="H65" s="106" t="s">
        <v>39</v>
      </c>
      <c r="I65" s="106" t="s">
        <v>28</v>
      </c>
      <c r="J65" s="104">
        <v>1991</v>
      </c>
      <c r="K65" s="105">
        <f t="shared" si="12"/>
        <v>29</v>
      </c>
      <c r="L65" s="101" t="str">
        <f t="shared" si="10"/>
        <v>OK</v>
      </c>
      <c r="M65" s="127" t="s">
        <v>263</v>
      </c>
      <c r="N65" s="128"/>
      <c r="O65" s="128"/>
    </row>
    <row r="66" spans="1:15" s="65" customFormat="1" ht="14.25">
      <c r="A66" s="28" t="s">
        <v>50</v>
      </c>
      <c r="B66" s="34" t="s">
        <v>82</v>
      </c>
      <c r="C66" s="126" t="s">
        <v>83</v>
      </c>
      <c r="D66" s="106" t="s">
        <v>40</v>
      </c>
      <c r="E66" s="95"/>
      <c r="F66" s="124" t="str">
        <f t="shared" si="11"/>
        <v>き０８</v>
      </c>
      <c r="G66" s="95" t="str">
        <f t="shared" si="13"/>
        <v>太田圭亮</v>
      </c>
      <c r="H66" s="106" t="s">
        <v>39</v>
      </c>
      <c r="I66" s="106" t="s">
        <v>28</v>
      </c>
      <c r="J66" s="104">
        <v>1981</v>
      </c>
      <c r="K66" s="105">
        <f t="shared" si="12"/>
        <v>39</v>
      </c>
      <c r="L66" s="101" t="str">
        <f t="shared" si="10"/>
        <v>OK</v>
      </c>
      <c r="M66" s="127" t="s">
        <v>289</v>
      </c>
      <c r="N66" s="128"/>
      <c r="O66" s="128"/>
    </row>
    <row r="67" spans="1:15" s="65" customFormat="1" ht="14.25">
      <c r="A67" s="28" t="s">
        <v>51</v>
      </c>
      <c r="B67" s="25" t="s">
        <v>58</v>
      </c>
      <c r="C67" s="102" t="s">
        <v>59</v>
      </c>
      <c r="D67" s="106" t="s">
        <v>40</v>
      </c>
      <c r="E67" s="95"/>
      <c r="F67" s="124" t="str">
        <f t="shared" si="11"/>
        <v>き０９</v>
      </c>
      <c r="G67" s="95" t="str">
        <f t="shared" si="13"/>
        <v>岡本　彰</v>
      </c>
      <c r="H67" s="106" t="s">
        <v>39</v>
      </c>
      <c r="I67" s="106" t="s">
        <v>28</v>
      </c>
      <c r="J67" s="104">
        <v>1986</v>
      </c>
      <c r="K67" s="105">
        <f t="shared" si="12"/>
        <v>34</v>
      </c>
      <c r="L67" s="101" t="str">
        <f t="shared" si="10"/>
        <v>OK</v>
      </c>
      <c r="M67" s="127" t="s">
        <v>289</v>
      </c>
      <c r="N67" s="128"/>
      <c r="O67" s="128"/>
    </row>
    <row r="68" spans="1:15" s="38" customFormat="1" ht="14.25">
      <c r="A68" s="28" t="s">
        <v>54</v>
      </c>
      <c r="B68" s="40" t="s">
        <v>293</v>
      </c>
      <c r="C68" s="130" t="s">
        <v>555</v>
      </c>
      <c r="D68" s="106" t="s">
        <v>536</v>
      </c>
      <c r="E68" s="131"/>
      <c r="F68" s="124" t="str">
        <f t="shared" si="11"/>
        <v>き１０</v>
      </c>
      <c r="G68" s="108" t="str">
        <f t="shared" si="13"/>
        <v>清水真理子</v>
      </c>
      <c r="H68" s="106" t="s">
        <v>39</v>
      </c>
      <c r="I68" s="106" t="s">
        <v>264</v>
      </c>
      <c r="J68" s="104">
        <v>1990</v>
      </c>
      <c r="K68" s="105">
        <f t="shared" si="12"/>
        <v>30</v>
      </c>
      <c r="L68" s="101" t="str">
        <f t="shared" si="10"/>
        <v>OK</v>
      </c>
      <c r="M68" s="95" t="s">
        <v>551</v>
      </c>
      <c r="N68" s="131"/>
      <c r="O68" s="131"/>
    </row>
    <row r="69" spans="1:15" s="65" customFormat="1" ht="14.25">
      <c r="A69" s="28" t="s">
        <v>55</v>
      </c>
      <c r="B69" s="34" t="s">
        <v>8</v>
      </c>
      <c r="C69" s="126" t="s">
        <v>41</v>
      </c>
      <c r="D69" s="106" t="s">
        <v>40</v>
      </c>
      <c r="E69" s="95"/>
      <c r="F69" s="124" t="str">
        <f t="shared" si="11"/>
        <v>き１１</v>
      </c>
      <c r="G69" s="95" t="str">
        <f t="shared" si="13"/>
        <v>片岡春己</v>
      </c>
      <c r="H69" s="106" t="s">
        <v>532</v>
      </c>
      <c r="I69" s="106" t="s">
        <v>28</v>
      </c>
      <c r="J69" s="104">
        <v>1953</v>
      </c>
      <c r="K69" s="105">
        <f t="shared" si="12"/>
        <v>67</v>
      </c>
      <c r="L69" s="101" t="str">
        <f t="shared" si="10"/>
        <v>OK</v>
      </c>
      <c r="M69" s="127" t="s">
        <v>263</v>
      </c>
      <c r="N69" s="128"/>
      <c r="O69" s="128"/>
    </row>
    <row r="70" spans="1:15" s="38" customFormat="1" ht="14.25">
      <c r="A70" s="28" t="s">
        <v>56</v>
      </c>
      <c r="B70" s="41" t="s">
        <v>564</v>
      </c>
      <c r="C70" s="123" t="s">
        <v>729</v>
      </c>
      <c r="D70" s="95" t="s">
        <v>536</v>
      </c>
      <c r="E70" s="95"/>
      <c r="F70" s="124" t="str">
        <f t="shared" si="11"/>
        <v>き１２</v>
      </c>
      <c r="G70" s="95" t="str">
        <f t="shared" si="13"/>
        <v>片渕友結</v>
      </c>
      <c r="H70" s="106" t="s">
        <v>39</v>
      </c>
      <c r="I70" s="102" t="s">
        <v>264</v>
      </c>
      <c r="J70" s="104">
        <v>2000</v>
      </c>
      <c r="K70" s="105">
        <f t="shared" si="12"/>
        <v>20</v>
      </c>
      <c r="L70" s="101" t="str">
        <f t="shared" si="10"/>
        <v>OK</v>
      </c>
      <c r="M70" s="95" t="s">
        <v>274</v>
      </c>
      <c r="N70" s="131"/>
      <c r="O70" s="131"/>
    </row>
    <row r="71" spans="1:15" s="65" customFormat="1" ht="14.25">
      <c r="A71" s="28" t="s">
        <v>57</v>
      </c>
      <c r="B71" s="39" t="s">
        <v>545</v>
      </c>
      <c r="C71" s="132" t="s">
        <v>546</v>
      </c>
      <c r="D71" s="106" t="s">
        <v>40</v>
      </c>
      <c r="E71" s="95"/>
      <c r="F71" s="124" t="str">
        <f t="shared" si="11"/>
        <v>き１３</v>
      </c>
      <c r="G71" s="108" t="str">
        <f t="shared" si="13"/>
        <v>菊井鈴夏</v>
      </c>
      <c r="H71" s="106" t="s">
        <v>532</v>
      </c>
      <c r="I71" s="106" t="s">
        <v>264</v>
      </c>
      <c r="J71" s="104">
        <v>1997</v>
      </c>
      <c r="K71" s="105">
        <f t="shared" si="12"/>
        <v>23</v>
      </c>
      <c r="L71" s="101" t="str">
        <f t="shared" si="10"/>
        <v>OK</v>
      </c>
      <c r="M71" s="127" t="s">
        <v>544</v>
      </c>
      <c r="N71" s="128"/>
      <c r="O71" s="128"/>
    </row>
    <row r="72" spans="1:15" s="65" customFormat="1" ht="14.25">
      <c r="A72" s="28" t="s">
        <v>60</v>
      </c>
      <c r="B72" s="34" t="s">
        <v>46</v>
      </c>
      <c r="C72" s="102" t="s">
        <v>47</v>
      </c>
      <c r="D72" s="106" t="s">
        <v>40</v>
      </c>
      <c r="E72" s="95"/>
      <c r="F72" s="124" t="str">
        <f t="shared" si="11"/>
        <v>き１４</v>
      </c>
      <c r="G72" s="95" t="str">
        <f t="shared" si="13"/>
        <v>坂元智成</v>
      </c>
      <c r="H72" s="106" t="s">
        <v>39</v>
      </c>
      <c r="I72" s="106" t="s">
        <v>28</v>
      </c>
      <c r="J72" s="104">
        <v>1975</v>
      </c>
      <c r="K72" s="105">
        <f t="shared" si="12"/>
        <v>45</v>
      </c>
      <c r="L72" s="101" t="str">
        <f t="shared" si="10"/>
        <v>OK</v>
      </c>
      <c r="M72" s="127" t="s">
        <v>263</v>
      </c>
      <c r="N72" s="128"/>
      <c r="O72" s="128"/>
    </row>
    <row r="73" spans="1:15" s="65" customFormat="1" ht="14.25">
      <c r="A73" s="28" t="s">
        <v>61</v>
      </c>
      <c r="B73" s="21" t="s">
        <v>534</v>
      </c>
      <c r="C73" s="95" t="s">
        <v>535</v>
      </c>
      <c r="D73" s="106" t="s">
        <v>40</v>
      </c>
      <c r="E73" s="95"/>
      <c r="F73" s="124" t="str">
        <f t="shared" si="11"/>
        <v>き１５</v>
      </c>
      <c r="G73" s="95" t="str">
        <f t="shared" si="13"/>
        <v>櫻井貴哉</v>
      </c>
      <c r="H73" s="106" t="s">
        <v>39</v>
      </c>
      <c r="I73" s="106" t="s">
        <v>28</v>
      </c>
      <c r="J73" s="104">
        <v>1994</v>
      </c>
      <c r="K73" s="105">
        <f t="shared" si="12"/>
        <v>26</v>
      </c>
      <c r="L73" s="101" t="str">
        <f t="shared" si="10"/>
        <v>OK</v>
      </c>
      <c r="M73" s="127" t="s">
        <v>263</v>
      </c>
      <c r="N73" s="128"/>
      <c r="O73" s="128"/>
    </row>
    <row r="74" spans="1:15" s="38" customFormat="1" ht="14.25">
      <c r="A74" s="28" t="s">
        <v>62</v>
      </c>
      <c r="B74" s="23" t="s">
        <v>390</v>
      </c>
      <c r="C74" s="106" t="s">
        <v>391</v>
      </c>
      <c r="D74" s="106" t="s">
        <v>536</v>
      </c>
      <c r="E74" s="95"/>
      <c r="F74" s="124" t="str">
        <f t="shared" si="11"/>
        <v>き１６</v>
      </c>
      <c r="G74" s="95" t="str">
        <f t="shared" si="13"/>
        <v>澤田啓一</v>
      </c>
      <c r="H74" s="106" t="s">
        <v>39</v>
      </c>
      <c r="I74" s="106" t="s">
        <v>28</v>
      </c>
      <c r="J74" s="104">
        <v>1970</v>
      </c>
      <c r="K74" s="105">
        <f t="shared" si="12"/>
        <v>50</v>
      </c>
      <c r="L74" s="101" t="str">
        <f t="shared" si="10"/>
        <v>OK</v>
      </c>
      <c r="M74" s="95" t="s">
        <v>387</v>
      </c>
      <c r="N74" s="125"/>
      <c r="O74" s="131"/>
    </row>
    <row r="75" spans="1:15" s="38" customFormat="1" ht="14.25">
      <c r="A75" s="28" t="s">
        <v>64</v>
      </c>
      <c r="B75" s="23" t="s">
        <v>561</v>
      </c>
      <c r="C75" s="106" t="s">
        <v>562</v>
      </c>
      <c r="D75" s="95" t="s">
        <v>536</v>
      </c>
      <c r="E75" s="95"/>
      <c r="F75" s="124" t="str">
        <f t="shared" si="11"/>
        <v>き１７</v>
      </c>
      <c r="G75" s="95" t="str">
        <f>B75&amp;C75</f>
        <v>篠原弘法</v>
      </c>
      <c r="H75" s="106" t="s">
        <v>39</v>
      </c>
      <c r="I75" s="102" t="s">
        <v>273</v>
      </c>
      <c r="J75" s="104">
        <v>1992</v>
      </c>
      <c r="K75" s="105">
        <f t="shared" si="12"/>
        <v>28</v>
      </c>
      <c r="L75" s="101" t="str">
        <f t="shared" si="10"/>
        <v>OK</v>
      </c>
      <c r="M75" s="95" t="s">
        <v>298</v>
      </c>
      <c r="N75" s="131"/>
      <c r="O75" s="131"/>
    </row>
    <row r="76" spans="1:15" s="38" customFormat="1" ht="14.25">
      <c r="A76" s="28" t="s">
        <v>65</v>
      </c>
      <c r="B76" s="28" t="s">
        <v>556</v>
      </c>
      <c r="C76" s="108" t="s">
        <v>557</v>
      </c>
      <c r="D76" s="106" t="s">
        <v>536</v>
      </c>
      <c r="E76" s="131"/>
      <c r="F76" s="124" t="str">
        <f t="shared" si="11"/>
        <v>き１８</v>
      </c>
      <c r="G76" s="108" t="str">
        <f>B76&amp;C76</f>
        <v>島井美帆</v>
      </c>
      <c r="H76" s="106" t="s">
        <v>39</v>
      </c>
      <c r="I76" s="106" t="s">
        <v>264</v>
      </c>
      <c r="J76" s="104">
        <v>1995</v>
      </c>
      <c r="K76" s="105">
        <f t="shared" si="12"/>
        <v>25</v>
      </c>
      <c r="L76" s="101" t="str">
        <f t="shared" si="10"/>
        <v>OK</v>
      </c>
      <c r="M76" s="95" t="s">
        <v>551</v>
      </c>
      <c r="N76" s="131"/>
      <c r="O76" s="131"/>
    </row>
    <row r="77" spans="1:15" s="65" customFormat="1" ht="14.25">
      <c r="A77" s="28" t="s">
        <v>68</v>
      </c>
      <c r="B77" s="21" t="s">
        <v>266</v>
      </c>
      <c r="C77" s="95" t="s">
        <v>537</v>
      </c>
      <c r="D77" s="106" t="s">
        <v>536</v>
      </c>
      <c r="E77" s="131"/>
      <c r="F77" s="124" t="str">
        <f t="shared" si="11"/>
        <v>き１９</v>
      </c>
      <c r="G77" s="95" t="str">
        <f t="shared" si="13"/>
        <v>清水陽介</v>
      </c>
      <c r="H77" s="106" t="s">
        <v>39</v>
      </c>
      <c r="I77" s="106" t="s">
        <v>28</v>
      </c>
      <c r="J77" s="104">
        <v>1991</v>
      </c>
      <c r="K77" s="105">
        <f t="shared" si="12"/>
        <v>29</v>
      </c>
      <c r="L77" s="101" t="str">
        <f t="shared" si="10"/>
        <v>OK</v>
      </c>
      <c r="M77" s="127" t="s">
        <v>298</v>
      </c>
      <c r="N77" s="128"/>
      <c r="O77" s="128"/>
    </row>
    <row r="78" spans="1:15" s="35" customFormat="1" ht="14.25">
      <c r="A78" s="28" t="s">
        <v>730</v>
      </c>
      <c r="B78" s="37" t="s">
        <v>66</v>
      </c>
      <c r="C78" s="113" t="s">
        <v>67</v>
      </c>
      <c r="D78" s="106" t="s">
        <v>536</v>
      </c>
      <c r="E78" s="95"/>
      <c r="F78" s="124" t="str">
        <f t="shared" si="11"/>
        <v>き２０</v>
      </c>
      <c r="G78" s="95" t="str">
        <f t="shared" si="13"/>
        <v>曽我卓矢</v>
      </c>
      <c r="H78" s="106" t="s">
        <v>39</v>
      </c>
      <c r="I78" s="106" t="s">
        <v>28</v>
      </c>
      <c r="J78" s="104">
        <v>1986</v>
      </c>
      <c r="K78" s="105">
        <f t="shared" si="12"/>
        <v>34</v>
      </c>
      <c r="L78" s="101" t="str">
        <f t="shared" si="10"/>
        <v>OK</v>
      </c>
      <c r="M78" s="127" t="s">
        <v>289</v>
      </c>
      <c r="N78" s="128"/>
      <c r="O78" s="131"/>
    </row>
    <row r="79" spans="1:15" s="38" customFormat="1" ht="14.25">
      <c r="A79" s="28" t="s">
        <v>69</v>
      </c>
      <c r="B79" s="28" t="s">
        <v>558</v>
      </c>
      <c r="C79" s="108" t="s">
        <v>559</v>
      </c>
      <c r="D79" s="106" t="s">
        <v>536</v>
      </c>
      <c r="E79" s="131"/>
      <c r="F79" s="124" t="str">
        <f t="shared" si="11"/>
        <v>き２１</v>
      </c>
      <c r="G79" s="108" t="str">
        <f>B79&amp;C79</f>
        <v>田端輝子</v>
      </c>
      <c r="H79" s="106" t="s">
        <v>39</v>
      </c>
      <c r="I79" s="106" t="s">
        <v>264</v>
      </c>
      <c r="J79" s="97">
        <v>1981</v>
      </c>
      <c r="K79" s="105">
        <f t="shared" si="12"/>
        <v>39</v>
      </c>
      <c r="L79" s="101" t="str">
        <f t="shared" si="10"/>
        <v>OK</v>
      </c>
      <c r="M79" s="95" t="s">
        <v>560</v>
      </c>
      <c r="N79" s="131"/>
      <c r="O79" s="131"/>
    </row>
    <row r="80" spans="1:15" s="65" customFormat="1" ht="14.25">
      <c r="A80" s="28" t="s">
        <v>731</v>
      </c>
      <c r="B80" s="21" t="s">
        <v>538</v>
      </c>
      <c r="C80" s="95" t="s">
        <v>539</v>
      </c>
      <c r="D80" s="106" t="s">
        <v>536</v>
      </c>
      <c r="E80" s="131"/>
      <c r="F80" s="124" t="str">
        <f t="shared" si="11"/>
        <v>き２２</v>
      </c>
      <c r="G80" s="95" t="str">
        <f t="shared" si="13"/>
        <v>中元寺功貴</v>
      </c>
      <c r="H80" s="106" t="s">
        <v>39</v>
      </c>
      <c r="I80" s="106" t="s">
        <v>28</v>
      </c>
      <c r="J80" s="104">
        <v>1992</v>
      </c>
      <c r="K80" s="105">
        <f t="shared" si="12"/>
        <v>28</v>
      </c>
      <c r="L80" s="101" t="str">
        <f t="shared" si="10"/>
        <v>OK</v>
      </c>
      <c r="M80" s="127" t="s">
        <v>263</v>
      </c>
      <c r="N80" s="128"/>
      <c r="O80" s="128"/>
    </row>
    <row r="81" spans="1:15" s="38" customFormat="1" ht="14.25">
      <c r="A81" s="28" t="s">
        <v>71</v>
      </c>
      <c r="B81" s="23" t="s">
        <v>392</v>
      </c>
      <c r="C81" s="106" t="s">
        <v>393</v>
      </c>
      <c r="D81" s="106" t="s">
        <v>536</v>
      </c>
      <c r="E81" s="95"/>
      <c r="F81" s="124" t="str">
        <f t="shared" si="11"/>
        <v>き２３</v>
      </c>
      <c r="G81" s="95" t="str">
        <f t="shared" si="13"/>
        <v>西岡庸介</v>
      </c>
      <c r="H81" s="106" t="s">
        <v>39</v>
      </c>
      <c r="I81" s="106" t="s">
        <v>28</v>
      </c>
      <c r="J81" s="104">
        <v>1983</v>
      </c>
      <c r="K81" s="105">
        <f t="shared" si="12"/>
        <v>37</v>
      </c>
      <c r="L81" s="101" t="str">
        <f t="shared" si="10"/>
        <v>OK</v>
      </c>
      <c r="M81" s="127" t="s">
        <v>265</v>
      </c>
      <c r="N81" s="125"/>
      <c r="O81" s="131"/>
    </row>
    <row r="82" spans="1:15" s="65" customFormat="1" ht="14.25">
      <c r="A82" s="28" t="s">
        <v>72</v>
      </c>
      <c r="B82" s="34" t="s">
        <v>85</v>
      </c>
      <c r="C82" s="126" t="s">
        <v>86</v>
      </c>
      <c r="D82" s="106" t="s">
        <v>40</v>
      </c>
      <c r="E82" s="95"/>
      <c r="F82" s="124" t="str">
        <f t="shared" si="11"/>
        <v>き２４</v>
      </c>
      <c r="G82" s="95" t="str">
        <f t="shared" si="13"/>
        <v>馬場英年</v>
      </c>
      <c r="H82" s="106" t="s">
        <v>39</v>
      </c>
      <c r="I82" s="106" t="s">
        <v>28</v>
      </c>
      <c r="J82" s="104">
        <v>1980</v>
      </c>
      <c r="K82" s="105">
        <f t="shared" si="12"/>
        <v>40</v>
      </c>
      <c r="L82" s="101" t="str">
        <f t="shared" si="10"/>
        <v>OK</v>
      </c>
      <c r="M82" s="127" t="s">
        <v>263</v>
      </c>
      <c r="N82" s="128"/>
      <c r="O82" s="128"/>
    </row>
    <row r="83" spans="1:15" s="38" customFormat="1" ht="14.25">
      <c r="A83" s="28" t="s">
        <v>73</v>
      </c>
      <c r="B83" s="23" t="s">
        <v>732</v>
      </c>
      <c r="C83" s="106" t="s">
        <v>533</v>
      </c>
      <c r="D83" s="95" t="s">
        <v>536</v>
      </c>
      <c r="E83" s="95"/>
      <c r="F83" s="124" t="str">
        <f t="shared" si="11"/>
        <v>き２５</v>
      </c>
      <c r="G83" s="95" t="str">
        <f>B83&amp;C83</f>
        <v>一瀬翔太</v>
      </c>
      <c r="H83" s="106" t="s">
        <v>39</v>
      </c>
      <c r="I83" s="102" t="s">
        <v>273</v>
      </c>
      <c r="J83" s="104">
        <v>1993</v>
      </c>
      <c r="K83" s="105">
        <f t="shared" si="12"/>
        <v>27</v>
      </c>
      <c r="L83" s="101" t="str">
        <f t="shared" si="10"/>
        <v>OK</v>
      </c>
      <c r="M83" s="95" t="s">
        <v>279</v>
      </c>
      <c r="N83" s="131"/>
      <c r="O83" s="131"/>
    </row>
    <row r="84" spans="1:15" s="65" customFormat="1" ht="14.25">
      <c r="A84" s="28" t="s">
        <v>74</v>
      </c>
      <c r="B84" s="34" t="s">
        <v>78</v>
      </c>
      <c r="C84" s="126" t="s">
        <v>79</v>
      </c>
      <c r="D84" s="106" t="s">
        <v>40</v>
      </c>
      <c r="E84" s="95"/>
      <c r="F84" s="124" t="str">
        <f t="shared" si="11"/>
        <v>き２６</v>
      </c>
      <c r="G84" s="95" t="str">
        <f t="shared" si="13"/>
        <v>廣瀬智也</v>
      </c>
      <c r="H84" s="106" t="s">
        <v>39</v>
      </c>
      <c r="I84" s="106" t="s">
        <v>28</v>
      </c>
      <c r="J84" s="104">
        <v>1977</v>
      </c>
      <c r="K84" s="105">
        <f t="shared" si="12"/>
        <v>43</v>
      </c>
      <c r="L84" s="101" t="str">
        <f t="shared" si="10"/>
        <v>OK</v>
      </c>
      <c r="M84" s="127" t="s">
        <v>263</v>
      </c>
      <c r="N84" s="128"/>
      <c r="O84" s="128"/>
    </row>
    <row r="85" spans="1:15" s="65" customFormat="1" ht="14.25">
      <c r="A85" s="28" t="s">
        <v>75</v>
      </c>
      <c r="B85" s="37" t="s">
        <v>395</v>
      </c>
      <c r="C85" s="113" t="s">
        <v>70</v>
      </c>
      <c r="D85" s="106" t="s">
        <v>536</v>
      </c>
      <c r="E85" s="95"/>
      <c r="F85" s="124" t="str">
        <f t="shared" si="11"/>
        <v>き２７</v>
      </c>
      <c r="G85" s="95" t="str">
        <f t="shared" si="13"/>
        <v>松島理和</v>
      </c>
      <c r="H85" s="106" t="s">
        <v>39</v>
      </c>
      <c r="I85" s="106" t="s">
        <v>28</v>
      </c>
      <c r="J85" s="104">
        <v>1981</v>
      </c>
      <c r="K85" s="105">
        <f t="shared" si="12"/>
        <v>39</v>
      </c>
      <c r="L85" s="101" t="str">
        <f t="shared" si="10"/>
        <v>OK</v>
      </c>
      <c r="M85" s="127" t="s">
        <v>332</v>
      </c>
      <c r="N85" s="128"/>
      <c r="O85" s="131"/>
    </row>
    <row r="86" spans="1:15" s="65" customFormat="1" ht="14.25">
      <c r="A86" s="28" t="s">
        <v>76</v>
      </c>
      <c r="B86" s="34" t="s">
        <v>52</v>
      </c>
      <c r="C86" s="102" t="s">
        <v>53</v>
      </c>
      <c r="D86" s="106" t="s">
        <v>40</v>
      </c>
      <c r="E86" s="95"/>
      <c r="F86" s="124" t="str">
        <f t="shared" si="11"/>
        <v>き２８</v>
      </c>
      <c r="G86" s="95" t="str">
        <f t="shared" si="13"/>
        <v>宮道祐介</v>
      </c>
      <c r="H86" s="106" t="s">
        <v>39</v>
      </c>
      <c r="I86" s="106" t="s">
        <v>28</v>
      </c>
      <c r="J86" s="104">
        <v>1983</v>
      </c>
      <c r="K86" s="105">
        <f t="shared" si="12"/>
        <v>37</v>
      </c>
      <c r="L86" s="101" t="str">
        <f t="shared" si="10"/>
        <v>OK</v>
      </c>
      <c r="M86" s="127" t="s">
        <v>331</v>
      </c>
      <c r="N86" s="128"/>
      <c r="O86" s="128"/>
    </row>
    <row r="87" spans="1:15" s="65" customFormat="1" ht="14.25">
      <c r="A87" s="28" t="s">
        <v>77</v>
      </c>
      <c r="B87" s="25" t="s">
        <v>552</v>
      </c>
      <c r="C87" s="102" t="s">
        <v>553</v>
      </c>
      <c r="D87" s="106" t="s">
        <v>40</v>
      </c>
      <c r="E87" s="95"/>
      <c r="F87" s="124" t="str">
        <f t="shared" si="11"/>
        <v>き２９</v>
      </c>
      <c r="G87" s="95" t="str">
        <f t="shared" si="13"/>
        <v>村西徹</v>
      </c>
      <c r="H87" s="106" t="s">
        <v>39</v>
      </c>
      <c r="I87" s="106" t="s">
        <v>28</v>
      </c>
      <c r="J87" s="104">
        <v>1988</v>
      </c>
      <c r="K87" s="105">
        <f t="shared" si="12"/>
        <v>32</v>
      </c>
      <c r="L87" s="101" t="str">
        <f t="shared" si="10"/>
        <v>OK</v>
      </c>
      <c r="M87" s="127" t="s">
        <v>554</v>
      </c>
      <c r="N87" s="128"/>
      <c r="O87" s="128"/>
    </row>
    <row r="88" spans="1:15" s="65" customFormat="1" ht="14.25">
      <c r="A88" s="28" t="s">
        <v>80</v>
      </c>
      <c r="B88" s="39" t="s">
        <v>547</v>
      </c>
      <c r="C88" s="133" t="s">
        <v>550</v>
      </c>
      <c r="D88" s="106" t="s">
        <v>536</v>
      </c>
      <c r="E88" s="131"/>
      <c r="F88" s="124" t="str">
        <f t="shared" si="11"/>
        <v>き３０</v>
      </c>
      <c r="G88" s="108" t="str">
        <f t="shared" si="13"/>
        <v>森涼花</v>
      </c>
      <c r="H88" s="106" t="s">
        <v>39</v>
      </c>
      <c r="I88" s="106" t="s">
        <v>264</v>
      </c>
      <c r="J88" s="104">
        <v>2003</v>
      </c>
      <c r="K88" s="105">
        <f t="shared" si="12"/>
        <v>17</v>
      </c>
      <c r="L88" s="101" t="str">
        <f t="shared" si="10"/>
        <v>OK</v>
      </c>
      <c r="M88" s="127" t="s">
        <v>265</v>
      </c>
      <c r="N88" s="128"/>
      <c r="O88" s="128"/>
    </row>
    <row r="89" spans="1:15" s="65" customFormat="1" ht="14.25">
      <c r="A89" s="28" t="s">
        <v>81</v>
      </c>
      <c r="B89" s="39" t="s">
        <v>547</v>
      </c>
      <c r="C89" s="133" t="s">
        <v>548</v>
      </c>
      <c r="D89" s="106" t="s">
        <v>536</v>
      </c>
      <c r="E89" s="131"/>
      <c r="F89" s="124" t="str">
        <f t="shared" si="11"/>
        <v>き３１</v>
      </c>
      <c r="G89" s="108" t="str">
        <f t="shared" si="13"/>
        <v>森愛捺花</v>
      </c>
      <c r="H89" s="106" t="s">
        <v>39</v>
      </c>
      <c r="I89" s="106" t="s">
        <v>264</v>
      </c>
      <c r="J89" s="104">
        <v>1998</v>
      </c>
      <c r="K89" s="105">
        <f t="shared" si="12"/>
        <v>22</v>
      </c>
      <c r="L89" s="101" t="str">
        <f t="shared" si="10"/>
        <v>OK</v>
      </c>
      <c r="M89" s="127" t="s">
        <v>549</v>
      </c>
      <c r="N89" s="128"/>
      <c r="O89" s="128"/>
    </row>
    <row r="90" spans="1:15" s="65" customFormat="1" ht="14.25">
      <c r="A90" s="28" t="s">
        <v>84</v>
      </c>
      <c r="B90" s="34" t="s">
        <v>540</v>
      </c>
      <c r="C90" s="126" t="s">
        <v>541</v>
      </c>
      <c r="D90" s="106" t="s">
        <v>40</v>
      </c>
      <c r="E90" s="95"/>
      <c r="F90" s="124" t="str">
        <f t="shared" si="11"/>
        <v>き３２</v>
      </c>
      <c r="G90" s="95" t="str">
        <f t="shared" si="13"/>
        <v>薮内陸久</v>
      </c>
      <c r="H90" s="106" t="s">
        <v>39</v>
      </c>
      <c r="I90" s="106" t="s">
        <v>28</v>
      </c>
      <c r="J90" s="104">
        <v>1997</v>
      </c>
      <c r="K90" s="105">
        <f t="shared" si="12"/>
        <v>23</v>
      </c>
      <c r="L90" s="101" t="str">
        <f t="shared" si="10"/>
        <v>OK</v>
      </c>
      <c r="M90" s="127" t="s">
        <v>263</v>
      </c>
      <c r="N90" s="128"/>
      <c r="O90" s="128"/>
    </row>
    <row r="91" spans="1:15" s="65" customFormat="1" ht="14.25">
      <c r="A91" s="28" t="s">
        <v>87</v>
      </c>
      <c r="B91" s="34" t="s">
        <v>542</v>
      </c>
      <c r="C91" s="102" t="s">
        <v>543</v>
      </c>
      <c r="D91" s="106" t="s">
        <v>40</v>
      </c>
      <c r="E91" s="95"/>
      <c r="F91" s="124" t="str">
        <f t="shared" si="11"/>
        <v>き３３</v>
      </c>
      <c r="G91" s="95" t="str">
        <f t="shared" si="13"/>
        <v>山本和樹</v>
      </c>
      <c r="H91" s="106" t="s">
        <v>39</v>
      </c>
      <c r="I91" s="106" t="s">
        <v>28</v>
      </c>
      <c r="J91" s="104">
        <v>1997</v>
      </c>
      <c r="K91" s="105">
        <f t="shared" si="12"/>
        <v>23</v>
      </c>
      <c r="L91" s="101" t="str">
        <f t="shared" si="10"/>
        <v>OK</v>
      </c>
      <c r="M91" s="127" t="s">
        <v>544</v>
      </c>
      <c r="N91" s="128"/>
      <c r="O91" s="128"/>
    </row>
    <row r="92" spans="1:15" s="65" customFormat="1" ht="14.25">
      <c r="A92" s="28" t="s">
        <v>88</v>
      </c>
      <c r="B92" s="34" t="s">
        <v>95</v>
      </c>
      <c r="C92" s="102" t="s">
        <v>96</v>
      </c>
      <c r="D92" s="106" t="s">
        <v>40</v>
      </c>
      <c r="E92" s="95"/>
      <c r="F92" s="124" t="str">
        <f t="shared" si="11"/>
        <v>き３４</v>
      </c>
      <c r="G92" s="95" t="str">
        <f t="shared" si="13"/>
        <v>吉本泰二</v>
      </c>
      <c r="H92" s="106" t="s">
        <v>39</v>
      </c>
      <c r="I92" s="106" t="s">
        <v>28</v>
      </c>
      <c r="J92" s="104">
        <v>1976</v>
      </c>
      <c r="K92" s="105">
        <f t="shared" si="12"/>
        <v>44</v>
      </c>
      <c r="L92" s="101" t="str">
        <f t="shared" si="10"/>
        <v>OK</v>
      </c>
      <c r="M92" s="127" t="s">
        <v>263</v>
      </c>
      <c r="N92" s="128"/>
      <c r="O92" s="128"/>
    </row>
    <row r="93" spans="1:15" s="65" customFormat="1" ht="14.25">
      <c r="A93" s="28" t="s">
        <v>90</v>
      </c>
      <c r="B93" s="34" t="s">
        <v>97</v>
      </c>
      <c r="C93" s="102" t="s">
        <v>98</v>
      </c>
      <c r="D93" s="106" t="s">
        <v>40</v>
      </c>
      <c r="E93" s="95"/>
      <c r="F93" s="124" t="str">
        <f t="shared" si="11"/>
        <v>き３５</v>
      </c>
      <c r="G93" s="95" t="str">
        <f t="shared" si="13"/>
        <v>永田寛教</v>
      </c>
      <c r="H93" s="106" t="s">
        <v>39</v>
      </c>
      <c r="I93" s="106" t="s">
        <v>28</v>
      </c>
      <c r="J93" s="104">
        <v>1981</v>
      </c>
      <c r="K93" s="105">
        <f t="shared" si="12"/>
        <v>39</v>
      </c>
      <c r="L93" s="101" t="str">
        <f>IF(G93="","",IF(COUNTIF($G$4:$G$379,G93)&gt;1,"2重登録","OK"))</f>
        <v>OK</v>
      </c>
      <c r="M93" s="127" t="s">
        <v>387</v>
      </c>
      <c r="N93" s="128"/>
      <c r="O93" s="131"/>
    </row>
    <row r="94" spans="1:13" ht="13.5" customHeight="1">
      <c r="A94" s="28" t="s">
        <v>91</v>
      </c>
      <c r="B94" s="45" t="s">
        <v>467</v>
      </c>
      <c r="C94" s="118" t="s">
        <v>733</v>
      </c>
      <c r="D94" s="106" t="s">
        <v>536</v>
      </c>
      <c r="E94" s="131"/>
      <c r="F94" s="124" t="str">
        <f t="shared" si="11"/>
        <v>き３６</v>
      </c>
      <c r="G94" s="118" t="str">
        <f t="shared" si="13"/>
        <v>谷口智紀</v>
      </c>
      <c r="H94" s="106" t="s">
        <v>39</v>
      </c>
      <c r="I94" s="106" t="s">
        <v>273</v>
      </c>
      <c r="J94" s="104">
        <v>1994</v>
      </c>
      <c r="K94" s="105">
        <f t="shared" si="12"/>
        <v>26</v>
      </c>
      <c r="L94" s="101" t="str">
        <f t="shared" si="10"/>
        <v>OK</v>
      </c>
      <c r="M94" s="95" t="s">
        <v>279</v>
      </c>
    </row>
    <row r="95" spans="1:13" ht="13.5" customHeight="1">
      <c r="A95" s="28" t="s">
        <v>92</v>
      </c>
      <c r="B95" s="34" t="s">
        <v>448</v>
      </c>
      <c r="C95" s="102" t="s">
        <v>565</v>
      </c>
      <c r="D95" s="106" t="s">
        <v>40</v>
      </c>
      <c r="F95" s="124" t="str">
        <f t="shared" si="11"/>
        <v>き３７</v>
      </c>
      <c r="G95" s="95" t="str">
        <f t="shared" si="13"/>
        <v>福島勇輔</v>
      </c>
      <c r="H95" s="106" t="s">
        <v>39</v>
      </c>
      <c r="I95" s="106" t="s">
        <v>28</v>
      </c>
      <c r="J95" s="104">
        <v>1996</v>
      </c>
      <c r="K95" s="105">
        <f t="shared" si="12"/>
        <v>24</v>
      </c>
      <c r="L95" s="101" t="str">
        <f t="shared" si="10"/>
        <v>OK</v>
      </c>
      <c r="M95" s="95" t="s">
        <v>279</v>
      </c>
    </row>
    <row r="96" spans="1:13" ht="13.5" customHeight="1">
      <c r="A96" s="28" t="s">
        <v>93</v>
      </c>
      <c r="B96" s="34" t="s">
        <v>566</v>
      </c>
      <c r="C96" s="126" t="s">
        <v>567</v>
      </c>
      <c r="D96" s="106" t="s">
        <v>40</v>
      </c>
      <c r="F96" s="124" t="str">
        <f t="shared" si="11"/>
        <v>き３８</v>
      </c>
      <c r="G96" s="95" t="str">
        <f t="shared" si="13"/>
        <v>中尾慶太</v>
      </c>
      <c r="H96" s="106" t="s">
        <v>39</v>
      </c>
      <c r="I96" s="106" t="s">
        <v>28</v>
      </c>
      <c r="J96" s="104">
        <v>1993</v>
      </c>
      <c r="K96" s="105">
        <f t="shared" si="12"/>
        <v>27</v>
      </c>
      <c r="L96" s="101" t="str">
        <f t="shared" si="10"/>
        <v>OK</v>
      </c>
      <c r="M96" s="95" t="s">
        <v>279</v>
      </c>
    </row>
    <row r="97" spans="1:13" ht="13.5" customHeight="1">
      <c r="A97" s="28" t="s">
        <v>94</v>
      </c>
      <c r="B97" s="34" t="s">
        <v>568</v>
      </c>
      <c r="C97" s="126" t="s">
        <v>569</v>
      </c>
      <c r="D97" s="106" t="s">
        <v>40</v>
      </c>
      <c r="F97" s="124" t="str">
        <f t="shared" si="11"/>
        <v>き３９</v>
      </c>
      <c r="G97" s="95" t="str">
        <f t="shared" si="13"/>
        <v>奥田響介</v>
      </c>
      <c r="H97" s="106" t="s">
        <v>39</v>
      </c>
      <c r="I97" s="106" t="s">
        <v>28</v>
      </c>
      <c r="J97" s="104">
        <v>1994</v>
      </c>
      <c r="K97" s="105">
        <f t="shared" si="12"/>
        <v>26</v>
      </c>
      <c r="L97" s="101" t="str">
        <f t="shared" si="10"/>
        <v>OK</v>
      </c>
      <c r="M97" s="95" t="s">
        <v>295</v>
      </c>
    </row>
    <row r="98" spans="1:12" ht="13.5" customHeight="1">
      <c r="A98" s="28"/>
      <c r="B98" s="34"/>
      <c r="C98" s="126"/>
      <c r="D98" s="106"/>
      <c r="F98" s="124"/>
      <c r="H98" s="106"/>
      <c r="I98" s="106"/>
      <c r="J98" s="104"/>
      <c r="K98" s="105"/>
      <c r="L98" s="124"/>
    </row>
    <row r="99" spans="1:12" ht="13.5" customHeight="1">
      <c r="A99" s="28"/>
      <c r="B99" s="34"/>
      <c r="C99" s="126"/>
      <c r="D99" s="106"/>
      <c r="F99" s="124"/>
      <c r="H99" s="106"/>
      <c r="I99" s="106"/>
      <c r="J99" s="104"/>
      <c r="K99" s="105"/>
      <c r="L99" s="124"/>
    </row>
    <row r="100" spans="1:15" s="35" customFormat="1" ht="14.25">
      <c r="A100" s="21"/>
      <c r="B100" s="27"/>
      <c r="C100" s="103"/>
      <c r="D100" s="106"/>
      <c r="E100" s="95"/>
      <c r="F100" s="101"/>
      <c r="G100" s="100"/>
      <c r="H100" s="106"/>
      <c r="I100" s="106"/>
      <c r="J100" s="104"/>
      <c r="K100" s="105">
        <f aca="true" t="shared" si="14" ref="K100:K106">IF(J100="","",(2019-J100))</f>
      </c>
      <c r="L100" s="124">
        <f>IF(G100="","",IF(COUNTIF($G$4:$G$380,G100)&gt;1,"2重登録","OK"))</f>
      </c>
      <c r="M100" s="134"/>
      <c r="N100" s="134"/>
      <c r="O100" s="134"/>
    </row>
    <row r="101" spans="1:15" s="35" customFormat="1" ht="14.25">
      <c r="A101" s="21"/>
      <c r="B101" s="27"/>
      <c r="C101" s="103"/>
      <c r="D101" s="106"/>
      <c r="E101" s="95"/>
      <c r="F101" s="101"/>
      <c r="G101" s="100"/>
      <c r="H101" s="106"/>
      <c r="I101" s="106"/>
      <c r="J101" s="104"/>
      <c r="K101" s="105">
        <f t="shared" si="14"/>
      </c>
      <c r="L101" s="124">
        <f>IF(G101="","",IF(COUNTIF($G$4:$G$380,G101)&gt;1,"2重登録","OK"))</f>
      </c>
      <c r="M101" s="134"/>
      <c r="N101" s="134"/>
      <c r="O101" s="134"/>
    </row>
    <row r="102" spans="1:15" s="31" customFormat="1" ht="14.25">
      <c r="A102" s="21"/>
      <c r="B102" s="637" t="s">
        <v>570</v>
      </c>
      <c r="C102" s="637"/>
      <c r="D102" s="632" t="s">
        <v>571</v>
      </c>
      <c r="E102" s="632"/>
      <c r="F102" s="632"/>
      <c r="G102" s="632"/>
      <c r="H102" s="632"/>
      <c r="I102" s="95"/>
      <c r="J102" s="97"/>
      <c r="K102" s="105">
        <f t="shared" si="14"/>
      </c>
      <c r="L102" s="124">
        <f>IF(G102="","",IF(COUNTIF($G$4:$G$380,G102)&gt;1,"2重登録","OK"))</f>
      </c>
      <c r="M102" s="95"/>
      <c r="N102" s="135"/>
      <c r="O102" s="135"/>
    </row>
    <row r="103" spans="1:15" s="31" customFormat="1" ht="14.25">
      <c r="A103" s="21"/>
      <c r="B103" s="637"/>
      <c r="C103" s="637"/>
      <c r="D103" s="632"/>
      <c r="E103" s="632"/>
      <c r="F103" s="632"/>
      <c r="G103" s="632"/>
      <c r="H103" s="632"/>
      <c r="I103" s="95"/>
      <c r="J103" s="97"/>
      <c r="K103" s="105">
        <f t="shared" si="14"/>
      </c>
      <c r="L103" s="124">
        <f>IF(G103="","",IF(COUNTIF($G$4:$G$380,G103)&gt;1,"2重登録","OK"))</f>
      </c>
      <c r="M103" s="95"/>
      <c r="N103" s="135"/>
      <c r="O103" s="135"/>
    </row>
    <row r="104" spans="1:15" s="31" customFormat="1" ht="14.25">
      <c r="A104" s="21"/>
      <c r="B104" s="23"/>
      <c r="C104" s="106"/>
      <c r="D104" s="59"/>
      <c r="E104" s="95"/>
      <c r="F104" s="101">
        <f>A104</f>
        <v>0</v>
      </c>
      <c r="G104" s="95" t="s">
        <v>363</v>
      </c>
      <c r="H104" s="633" t="s">
        <v>364</v>
      </c>
      <c r="I104" s="633"/>
      <c r="J104" s="633"/>
      <c r="K104" s="105">
        <f t="shared" si="14"/>
      </c>
      <c r="L104" s="124"/>
      <c r="M104" s="135"/>
      <c r="N104" s="135"/>
      <c r="O104" s="135"/>
    </row>
    <row r="105" spans="2:15" s="31" customFormat="1" ht="14.25">
      <c r="B105" s="625"/>
      <c r="C105" s="625"/>
      <c r="D105" s="95"/>
      <c r="E105" s="95"/>
      <c r="F105" s="101"/>
      <c r="G105" s="98">
        <f>COUNTIF($M$107:$M$124,"東近江市")</f>
        <v>0</v>
      </c>
      <c r="H105" s="630">
        <f>(G105/RIGHT($A$124,2))</f>
        <v>0</v>
      </c>
      <c r="I105" s="630"/>
      <c r="J105" s="630"/>
      <c r="K105" s="105">
        <f t="shared" si="14"/>
      </c>
      <c r="L105" s="124"/>
      <c r="M105" s="135"/>
      <c r="N105" s="135"/>
      <c r="O105" s="135"/>
    </row>
    <row r="106" spans="2:15" s="31" customFormat="1" ht="14.25">
      <c r="B106" s="24"/>
      <c r="C106" s="102"/>
      <c r="D106" s="135" t="s">
        <v>365</v>
      </c>
      <c r="E106" s="135"/>
      <c r="F106" s="135"/>
      <c r="G106" s="98"/>
      <c r="H106" s="136" t="s">
        <v>366</v>
      </c>
      <c r="I106" s="99"/>
      <c r="J106" s="99"/>
      <c r="K106" s="105">
        <f t="shared" si="14"/>
      </c>
      <c r="L106" s="124">
        <f>IF(G106="","",IF(COUNTIF($G$4:$G$380,G106)&gt;1,"2重登録","OK"))</f>
      </c>
      <c r="M106" s="135"/>
      <c r="N106" s="135"/>
      <c r="O106" s="135"/>
    </row>
    <row r="107" spans="1:15" s="31" customFormat="1" ht="14.25">
      <c r="A107" s="21" t="s">
        <v>734</v>
      </c>
      <c r="B107" s="42" t="s">
        <v>404</v>
      </c>
      <c r="C107" s="137" t="s">
        <v>410</v>
      </c>
      <c r="D107" s="138" t="s">
        <v>398</v>
      </c>
      <c r="E107" s="138"/>
      <c r="F107" s="138"/>
      <c r="G107" s="95" t="str">
        <f aca="true" t="shared" si="15" ref="G107:G123">B107&amp;C107</f>
        <v>水本淳史</v>
      </c>
      <c r="H107" s="138" t="s">
        <v>398</v>
      </c>
      <c r="I107" s="95" t="s">
        <v>28</v>
      </c>
      <c r="J107" s="97">
        <v>1967</v>
      </c>
      <c r="K107" s="105">
        <f>IF(J107="","",(2020-J107))</f>
        <v>53</v>
      </c>
      <c r="L107" s="101" t="str">
        <f aca="true" t="shared" si="16" ref="L107:L128">IF(G107="","",IF(COUNTIF($G$4:$G$379,G107)&gt;1,"2重登録","OK"))</f>
        <v>OK</v>
      </c>
      <c r="M107" s="139" t="s">
        <v>331</v>
      </c>
      <c r="N107" s="135"/>
      <c r="O107" s="135"/>
    </row>
    <row r="108" spans="1:15" s="31" customFormat="1" ht="14.25">
      <c r="A108" s="21" t="s">
        <v>735</v>
      </c>
      <c r="B108" s="42" t="s">
        <v>293</v>
      </c>
      <c r="C108" s="137" t="s">
        <v>411</v>
      </c>
      <c r="D108" s="138" t="s">
        <v>398</v>
      </c>
      <c r="E108" s="138"/>
      <c r="F108" s="138"/>
      <c r="G108" s="95" t="str">
        <f t="shared" si="15"/>
        <v>清水善弘</v>
      </c>
      <c r="H108" s="138" t="s">
        <v>398</v>
      </c>
      <c r="I108" s="95" t="s">
        <v>28</v>
      </c>
      <c r="J108" s="97">
        <v>1952</v>
      </c>
      <c r="K108" s="105">
        <f aca="true" t="shared" si="17" ref="K108:K128">IF(J108="","",(2020-J108))</f>
        <v>68</v>
      </c>
      <c r="L108" s="101" t="str">
        <f t="shared" si="16"/>
        <v>OK</v>
      </c>
      <c r="M108" s="123" t="s">
        <v>289</v>
      </c>
      <c r="N108" s="135"/>
      <c r="O108" s="135"/>
    </row>
    <row r="109" spans="1:15" s="31" customFormat="1" ht="14.25">
      <c r="A109" s="21" t="s">
        <v>736</v>
      </c>
      <c r="B109" s="42" t="s">
        <v>737</v>
      </c>
      <c r="C109" s="137" t="s">
        <v>738</v>
      </c>
      <c r="D109" s="138" t="s">
        <v>398</v>
      </c>
      <c r="E109" s="138"/>
      <c r="F109" s="138"/>
      <c r="G109" s="95" t="str">
        <f t="shared" si="15"/>
        <v>岡本大樹</v>
      </c>
      <c r="H109" s="138" t="s">
        <v>398</v>
      </c>
      <c r="I109" s="95" t="s">
        <v>28</v>
      </c>
      <c r="J109" s="97">
        <v>1982</v>
      </c>
      <c r="K109" s="105">
        <f t="shared" si="17"/>
        <v>38</v>
      </c>
      <c r="L109" s="101" t="str">
        <f t="shared" si="16"/>
        <v>OK</v>
      </c>
      <c r="M109" s="139" t="s">
        <v>274</v>
      </c>
      <c r="N109" s="135"/>
      <c r="O109" s="135"/>
    </row>
    <row r="110" spans="1:15" s="31" customFormat="1" ht="14.25">
      <c r="A110" s="21" t="s">
        <v>739</v>
      </c>
      <c r="B110" s="42" t="s">
        <v>315</v>
      </c>
      <c r="C110" s="137" t="s">
        <v>740</v>
      </c>
      <c r="D110" s="138" t="s">
        <v>398</v>
      </c>
      <c r="E110" s="138"/>
      <c r="F110" s="138"/>
      <c r="G110" s="95" t="str">
        <f t="shared" si="15"/>
        <v>北野照幸</v>
      </c>
      <c r="H110" s="138" t="s">
        <v>398</v>
      </c>
      <c r="I110" s="95" t="s">
        <v>28</v>
      </c>
      <c r="J110" s="97">
        <v>1980</v>
      </c>
      <c r="K110" s="105">
        <f t="shared" si="17"/>
        <v>40</v>
      </c>
      <c r="L110" s="101" t="str">
        <f t="shared" si="16"/>
        <v>OK</v>
      </c>
      <c r="M110" s="139" t="s">
        <v>274</v>
      </c>
      <c r="N110" s="135"/>
      <c r="O110" s="135"/>
    </row>
    <row r="111" spans="1:15" s="31" customFormat="1" ht="14.25">
      <c r="A111" s="21" t="s">
        <v>741</v>
      </c>
      <c r="B111" s="42" t="s">
        <v>361</v>
      </c>
      <c r="C111" s="137" t="s">
        <v>377</v>
      </c>
      <c r="D111" s="138" t="s">
        <v>398</v>
      </c>
      <c r="E111" s="138"/>
      <c r="F111" s="138"/>
      <c r="G111" s="95" t="str">
        <f t="shared" si="15"/>
        <v>成宮康弘</v>
      </c>
      <c r="H111" s="138" t="s">
        <v>398</v>
      </c>
      <c r="I111" s="95" t="s">
        <v>28</v>
      </c>
      <c r="J111" s="97">
        <v>1970</v>
      </c>
      <c r="K111" s="105">
        <f t="shared" si="17"/>
        <v>50</v>
      </c>
      <c r="L111" s="101" t="str">
        <f t="shared" si="16"/>
        <v>OK</v>
      </c>
      <c r="M111" s="123" t="s">
        <v>331</v>
      </c>
      <c r="N111" s="135"/>
      <c r="O111" s="135"/>
    </row>
    <row r="112" spans="1:15" s="31" customFormat="1" ht="14.25">
      <c r="A112" s="21" t="s">
        <v>742</v>
      </c>
      <c r="B112" s="42" t="s">
        <v>404</v>
      </c>
      <c r="C112" s="137" t="s">
        <v>405</v>
      </c>
      <c r="D112" s="138" t="s">
        <v>398</v>
      </c>
      <c r="E112" s="138"/>
      <c r="F112" s="95"/>
      <c r="G112" s="95" t="str">
        <f t="shared" si="15"/>
        <v>水本佑人</v>
      </c>
      <c r="H112" s="138" t="s">
        <v>398</v>
      </c>
      <c r="I112" s="95" t="s">
        <v>28</v>
      </c>
      <c r="J112" s="97">
        <v>1998</v>
      </c>
      <c r="K112" s="105">
        <f t="shared" si="17"/>
        <v>22</v>
      </c>
      <c r="L112" s="101" t="str">
        <f t="shared" si="16"/>
        <v>OK</v>
      </c>
      <c r="M112" s="95" t="s">
        <v>331</v>
      </c>
      <c r="N112" s="135"/>
      <c r="O112" s="135"/>
    </row>
    <row r="113" spans="1:15" s="31" customFormat="1" ht="14.25">
      <c r="A113" s="21" t="s">
        <v>743</v>
      </c>
      <c r="B113" s="21" t="s">
        <v>744</v>
      </c>
      <c r="C113" s="95" t="s">
        <v>745</v>
      </c>
      <c r="D113" s="95" t="s">
        <v>398</v>
      </c>
      <c r="E113" s="95"/>
      <c r="F113" s="140"/>
      <c r="G113" s="95" t="str">
        <f t="shared" si="15"/>
        <v>西和田昌恭</v>
      </c>
      <c r="H113" s="138" t="s">
        <v>398</v>
      </c>
      <c r="I113" s="113" t="s">
        <v>273</v>
      </c>
      <c r="J113" s="97">
        <v>1991</v>
      </c>
      <c r="K113" s="105">
        <f t="shared" si="17"/>
        <v>29</v>
      </c>
      <c r="L113" s="101" t="str">
        <f t="shared" si="16"/>
        <v>OK</v>
      </c>
      <c r="M113" s="95" t="s">
        <v>746</v>
      </c>
      <c r="N113" s="135"/>
      <c r="O113" s="135"/>
    </row>
    <row r="114" spans="1:15" s="31" customFormat="1" ht="14.25">
      <c r="A114" s="21" t="s">
        <v>747</v>
      </c>
      <c r="B114" s="42" t="s">
        <v>406</v>
      </c>
      <c r="C114" s="137" t="s">
        <v>407</v>
      </c>
      <c r="D114" s="138" t="s">
        <v>398</v>
      </c>
      <c r="E114" s="138"/>
      <c r="F114" s="138"/>
      <c r="G114" s="95" t="str">
        <f t="shared" si="15"/>
        <v>平塚 聡</v>
      </c>
      <c r="H114" s="138" t="s">
        <v>398</v>
      </c>
      <c r="I114" s="95" t="s">
        <v>28</v>
      </c>
      <c r="J114" s="97">
        <v>1960</v>
      </c>
      <c r="K114" s="105">
        <f t="shared" si="17"/>
        <v>60</v>
      </c>
      <c r="L114" s="101" t="str">
        <f t="shared" si="16"/>
        <v>OK</v>
      </c>
      <c r="M114" s="95" t="s">
        <v>331</v>
      </c>
      <c r="N114" s="135"/>
      <c r="O114" s="135"/>
    </row>
    <row r="115" spans="1:15" s="31" customFormat="1" ht="14.25">
      <c r="A115" s="21" t="s">
        <v>748</v>
      </c>
      <c r="B115" s="42" t="s">
        <v>368</v>
      </c>
      <c r="C115" s="137" t="s">
        <v>369</v>
      </c>
      <c r="D115" s="138" t="s">
        <v>398</v>
      </c>
      <c r="E115" s="138"/>
      <c r="F115" s="138"/>
      <c r="G115" s="95" t="str">
        <f>B115&amp;C115</f>
        <v>池端誠治</v>
      </c>
      <c r="H115" s="138" t="s">
        <v>398</v>
      </c>
      <c r="I115" s="95" t="s">
        <v>28</v>
      </c>
      <c r="J115" s="97">
        <v>1972</v>
      </c>
      <c r="K115" s="105">
        <f t="shared" si="17"/>
        <v>48</v>
      </c>
      <c r="L115" s="101" t="str">
        <f t="shared" si="16"/>
        <v>OK</v>
      </c>
      <c r="M115" s="139" t="s">
        <v>331</v>
      </c>
      <c r="N115" s="135"/>
      <c r="O115" s="135"/>
    </row>
    <row r="116" spans="1:15" s="31" customFormat="1" ht="14.25">
      <c r="A116" s="21" t="s">
        <v>749</v>
      </c>
      <c r="B116" s="42" t="s">
        <v>408</v>
      </c>
      <c r="C116" s="137" t="s">
        <v>409</v>
      </c>
      <c r="D116" s="138" t="s">
        <v>398</v>
      </c>
      <c r="E116" s="138"/>
      <c r="F116" s="138"/>
      <c r="G116" s="95" t="str">
        <f t="shared" si="15"/>
        <v>三代康成</v>
      </c>
      <c r="H116" s="138" t="s">
        <v>398</v>
      </c>
      <c r="I116" s="95" t="s">
        <v>28</v>
      </c>
      <c r="J116" s="97">
        <v>1968</v>
      </c>
      <c r="K116" s="105">
        <f t="shared" si="17"/>
        <v>52</v>
      </c>
      <c r="L116" s="101" t="str">
        <f t="shared" si="16"/>
        <v>OK</v>
      </c>
      <c r="M116" s="123" t="s">
        <v>289</v>
      </c>
      <c r="N116" s="135"/>
      <c r="O116" s="135"/>
    </row>
    <row r="117" spans="1:15" s="31" customFormat="1" ht="14.25">
      <c r="A117" s="21" t="s">
        <v>750</v>
      </c>
      <c r="B117" s="42" t="s">
        <v>378</v>
      </c>
      <c r="C117" s="137" t="s">
        <v>751</v>
      </c>
      <c r="D117" s="138" t="s">
        <v>398</v>
      </c>
      <c r="E117" s="138"/>
      <c r="F117" s="138"/>
      <c r="G117" s="95" t="str">
        <f t="shared" si="15"/>
        <v>古市卓志</v>
      </c>
      <c r="H117" s="138" t="s">
        <v>398</v>
      </c>
      <c r="I117" s="95" t="s">
        <v>28</v>
      </c>
      <c r="J117" s="97">
        <v>1974</v>
      </c>
      <c r="K117" s="105">
        <f t="shared" si="17"/>
        <v>46</v>
      </c>
      <c r="L117" s="101" t="str">
        <f t="shared" si="16"/>
        <v>OK</v>
      </c>
      <c r="M117" s="139" t="s">
        <v>331</v>
      </c>
      <c r="N117" s="135"/>
      <c r="O117" s="135"/>
    </row>
    <row r="118" spans="1:15" s="31" customFormat="1" ht="14.25">
      <c r="A118" s="21" t="s">
        <v>752</v>
      </c>
      <c r="B118" s="43" t="s">
        <v>380</v>
      </c>
      <c r="C118" s="141" t="s">
        <v>381</v>
      </c>
      <c r="D118" s="142" t="s">
        <v>398</v>
      </c>
      <c r="E118" s="143"/>
      <c r="F118" s="143"/>
      <c r="G118" s="118" t="str">
        <f t="shared" si="15"/>
        <v>伊吹邦子</v>
      </c>
      <c r="H118" s="142" t="s">
        <v>398</v>
      </c>
      <c r="I118" s="108" t="s">
        <v>304</v>
      </c>
      <c r="J118" s="121">
        <v>1969</v>
      </c>
      <c r="K118" s="105">
        <f t="shared" si="17"/>
        <v>51</v>
      </c>
      <c r="L118" s="101" t="str">
        <f t="shared" si="16"/>
        <v>OK</v>
      </c>
      <c r="M118" s="139" t="s">
        <v>331</v>
      </c>
      <c r="N118" s="135"/>
      <c r="O118" s="135"/>
    </row>
    <row r="119" spans="1:15" s="31" customFormat="1" ht="14.25">
      <c r="A119" s="21" t="s">
        <v>753</v>
      </c>
      <c r="B119" s="43" t="s">
        <v>383</v>
      </c>
      <c r="C119" s="141" t="s">
        <v>384</v>
      </c>
      <c r="D119" s="142" t="s">
        <v>398</v>
      </c>
      <c r="E119" s="143"/>
      <c r="F119" s="143"/>
      <c r="G119" s="118" t="str">
        <f t="shared" si="15"/>
        <v>筒井珠世</v>
      </c>
      <c r="H119" s="142" t="s">
        <v>398</v>
      </c>
      <c r="I119" s="108" t="s">
        <v>304</v>
      </c>
      <c r="J119" s="121">
        <v>1967</v>
      </c>
      <c r="K119" s="105">
        <f t="shared" si="17"/>
        <v>53</v>
      </c>
      <c r="L119" s="101" t="str">
        <f t="shared" si="16"/>
        <v>OK</v>
      </c>
      <c r="M119" s="139" t="s">
        <v>342</v>
      </c>
      <c r="N119" s="135"/>
      <c r="O119" s="135"/>
    </row>
    <row r="120" spans="1:15" s="31" customFormat="1" ht="14.25">
      <c r="A120" s="21" t="s">
        <v>754</v>
      </c>
      <c r="B120" s="28" t="s">
        <v>412</v>
      </c>
      <c r="C120" s="108" t="s">
        <v>413</v>
      </c>
      <c r="D120" s="142" t="s">
        <v>398</v>
      </c>
      <c r="E120" s="108"/>
      <c r="F120" s="144"/>
      <c r="G120" s="118" t="str">
        <f t="shared" si="15"/>
        <v>松井美和子</v>
      </c>
      <c r="H120" s="142" t="s">
        <v>398</v>
      </c>
      <c r="I120" s="132" t="s">
        <v>304</v>
      </c>
      <c r="J120" s="121">
        <v>1969</v>
      </c>
      <c r="K120" s="105">
        <f t="shared" si="17"/>
        <v>51</v>
      </c>
      <c r="L120" s="101" t="str">
        <f t="shared" si="16"/>
        <v>OK</v>
      </c>
      <c r="M120" s="95" t="s">
        <v>306</v>
      </c>
      <c r="N120" s="135"/>
      <c r="O120" s="135"/>
    </row>
    <row r="121" spans="1:15" s="31" customFormat="1" ht="14.25">
      <c r="A121" s="21" t="s">
        <v>755</v>
      </c>
      <c r="B121" s="28" t="s">
        <v>408</v>
      </c>
      <c r="C121" s="108" t="s">
        <v>414</v>
      </c>
      <c r="D121" s="142" t="s">
        <v>398</v>
      </c>
      <c r="E121" s="108"/>
      <c r="F121" s="108"/>
      <c r="G121" s="118" t="str">
        <f t="shared" si="15"/>
        <v>三代梨絵</v>
      </c>
      <c r="H121" s="142" t="s">
        <v>398</v>
      </c>
      <c r="I121" s="132" t="s">
        <v>304</v>
      </c>
      <c r="J121" s="121">
        <v>1976</v>
      </c>
      <c r="K121" s="105">
        <f t="shared" si="17"/>
        <v>44</v>
      </c>
      <c r="L121" s="101" t="str">
        <f t="shared" si="16"/>
        <v>OK</v>
      </c>
      <c r="M121" s="95" t="s">
        <v>289</v>
      </c>
      <c r="N121" s="135"/>
      <c r="O121" s="135"/>
    </row>
    <row r="122" spans="1:15" s="31" customFormat="1" ht="14.25">
      <c r="A122" s="21" t="s">
        <v>756</v>
      </c>
      <c r="B122" s="28" t="s">
        <v>415</v>
      </c>
      <c r="C122" s="108" t="s">
        <v>416</v>
      </c>
      <c r="D122" s="142" t="s">
        <v>398</v>
      </c>
      <c r="E122" s="108"/>
      <c r="F122" s="144"/>
      <c r="G122" s="118" t="str">
        <f t="shared" si="15"/>
        <v>土肥祐子</v>
      </c>
      <c r="H122" s="142" t="s">
        <v>398</v>
      </c>
      <c r="I122" s="132" t="s">
        <v>304</v>
      </c>
      <c r="J122" s="121">
        <v>1971</v>
      </c>
      <c r="K122" s="105">
        <f t="shared" si="17"/>
        <v>49</v>
      </c>
      <c r="L122" s="101" t="str">
        <f t="shared" si="16"/>
        <v>OK</v>
      </c>
      <c r="M122" s="95" t="s">
        <v>289</v>
      </c>
      <c r="N122" s="135"/>
      <c r="O122" s="135"/>
    </row>
    <row r="123" spans="1:15" s="31" customFormat="1" ht="14.25">
      <c r="A123" s="21" t="s">
        <v>757</v>
      </c>
      <c r="B123" s="28" t="s">
        <v>572</v>
      </c>
      <c r="C123" s="108" t="s">
        <v>573</v>
      </c>
      <c r="D123" s="142" t="s">
        <v>398</v>
      </c>
      <c r="E123" s="108"/>
      <c r="F123" s="144"/>
      <c r="G123" s="118" t="str">
        <f t="shared" si="15"/>
        <v>岡野羽</v>
      </c>
      <c r="H123" s="142" t="s">
        <v>398</v>
      </c>
      <c r="I123" s="132" t="s">
        <v>304</v>
      </c>
      <c r="J123" s="121">
        <v>1989</v>
      </c>
      <c r="K123" s="105">
        <f t="shared" si="17"/>
        <v>31</v>
      </c>
      <c r="L123" s="101" t="str">
        <f t="shared" si="16"/>
        <v>OK</v>
      </c>
      <c r="M123" s="95" t="s">
        <v>331</v>
      </c>
      <c r="N123" s="135"/>
      <c r="O123" s="135"/>
    </row>
    <row r="124" spans="1:15" s="31" customFormat="1" ht="14.25">
      <c r="A124" s="21" t="s">
        <v>758</v>
      </c>
      <c r="B124" s="28" t="s">
        <v>417</v>
      </c>
      <c r="C124" s="108" t="s">
        <v>418</v>
      </c>
      <c r="D124" s="142" t="s">
        <v>398</v>
      </c>
      <c r="E124" s="108"/>
      <c r="F124" s="144"/>
      <c r="G124" s="118" t="s">
        <v>419</v>
      </c>
      <c r="H124" s="142" t="s">
        <v>398</v>
      </c>
      <c r="I124" s="132" t="s">
        <v>304</v>
      </c>
      <c r="J124" s="121">
        <v>1994</v>
      </c>
      <c r="K124" s="105">
        <f t="shared" si="17"/>
        <v>26</v>
      </c>
      <c r="L124" s="101" t="str">
        <f t="shared" si="16"/>
        <v>OK</v>
      </c>
      <c r="M124" s="95" t="s">
        <v>574</v>
      </c>
      <c r="N124" s="135"/>
      <c r="O124" s="135"/>
    </row>
    <row r="125" spans="1:15" s="31" customFormat="1" ht="14.25">
      <c r="A125" s="21" t="s">
        <v>759</v>
      </c>
      <c r="B125" s="28" t="s">
        <v>420</v>
      </c>
      <c r="C125" s="108" t="s">
        <v>421</v>
      </c>
      <c r="D125" s="118" t="s">
        <v>398</v>
      </c>
      <c r="E125" s="108"/>
      <c r="F125" s="144"/>
      <c r="G125" s="118" t="s">
        <v>422</v>
      </c>
      <c r="H125" s="142" t="s">
        <v>398</v>
      </c>
      <c r="I125" s="132" t="s">
        <v>304</v>
      </c>
      <c r="J125" s="121">
        <v>1993</v>
      </c>
      <c r="K125" s="105">
        <f t="shared" si="17"/>
        <v>27</v>
      </c>
      <c r="L125" s="101" t="str">
        <f t="shared" si="16"/>
        <v>OK</v>
      </c>
      <c r="M125" s="95" t="s">
        <v>265</v>
      </c>
      <c r="N125" s="135"/>
      <c r="O125" s="135"/>
    </row>
    <row r="126" spans="1:15" s="31" customFormat="1" ht="14.25">
      <c r="A126" s="21" t="s">
        <v>760</v>
      </c>
      <c r="B126" s="43" t="s">
        <v>423</v>
      </c>
      <c r="C126" s="141" t="s">
        <v>424</v>
      </c>
      <c r="D126" s="142" t="s">
        <v>398</v>
      </c>
      <c r="E126" s="108"/>
      <c r="F126" s="143"/>
      <c r="G126" s="118" t="s">
        <v>425</v>
      </c>
      <c r="H126" s="142" t="s">
        <v>398</v>
      </c>
      <c r="I126" s="108" t="s">
        <v>304</v>
      </c>
      <c r="J126" s="121">
        <v>1988</v>
      </c>
      <c r="K126" s="105">
        <f t="shared" si="17"/>
        <v>32</v>
      </c>
      <c r="L126" s="101" t="str">
        <f>IF(G126="","",IF(COUNTIF($G$4:$G$379,G126)&gt;1,"2重登録","OK"))</f>
        <v>OK</v>
      </c>
      <c r="M126" s="95" t="s">
        <v>342</v>
      </c>
      <c r="N126" s="135"/>
      <c r="O126" s="135"/>
    </row>
    <row r="127" spans="1:15" s="31" customFormat="1" ht="14.25">
      <c r="A127" s="21" t="s">
        <v>761</v>
      </c>
      <c r="B127" s="28" t="s">
        <v>426</v>
      </c>
      <c r="C127" s="108" t="s">
        <v>427</v>
      </c>
      <c r="D127" s="118" t="s">
        <v>398</v>
      </c>
      <c r="E127" s="108"/>
      <c r="F127" s="108"/>
      <c r="G127" s="118" t="str">
        <f>B127&amp;C127</f>
        <v>吉岡京子</v>
      </c>
      <c r="H127" s="142" t="s">
        <v>398</v>
      </c>
      <c r="I127" s="132" t="s">
        <v>304</v>
      </c>
      <c r="J127" s="121">
        <v>1959</v>
      </c>
      <c r="K127" s="105">
        <f t="shared" si="17"/>
        <v>61</v>
      </c>
      <c r="L127" s="101" t="str">
        <f t="shared" si="16"/>
        <v>OK</v>
      </c>
      <c r="M127" s="95" t="s">
        <v>359</v>
      </c>
      <c r="N127" s="135"/>
      <c r="O127" s="135"/>
    </row>
    <row r="128" spans="1:15" s="31" customFormat="1" ht="14.25">
      <c r="A128" s="21" t="s">
        <v>762</v>
      </c>
      <c r="B128" s="26" t="s">
        <v>763</v>
      </c>
      <c r="C128" s="108" t="s">
        <v>764</v>
      </c>
      <c r="D128" s="118" t="s">
        <v>398</v>
      </c>
      <c r="E128" s="118"/>
      <c r="F128" s="118"/>
      <c r="G128" s="118" t="str">
        <f>B128&amp;C128</f>
        <v>河西礼</v>
      </c>
      <c r="H128" s="142" t="s">
        <v>398</v>
      </c>
      <c r="I128" s="132" t="s">
        <v>304</v>
      </c>
      <c r="J128" s="121">
        <v>1984</v>
      </c>
      <c r="K128" s="105">
        <f t="shared" si="17"/>
        <v>36</v>
      </c>
      <c r="L128" s="101" t="str">
        <f t="shared" si="16"/>
        <v>OK</v>
      </c>
      <c r="M128" s="95" t="s">
        <v>274</v>
      </c>
      <c r="N128" s="135"/>
      <c r="O128" s="135"/>
    </row>
    <row r="129" spans="1:13" ht="14.25">
      <c r="A129" s="28" t="s">
        <v>765</v>
      </c>
      <c r="B129" s="26" t="s">
        <v>766</v>
      </c>
      <c r="C129" s="108" t="s">
        <v>640</v>
      </c>
      <c r="D129" s="118" t="s">
        <v>398</v>
      </c>
      <c r="E129" s="118"/>
      <c r="F129" s="118"/>
      <c r="G129" s="118" t="str">
        <f>B129&amp;C129</f>
        <v>出縄久子</v>
      </c>
      <c r="H129" s="142" t="s">
        <v>398</v>
      </c>
      <c r="I129" s="120" t="s">
        <v>304</v>
      </c>
      <c r="J129" s="121">
        <v>1965</v>
      </c>
      <c r="K129" s="105">
        <f>IF(J129="","",(2019-J129))</f>
        <v>54</v>
      </c>
      <c r="L129" s="124" t="str">
        <f>IF(G129="","",IF(COUNTIF($G$1:$G$27,G129)&gt;1,"2重登録","OK"))</f>
        <v>OK</v>
      </c>
      <c r="M129" s="95" t="s">
        <v>767</v>
      </c>
    </row>
    <row r="130" spans="1:12" ht="14.25">
      <c r="A130" s="28"/>
      <c r="B130" s="26"/>
      <c r="C130" s="108"/>
      <c r="D130" s="108"/>
      <c r="G130" s="108"/>
      <c r="H130" s="143"/>
      <c r="I130" s="132"/>
      <c r="J130" s="145"/>
      <c r="K130" s="105"/>
      <c r="L130" s="124"/>
    </row>
    <row r="131" spans="1:12" ht="14.25">
      <c r="A131" s="28"/>
      <c r="B131" s="26"/>
      <c r="C131" s="108"/>
      <c r="D131" s="108"/>
      <c r="G131" s="108"/>
      <c r="H131" s="143"/>
      <c r="I131" s="132"/>
      <c r="J131" s="145"/>
      <c r="K131" s="105"/>
      <c r="L131" s="124"/>
    </row>
    <row r="132" spans="1:15" s="31" customFormat="1" ht="14.25">
      <c r="A132" s="21"/>
      <c r="B132" s="26"/>
      <c r="C132" s="100"/>
      <c r="D132" s="95"/>
      <c r="E132" s="95"/>
      <c r="F132" s="95"/>
      <c r="G132" s="95"/>
      <c r="H132" s="146"/>
      <c r="I132" s="102"/>
      <c r="J132" s="97"/>
      <c r="K132" s="116"/>
      <c r="L132" s="101">
        <f>IF(G132="","",IF(COUNTIF($G$4:$G$379,G132)&gt;1,"2重登録","OK"))</f>
      </c>
      <c r="M132" s="95"/>
      <c r="N132" s="135"/>
      <c r="O132" s="135"/>
    </row>
    <row r="133" spans="2:12" ht="14.25">
      <c r="B133" s="631" t="s">
        <v>575</v>
      </c>
      <c r="C133" s="631"/>
      <c r="D133" s="632" t="s">
        <v>576</v>
      </c>
      <c r="E133" s="632"/>
      <c r="F133" s="632"/>
      <c r="G133" s="632"/>
      <c r="H133" s="95" t="s">
        <v>24</v>
      </c>
      <c r="I133" s="633" t="s">
        <v>25</v>
      </c>
      <c r="J133" s="633"/>
      <c r="K133" s="633"/>
      <c r="L133" s="101">
        <f>IF(G133="","",IF(COUNTIF($G$4:$G$379,G133)&gt;1,"2重登録","OK"))</f>
      </c>
    </row>
    <row r="134" spans="2:12" ht="14.25">
      <c r="B134" s="631"/>
      <c r="C134" s="631"/>
      <c r="D134" s="632"/>
      <c r="E134" s="632"/>
      <c r="F134" s="632"/>
      <c r="G134" s="632"/>
      <c r="H134" s="98">
        <f>COUNTIF($M$137:$M$184,"東近江市")</f>
        <v>3</v>
      </c>
      <c r="I134" s="634">
        <f>H134/(RIGHT(A184,2))</f>
        <v>0.0625</v>
      </c>
      <c r="J134" s="634"/>
      <c r="K134" s="634"/>
      <c r="L134" s="634"/>
    </row>
    <row r="135" spans="2:12" ht="14.25">
      <c r="B135" s="23" t="s">
        <v>577</v>
      </c>
      <c r="C135" s="106"/>
      <c r="D135" s="59" t="s">
        <v>26</v>
      </c>
      <c r="F135" s="101"/>
      <c r="K135" s="116">
        <f>IF(J135="","",(2012-J135))</f>
      </c>
      <c r="L135" s="101">
        <f>IF(G135="","",IF(COUNTIF($G$4:$G$379,G135)&gt;1,"2重登録","OK"))</f>
      </c>
    </row>
    <row r="136" spans="2:17" ht="14.25">
      <c r="B136" s="21" t="s">
        <v>578</v>
      </c>
      <c r="D136" s="95" t="s">
        <v>366</v>
      </c>
      <c r="J136" s="95"/>
      <c r="K136" s="95"/>
      <c r="L136" s="101">
        <f>IF(G136="","",IF(COUNTIF($G$4:$G$379,G136)&gt;1,"2重登録","OK"))</f>
      </c>
      <c r="N136" s="107"/>
      <c r="O136" s="107"/>
      <c r="P136"/>
      <c r="Q136"/>
    </row>
    <row r="137" spans="1:15" ht="14.25">
      <c r="A137" s="66" t="s">
        <v>768</v>
      </c>
      <c r="B137" s="67" t="s">
        <v>579</v>
      </c>
      <c r="C137" s="147" t="s">
        <v>580</v>
      </c>
      <c r="D137" s="147" t="s">
        <v>769</v>
      </c>
      <c r="E137" s="147"/>
      <c r="F137" s="148" t="s">
        <v>768</v>
      </c>
      <c r="G137" s="147" t="s">
        <v>770</v>
      </c>
      <c r="H137" s="149" t="str">
        <f>D137</f>
        <v>グリフィンズ</v>
      </c>
      <c r="I137" s="149" t="s">
        <v>28</v>
      </c>
      <c r="J137" s="150">
        <v>1991</v>
      </c>
      <c r="K137" s="151">
        <f>IF(J137="","",(2020-J137))</f>
        <v>29</v>
      </c>
      <c r="L137" s="101" t="str">
        <f>IF(G137="","",IF(COUNTIF($G$4:$G$379,G137)&gt;1,"2重登録","OK"))</f>
        <v>OK</v>
      </c>
      <c r="M137" s="147" t="s">
        <v>331</v>
      </c>
      <c r="N137" s="152"/>
      <c r="O137" s="153"/>
    </row>
    <row r="138" spans="1:15" ht="14.25">
      <c r="A138" s="66" t="s">
        <v>771</v>
      </c>
      <c r="B138" s="67" t="s">
        <v>396</v>
      </c>
      <c r="C138" s="147" t="s">
        <v>581</v>
      </c>
      <c r="D138" s="147" t="s">
        <v>769</v>
      </c>
      <c r="E138" s="147"/>
      <c r="F138" s="147" t="s">
        <v>771</v>
      </c>
      <c r="G138" s="147" t="s">
        <v>772</v>
      </c>
      <c r="H138" s="149" t="str">
        <f aca="true" t="shared" si="18" ref="H138:H184">D138</f>
        <v>グリフィンズ</v>
      </c>
      <c r="I138" s="149" t="s">
        <v>28</v>
      </c>
      <c r="J138" s="150">
        <v>1986</v>
      </c>
      <c r="K138" s="151">
        <f aca="true" t="shared" si="19" ref="K138:K184">IF(J138="","",(2020-J138))</f>
        <v>34</v>
      </c>
      <c r="L138" s="101" t="str">
        <f aca="true" t="shared" si="20" ref="L138:L184">IF(G138="","",IF(COUNTIF($G$4:$G$379,G138)&gt;1,"2重登録","OK"))</f>
        <v>OK</v>
      </c>
      <c r="M138" s="147" t="s">
        <v>305</v>
      </c>
      <c r="N138" s="152"/>
      <c r="O138" s="153"/>
    </row>
    <row r="139" spans="1:15" ht="14.25">
      <c r="A139" s="66" t="s">
        <v>773</v>
      </c>
      <c r="B139" s="67" t="s">
        <v>428</v>
      </c>
      <c r="C139" s="147" t="s">
        <v>582</v>
      </c>
      <c r="D139" s="147" t="s">
        <v>769</v>
      </c>
      <c r="E139" s="147"/>
      <c r="F139" s="148" t="s">
        <v>773</v>
      </c>
      <c r="G139" s="147" t="s">
        <v>774</v>
      </c>
      <c r="H139" s="149" t="str">
        <f t="shared" si="18"/>
        <v>グリフィンズ</v>
      </c>
      <c r="I139" s="149" t="s">
        <v>28</v>
      </c>
      <c r="J139" s="150">
        <v>1992</v>
      </c>
      <c r="K139" s="151">
        <f t="shared" si="19"/>
        <v>28</v>
      </c>
      <c r="L139" s="101" t="str">
        <f t="shared" si="20"/>
        <v>OK</v>
      </c>
      <c r="M139" s="147" t="s">
        <v>298</v>
      </c>
      <c r="N139" s="152"/>
      <c r="O139" s="153"/>
    </row>
    <row r="140" spans="1:15" ht="14.25">
      <c r="A140" s="66" t="s">
        <v>775</v>
      </c>
      <c r="B140" s="68" t="s">
        <v>583</v>
      </c>
      <c r="C140" s="154" t="s">
        <v>776</v>
      </c>
      <c r="D140" s="147" t="s">
        <v>769</v>
      </c>
      <c r="E140" s="147"/>
      <c r="F140" s="148" t="s">
        <v>775</v>
      </c>
      <c r="G140" s="147" t="s">
        <v>777</v>
      </c>
      <c r="H140" s="149" t="str">
        <f t="shared" si="18"/>
        <v>グリフィンズ</v>
      </c>
      <c r="I140" s="149" t="s">
        <v>28</v>
      </c>
      <c r="J140" s="150">
        <v>1986</v>
      </c>
      <c r="K140" s="151">
        <f t="shared" si="19"/>
        <v>34</v>
      </c>
      <c r="L140" s="101" t="str">
        <f t="shared" si="20"/>
        <v>OK</v>
      </c>
      <c r="M140" s="147" t="s">
        <v>289</v>
      </c>
      <c r="N140" s="152"/>
      <c r="O140" s="153"/>
    </row>
    <row r="141" spans="1:15" ht="14.25">
      <c r="A141" s="66" t="s">
        <v>778</v>
      </c>
      <c r="B141" s="67" t="s">
        <v>434</v>
      </c>
      <c r="C141" s="147" t="s">
        <v>584</v>
      </c>
      <c r="D141" s="147" t="s">
        <v>769</v>
      </c>
      <c r="E141" s="147"/>
      <c r="F141" s="148" t="s">
        <v>778</v>
      </c>
      <c r="G141" s="147" t="s">
        <v>779</v>
      </c>
      <c r="H141" s="149" t="str">
        <f t="shared" si="18"/>
        <v>グリフィンズ</v>
      </c>
      <c r="I141" s="149" t="s">
        <v>28</v>
      </c>
      <c r="J141" s="150">
        <v>1993</v>
      </c>
      <c r="K141" s="151">
        <f t="shared" si="19"/>
        <v>27</v>
      </c>
      <c r="L141" s="101" t="str">
        <f t="shared" si="20"/>
        <v>OK</v>
      </c>
      <c r="M141" s="147" t="s">
        <v>433</v>
      </c>
      <c r="N141" s="152"/>
      <c r="O141" s="153"/>
    </row>
    <row r="142" spans="1:66" ht="14.25">
      <c r="A142" s="66" t="s">
        <v>780</v>
      </c>
      <c r="B142" s="58" t="s">
        <v>435</v>
      </c>
      <c r="C142" s="147" t="s">
        <v>436</v>
      </c>
      <c r="D142" s="147" t="s">
        <v>769</v>
      </c>
      <c r="E142" s="155"/>
      <c r="F142" s="155" t="s">
        <v>780</v>
      </c>
      <c r="G142" s="147" t="s">
        <v>781</v>
      </c>
      <c r="H142" s="149" t="str">
        <f t="shared" si="18"/>
        <v>グリフィンズ</v>
      </c>
      <c r="I142" s="149" t="s">
        <v>28</v>
      </c>
      <c r="J142" s="150">
        <v>1990</v>
      </c>
      <c r="K142" s="151">
        <f t="shared" si="19"/>
        <v>30</v>
      </c>
      <c r="L142" s="101" t="str">
        <f t="shared" si="20"/>
        <v>OK</v>
      </c>
      <c r="M142" s="156" t="s">
        <v>279</v>
      </c>
      <c r="N142" s="157"/>
      <c r="O142" s="158"/>
      <c r="R142" s="69"/>
      <c r="S142" s="69"/>
      <c r="T142" s="69"/>
      <c r="U142" s="69"/>
      <c r="V142" s="69"/>
      <c r="W142" s="69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</row>
    <row r="143" spans="1:23" ht="14.25">
      <c r="A143" s="66" t="s">
        <v>782</v>
      </c>
      <c r="B143" s="58" t="s">
        <v>277</v>
      </c>
      <c r="C143" s="155" t="s">
        <v>278</v>
      </c>
      <c r="D143" s="155" t="s">
        <v>769</v>
      </c>
      <c r="E143" s="155"/>
      <c r="F143" s="155" t="s">
        <v>782</v>
      </c>
      <c r="G143" s="155" t="s">
        <v>783</v>
      </c>
      <c r="H143" s="149" t="str">
        <f t="shared" si="18"/>
        <v>グリフィンズ</v>
      </c>
      <c r="I143" s="155" t="s">
        <v>367</v>
      </c>
      <c r="J143" s="155">
        <v>1988</v>
      </c>
      <c r="K143" s="151">
        <f t="shared" si="19"/>
        <v>32</v>
      </c>
      <c r="L143" s="101" t="str">
        <f t="shared" si="20"/>
        <v>OK</v>
      </c>
      <c r="M143" s="159" t="s">
        <v>279</v>
      </c>
      <c r="N143" s="157"/>
      <c r="O143" s="158"/>
      <c r="R143" s="69"/>
      <c r="S143" s="69"/>
      <c r="T143" s="69"/>
      <c r="U143" s="69"/>
      <c r="V143" s="69"/>
      <c r="W143" s="69"/>
    </row>
    <row r="144" spans="1:23" ht="14.25">
      <c r="A144" s="66" t="s">
        <v>784</v>
      </c>
      <c r="B144" s="58" t="s">
        <v>374</v>
      </c>
      <c r="C144" s="155" t="s">
        <v>375</v>
      </c>
      <c r="D144" s="155" t="s">
        <v>769</v>
      </c>
      <c r="E144" s="155"/>
      <c r="F144" s="155" t="s">
        <v>784</v>
      </c>
      <c r="G144" s="155" t="s">
        <v>785</v>
      </c>
      <c r="H144" s="149" t="str">
        <f t="shared" si="18"/>
        <v>グリフィンズ</v>
      </c>
      <c r="I144" s="155" t="s">
        <v>367</v>
      </c>
      <c r="J144" s="155">
        <v>1990</v>
      </c>
      <c r="K144" s="151">
        <f t="shared" si="19"/>
        <v>30</v>
      </c>
      <c r="L144" s="101" t="str">
        <f t="shared" si="20"/>
        <v>OK</v>
      </c>
      <c r="M144" s="155" t="s">
        <v>306</v>
      </c>
      <c r="N144" s="157"/>
      <c r="O144" s="158"/>
      <c r="R144" s="69"/>
      <c r="S144" s="69"/>
      <c r="T144" s="69"/>
      <c r="U144" s="69"/>
      <c r="V144" s="69"/>
      <c r="W144" s="69"/>
    </row>
    <row r="145" spans="1:23" ht="14.25">
      <c r="A145" s="66" t="s">
        <v>786</v>
      </c>
      <c r="B145" s="58" t="s">
        <v>370</v>
      </c>
      <c r="C145" s="155" t="s">
        <v>371</v>
      </c>
      <c r="D145" s="155" t="s">
        <v>769</v>
      </c>
      <c r="E145" s="155"/>
      <c r="F145" s="155" t="s">
        <v>786</v>
      </c>
      <c r="G145" s="155" t="s">
        <v>787</v>
      </c>
      <c r="H145" s="149" t="str">
        <f t="shared" si="18"/>
        <v>グリフィンズ</v>
      </c>
      <c r="I145" s="155" t="s">
        <v>367</v>
      </c>
      <c r="J145" s="155">
        <v>1976</v>
      </c>
      <c r="K145" s="151">
        <f t="shared" si="19"/>
        <v>44</v>
      </c>
      <c r="L145" s="101" t="str">
        <f t="shared" si="20"/>
        <v>OK</v>
      </c>
      <c r="M145" s="155" t="s">
        <v>331</v>
      </c>
      <c r="N145" s="157"/>
      <c r="O145" s="158"/>
      <c r="R145" s="69"/>
      <c r="S145" s="69"/>
      <c r="T145" s="69"/>
      <c r="U145" s="69"/>
      <c r="V145" s="69"/>
      <c r="W145" s="69"/>
    </row>
    <row r="146" spans="1:23" ht="14.25">
      <c r="A146" s="66" t="s">
        <v>788</v>
      </c>
      <c r="B146" s="58" t="s">
        <v>372</v>
      </c>
      <c r="C146" s="155" t="s">
        <v>373</v>
      </c>
      <c r="D146" s="155" t="s">
        <v>769</v>
      </c>
      <c r="E146" s="155"/>
      <c r="F146" s="155" t="s">
        <v>788</v>
      </c>
      <c r="G146" s="155" t="s">
        <v>789</v>
      </c>
      <c r="H146" s="149" t="str">
        <f t="shared" si="18"/>
        <v>グリフィンズ</v>
      </c>
      <c r="I146" s="155" t="s">
        <v>367</v>
      </c>
      <c r="J146" s="155">
        <v>1982</v>
      </c>
      <c r="K146" s="151">
        <f t="shared" si="19"/>
        <v>38</v>
      </c>
      <c r="L146" s="101" t="str">
        <f t="shared" si="20"/>
        <v>OK</v>
      </c>
      <c r="M146" s="155" t="s">
        <v>331</v>
      </c>
      <c r="N146" s="157"/>
      <c r="O146" s="158"/>
      <c r="R146" s="69"/>
      <c r="S146" s="69"/>
      <c r="T146" s="69"/>
      <c r="U146" s="69"/>
      <c r="V146" s="69"/>
      <c r="W146" s="69"/>
    </row>
    <row r="147" spans="1:23" ht="14.25">
      <c r="A147" s="66" t="s">
        <v>790</v>
      </c>
      <c r="B147" s="58" t="s">
        <v>588</v>
      </c>
      <c r="C147" s="155" t="s">
        <v>589</v>
      </c>
      <c r="D147" s="155" t="s">
        <v>769</v>
      </c>
      <c r="E147" s="155"/>
      <c r="F147" s="155" t="s">
        <v>790</v>
      </c>
      <c r="G147" s="155" t="s">
        <v>791</v>
      </c>
      <c r="H147" s="149" t="str">
        <f t="shared" si="18"/>
        <v>グリフィンズ</v>
      </c>
      <c r="I147" s="155" t="s">
        <v>367</v>
      </c>
      <c r="J147" s="155">
        <v>1990</v>
      </c>
      <c r="K147" s="151">
        <f t="shared" si="19"/>
        <v>30</v>
      </c>
      <c r="L147" s="101" t="str">
        <f t="shared" si="20"/>
        <v>OK</v>
      </c>
      <c r="M147" s="155" t="s">
        <v>298</v>
      </c>
      <c r="N147" s="157"/>
      <c r="O147" s="158"/>
      <c r="R147" s="69"/>
      <c r="S147" s="69"/>
      <c r="T147" s="69"/>
      <c r="U147" s="69"/>
      <c r="V147" s="69"/>
      <c r="W147" s="69"/>
    </row>
    <row r="148" spans="1:23" ht="14.25">
      <c r="A148" s="66" t="s">
        <v>792</v>
      </c>
      <c r="B148" s="58" t="s">
        <v>793</v>
      </c>
      <c r="C148" s="155" t="s">
        <v>430</v>
      </c>
      <c r="D148" s="155" t="s">
        <v>769</v>
      </c>
      <c r="E148" s="155"/>
      <c r="F148" s="155" t="s">
        <v>792</v>
      </c>
      <c r="G148" s="155" t="s">
        <v>794</v>
      </c>
      <c r="H148" s="149" t="str">
        <f t="shared" si="18"/>
        <v>グリフィンズ</v>
      </c>
      <c r="I148" s="155" t="s">
        <v>367</v>
      </c>
      <c r="J148" s="155">
        <v>1979</v>
      </c>
      <c r="K148" s="151">
        <f t="shared" si="19"/>
        <v>41</v>
      </c>
      <c r="L148" s="101" t="str">
        <f t="shared" si="20"/>
        <v>OK</v>
      </c>
      <c r="M148" s="155" t="s">
        <v>433</v>
      </c>
      <c r="N148" s="157"/>
      <c r="O148" s="158"/>
      <c r="R148" s="69"/>
      <c r="S148" s="69"/>
      <c r="T148" s="69"/>
      <c r="U148" s="69"/>
      <c r="V148" s="69"/>
      <c r="W148" s="69"/>
    </row>
    <row r="149" spans="1:23" ht="14.25">
      <c r="A149" s="66" t="s">
        <v>795</v>
      </c>
      <c r="B149" s="58" t="s">
        <v>431</v>
      </c>
      <c r="C149" s="155" t="s">
        <v>432</v>
      </c>
      <c r="D149" s="155" t="s">
        <v>769</v>
      </c>
      <c r="E149" s="155"/>
      <c r="F149" s="155" t="s">
        <v>795</v>
      </c>
      <c r="G149" s="155" t="s">
        <v>796</v>
      </c>
      <c r="H149" s="149" t="str">
        <f t="shared" si="18"/>
        <v>グリフィンズ</v>
      </c>
      <c r="I149" s="155" t="s">
        <v>367</v>
      </c>
      <c r="J149" s="155">
        <v>1977</v>
      </c>
      <c r="K149" s="151">
        <f t="shared" si="19"/>
        <v>43</v>
      </c>
      <c r="L149" s="101" t="str">
        <f t="shared" si="20"/>
        <v>OK</v>
      </c>
      <c r="M149" s="155" t="s">
        <v>433</v>
      </c>
      <c r="N149" s="157"/>
      <c r="O149" s="158"/>
      <c r="R149" s="69"/>
      <c r="S149" s="69"/>
      <c r="T149" s="69"/>
      <c r="U149" s="69"/>
      <c r="V149" s="69"/>
      <c r="W149" s="69"/>
    </row>
    <row r="150" spans="1:23" ht="14.25">
      <c r="A150" s="66" t="s">
        <v>797</v>
      </c>
      <c r="B150" s="58" t="s">
        <v>287</v>
      </c>
      <c r="C150" s="155" t="s">
        <v>586</v>
      </c>
      <c r="D150" s="155" t="s">
        <v>769</v>
      </c>
      <c r="E150" s="155"/>
      <c r="F150" s="155" t="s">
        <v>797</v>
      </c>
      <c r="G150" s="155" t="s">
        <v>798</v>
      </c>
      <c r="H150" s="149" t="str">
        <f t="shared" si="18"/>
        <v>グリフィンズ</v>
      </c>
      <c r="I150" s="155" t="s">
        <v>367</v>
      </c>
      <c r="J150" s="155">
        <v>1986</v>
      </c>
      <c r="K150" s="151">
        <f t="shared" si="19"/>
        <v>34</v>
      </c>
      <c r="L150" s="101" t="str">
        <f t="shared" si="20"/>
        <v>OK</v>
      </c>
      <c r="M150" s="155" t="s">
        <v>331</v>
      </c>
      <c r="N150" s="157"/>
      <c r="O150" s="158"/>
      <c r="R150" s="69"/>
      <c r="S150" s="69"/>
      <c r="T150" s="69"/>
      <c r="U150" s="69"/>
      <c r="V150" s="69"/>
      <c r="W150" s="69"/>
    </row>
    <row r="151" spans="1:23" ht="14.25">
      <c r="A151" s="66" t="s">
        <v>799</v>
      </c>
      <c r="B151" s="58" t="s">
        <v>437</v>
      </c>
      <c r="C151" s="155" t="s">
        <v>438</v>
      </c>
      <c r="D151" s="155" t="s">
        <v>769</v>
      </c>
      <c r="E151" s="155"/>
      <c r="F151" s="155" t="s">
        <v>799</v>
      </c>
      <c r="G151" s="155" t="s">
        <v>800</v>
      </c>
      <c r="H151" s="149" t="str">
        <f t="shared" si="18"/>
        <v>グリフィンズ</v>
      </c>
      <c r="I151" s="155" t="s">
        <v>367</v>
      </c>
      <c r="J151" s="155">
        <v>1978</v>
      </c>
      <c r="K151" s="151">
        <f t="shared" si="19"/>
        <v>42</v>
      </c>
      <c r="L151" s="101" t="str">
        <f t="shared" si="20"/>
        <v>OK</v>
      </c>
      <c r="M151" s="155" t="s">
        <v>332</v>
      </c>
      <c r="N151" s="157"/>
      <c r="O151" s="158"/>
      <c r="R151" s="69"/>
      <c r="S151" s="69"/>
      <c r="T151" s="69"/>
      <c r="U151" s="69"/>
      <c r="V151" s="69"/>
      <c r="W151" s="69"/>
    </row>
    <row r="152" spans="1:23" ht="14.25">
      <c r="A152" s="66" t="s">
        <v>801</v>
      </c>
      <c r="B152" s="58" t="s">
        <v>447</v>
      </c>
      <c r="C152" s="155" t="s">
        <v>587</v>
      </c>
      <c r="D152" s="155" t="s">
        <v>769</v>
      </c>
      <c r="E152" s="155"/>
      <c r="F152" s="155" t="s">
        <v>801</v>
      </c>
      <c r="G152" s="155" t="s">
        <v>802</v>
      </c>
      <c r="H152" s="149" t="str">
        <f t="shared" si="18"/>
        <v>グリフィンズ</v>
      </c>
      <c r="I152" s="155" t="s">
        <v>367</v>
      </c>
      <c r="J152" s="155">
        <v>1983</v>
      </c>
      <c r="K152" s="151">
        <f t="shared" si="19"/>
        <v>37</v>
      </c>
      <c r="L152" s="101" t="str">
        <f t="shared" si="20"/>
        <v>OK</v>
      </c>
      <c r="M152" s="155" t="s">
        <v>305</v>
      </c>
      <c r="N152" s="157"/>
      <c r="O152" s="158"/>
      <c r="R152" s="69"/>
      <c r="S152" s="69"/>
      <c r="T152" s="69"/>
      <c r="U152" s="69"/>
      <c r="V152" s="69"/>
      <c r="W152" s="69"/>
    </row>
    <row r="153" spans="1:23" ht="14.25">
      <c r="A153" s="66" t="s">
        <v>803</v>
      </c>
      <c r="B153" s="58" t="s">
        <v>638</v>
      </c>
      <c r="C153" s="155" t="s">
        <v>804</v>
      </c>
      <c r="D153" s="155" t="s">
        <v>769</v>
      </c>
      <c r="E153" s="155"/>
      <c r="F153" s="155" t="s">
        <v>803</v>
      </c>
      <c r="G153" s="155" t="s">
        <v>805</v>
      </c>
      <c r="H153" s="149" t="str">
        <f t="shared" si="18"/>
        <v>グリフィンズ</v>
      </c>
      <c r="I153" s="155" t="s">
        <v>367</v>
      </c>
      <c r="J153" s="155">
        <v>1978</v>
      </c>
      <c r="K153" s="151">
        <f t="shared" si="19"/>
        <v>42</v>
      </c>
      <c r="L153" s="101" t="str">
        <f t="shared" si="20"/>
        <v>OK</v>
      </c>
      <c r="M153" s="155" t="s">
        <v>433</v>
      </c>
      <c r="N153" s="157"/>
      <c r="O153" s="158"/>
      <c r="R153" s="69"/>
      <c r="S153" s="69"/>
      <c r="T153" s="69"/>
      <c r="U153" s="69"/>
      <c r="V153" s="69"/>
      <c r="W153" s="69"/>
    </row>
    <row r="154" spans="1:23" ht="14.25">
      <c r="A154" s="66" t="s">
        <v>806</v>
      </c>
      <c r="B154" s="58" t="s">
        <v>439</v>
      </c>
      <c r="C154" s="155" t="s">
        <v>440</v>
      </c>
      <c r="D154" s="155" t="s">
        <v>769</v>
      </c>
      <c r="E154" s="155"/>
      <c r="F154" s="155" t="s">
        <v>806</v>
      </c>
      <c r="G154" s="155" t="s">
        <v>807</v>
      </c>
      <c r="H154" s="149" t="str">
        <f t="shared" si="18"/>
        <v>グリフィンズ</v>
      </c>
      <c r="I154" s="155" t="s">
        <v>367</v>
      </c>
      <c r="J154" s="155">
        <v>1975</v>
      </c>
      <c r="K154" s="151">
        <f t="shared" si="19"/>
        <v>45</v>
      </c>
      <c r="L154" s="101" t="str">
        <f t="shared" si="20"/>
        <v>OK</v>
      </c>
      <c r="M154" s="155" t="s">
        <v>305</v>
      </c>
      <c r="N154" s="157"/>
      <c r="O154" s="158"/>
      <c r="R154" s="69"/>
      <c r="S154" s="69"/>
      <c r="T154" s="69"/>
      <c r="U154" s="69"/>
      <c r="V154" s="69"/>
      <c r="W154" s="69"/>
    </row>
    <row r="155" spans="1:23" ht="14.25">
      <c r="A155" s="66" t="s">
        <v>808</v>
      </c>
      <c r="B155" s="58" t="s">
        <v>441</v>
      </c>
      <c r="C155" s="155" t="s">
        <v>442</v>
      </c>
      <c r="D155" s="155" t="s">
        <v>769</v>
      </c>
      <c r="E155" s="155"/>
      <c r="F155" s="155" t="s">
        <v>808</v>
      </c>
      <c r="G155" s="155" t="s">
        <v>809</v>
      </c>
      <c r="H155" s="149" t="str">
        <f t="shared" si="18"/>
        <v>グリフィンズ</v>
      </c>
      <c r="I155" s="155" t="s">
        <v>367</v>
      </c>
      <c r="J155" s="155">
        <v>1980</v>
      </c>
      <c r="K155" s="151">
        <f t="shared" si="19"/>
        <v>40</v>
      </c>
      <c r="L155" s="101" t="str">
        <f t="shared" si="20"/>
        <v>OK</v>
      </c>
      <c r="M155" s="155" t="s">
        <v>269</v>
      </c>
      <c r="N155" s="157"/>
      <c r="O155" s="158"/>
      <c r="R155" s="69"/>
      <c r="S155" s="69"/>
      <c r="T155" s="69"/>
      <c r="U155" s="69"/>
      <c r="V155" s="69"/>
      <c r="W155" s="69"/>
    </row>
    <row r="156" spans="1:23" ht="14.25">
      <c r="A156" s="66" t="s">
        <v>810</v>
      </c>
      <c r="B156" s="58" t="s">
        <v>444</v>
      </c>
      <c r="C156" s="155" t="s">
        <v>445</v>
      </c>
      <c r="D156" s="155" t="s">
        <v>769</v>
      </c>
      <c r="E156" s="155"/>
      <c r="F156" s="155" t="s">
        <v>810</v>
      </c>
      <c r="G156" s="155" t="s">
        <v>811</v>
      </c>
      <c r="H156" s="149" t="str">
        <f t="shared" si="18"/>
        <v>グリフィンズ</v>
      </c>
      <c r="I156" s="155" t="s">
        <v>367</v>
      </c>
      <c r="J156" s="155">
        <v>1987</v>
      </c>
      <c r="K156" s="151">
        <f t="shared" si="19"/>
        <v>33</v>
      </c>
      <c r="L156" s="101" t="str">
        <f t="shared" si="20"/>
        <v>OK</v>
      </c>
      <c r="M156" s="155" t="s">
        <v>269</v>
      </c>
      <c r="N156" s="157"/>
      <c r="O156" s="158"/>
      <c r="R156" s="69"/>
      <c r="S156" s="69"/>
      <c r="T156" s="69"/>
      <c r="U156" s="69"/>
      <c r="V156" s="69"/>
      <c r="W156" s="69"/>
    </row>
    <row r="157" spans="1:23" ht="14.25">
      <c r="A157" s="66" t="s">
        <v>812</v>
      </c>
      <c r="B157" s="58" t="s">
        <v>272</v>
      </c>
      <c r="C157" s="155" t="s">
        <v>585</v>
      </c>
      <c r="D157" s="155" t="s">
        <v>769</v>
      </c>
      <c r="E157" s="155"/>
      <c r="F157" s="155" t="s">
        <v>812</v>
      </c>
      <c r="G157" s="155" t="s">
        <v>813</v>
      </c>
      <c r="H157" s="149" t="str">
        <f t="shared" si="18"/>
        <v>グリフィンズ</v>
      </c>
      <c r="I157" s="155" t="s">
        <v>367</v>
      </c>
      <c r="J157" s="155">
        <v>1984</v>
      </c>
      <c r="K157" s="151">
        <f t="shared" si="19"/>
        <v>36</v>
      </c>
      <c r="L157" s="101" t="str">
        <f t="shared" si="20"/>
        <v>OK</v>
      </c>
      <c r="M157" s="155" t="s">
        <v>274</v>
      </c>
      <c r="N157" s="157"/>
      <c r="O157" s="158"/>
      <c r="R157" s="69"/>
      <c r="S157" s="69"/>
      <c r="T157" s="69"/>
      <c r="U157" s="69"/>
      <c r="V157" s="69"/>
      <c r="W157" s="69"/>
    </row>
    <row r="158" spans="1:23" ht="14.25">
      <c r="A158" s="66" t="s">
        <v>814</v>
      </c>
      <c r="B158" s="58" t="s">
        <v>446</v>
      </c>
      <c r="C158" s="155" t="s">
        <v>815</v>
      </c>
      <c r="D158" s="155" t="s">
        <v>769</v>
      </c>
      <c r="E158" s="155"/>
      <c r="F158" s="155" t="s">
        <v>814</v>
      </c>
      <c r="G158" s="155" t="s">
        <v>816</v>
      </c>
      <c r="H158" s="149" t="str">
        <f t="shared" si="18"/>
        <v>グリフィンズ</v>
      </c>
      <c r="I158" s="155" t="s">
        <v>367</v>
      </c>
      <c r="J158" s="155">
        <v>1993</v>
      </c>
      <c r="K158" s="151">
        <f t="shared" si="19"/>
        <v>27</v>
      </c>
      <c r="L158" s="101" t="str">
        <f t="shared" si="20"/>
        <v>OK</v>
      </c>
      <c r="M158" s="155" t="s">
        <v>269</v>
      </c>
      <c r="N158" s="157"/>
      <c r="O158" s="158"/>
      <c r="R158" s="69"/>
      <c r="S158" s="69"/>
      <c r="T158" s="69"/>
      <c r="U158" s="69"/>
      <c r="V158" s="69"/>
      <c r="W158" s="69"/>
    </row>
    <row r="159" spans="1:23" ht="14.25">
      <c r="A159" s="66" t="s">
        <v>817</v>
      </c>
      <c r="B159" s="58" t="s">
        <v>594</v>
      </c>
      <c r="C159" s="155" t="s">
        <v>595</v>
      </c>
      <c r="D159" s="155" t="s">
        <v>769</v>
      </c>
      <c r="E159" s="155"/>
      <c r="F159" s="155" t="s">
        <v>817</v>
      </c>
      <c r="G159" s="155" t="s">
        <v>818</v>
      </c>
      <c r="H159" s="149" t="str">
        <f t="shared" si="18"/>
        <v>グリフィンズ</v>
      </c>
      <c r="I159" s="155" t="s">
        <v>367</v>
      </c>
      <c r="J159" s="155">
        <v>1992</v>
      </c>
      <c r="K159" s="151">
        <f t="shared" si="19"/>
        <v>28</v>
      </c>
      <c r="L159" s="101" t="str">
        <f t="shared" si="20"/>
        <v>OK</v>
      </c>
      <c r="M159" s="155" t="s">
        <v>269</v>
      </c>
      <c r="N159" s="157"/>
      <c r="O159" s="158"/>
      <c r="R159" s="69"/>
      <c r="S159" s="69"/>
      <c r="T159" s="69"/>
      <c r="U159" s="69"/>
      <c r="V159" s="69"/>
      <c r="W159" s="69"/>
    </row>
    <row r="160" spans="1:23" ht="14.25">
      <c r="A160" s="66" t="s">
        <v>819</v>
      </c>
      <c r="B160" s="58" t="s">
        <v>590</v>
      </c>
      <c r="C160" s="155" t="s">
        <v>820</v>
      </c>
      <c r="D160" s="155" t="s">
        <v>769</v>
      </c>
      <c r="E160" s="155"/>
      <c r="F160" s="155" t="s">
        <v>819</v>
      </c>
      <c r="G160" s="155" t="s">
        <v>821</v>
      </c>
      <c r="H160" s="149" t="str">
        <f t="shared" si="18"/>
        <v>グリフィンズ</v>
      </c>
      <c r="I160" s="155" t="s">
        <v>367</v>
      </c>
      <c r="J160" s="155">
        <v>1992</v>
      </c>
      <c r="K160" s="151">
        <f t="shared" si="19"/>
        <v>28</v>
      </c>
      <c r="L160" s="101" t="str">
        <f t="shared" si="20"/>
        <v>OK</v>
      </c>
      <c r="M160" s="155" t="s">
        <v>269</v>
      </c>
      <c r="N160" s="157"/>
      <c r="O160" s="158"/>
      <c r="R160" s="69"/>
      <c r="S160" s="69"/>
      <c r="T160" s="69"/>
      <c r="U160" s="69"/>
      <c r="V160" s="69"/>
      <c r="W160" s="69"/>
    </row>
    <row r="161" spans="1:23" ht="14.25">
      <c r="A161" s="66" t="s">
        <v>822</v>
      </c>
      <c r="B161" s="58" t="s">
        <v>593</v>
      </c>
      <c r="C161" s="155" t="s">
        <v>312</v>
      </c>
      <c r="D161" s="155" t="s">
        <v>769</v>
      </c>
      <c r="E161" s="155"/>
      <c r="F161" s="155" t="s">
        <v>822</v>
      </c>
      <c r="G161" s="155" t="s">
        <v>823</v>
      </c>
      <c r="H161" s="149" t="str">
        <f t="shared" si="18"/>
        <v>グリフィンズ</v>
      </c>
      <c r="I161" s="155" t="s">
        <v>367</v>
      </c>
      <c r="J161" s="155">
        <v>1991</v>
      </c>
      <c r="K161" s="151">
        <f t="shared" si="19"/>
        <v>29</v>
      </c>
      <c r="L161" s="101" t="str">
        <f t="shared" si="20"/>
        <v>OK</v>
      </c>
      <c r="M161" s="155" t="s">
        <v>269</v>
      </c>
      <c r="N161" s="157"/>
      <c r="O161" s="158"/>
      <c r="R161" s="69"/>
      <c r="S161" s="69"/>
      <c r="T161" s="69"/>
      <c r="U161" s="69"/>
      <c r="V161" s="69"/>
      <c r="W161" s="69"/>
    </row>
    <row r="162" spans="1:23" ht="14.25">
      <c r="A162" s="66" t="s">
        <v>824</v>
      </c>
      <c r="B162" s="58" t="s">
        <v>825</v>
      </c>
      <c r="C162" s="155" t="s">
        <v>826</v>
      </c>
      <c r="D162" s="155" t="s">
        <v>769</v>
      </c>
      <c r="E162" s="155"/>
      <c r="F162" s="155" t="s">
        <v>824</v>
      </c>
      <c r="G162" s="155" t="s">
        <v>827</v>
      </c>
      <c r="H162" s="149" t="str">
        <f t="shared" si="18"/>
        <v>グリフィンズ</v>
      </c>
      <c r="I162" s="155" t="s">
        <v>367</v>
      </c>
      <c r="J162" s="155">
        <v>1991</v>
      </c>
      <c r="K162" s="151">
        <f t="shared" si="19"/>
        <v>29</v>
      </c>
      <c r="L162" s="101" t="str">
        <f t="shared" si="20"/>
        <v>OK</v>
      </c>
      <c r="M162" s="155" t="s">
        <v>331</v>
      </c>
      <c r="N162" s="157"/>
      <c r="O162" s="158"/>
      <c r="R162" s="69"/>
      <c r="S162" s="69"/>
      <c r="T162" s="69"/>
      <c r="U162" s="69"/>
      <c r="V162" s="69"/>
      <c r="W162" s="69"/>
    </row>
    <row r="163" spans="1:23" ht="14.25">
      <c r="A163" s="66" t="s">
        <v>828</v>
      </c>
      <c r="B163" s="58" t="s">
        <v>829</v>
      </c>
      <c r="C163" s="155" t="s">
        <v>830</v>
      </c>
      <c r="D163" s="155" t="s">
        <v>769</v>
      </c>
      <c r="E163" s="155"/>
      <c r="F163" s="155" t="s">
        <v>828</v>
      </c>
      <c r="G163" s="155" t="s">
        <v>831</v>
      </c>
      <c r="H163" s="149" t="str">
        <f t="shared" si="18"/>
        <v>グリフィンズ</v>
      </c>
      <c r="I163" s="155" t="s">
        <v>367</v>
      </c>
      <c r="J163" s="155">
        <v>1996</v>
      </c>
      <c r="K163" s="151">
        <f t="shared" si="19"/>
        <v>24</v>
      </c>
      <c r="L163" s="101" t="str">
        <f t="shared" si="20"/>
        <v>OK</v>
      </c>
      <c r="M163" s="155" t="s">
        <v>331</v>
      </c>
      <c r="N163" s="157"/>
      <c r="O163" s="158"/>
      <c r="R163" s="69"/>
      <c r="S163" s="69"/>
      <c r="T163" s="69"/>
      <c r="U163" s="69"/>
      <c r="V163" s="69"/>
      <c r="W163" s="69"/>
    </row>
    <row r="164" spans="1:23" ht="14.25">
      <c r="A164" s="66" t="s">
        <v>832</v>
      </c>
      <c r="B164" s="58" t="s">
        <v>467</v>
      </c>
      <c r="C164" s="155" t="s">
        <v>833</v>
      </c>
      <c r="D164" s="155" t="s">
        <v>769</v>
      </c>
      <c r="E164" s="155"/>
      <c r="F164" s="155" t="s">
        <v>832</v>
      </c>
      <c r="G164" s="155" t="s">
        <v>834</v>
      </c>
      <c r="H164" s="149" t="str">
        <f t="shared" si="18"/>
        <v>グリフィンズ</v>
      </c>
      <c r="I164" s="155" t="s">
        <v>367</v>
      </c>
      <c r="J164" s="155">
        <v>1992</v>
      </c>
      <c r="K164" s="151">
        <f t="shared" si="19"/>
        <v>28</v>
      </c>
      <c r="L164" s="101" t="str">
        <f t="shared" si="20"/>
        <v>OK</v>
      </c>
      <c r="M164" s="155" t="s">
        <v>342</v>
      </c>
      <c r="N164" s="157"/>
      <c r="O164" s="158"/>
      <c r="R164" s="69"/>
      <c r="S164" s="69"/>
      <c r="T164" s="69"/>
      <c r="U164" s="69"/>
      <c r="V164" s="69"/>
      <c r="W164" s="69"/>
    </row>
    <row r="165" spans="1:23" ht="14.25">
      <c r="A165" s="66" t="s">
        <v>835</v>
      </c>
      <c r="B165" s="58" t="s">
        <v>684</v>
      </c>
      <c r="C165" s="155" t="s">
        <v>836</v>
      </c>
      <c r="D165" s="155" t="s">
        <v>769</v>
      </c>
      <c r="E165" s="155"/>
      <c r="F165" s="155" t="s">
        <v>835</v>
      </c>
      <c r="G165" s="155" t="s">
        <v>837</v>
      </c>
      <c r="H165" s="149" t="str">
        <f t="shared" si="18"/>
        <v>グリフィンズ</v>
      </c>
      <c r="I165" s="155" t="s">
        <v>367</v>
      </c>
      <c r="J165" s="155">
        <v>1991</v>
      </c>
      <c r="K165" s="151">
        <f t="shared" si="19"/>
        <v>29</v>
      </c>
      <c r="L165" s="101" t="str">
        <f t="shared" si="20"/>
        <v>OK</v>
      </c>
      <c r="M165" s="155" t="s">
        <v>331</v>
      </c>
      <c r="N165" s="157"/>
      <c r="O165" s="158"/>
      <c r="R165" s="69"/>
      <c r="S165" s="69"/>
      <c r="T165" s="69"/>
      <c r="U165" s="69"/>
      <c r="V165" s="69"/>
      <c r="W165" s="69"/>
    </row>
    <row r="166" spans="1:23" ht="14.25">
      <c r="A166" s="66" t="s">
        <v>838</v>
      </c>
      <c r="B166" s="58" t="s">
        <v>839</v>
      </c>
      <c r="C166" s="155" t="s">
        <v>302</v>
      </c>
      <c r="D166" s="155" t="s">
        <v>769</v>
      </c>
      <c r="E166" s="155"/>
      <c r="F166" s="155" t="s">
        <v>838</v>
      </c>
      <c r="G166" s="155" t="s">
        <v>840</v>
      </c>
      <c r="H166" s="149" t="str">
        <f t="shared" si="18"/>
        <v>グリフィンズ</v>
      </c>
      <c r="I166" s="155" t="s">
        <v>367</v>
      </c>
      <c r="J166" s="155">
        <v>1994</v>
      </c>
      <c r="K166" s="151">
        <f t="shared" si="19"/>
        <v>26</v>
      </c>
      <c r="L166" s="101" t="str">
        <f t="shared" si="20"/>
        <v>OK</v>
      </c>
      <c r="M166" s="155" t="s">
        <v>306</v>
      </c>
      <c r="N166" s="157"/>
      <c r="O166" s="158"/>
      <c r="R166" s="69"/>
      <c r="S166" s="69"/>
      <c r="T166" s="69"/>
      <c r="U166" s="69"/>
      <c r="V166" s="69"/>
      <c r="W166" s="69"/>
    </row>
    <row r="167" spans="1:23" ht="14.25">
      <c r="A167" s="66" t="s">
        <v>841</v>
      </c>
      <c r="B167" s="58" t="s">
        <v>631</v>
      </c>
      <c r="C167" s="155" t="s">
        <v>632</v>
      </c>
      <c r="D167" s="155" t="s">
        <v>769</v>
      </c>
      <c r="E167" s="155"/>
      <c r="F167" s="155" t="s">
        <v>841</v>
      </c>
      <c r="G167" s="155" t="s">
        <v>842</v>
      </c>
      <c r="H167" s="149" t="str">
        <f t="shared" si="18"/>
        <v>グリフィンズ</v>
      </c>
      <c r="I167" s="155" t="s">
        <v>367</v>
      </c>
      <c r="J167" s="155">
        <v>1991</v>
      </c>
      <c r="K167" s="151">
        <f t="shared" si="19"/>
        <v>29</v>
      </c>
      <c r="L167" s="101" t="str">
        <f t="shared" si="20"/>
        <v>OK</v>
      </c>
      <c r="M167" s="155" t="s">
        <v>331</v>
      </c>
      <c r="N167" s="157"/>
      <c r="O167" s="158"/>
      <c r="R167" s="69"/>
      <c r="S167" s="69"/>
      <c r="T167" s="69"/>
      <c r="U167" s="69"/>
      <c r="V167" s="69"/>
      <c r="W167" s="69"/>
    </row>
    <row r="168" spans="1:23" ht="14.25">
      <c r="A168" s="66" t="s">
        <v>843</v>
      </c>
      <c r="B168" s="58" t="s">
        <v>844</v>
      </c>
      <c r="C168" s="155" t="s">
        <v>633</v>
      </c>
      <c r="D168" s="155" t="s">
        <v>769</v>
      </c>
      <c r="E168" s="155"/>
      <c r="F168" s="155" t="s">
        <v>843</v>
      </c>
      <c r="G168" s="155" t="s">
        <v>845</v>
      </c>
      <c r="H168" s="149" t="str">
        <f t="shared" si="18"/>
        <v>グリフィンズ</v>
      </c>
      <c r="I168" s="155" t="s">
        <v>367</v>
      </c>
      <c r="J168" s="155">
        <v>1991</v>
      </c>
      <c r="K168" s="151">
        <f t="shared" si="19"/>
        <v>29</v>
      </c>
      <c r="L168" s="101" t="str">
        <f t="shared" si="20"/>
        <v>OK</v>
      </c>
      <c r="M168" s="155" t="s">
        <v>331</v>
      </c>
      <c r="N168" s="157"/>
      <c r="O168" s="158"/>
      <c r="R168" s="69"/>
      <c r="S168" s="69"/>
      <c r="T168" s="69"/>
      <c r="U168" s="69"/>
      <c r="V168" s="69"/>
      <c r="W168" s="69"/>
    </row>
    <row r="169" spans="1:23" ht="14.25">
      <c r="A169" s="66" t="s">
        <v>846</v>
      </c>
      <c r="B169" s="58" t="s">
        <v>847</v>
      </c>
      <c r="C169" s="155" t="s">
        <v>848</v>
      </c>
      <c r="D169" s="155" t="s">
        <v>769</v>
      </c>
      <c r="E169" s="155"/>
      <c r="F169" s="155" t="s">
        <v>846</v>
      </c>
      <c r="G169" s="155" t="s">
        <v>849</v>
      </c>
      <c r="H169" s="149" t="str">
        <f t="shared" si="18"/>
        <v>グリフィンズ</v>
      </c>
      <c r="I169" s="155" t="s">
        <v>367</v>
      </c>
      <c r="J169" s="160">
        <v>1993</v>
      </c>
      <c r="K169" s="161">
        <f t="shared" si="19"/>
        <v>27</v>
      </c>
      <c r="L169" s="101" t="str">
        <f t="shared" si="20"/>
        <v>OK</v>
      </c>
      <c r="M169" s="155" t="s">
        <v>298</v>
      </c>
      <c r="N169" s="157"/>
      <c r="O169" s="158"/>
      <c r="R169" s="69"/>
      <c r="S169" s="69"/>
      <c r="T169" s="69"/>
      <c r="U169" s="69"/>
      <c r="V169" s="69"/>
      <c r="W169" s="69"/>
    </row>
    <row r="170" spans="1:23" ht="14.25">
      <c r="A170" s="66" t="s">
        <v>850</v>
      </c>
      <c r="B170" s="60" t="s">
        <v>277</v>
      </c>
      <c r="C170" s="159" t="s">
        <v>276</v>
      </c>
      <c r="D170" s="160" t="s">
        <v>769</v>
      </c>
      <c r="E170" s="160"/>
      <c r="F170" s="160" t="s">
        <v>850</v>
      </c>
      <c r="G170" s="160" t="s">
        <v>851</v>
      </c>
      <c r="H170" s="162" t="str">
        <f t="shared" si="18"/>
        <v>グリフィンズ</v>
      </c>
      <c r="I170" s="159" t="s">
        <v>304</v>
      </c>
      <c r="J170" s="160">
        <v>1992</v>
      </c>
      <c r="K170" s="161">
        <f t="shared" si="19"/>
        <v>28</v>
      </c>
      <c r="L170" s="101" t="str">
        <f t="shared" si="20"/>
        <v>OK</v>
      </c>
      <c r="M170" s="159" t="s">
        <v>279</v>
      </c>
      <c r="N170" s="157"/>
      <c r="O170" s="158"/>
      <c r="R170" s="69"/>
      <c r="S170" s="69"/>
      <c r="T170" s="69"/>
      <c r="U170" s="69"/>
      <c r="V170" s="69"/>
      <c r="W170" s="69"/>
    </row>
    <row r="171" spans="1:23" ht="14.25">
      <c r="A171" s="66" t="s">
        <v>852</v>
      </c>
      <c r="B171" s="60" t="s">
        <v>272</v>
      </c>
      <c r="C171" s="159" t="s">
        <v>275</v>
      </c>
      <c r="D171" s="160" t="s">
        <v>769</v>
      </c>
      <c r="E171" s="160"/>
      <c r="F171" s="160" t="s">
        <v>852</v>
      </c>
      <c r="G171" s="160" t="s">
        <v>853</v>
      </c>
      <c r="H171" s="162" t="str">
        <f t="shared" si="18"/>
        <v>グリフィンズ</v>
      </c>
      <c r="I171" s="159" t="s">
        <v>304</v>
      </c>
      <c r="J171" s="160">
        <v>1987</v>
      </c>
      <c r="K171" s="161">
        <f t="shared" si="19"/>
        <v>33</v>
      </c>
      <c r="L171" s="101" t="str">
        <f t="shared" si="20"/>
        <v>OK</v>
      </c>
      <c r="M171" s="160" t="s">
        <v>274</v>
      </c>
      <c r="N171" s="163"/>
      <c r="O171" s="158"/>
      <c r="R171" s="69"/>
      <c r="S171" s="69"/>
      <c r="T171" s="69"/>
      <c r="U171" s="69"/>
      <c r="V171" s="69"/>
      <c r="W171" s="69"/>
    </row>
    <row r="172" spans="1:23" ht="14.25">
      <c r="A172" s="66" t="s">
        <v>854</v>
      </c>
      <c r="B172" s="60" t="s">
        <v>267</v>
      </c>
      <c r="C172" s="159" t="s">
        <v>268</v>
      </c>
      <c r="D172" s="160" t="s">
        <v>769</v>
      </c>
      <c r="E172" s="160"/>
      <c r="F172" s="160" t="s">
        <v>854</v>
      </c>
      <c r="G172" s="160" t="s">
        <v>855</v>
      </c>
      <c r="H172" s="162" t="str">
        <f t="shared" si="18"/>
        <v>グリフィンズ</v>
      </c>
      <c r="I172" s="159" t="s">
        <v>304</v>
      </c>
      <c r="J172" s="160">
        <v>1994</v>
      </c>
      <c r="K172" s="161">
        <f t="shared" si="19"/>
        <v>26</v>
      </c>
      <c r="L172" s="101" t="str">
        <f t="shared" si="20"/>
        <v>OK</v>
      </c>
      <c r="M172" s="160" t="s">
        <v>269</v>
      </c>
      <c r="N172" s="163"/>
      <c r="O172" s="158"/>
      <c r="R172" s="69"/>
      <c r="S172" s="69"/>
      <c r="T172" s="69"/>
      <c r="U172" s="69"/>
      <c r="V172" s="69"/>
      <c r="W172" s="69"/>
    </row>
    <row r="173" spans="1:23" ht="14.25">
      <c r="A173" s="66" t="s">
        <v>856</v>
      </c>
      <c r="B173" s="60" t="s">
        <v>270</v>
      </c>
      <c r="C173" s="159" t="s">
        <v>271</v>
      </c>
      <c r="D173" s="160" t="s">
        <v>769</v>
      </c>
      <c r="E173" s="160"/>
      <c r="F173" s="160" t="s">
        <v>856</v>
      </c>
      <c r="G173" s="160" t="s">
        <v>857</v>
      </c>
      <c r="H173" s="162" t="str">
        <f t="shared" si="18"/>
        <v>グリフィンズ</v>
      </c>
      <c r="I173" s="159" t="s">
        <v>304</v>
      </c>
      <c r="J173" s="160">
        <v>1980</v>
      </c>
      <c r="K173" s="161">
        <f t="shared" si="19"/>
        <v>40</v>
      </c>
      <c r="L173" s="101" t="str">
        <f t="shared" si="20"/>
        <v>OK</v>
      </c>
      <c r="M173" s="160" t="s">
        <v>269</v>
      </c>
      <c r="N173" s="163"/>
      <c r="O173" s="158"/>
      <c r="R173" s="69"/>
      <c r="S173" s="69"/>
      <c r="T173" s="69"/>
      <c r="U173" s="69"/>
      <c r="V173" s="69"/>
      <c r="W173" s="69"/>
    </row>
    <row r="174" spans="1:23" ht="14.25">
      <c r="A174" s="66" t="s">
        <v>858</v>
      </c>
      <c r="B174" s="60" t="s">
        <v>449</v>
      </c>
      <c r="C174" s="159" t="s">
        <v>450</v>
      </c>
      <c r="D174" s="160" t="s">
        <v>769</v>
      </c>
      <c r="E174" s="160"/>
      <c r="F174" s="160" t="s">
        <v>858</v>
      </c>
      <c r="G174" s="160" t="s">
        <v>859</v>
      </c>
      <c r="H174" s="162" t="str">
        <f t="shared" si="18"/>
        <v>グリフィンズ</v>
      </c>
      <c r="I174" s="159" t="s">
        <v>304</v>
      </c>
      <c r="J174" s="160">
        <v>1977</v>
      </c>
      <c r="K174" s="161">
        <f t="shared" si="19"/>
        <v>43</v>
      </c>
      <c r="L174" s="101" t="str">
        <f t="shared" si="20"/>
        <v>OK</v>
      </c>
      <c r="M174" s="160" t="s">
        <v>269</v>
      </c>
      <c r="N174" s="163"/>
      <c r="O174" s="158"/>
      <c r="R174" s="69"/>
      <c r="S174" s="69"/>
      <c r="T174" s="69"/>
      <c r="U174" s="69"/>
      <c r="V174" s="69"/>
      <c r="W174" s="69"/>
    </row>
    <row r="175" spans="1:23" ht="14.25">
      <c r="A175" s="66" t="s">
        <v>860</v>
      </c>
      <c r="B175" s="60" t="s">
        <v>451</v>
      </c>
      <c r="C175" s="159" t="s">
        <v>861</v>
      </c>
      <c r="D175" s="160" t="s">
        <v>769</v>
      </c>
      <c r="E175" s="160"/>
      <c r="F175" s="160" t="s">
        <v>860</v>
      </c>
      <c r="G175" s="160" t="s">
        <v>862</v>
      </c>
      <c r="H175" s="162" t="str">
        <f t="shared" si="18"/>
        <v>グリフィンズ</v>
      </c>
      <c r="I175" s="159" t="s">
        <v>304</v>
      </c>
      <c r="J175" s="160">
        <v>1986</v>
      </c>
      <c r="K175" s="161">
        <f t="shared" si="19"/>
        <v>34</v>
      </c>
      <c r="L175" s="101" t="str">
        <f t="shared" si="20"/>
        <v>OK</v>
      </c>
      <c r="M175" s="160" t="s">
        <v>269</v>
      </c>
      <c r="N175" s="163"/>
      <c r="O175" s="158"/>
      <c r="R175" s="69"/>
      <c r="S175" s="69"/>
      <c r="T175" s="69"/>
      <c r="U175" s="69"/>
      <c r="V175" s="69"/>
      <c r="W175" s="69"/>
    </row>
    <row r="176" spans="1:23" ht="14.25">
      <c r="A176" s="66" t="s">
        <v>863</v>
      </c>
      <c r="B176" s="60" t="s">
        <v>591</v>
      </c>
      <c r="C176" s="159" t="s">
        <v>592</v>
      </c>
      <c r="D176" s="160" t="s">
        <v>769</v>
      </c>
      <c r="E176" s="160"/>
      <c r="F176" s="160" t="s">
        <v>863</v>
      </c>
      <c r="G176" s="160" t="s">
        <v>864</v>
      </c>
      <c r="H176" s="162" t="str">
        <f t="shared" si="18"/>
        <v>グリフィンズ</v>
      </c>
      <c r="I176" s="159" t="s">
        <v>304</v>
      </c>
      <c r="J176" s="160">
        <v>1984</v>
      </c>
      <c r="K176" s="161">
        <f t="shared" si="19"/>
        <v>36</v>
      </c>
      <c r="L176" s="101" t="str">
        <f t="shared" si="20"/>
        <v>OK</v>
      </c>
      <c r="M176" s="160" t="s">
        <v>269</v>
      </c>
      <c r="N176" s="163"/>
      <c r="O176" s="158"/>
      <c r="R176" s="69"/>
      <c r="S176" s="69"/>
      <c r="T176" s="69"/>
      <c r="U176" s="69"/>
      <c r="V176" s="69"/>
      <c r="W176" s="69"/>
    </row>
    <row r="177" spans="1:23" ht="14.25">
      <c r="A177" s="66" t="s">
        <v>865</v>
      </c>
      <c r="B177" s="60" t="s">
        <v>287</v>
      </c>
      <c r="C177" s="159" t="s">
        <v>450</v>
      </c>
      <c r="D177" s="160" t="s">
        <v>769</v>
      </c>
      <c r="E177" s="160"/>
      <c r="F177" s="160" t="s">
        <v>865</v>
      </c>
      <c r="G177" s="160" t="s">
        <v>866</v>
      </c>
      <c r="H177" s="162" t="str">
        <f t="shared" si="18"/>
        <v>グリフィンズ</v>
      </c>
      <c r="I177" s="159" t="s">
        <v>304</v>
      </c>
      <c r="J177" s="160">
        <v>1976</v>
      </c>
      <c r="K177" s="161">
        <f t="shared" si="19"/>
        <v>44</v>
      </c>
      <c r="L177" s="101" t="str">
        <f t="shared" si="20"/>
        <v>OK</v>
      </c>
      <c r="M177" s="160" t="s">
        <v>289</v>
      </c>
      <c r="N177" s="163"/>
      <c r="O177" s="158"/>
      <c r="R177" s="69"/>
      <c r="S177" s="69"/>
      <c r="T177" s="69"/>
      <c r="U177" s="69"/>
      <c r="V177" s="69"/>
      <c r="W177" s="69"/>
    </row>
    <row r="178" spans="1:23" ht="14.25">
      <c r="A178" s="66" t="s">
        <v>867</v>
      </c>
      <c r="B178" s="60" t="s">
        <v>492</v>
      </c>
      <c r="C178" s="159" t="s">
        <v>868</v>
      </c>
      <c r="D178" s="160" t="s">
        <v>769</v>
      </c>
      <c r="E178" s="160"/>
      <c r="F178" s="160" t="s">
        <v>867</v>
      </c>
      <c r="G178" s="160" t="s">
        <v>869</v>
      </c>
      <c r="H178" s="162" t="str">
        <f t="shared" si="18"/>
        <v>グリフィンズ</v>
      </c>
      <c r="I178" s="159" t="s">
        <v>304</v>
      </c>
      <c r="J178" s="160">
        <v>1981</v>
      </c>
      <c r="K178" s="161">
        <f t="shared" si="19"/>
        <v>39</v>
      </c>
      <c r="L178" s="101" t="str">
        <f t="shared" si="20"/>
        <v>OK</v>
      </c>
      <c r="M178" s="160" t="s">
        <v>274</v>
      </c>
      <c r="N178" s="163"/>
      <c r="O178" s="158"/>
      <c r="R178" s="69"/>
      <c r="S178" s="69"/>
      <c r="T178" s="69"/>
      <c r="U178" s="69"/>
      <c r="V178" s="69"/>
      <c r="W178" s="69"/>
    </row>
    <row r="179" spans="1:23" ht="14.25">
      <c r="A179" s="66" t="s">
        <v>870</v>
      </c>
      <c r="B179" s="60" t="s">
        <v>452</v>
      </c>
      <c r="C179" s="159" t="s">
        <v>453</v>
      </c>
      <c r="D179" s="160" t="s">
        <v>769</v>
      </c>
      <c r="E179" s="160"/>
      <c r="F179" s="160" t="s">
        <v>870</v>
      </c>
      <c r="G179" s="160" t="s">
        <v>871</v>
      </c>
      <c r="H179" s="162" t="str">
        <f t="shared" si="18"/>
        <v>グリフィンズ</v>
      </c>
      <c r="I179" s="159" t="s">
        <v>304</v>
      </c>
      <c r="J179" s="160">
        <v>1982</v>
      </c>
      <c r="K179" s="161">
        <f t="shared" si="19"/>
        <v>38</v>
      </c>
      <c r="L179" s="101" t="str">
        <f t="shared" si="20"/>
        <v>OK</v>
      </c>
      <c r="M179" s="160" t="s">
        <v>305</v>
      </c>
      <c r="N179" s="163"/>
      <c r="O179" s="158"/>
      <c r="R179" s="69"/>
      <c r="S179" s="69"/>
      <c r="T179" s="69"/>
      <c r="U179" s="69"/>
      <c r="V179" s="69"/>
      <c r="W179" s="69"/>
    </row>
    <row r="180" spans="1:23" ht="14.25">
      <c r="A180" s="66" t="s">
        <v>872</v>
      </c>
      <c r="B180" s="60" t="s">
        <v>372</v>
      </c>
      <c r="C180" s="159" t="s">
        <v>382</v>
      </c>
      <c r="D180" s="160" t="s">
        <v>769</v>
      </c>
      <c r="E180" s="160"/>
      <c r="F180" s="160" t="s">
        <v>872</v>
      </c>
      <c r="G180" s="160" t="s">
        <v>873</v>
      </c>
      <c r="H180" s="162" t="str">
        <f t="shared" si="18"/>
        <v>グリフィンズ</v>
      </c>
      <c r="I180" s="159" t="s">
        <v>304</v>
      </c>
      <c r="J180" s="160">
        <v>1980</v>
      </c>
      <c r="K180" s="161">
        <f t="shared" si="19"/>
        <v>40</v>
      </c>
      <c r="L180" s="101" t="str">
        <f>IF(G180="","",IF(COUNTIF($G$4:$G$379,G180)&gt;1,"2重登録","OK"))</f>
        <v>OK</v>
      </c>
      <c r="M180" s="160" t="s">
        <v>269</v>
      </c>
      <c r="N180" s="163"/>
      <c r="O180" s="158"/>
      <c r="R180" s="69"/>
      <c r="S180" s="69"/>
      <c r="T180" s="69"/>
      <c r="U180" s="69"/>
      <c r="V180" s="69"/>
      <c r="W180" s="69"/>
    </row>
    <row r="181" spans="1:23" ht="14.25">
      <c r="A181" s="66" t="s">
        <v>874</v>
      </c>
      <c r="B181" s="60" t="s">
        <v>875</v>
      </c>
      <c r="C181" s="159" t="s">
        <v>876</v>
      </c>
      <c r="D181" s="160" t="s">
        <v>769</v>
      </c>
      <c r="E181" s="160"/>
      <c r="F181" s="160" t="s">
        <v>874</v>
      </c>
      <c r="G181" s="160" t="s">
        <v>877</v>
      </c>
      <c r="H181" s="162" t="str">
        <f t="shared" si="18"/>
        <v>グリフィンズ</v>
      </c>
      <c r="I181" s="159" t="s">
        <v>304</v>
      </c>
      <c r="J181" s="160">
        <v>1993</v>
      </c>
      <c r="K181" s="161">
        <f t="shared" si="19"/>
        <v>27</v>
      </c>
      <c r="L181" s="101" t="str">
        <f t="shared" si="20"/>
        <v>OK</v>
      </c>
      <c r="M181" s="160" t="s">
        <v>306</v>
      </c>
      <c r="N181" s="163"/>
      <c r="O181" s="158"/>
      <c r="R181" s="69"/>
      <c r="S181" s="69"/>
      <c r="T181" s="69"/>
      <c r="U181" s="69"/>
      <c r="V181" s="69"/>
      <c r="W181" s="69"/>
    </row>
    <row r="182" spans="1:23" ht="14.25">
      <c r="A182" s="66" t="s">
        <v>878</v>
      </c>
      <c r="B182" s="60" t="s">
        <v>879</v>
      </c>
      <c r="C182" s="159" t="s">
        <v>880</v>
      </c>
      <c r="D182" s="160" t="s">
        <v>769</v>
      </c>
      <c r="E182" s="160"/>
      <c r="F182" s="160" t="s">
        <v>878</v>
      </c>
      <c r="G182" s="160" t="s">
        <v>881</v>
      </c>
      <c r="H182" s="162" t="str">
        <f t="shared" si="18"/>
        <v>グリフィンズ</v>
      </c>
      <c r="I182" s="159" t="s">
        <v>304</v>
      </c>
      <c r="J182" s="160">
        <v>1995</v>
      </c>
      <c r="K182" s="161">
        <f t="shared" si="19"/>
        <v>25</v>
      </c>
      <c r="L182" s="101" t="str">
        <f t="shared" si="20"/>
        <v>OK</v>
      </c>
      <c r="M182" s="160" t="s">
        <v>306</v>
      </c>
      <c r="N182" s="163"/>
      <c r="O182" s="158"/>
      <c r="R182" s="69"/>
      <c r="S182" s="69"/>
      <c r="T182" s="69"/>
      <c r="U182" s="69"/>
      <c r="V182" s="69"/>
      <c r="W182" s="69"/>
    </row>
    <row r="183" spans="1:23" ht="14.25">
      <c r="A183" s="66" t="s">
        <v>882</v>
      </c>
      <c r="B183" s="60" t="s">
        <v>630</v>
      </c>
      <c r="C183" s="159" t="s">
        <v>883</v>
      </c>
      <c r="D183" s="160" t="s">
        <v>769</v>
      </c>
      <c r="E183" s="160"/>
      <c r="F183" s="160" t="s">
        <v>882</v>
      </c>
      <c r="G183" s="160" t="s">
        <v>884</v>
      </c>
      <c r="H183" s="162" t="str">
        <f t="shared" si="18"/>
        <v>グリフィンズ</v>
      </c>
      <c r="I183" s="159" t="s">
        <v>304</v>
      </c>
      <c r="J183" s="160">
        <v>1996</v>
      </c>
      <c r="K183" s="161">
        <f t="shared" si="19"/>
        <v>24</v>
      </c>
      <c r="L183" s="101" t="str">
        <f t="shared" si="20"/>
        <v>OK</v>
      </c>
      <c r="M183" s="160" t="s">
        <v>306</v>
      </c>
      <c r="N183" s="163"/>
      <c r="O183" s="158"/>
      <c r="R183" s="69"/>
      <c r="S183" s="69"/>
      <c r="T183" s="69"/>
      <c r="U183" s="69"/>
      <c r="V183" s="69"/>
      <c r="W183" s="69"/>
    </row>
    <row r="184" spans="1:15" ht="14.25">
      <c r="A184" s="66" t="s">
        <v>885</v>
      </c>
      <c r="B184" s="60" t="s">
        <v>680</v>
      </c>
      <c r="C184" s="159" t="s">
        <v>681</v>
      </c>
      <c r="D184" s="160" t="s">
        <v>769</v>
      </c>
      <c r="E184" s="160"/>
      <c r="F184" s="160" t="s">
        <v>885</v>
      </c>
      <c r="G184" s="160" t="s">
        <v>886</v>
      </c>
      <c r="H184" s="162" t="str">
        <f t="shared" si="18"/>
        <v>グリフィンズ</v>
      </c>
      <c r="I184" s="159" t="s">
        <v>304</v>
      </c>
      <c r="J184" s="160">
        <v>1979</v>
      </c>
      <c r="K184" s="161">
        <f t="shared" si="19"/>
        <v>41</v>
      </c>
      <c r="L184" s="101" t="str">
        <f t="shared" si="20"/>
        <v>OK</v>
      </c>
      <c r="M184" s="160" t="s">
        <v>298</v>
      </c>
      <c r="N184" s="163"/>
      <c r="O184" s="158"/>
    </row>
    <row r="185" spans="1:15" ht="14.25">
      <c r="A185" s="66"/>
      <c r="B185" s="60"/>
      <c r="C185" s="159"/>
      <c r="D185" s="160"/>
      <c r="E185" s="160"/>
      <c r="F185" s="160"/>
      <c r="G185" s="160"/>
      <c r="H185" s="162"/>
      <c r="I185" s="159"/>
      <c r="J185" s="160"/>
      <c r="K185" s="161"/>
      <c r="L185" s="160"/>
      <c r="M185" s="160"/>
      <c r="N185" s="163"/>
      <c r="O185" s="158"/>
    </row>
    <row r="186" spans="1:15" ht="14.25">
      <c r="A186" s="66"/>
      <c r="B186" s="60"/>
      <c r="C186" s="159"/>
      <c r="D186" s="160"/>
      <c r="E186" s="160"/>
      <c r="F186" s="160"/>
      <c r="G186" s="160"/>
      <c r="H186" s="162"/>
      <c r="I186" s="159"/>
      <c r="J186" s="160"/>
      <c r="K186" s="161"/>
      <c r="L186" s="160"/>
      <c r="M186" s="160"/>
      <c r="N186" s="163"/>
      <c r="O186" s="158"/>
    </row>
    <row r="187" spans="1:15" ht="14.25">
      <c r="A187" s="66"/>
      <c r="B187" s="60"/>
      <c r="C187" s="159"/>
      <c r="D187" s="160"/>
      <c r="E187" s="160"/>
      <c r="F187" s="160"/>
      <c r="G187" s="160"/>
      <c r="H187" s="162"/>
      <c r="I187" s="159"/>
      <c r="J187" s="160"/>
      <c r="K187" s="161"/>
      <c r="L187" s="160"/>
      <c r="M187" s="160"/>
      <c r="N187" s="163"/>
      <c r="O187" s="158"/>
    </row>
    <row r="188" spans="1:15" ht="14.25">
      <c r="A188" s="66"/>
      <c r="B188" s="60"/>
      <c r="C188" s="159"/>
      <c r="D188" s="160"/>
      <c r="E188" s="160"/>
      <c r="F188" s="160"/>
      <c r="G188" s="160"/>
      <c r="H188" s="162"/>
      <c r="I188" s="159"/>
      <c r="J188" s="160"/>
      <c r="K188" s="161"/>
      <c r="L188" s="160"/>
      <c r="M188" s="160"/>
      <c r="N188" s="163"/>
      <c r="O188" s="158"/>
    </row>
    <row r="189" spans="1:15" ht="14.25">
      <c r="A189" s="66"/>
      <c r="B189" s="60"/>
      <c r="C189" s="159"/>
      <c r="D189" s="160"/>
      <c r="E189" s="160"/>
      <c r="F189" s="160"/>
      <c r="G189" s="160"/>
      <c r="H189" s="162"/>
      <c r="I189" s="159"/>
      <c r="J189" s="160"/>
      <c r="K189" s="161"/>
      <c r="L189" s="160"/>
      <c r="M189" s="160"/>
      <c r="N189" s="163"/>
      <c r="O189" s="158"/>
    </row>
    <row r="190" spans="1:15" ht="14.25">
      <c r="A190" s="66"/>
      <c r="B190" s="60"/>
      <c r="C190" s="159"/>
      <c r="D190" s="160"/>
      <c r="E190" s="160"/>
      <c r="F190" s="160"/>
      <c r="G190" s="160"/>
      <c r="H190" s="162"/>
      <c r="I190" s="159"/>
      <c r="J190" s="160"/>
      <c r="K190" s="161"/>
      <c r="L190" s="160"/>
      <c r="M190" s="160"/>
      <c r="N190" s="163"/>
      <c r="O190" s="158"/>
    </row>
    <row r="191" spans="1:15" ht="14.25">
      <c r="A191" s="63"/>
      <c r="B191" s="71"/>
      <c r="C191" s="164"/>
      <c r="D191" s="165"/>
      <c r="E191" s="147"/>
      <c r="F191" s="148"/>
      <c r="G191" s="147"/>
      <c r="H191" s="165"/>
      <c r="I191" s="164"/>
      <c r="J191" s="150"/>
      <c r="K191" s="166"/>
      <c r="L191" s="167"/>
      <c r="M191" s="168"/>
      <c r="N191" s="107"/>
      <c r="O191" s="107"/>
    </row>
    <row r="192" spans="2:12" ht="14.25">
      <c r="B192" s="631" t="s">
        <v>104</v>
      </c>
      <c r="C192" s="631"/>
      <c r="D192" s="635" t="s">
        <v>105</v>
      </c>
      <c r="E192" s="635"/>
      <c r="F192" s="635"/>
      <c r="G192" s="635"/>
      <c r="H192" s="636" t="s">
        <v>106</v>
      </c>
      <c r="I192" s="636"/>
      <c r="L192" s="101"/>
    </row>
    <row r="193" spans="2:12" ht="14.25">
      <c r="B193" s="631"/>
      <c r="C193" s="631"/>
      <c r="D193" s="635"/>
      <c r="E193" s="635"/>
      <c r="F193" s="635"/>
      <c r="G193" s="635"/>
      <c r="H193" s="636"/>
      <c r="I193" s="636"/>
      <c r="L193" s="101"/>
    </row>
    <row r="194" spans="4:12" ht="14.25">
      <c r="D194" s="106"/>
      <c r="F194" s="101"/>
      <c r="G194" s="95" t="s">
        <v>24</v>
      </c>
      <c r="H194" s="633" t="s">
        <v>25</v>
      </c>
      <c r="I194" s="633"/>
      <c r="J194" s="633"/>
      <c r="K194" s="101"/>
      <c r="L194" s="101"/>
    </row>
    <row r="195" spans="2:12" ht="13.5" customHeight="1">
      <c r="B195" s="638" t="s">
        <v>107</v>
      </c>
      <c r="C195" s="638"/>
      <c r="D195" s="136" t="s">
        <v>27</v>
      </c>
      <c r="F195" s="101"/>
      <c r="G195" s="98">
        <f>COUNTIF($M$197:$N$228,"東近江市")</f>
        <v>16</v>
      </c>
      <c r="H195" s="630">
        <f>(G195/RIGHT(A228,2))</f>
        <v>0.5</v>
      </c>
      <c r="I195" s="630"/>
      <c r="J195" s="630"/>
      <c r="K195" s="101"/>
      <c r="L195" s="101"/>
    </row>
    <row r="196" spans="2:12" ht="13.5" customHeight="1">
      <c r="B196" s="21" t="s">
        <v>108</v>
      </c>
      <c r="C196" s="102"/>
      <c r="D196" s="135" t="s">
        <v>26</v>
      </c>
      <c r="E196" s="135"/>
      <c r="F196" s="135"/>
      <c r="G196" s="98"/>
      <c r="I196" s="99"/>
      <c r="J196" s="99"/>
      <c r="K196" s="101"/>
      <c r="L196" s="101"/>
    </row>
    <row r="197" spans="1:13" ht="14.25">
      <c r="A197" s="28" t="s">
        <v>109</v>
      </c>
      <c r="B197" s="45" t="s">
        <v>110</v>
      </c>
      <c r="C197" s="95" t="s">
        <v>111</v>
      </c>
      <c r="D197" s="106" t="s">
        <v>108</v>
      </c>
      <c r="F197" s="95" t="str">
        <f>A197</f>
        <v>け０１</v>
      </c>
      <c r="G197" s="95" t="str">
        <f aca="true" t="shared" si="21" ref="G197:G223">B197&amp;C197</f>
        <v>稲岡和紀</v>
      </c>
      <c r="H197" s="102" t="s">
        <v>107</v>
      </c>
      <c r="I197" s="102" t="s">
        <v>28</v>
      </c>
      <c r="J197" s="97">
        <v>1978</v>
      </c>
      <c r="K197" s="97">
        <f>IF(J197="","",(2020-J197))</f>
        <v>42</v>
      </c>
      <c r="L197" s="101" t="str">
        <f aca="true" t="shared" si="22" ref="L197:L222">IF(G197="","",IF(COUNTIF($G$4:$G$379,G197)&gt;1,"2重登録","OK"))</f>
        <v>OK</v>
      </c>
      <c r="M197" s="100" t="s">
        <v>42</v>
      </c>
    </row>
    <row r="198" spans="1:13" ht="14.25">
      <c r="A198" s="28" t="s">
        <v>454</v>
      </c>
      <c r="B198" s="45" t="s">
        <v>9</v>
      </c>
      <c r="C198" s="106" t="s">
        <v>10</v>
      </c>
      <c r="D198" s="106" t="s">
        <v>108</v>
      </c>
      <c r="F198" s="95" t="str">
        <f aca="true" t="shared" si="23" ref="F198:F221">A198</f>
        <v>け０２</v>
      </c>
      <c r="G198" s="106" t="str">
        <f t="shared" si="21"/>
        <v>川上政治</v>
      </c>
      <c r="H198" s="102" t="s">
        <v>107</v>
      </c>
      <c r="I198" s="102" t="s">
        <v>28</v>
      </c>
      <c r="J198" s="104">
        <v>1970</v>
      </c>
      <c r="K198" s="97">
        <f aca="true" t="shared" si="24" ref="K198:K228">IF(J198="","",(2020-J198))</f>
        <v>50</v>
      </c>
      <c r="L198" s="101" t="str">
        <f t="shared" si="22"/>
        <v>OK</v>
      </c>
      <c r="M198" s="100" t="s">
        <v>42</v>
      </c>
    </row>
    <row r="199" spans="1:13" ht="14.25">
      <c r="A199" s="28" t="s">
        <v>112</v>
      </c>
      <c r="B199" s="45" t="s">
        <v>119</v>
      </c>
      <c r="C199" s="95" t="s">
        <v>121</v>
      </c>
      <c r="D199" s="106" t="s">
        <v>108</v>
      </c>
      <c r="F199" s="95" t="str">
        <f t="shared" si="23"/>
        <v>け０３</v>
      </c>
      <c r="G199" s="95" t="str">
        <f t="shared" si="21"/>
        <v>上村　武</v>
      </c>
      <c r="H199" s="102" t="s">
        <v>107</v>
      </c>
      <c r="I199" s="102" t="s">
        <v>28</v>
      </c>
      <c r="J199" s="97">
        <v>1978</v>
      </c>
      <c r="K199" s="97">
        <f t="shared" si="24"/>
        <v>42</v>
      </c>
      <c r="L199" s="101" t="str">
        <f t="shared" si="22"/>
        <v>OK</v>
      </c>
      <c r="M199" s="95" t="s">
        <v>29</v>
      </c>
    </row>
    <row r="200" spans="1:13" ht="14.25">
      <c r="A200" s="28" t="s">
        <v>113</v>
      </c>
      <c r="B200" s="47" t="s">
        <v>9</v>
      </c>
      <c r="C200" s="123" t="s">
        <v>123</v>
      </c>
      <c r="D200" s="95" t="s">
        <v>108</v>
      </c>
      <c r="F200" s="95" t="str">
        <f t="shared" si="23"/>
        <v>け０４</v>
      </c>
      <c r="G200" s="95" t="str">
        <f t="shared" si="21"/>
        <v>川上悠作</v>
      </c>
      <c r="H200" s="102" t="s">
        <v>107</v>
      </c>
      <c r="I200" s="102" t="s">
        <v>28</v>
      </c>
      <c r="J200" s="104">
        <v>2000</v>
      </c>
      <c r="K200" s="97">
        <f t="shared" si="24"/>
        <v>20</v>
      </c>
      <c r="L200" s="101" t="str">
        <f t="shared" si="22"/>
        <v>OK</v>
      </c>
      <c r="M200" s="100" t="s">
        <v>42</v>
      </c>
    </row>
    <row r="201" spans="1:13" ht="14.25">
      <c r="A201" s="28" t="s">
        <v>114</v>
      </c>
      <c r="B201" s="45" t="s">
        <v>125</v>
      </c>
      <c r="C201" s="106" t="s">
        <v>126</v>
      </c>
      <c r="D201" s="95" t="s">
        <v>108</v>
      </c>
      <c r="F201" s="95" t="str">
        <f t="shared" si="23"/>
        <v>け０５</v>
      </c>
      <c r="G201" s="95" t="str">
        <f t="shared" si="21"/>
        <v>川並和之</v>
      </c>
      <c r="H201" s="102" t="s">
        <v>107</v>
      </c>
      <c r="I201" s="102" t="s">
        <v>28</v>
      </c>
      <c r="J201" s="104">
        <v>1959</v>
      </c>
      <c r="K201" s="97">
        <f t="shared" si="24"/>
        <v>61</v>
      </c>
      <c r="L201" s="101" t="str">
        <f t="shared" si="22"/>
        <v>OK</v>
      </c>
      <c r="M201" s="100" t="s">
        <v>42</v>
      </c>
    </row>
    <row r="202" spans="1:13" ht="14.25">
      <c r="A202" s="28" t="s">
        <v>115</v>
      </c>
      <c r="B202" s="45" t="s">
        <v>36</v>
      </c>
      <c r="C202" s="106" t="s">
        <v>130</v>
      </c>
      <c r="D202" s="95" t="s">
        <v>108</v>
      </c>
      <c r="F202" s="95" t="str">
        <f t="shared" si="23"/>
        <v>け０６</v>
      </c>
      <c r="G202" s="95" t="str">
        <f t="shared" si="21"/>
        <v>木村善和</v>
      </c>
      <c r="H202" s="102" t="s">
        <v>107</v>
      </c>
      <c r="I202" s="102" t="s">
        <v>28</v>
      </c>
      <c r="J202" s="104">
        <v>1962</v>
      </c>
      <c r="K202" s="97">
        <f t="shared" si="24"/>
        <v>58</v>
      </c>
      <c r="L202" s="101" t="str">
        <f t="shared" si="22"/>
        <v>OK</v>
      </c>
      <c r="M202" s="95" t="s">
        <v>131</v>
      </c>
    </row>
    <row r="203" spans="1:13" ht="14.25">
      <c r="A203" s="28" t="s">
        <v>116</v>
      </c>
      <c r="B203" s="45" t="s">
        <v>99</v>
      </c>
      <c r="C203" s="106" t="s">
        <v>133</v>
      </c>
      <c r="D203" s="95" t="s">
        <v>108</v>
      </c>
      <c r="F203" s="95" t="str">
        <f t="shared" si="23"/>
        <v>け０７</v>
      </c>
      <c r="G203" s="95" t="str">
        <f t="shared" si="21"/>
        <v>竹村　治</v>
      </c>
      <c r="H203" s="102" t="s">
        <v>107</v>
      </c>
      <c r="I203" s="102" t="s">
        <v>28</v>
      </c>
      <c r="J203" s="104">
        <v>1961</v>
      </c>
      <c r="K203" s="97">
        <f t="shared" si="24"/>
        <v>59</v>
      </c>
      <c r="L203" s="101" t="str">
        <f t="shared" si="22"/>
        <v>OK</v>
      </c>
      <c r="M203" s="95" t="s">
        <v>134</v>
      </c>
    </row>
    <row r="204" spans="1:13" ht="14.25">
      <c r="A204" s="28" t="s">
        <v>117</v>
      </c>
      <c r="B204" s="45" t="s">
        <v>11</v>
      </c>
      <c r="C204" s="106" t="s">
        <v>12</v>
      </c>
      <c r="D204" s="95" t="s">
        <v>108</v>
      </c>
      <c r="F204" s="95" t="str">
        <f t="shared" si="23"/>
        <v>け０８</v>
      </c>
      <c r="G204" s="95" t="str">
        <f t="shared" si="21"/>
        <v>坪田真嘉</v>
      </c>
      <c r="H204" s="102" t="s">
        <v>107</v>
      </c>
      <c r="I204" s="102" t="s">
        <v>28</v>
      </c>
      <c r="J204" s="104">
        <v>1976</v>
      </c>
      <c r="K204" s="97">
        <f t="shared" si="24"/>
        <v>44</v>
      </c>
      <c r="L204" s="101" t="str">
        <f t="shared" si="22"/>
        <v>OK</v>
      </c>
      <c r="M204" s="100" t="s">
        <v>42</v>
      </c>
    </row>
    <row r="205" spans="1:13" ht="14.25">
      <c r="A205" s="28" t="s">
        <v>118</v>
      </c>
      <c r="B205" s="45" t="s">
        <v>138</v>
      </c>
      <c r="C205" s="106" t="s">
        <v>139</v>
      </c>
      <c r="D205" s="95" t="s">
        <v>108</v>
      </c>
      <c r="F205" s="95" t="str">
        <f t="shared" si="23"/>
        <v>け０９</v>
      </c>
      <c r="G205" s="95" t="str">
        <f t="shared" si="21"/>
        <v>永里裕次</v>
      </c>
      <c r="H205" s="102" t="s">
        <v>107</v>
      </c>
      <c r="I205" s="102" t="s">
        <v>28</v>
      </c>
      <c r="J205" s="104">
        <v>1979</v>
      </c>
      <c r="K205" s="97">
        <f t="shared" si="24"/>
        <v>41</v>
      </c>
      <c r="L205" s="101" t="str">
        <f t="shared" si="22"/>
        <v>OK</v>
      </c>
      <c r="M205" s="95" t="s">
        <v>140</v>
      </c>
    </row>
    <row r="206" spans="1:13" ht="14.25">
      <c r="A206" s="28" t="s">
        <v>120</v>
      </c>
      <c r="B206" s="45" t="s">
        <v>15</v>
      </c>
      <c r="C206" s="95" t="s">
        <v>16</v>
      </c>
      <c r="D206" s="106" t="s">
        <v>108</v>
      </c>
      <c r="F206" s="95" t="str">
        <f t="shared" si="23"/>
        <v>け１０</v>
      </c>
      <c r="G206" s="95" t="str">
        <f t="shared" si="21"/>
        <v>西田和教</v>
      </c>
      <c r="H206" s="102" t="s">
        <v>107</v>
      </c>
      <c r="I206" s="102" t="s">
        <v>28</v>
      </c>
      <c r="J206" s="97">
        <v>1961</v>
      </c>
      <c r="K206" s="97">
        <f t="shared" si="24"/>
        <v>59</v>
      </c>
      <c r="L206" s="101" t="str">
        <f t="shared" si="22"/>
        <v>OK</v>
      </c>
      <c r="M206" s="95" t="s">
        <v>29</v>
      </c>
    </row>
    <row r="207" spans="1:13" ht="14.25">
      <c r="A207" s="28" t="s">
        <v>122</v>
      </c>
      <c r="B207" s="45" t="s">
        <v>149</v>
      </c>
      <c r="C207" s="106" t="s">
        <v>150</v>
      </c>
      <c r="D207" s="95" t="s">
        <v>108</v>
      </c>
      <c r="F207" s="95" t="str">
        <f t="shared" si="23"/>
        <v>け１１</v>
      </c>
      <c r="G207" s="95" t="str">
        <f t="shared" si="21"/>
        <v>山口直彦</v>
      </c>
      <c r="H207" s="102" t="s">
        <v>107</v>
      </c>
      <c r="I207" s="102" t="s">
        <v>28</v>
      </c>
      <c r="J207" s="104">
        <v>1986</v>
      </c>
      <c r="K207" s="97">
        <f t="shared" si="24"/>
        <v>34</v>
      </c>
      <c r="L207" s="101" t="str">
        <f t="shared" si="22"/>
        <v>OK</v>
      </c>
      <c r="M207" s="100" t="s">
        <v>42</v>
      </c>
    </row>
    <row r="208" spans="1:13" ht="14.25">
      <c r="A208" s="28" t="s">
        <v>124</v>
      </c>
      <c r="B208" s="45" t="s">
        <v>149</v>
      </c>
      <c r="C208" s="106" t="s">
        <v>152</v>
      </c>
      <c r="D208" s="95" t="s">
        <v>108</v>
      </c>
      <c r="F208" s="95" t="str">
        <f t="shared" si="23"/>
        <v>け１２</v>
      </c>
      <c r="G208" s="95" t="str">
        <f t="shared" si="21"/>
        <v>山口真彦</v>
      </c>
      <c r="H208" s="102" t="s">
        <v>107</v>
      </c>
      <c r="I208" s="102" t="s">
        <v>28</v>
      </c>
      <c r="J208" s="104">
        <v>1988</v>
      </c>
      <c r="K208" s="97">
        <f t="shared" si="24"/>
        <v>32</v>
      </c>
      <c r="L208" s="101" t="str">
        <f t="shared" si="22"/>
        <v>OK</v>
      </c>
      <c r="M208" s="100" t="s">
        <v>42</v>
      </c>
    </row>
    <row r="209" spans="1:13" ht="14.25">
      <c r="A209" s="28" t="s">
        <v>127</v>
      </c>
      <c r="B209" s="28" t="s">
        <v>157</v>
      </c>
      <c r="C209" s="100" t="s">
        <v>158</v>
      </c>
      <c r="D209" s="106" t="s">
        <v>108</v>
      </c>
      <c r="F209" s="95" t="str">
        <f t="shared" si="23"/>
        <v>け１３</v>
      </c>
      <c r="G209" s="95" t="str">
        <f t="shared" si="21"/>
        <v>池尻陽香</v>
      </c>
      <c r="H209" s="102" t="s">
        <v>107</v>
      </c>
      <c r="I209" s="169" t="s">
        <v>32</v>
      </c>
      <c r="J209" s="97">
        <v>1994</v>
      </c>
      <c r="K209" s="97">
        <f t="shared" si="24"/>
        <v>26</v>
      </c>
      <c r="L209" s="101" t="str">
        <f t="shared" si="22"/>
        <v>OK</v>
      </c>
      <c r="M209" s="95" t="s">
        <v>38</v>
      </c>
    </row>
    <row r="210" spans="1:13" ht="14.25">
      <c r="A210" s="28" t="s">
        <v>128</v>
      </c>
      <c r="B210" s="28" t="s">
        <v>157</v>
      </c>
      <c r="C210" s="100" t="s">
        <v>159</v>
      </c>
      <c r="D210" s="106" t="s">
        <v>108</v>
      </c>
      <c r="F210" s="95" t="str">
        <f t="shared" si="23"/>
        <v>け１４</v>
      </c>
      <c r="G210" s="95" t="str">
        <f t="shared" si="21"/>
        <v>池尻姫欧</v>
      </c>
      <c r="H210" s="102" t="s">
        <v>107</v>
      </c>
      <c r="I210" s="169" t="s">
        <v>32</v>
      </c>
      <c r="J210" s="97">
        <v>1990</v>
      </c>
      <c r="K210" s="97">
        <f t="shared" si="24"/>
        <v>30</v>
      </c>
      <c r="L210" s="101" t="str">
        <f t="shared" si="22"/>
        <v>OK</v>
      </c>
      <c r="M210" s="95" t="s">
        <v>38</v>
      </c>
    </row>
    <row r="211" spans="1:13" ht="14.25">
      <c r="A211" s="28" t="s">
        <v>129</v>
      </c>
      <c r="B211" s="28" t="s">
        <v>89</v>
      </c>
      <c r="C211" s="100" t="s">
        <v>162</v>
      </c>
      <c r="D211" s="95" t="s">
        <v>108</v>
      </c>
      <c r="F211" s="95" t="str">
        <f t="shared" si="23"/>
        <v>け１５</v>
      </c>
      <c r="G211" s="106" t="str">
        <f t="shared" si="21"/>
        <v>田中和枝</v>
      </c>
      <c r="H211" s="102" t="s">
        <v>107</v>
      </c>
      <c r="I211" s="103" t="s">
        <v>32</v>
      </c>
      <c r="J211" s="104">
        <v>1965</v>
      </c>
      <c r="K211" s="97">
        <f t="shared" si="24"/>
        <v>55</v>
      </c>
      <c r="L211" s="101" t="str">
        <f t="shared" si="22"/>
        <v>OK</v>
      </c>
      <c r="M211" s="100" t="s">
        <v>42</v>
      </c>
    </row>
    <row r="212" spans="1:13" ht="14.25">
      <c r="A212" s="28" t="s">
        <v>132</v>
      </c>
      <c r="B212" s="28" t="s">
        <v>163</v>
      </c>
      <c r="C212" s="100" t="s">
        <v>14</v>
      </c>
      <c r="D212" s="95" t="s">
        <v>108</v>
      </c>
      <c r="F212" s="95" t="str">
        <f t="shared" si="23"/>
        <v>け１６</v>
      </c>
      <c r="G212" s="106" t="str">
        <f t="shared" si="21"/>
        <v>永松貴子</v>
      </c>
      <c r="H212" s="102" t="s">
        <v>107</v>
      </c>
      <c r="I212" s="103" t="s">
        <v>32</v>
      </c>
      <c r="J212" s="104">
        <v>1962</v>
      </c>
      <c r="K212" s="97">
        <f t="shared" si="24"/>
        <v>58</v>
      </c>
      <c r="L212" s="101" t="str">
        <f t="shared" si="22"/>
        <v>OK</v>
      </c>
      <c r="M212" s="95" t="s">
        <v>29</v>
      </c>
    </row>
    <row r="213" spans="1:13" ht="14.25">
      <c r="A213" s="28" t="s">
        <v>135</v>
      </c>
      <c r="B213" s="28" t="s">
        <v>17</v>
      </c>
      <c r="C213" s="100" t="s">
        <v>18</v>
      </c>
      <c r="D213" s="95" t="s">
        <v>108</v>
      </c>
      <c r="F213" s="95" t="str">
        <f t="shared" si="23"/>
        <v>け１７</v>
      </c>
      <c r="G213" s="106" t="str">
        <f t="shared" si="21"/>
        <v>福永裕美</v>
      </c>
      <c r="H213" s="102" t="s">
        <v>107</v>
      </c>
      <c r="I213" s="103" t="s">
        <v>32</v>
      </c>
      <c r="J213" s="104">
        <v>1963</v>
      </c>
      <c r="K213" s="97">
        <f t="shared" si="24"/>
        <v>57</v>
      </c>
      <c r="L213" s="101" t="str">
        <f t="shared" si="22"/>
        <v>OK</v>
      </c>
      <c r="M213" s="100" t="s">
        <v>42</v>
      </c>
    </row>
    <row r="214" spans="1:13" ht="14.25">
      <c r="A214" s="28" t="s">
        <v>136</v>
      </c>
      <c r="B214" s="28" t="s">
        <v>149</v>
      </c>
      <c r="C214" s="100" t="s">
        <v>164</v>
      </c>
      <c r="D214" s="95" t="s">
        <v>108</v>
      </c>
      <c r="F214" s="95" t="str">
        <f t="shared" si="23"/>
        <v>け１８</v>
      </c>
      <c r="G214" s="106" t="str">
        <f t="shared" si="21"/>
        <v>山口美由希</v>
      </c>
      <c r="H214" s="102" t="s">
        <v>107</v>
      </c>
      <c r="I214" s="103" t="s">
        <v>32</v>
      </c>
      <c r="J214" s="97">
        <v>1989</v>
      </c>
      <c r="K214" s="97">
        <f t="shared" si="24"/>
        <v>31</v>
      </c>
      <c r="L214" s="101" t="str">
        <f t="shared" si="22"/>
        <v>OK</v>
      </c>
      <c r="M214" s="100" t="s">
        <v>42</v>
      </c>
    </row>
    <row r="215" spans="1:13" ht="14.25">
      <c r="A215" s="28" t="s">
        <v>137</v>
      </c>
      <c r="B215" s="45" t="s">
        <v>280</v>
      </c>
      <c r="C215" s="95" t="s">
        <v>281</v>
      </c>
      <c r="D215" s="95" t="s">
        <v>108</v>
      </c>
      <c r="F215" s="95" t="str">
        <f t="shared" si="23"/>
        <v>け１９</v>
      </c>
      <c r="G215" s="95" t="str">
        <f t="shared" si="21"/>
        <v>藤本雅之</v>
      </c>
      <c r="H215" s="102" t="s">
        <v>107</v>
      </c>
      <c r="I215" s="102" t="s">
        <v>28</v>
      </c>
      <c r="J215" s="104">
        <v>1961</v>
      </c>
      <c r="K215" s="97">
        <f t="shared" si="24"/>
        <v>59</v>
      </c>
      <c r="L215" s="101" t="str">
        <f t="shared" si="22"/>
        <v>OK</v>
      </c>
      <c r="M215" s="95" t="s">
        <v>29</v>
      </c>
    </row>
    <row r="216" spans="1:13" ht="14.25">
      <c r="A216" s="28" t="s">
        <v>141</v>
      </c>
      <c r="B216" s="45" t="s">
        <v>283</v>
      </c>
      <c r="C216" s="95" t="s">
        <v>284</v>
      </c>
      <c r="D216" s="95" t="s">
        <v>108</v>
      </c>
      <c r="F216" s="95" t="str">
        <f t="shared" si="23"/>
        <v>け２０</v>
      </c>
      <c r="G216" s="95" t="str">
        <f t="shared" si="21"/>
        <v>福永一典</v>
      </c>
      <c r="H216" s="102" t="s">
        <v>107</v>
      </c>
      <c r="I216" s="102" t="s">
        <v>28</v>
      </c>
      <c r="J216" s="97">
        <v>1967</v>
      </c>
      <c r="K216" s="97">
        <f t="shared" si="24"/>
        <v>53</v>
      </c>
      <c r="L216" s="101" t="str">
        <f t="shared" si="22"/>
        <v>OK</v>
      </c>
      <c r="M216" s="95" t="s">
        <v>33</v>
      </c>
    </row>
    <row r="217" spans="1:13" ht="14.25">
      <c r="A217" s="28" t="s">
        <v>142</v>
      </c>
      <c r="B217" s="45" t="s">
        <v>285</v>
      </c>
      <c r="C217" s="95" t="s">
        <v>286</v>
      </c>
      <c r="D217" s="95" t="s">
        <v>108</v>
      </c>
      <c r="F217" s="95" t="str">
        <f t="shared" si="23"/>
        <v>け２１</v>
      </c>
      <c r="G217" s="95" t="str">
        <f t="shared" si="21"/>
        <v>畑　彰</v>
      </c>
      <c r="H217" s="102" t="s">
        <v>107</v>
      </c>
      <c r="I217" s="102" t="s">
        <v>28</v>
      </c>
      <c r="J217" s="97">
        <v>1980</v>
      </c>
      <c r="K217" s="97">
        <f t="shared" si="24"/>
        <v>40</v>
      </c>
      <c r="L217" s="101" t="str">
        <f t="shared" si="22"/>
        <v>OK</v>
      </c>
      <c r="M217" s="100" t="s">
        <v>42</v>
      </c>
    </row>
    <row r="218" spans="1:13" ht="14.25">
      <c r="A218" s="28" t="s">
        <v>143</v>
      </c>
      <c r="B218" s="28" t="s">
        <v>457</v>
      </c>
      <c r="C218" s="108" t="s">
        <v>596</v>
      </c>
      <c r="D218" s="95" t="s">
        <v>108</v>
      </c>
      <c r="F218" s="95" t="str">
        <f t="shared" si="23"/>
        <v>け２２</v>
      </c>
      <c r="G218" s="95" t="str">
        <f t="shared" si="21"/>
        <v>梅田陽子</v>
      </c>
      <c r="H218" s="102" t="s">
        <v>107</v>
      </c>
      <c r="I218" s="103" t="s">
        <v>32</v>
      </c>
      <c r="J218" s="97">
        <v>1969</v>
      </c>
      <c r="K218" s="97">
        <f t="shared" si="24"/>
        <v>51</v>
      </c>
      <c r="L218" s="170" t="str">
        <f t="shared" si="22"/>
        <v>OK</v>
      </c>
      <c r="M218" s="95" t="s">
        <v>265</v>
      </c>
    </row>
    <row r="219" spans="1:13" ht="14.25">
      <c r="A219" s="28" t="s">
        <v>144</v>
      </c>
      <c r="B219" s="28" t="s">
        <v>458</v>
      </c>
      <c r="C219" s="108" t="s">
        <v>459</v>
      </c>
      <c r="D219" s="95" t="s">
        <v>108</v>
      </c>
      <c r="F219" s="95" t="str">
        <f t="shared" si="23"/>
        <v>け２３</v>
      </c>
      <c r="G219" s="95" t="str">
        <f t="shared" si="21"/>
        <v>山口小百合</v>
      </c>
      <c r="H219" s="102" t="s">
        <v>107</v>
      </c>
      <c r="I219" s="103" t="s">
        <v>32</v>
      </c>
      <c r="J219" s="97">
        <v>1969</v>
      </c>
      <c r="K219" s="97">
        <f t="shared" si="24"/>
        <v>51</v>
      </c>
      <c r="L219" s="95" t="str">
        <f t="shared" si="22"/>
        <v>OK</v>
      </c>
      <c r="M219" s="100" t="s">
        <v>42</v>
      </c>
    </row>
    <row r="220" spans="1:13" ht="14.25">
      <c r="A220" s="28" t="s">
        <v>145</v>
      </c>
      <c r="B220" s="45" t="s">
        <v>460</v>
      </c>
      <c r="C220" s="118" t="s">
        <v>461</v>
      </c>
      <c r="D220" s="95" t="s">
        <v>108</v>
      </c>
      <c r="F220" s="95" t="str">
        <f t="shared" si="23"/>
        <v>け２４</v>
      </c>
      <c r="G220" s="95" t="str">
        <f t="shared" si="21"/>
        <v>小澤藤信</v>
      </c>
      <c r="H220" s="102" t="s">
        <v>107</v>
      </c>
      <c r="I220" s="102" t="s">
        <v>28</v>
      </c>
      <c r="J220" s="97">
        <v>1964</v>
      </c>
      <c r="K220" s="97">
        <f t="shared" si="24"/>
        <v>56</v>
      </c>
      <c r="L220" s="170" t="str">
        <f t="shared" si="22"/>
        <v>OK</v>
      </c>
      <c r="M220" s="95" t="s">
        <v>331</v>
      </c>
    </row>
    <row r="221" spans="1:13" ht="14.25">
      <c r="A221" s="28" t="s">
        <v>146</v>
      </c>
      <c r="B221" s="45" t="s">
        <v>509</v>
      </c>
      <c r="C221" s="118" t="s">
        <v>510</v>
      </c>
      <c r="D221" s="95" t="s">
        <v>108</v>
      </c>
      <c r="F221" s="95" t="str">
        <f t="shared" si="23"/>
        <v>け２５</v>
      </c>
      <c r="G221" s="95" t="str">
        <f t="shared" si="21"/>
        <v>疋田之宏</v>
      </c>
      <c r="H221" s="102" t="s">
        <v>107</v>
      </c>
      <c r="I221" s="102" t="s">
        <v>28</v>
      </c>
      <c r="J221" s="97">
        <v>1960</v>
      </c>
      <c r="K221" s="97">
        <f t="shared" si="24"/>
        <v>60</v>
      </c>
      <c r="L221" s="170" t="str">
        <f t="shared" si="22"/>
        <v>OK</v>
      </c>
      <c r="M221" s="108" t="s">
        <v>466</v>
      </c>
    </row>
    <row r="222" spans="1:15" ht="14.25">
      <c r="A222" s="28" t="s">
        <v>147</v>
      </c>
      <c r="B222" s="21" t="s">
        <v>507</v>
      </c>
      <c r="C222" s="95" t="s">
        <v>508</v>
      </c>
      <c r="D222" s="95" t="s">
        <v>108</v>
      </c>
      <c r="E222" s="95"/>
      <c r="F222" s="140" t="e">
        <f>#REF!</f>
        <v>#REF!</v>
      </c>
      <c r="G222" s="95" t="str">
        <f t="shared" si="21"/>
        <v>岩切佑磨</v>
      </c>
      <c r="H222" s="102" t="s">
        <v>107</v>
      </c>
      <c r="I222" s="118" t="s">
        <v>443</v>
      </c>
      <c r="J222" s="97">
        <v>1992</v>
      </c>
      <c r="K222" s="97">
        <f t="shared" si="24"/>
        <v>28</v>
      </c>
      <c r="L222" s="170" t="str">
        <f t="shared" si="22"/>
        <v>OK</v>
      </c>
      <c r="M222" s="171" t="s">
        <v>279</v>
      </c>
      <c r="N222" s="107"/>
      <c r="O222" s="107"/>
    </row>
    <row r="223" spans="1:15" ht="15.75" customHeight="1">
      <c r="A223" s="28" t="s">
        <v>148</v>
      </c>
      <c r="B223" s="45" t="s">
        <v>318</v>
      </c>
      <c r="C223" s="118" t="s">
        <v>319</v>
      </c>
      <c r="D223" s="95" t="s">
        <v>108</v>
      </c>
      <c r="E223" s="95"/>
      <c r="F223" s="140" t="str">
        <f aca="true" t="shared" si="25" ref="F223:F228">A223</f>
        <v>け２７</v>
      </c>
      <c r="G223" s="95" t="str">
        <f t="shared" si="21"/>
        <v>朝日尚紀</v>
      </c>
      <c r="H223" s="102" t="s">
        <v>107</v>
      </c>
      <c r="I223" s="102" t="s">
        <v>28</v>
      </c>
      <c r="J223" s="97">
        <v>1983</v>
      </c>
      <c r="K223" s="97">
        <f t="shared" si="24"/>
        <v>37</v>
      </c>
      <c r="L223" s="101" t="str">
        <f>IF(G223="","",IF(COUNTIF($G$4:$G$476,G223)&gt;1,"2重登録","OK"))</f>
        <v>OK</v>
      </c>
      <c r="M223" s="95" t="s">
        <v>320</v>
      </c>
      <c r="O223" s="107"/>
    </row>
    <row r="224" spans="1:15" ht="15.75" customHeight="1">
      <c r="A224" s="28" t="s">
        <v>151</v>
      </c>
      <c r="B224" s="28" t="s">
        <v>318</v>
      </c>
      <c r="C224" s="108" t="s">
        <v>321</v>
      </c>
      <c r="D224" s="95" t="s">
        <v>108</v>
      </c>
      <c r="E224" s="95"/>
      <c r="F224" s="140" t="str">
        <f t="shared" si="25"/>
        <v>け２８</v>
      </c>
      <c r="G224" s="95" t="str">
        <f>B224&amp;C224</f>
        <v>朝日智美</v>
      </c>
      <c r="H224" s="102" t="s">
        <v>107</v>
      </c>
      <c r="I224" s="103" t="s">
        <v>32</v>
      </c>
      <c r="J224" s="97">
        <v>1983</v>
      </c>
      <c r="K224" s="97">
        <f t="shared" si="24"/>
        <v>37</v>
      </c>
      <c r="L224" s="95" t="str">
        <f>IF(G224="","",IF(COUNTIF($G$4:$G$379,G224)&gt;1,"2重登録","OK"))</f>
        <v>OK</v>
      </c>
      <c r="M224" s="95" t="s">
        <v>320</v>
      </c>
      <c r="N224" s="107"/>
      <c r="O224" s="107"/>
    </row>
    <row r="225" spans="1:15" ht="14.25">
      <c r="A225" s="28" t="s">
        <v>153</v>
      </c>
      <c r="B225" s="28" t="s">
        <v>455</v>
      </c>
      <c r="C225" s="108" t="s">
        <v>456</v>
      </c>
      <c r="D225" s="95" t="s">
        <v>108</v>
      </c>
      <c r="E225" s="95"/>
      <c r="F225" s="140" t="str">
        <f t="shared" si="25"/>
        <v>け２９</v>
      </c>
      <c r="G225" s="95" t="str">
        <f>B225&amp;C225</f>
        <v>河野由子</v>
      </c>
      <c r="H225" s="102" t="s">
        <v>107</v>
      </c>
      <c r="I225" s="103" t="s">
        <v>32</v>
      </c>
      <c r="J225" s="97">
        <v>1961</v>
      </c>
      <c r="K225" s="97">
        <f t="shared" si="24"/>
        <v>59</v>
      </c>
      <c r="L225" s="95" t="str">
        <f>IF(G225="","",IF(COUNTIF($G$4:$G$379,G225)&gt;1,"2重登録","OK"))</f>
        <v>OK</v>
      </c>
      <c r="M225" s="95" t="s">
        <v>265</v>
      </c>
      <c r="N225" s="107"/>
      <c r="O225" s="107"/>
    </row>
    <row r="226" spans="1:15" ht="14.25">
      <c r="A226" s="28" t="s">
        <v>154</v>
      </c>
      <c r="B226" s="21" t="s">
        <v>682</v>
      </c>
      <c r="C226" s="95" t="s">
        <v>683</v>
      </c>
      <c r="D226" s="95" t="s">
        <v>108</v>
      </c>
      <c r="E226" s="95"/>
      <c r="F226" s="140" t="str">
        <f t="shared" si="25"/>
        <v>け３０</v>
      </c>
      <c r="G226" s="95" t="str">
        <f>B226&amp;C226</f>
        <v>榎本匡秀</v>
      </c>
      <c r="H226" s="102" t="s">
        <v>107</v>
      </c>
      <c r="I226" s="102" t="s">
        <v>28</v>
      </c>
      <c r="J226" s="97">
        <v>1986</v>
      </c>
      <c r="K226" s="97">
        <f t="shared" si="24"/>
        <v>34</v>
      </c>
      <c r="L226" s="95" t="str">
        <f>IF(G226="","",IF(COUNTIF($G$4:$G$379,G226)&gt;1,"2重登録","OK"))</f>
        <v>OK</v>
      </c>
      <c r="M226" s="171" t="s">
        <v>279</v>
      </c>
      <c r="N226" s="107"/>
      <c r="O226" s="107"/>
    </row>
    <row r="227" spans="1:13" ht="12.75" customHeight="1">
      <c r="A227" s="28" t="s">
        <v>155</v>
      </c>
      <c r="B227" s="23" t="s">
        <v>287</v>
      </c>
      <c r="C227" s="106" t="s">
        <v>887</v>
      </c>
      <c r="D227" s="95" t="s">
        <v>108</v>
      </c>
      <c r="F227" s="95" t="str">
        <f t="shared" si="25"/>
        <v>け３１</v>
      </c>
      <c r="G227" s="95" t="str">
        <f>B227&amp;C227</f>
        <v>山本健治</v>
      </c>
      <c r="H227" s="102" t="s">
        <v>107</v>
      </c>
      <c r="I227" s="102" t="s">
        <v>28</v>
      </c>
      <c r="J227" s="104">
        <v>1971</v>
      </c>
      <c r="K227" s="97">
        <f t="shared" si="24"/>
        <v>49</v>
      </c>
      <c r="L227" s="101" t="str">
        <f>IF(G227="","",IF(COUNTIF($G$36:$G$501,G227)&gt;1,"2重登録","OK"))</f>
        <v>OK</v>
      </c>
      <c r="M227" s="95" t="s">
        <v>600</v>
      </c>
    </row>
    <row r="228" spans="1:13" ht="12.75" customHeight="1">
      <c r="A228" s="28" t="s">
        <v>156</v>
      </c>
      <c r="B228" s="28" t="s">
        <v>888</v>
      </c>
      <c r="C228" s="106"/>
      <c r="D228" s="95" t="s">
        <v>108</v>
      </c>
      <c r="F228" s="95" t="str">
        <f t="shared" si="25"/>
        <v>け３２</v>
      </c>
      <c r="G228" s="95" t="str">
        <f>B228&amp;C228</f>
        <v>谷　寿子</v>
      </c>
      <c r="H228" s="102" t="s">
        <v>107</v>
      </c>
      <c r="I228" s="102" t="s">
        <v>264</v>
      </c>
      <c r="J228" s="104">
        <v>1959</v>
      </c>
      <c r="K228" s="97">
        <f t="shared" si="24"/>
        <v>61</v>
      </c>
      <c r="L228" s="101" t="str">
        <f>IF(G228="","",IF(COUNTIF($G$36:$G$501,G228)&gt;1,"2重登録","OK"))</f>
        <v>OK</v>
      </c>
      <c r="M228" s="171" t="s">
        <v>279</v>
      </c>
    </row>
    <row r="229" spans="1:13" ht="12.75" customHeight="1">
      <c r="A229" s="28"/>
      <c r="B229" s="28"/>
      <c r="C229" s="106"/>
      <c r="H229" s="102"/>
      <c r="I229" s="102"/>
      <c r="J229" s="104"/>
      <c r="L229" s="101"/>
      <c r="M229" s="171"/>
    </row>
    <row r="230" spans="1:13" ht="12.75" customHeight="1">
      <c r="A230" s="28"/>
      <c r="B230" s="28"/>
      <c r="C230" s="106"/>
      <c r="H230" s="102"/>
      <c r="I230" s="102"/>
      <c r="J230" s="104"/>
      <c r="L230" s="101"/>
      <c r="M230" s="171"/>
    </row>
    <row r="231" spans="1:13" ht="12.75" customHeight="1">
      <c r="A231" s="28"/>
      <c r="B231" s="28"/>
      <c r="C231" s="106"/>
      <c r="H231" s="102"/>
      <c r="I231" s="102"/>
      <c r="J231" s="104"/>
      <c r="L231" s="101"/>
      <c r="M231" s="171"/>
    </row>
    <row r="232" spans="1:13" ht="12.75" customHeight="1">
      <c r="A232" s="28"/>
      <c r="B232" s="28"/>
      <c r="C232" s="106"/>
      <c r="H232" s="102"/>
      <c r="I232" s="102"/>
      <c r="J232" s="104"/>
      <c r="L232" s="101"/>
      <c r="M232" s="171"/>
    </row>
    <row r="233" spans="1:13" ht="12.75" customHeight="1">
      <c r="A233" s="28"/>
      <c r="B233" s="28"/>
      <c r="C233" s="106"/>
      <c r="H233" s="102"/>
      <c r="I233" s="102"/>
      <c r="J233" s="104"/>
      <c r="L233" s="101"/>
      <c r="M233" s="171"/>
    </row>
    <row r="234" spans="1:13" ht="12.75" customHeight="1">
      <c r="A234" s="28"/>
      <c r="B234" s="28"/>
      <c r="C234" s="106"/>
      <c r="H234" s="102"/>
      <c r="I234" s="102"/>
      <c r="J234" s="104"/>
      <c r="L234" s="101"/>
      <c r="M234" s="171"/>
    </row>
    <row r="235" spans="1:12" ht="14.25">
      <c r="A235" s="45"/>
      <c r="L235" s="170">
        <f>IF(J237="","",IF(COUNTIF($G$4:$G$379,J237)&gt;1,"2重登録","OK"))</f>
      </c>
    </row>
    <row r="236" spans="1:11" ht="14.25">
      <c r="A236" s="48"/>
      <c r="B236" s="638" t="s">
        <v>889</v>
      </c>
      <c r="C236" s="638"/>
      <c r="D236" s="642" t="s">
        <v>890</v>
      </c>
      <c r="E236" s="642"/>
      <c r="F236" s="642"/>
      <c r="G236" s="642"/>
      <c r="J236" s="95"/>
      <c r="K236" s="95"/>
    </row>
    <row r="237" spans="1:11" ht="14.25">
      <c r="A237" s="48"/>
      <c r="B237" s="638"/>
      <c r="C237" s="638"/>
      <c r="D237" s="642"/>
      <c r="E237" s="642"/>
      <c r="F237" s="642"/>
      <c r="G237" s="642"/>
      <c r="J237" s="95"/>
      <c r="K237" s="95"/>
    </row>
    <row r="238" spans="1:14" ht="14.25">
      <c r="A238"/>
      <c r="B238" s="643" t="s">
        <v>106</v>
      </c>
      <c r="C238" s="643"/>
      <c r="H238" s="102"/>
      <c r="I238" s="102"/>
      <c r="L238" s="101">
        <f>IF(G238="","",IF(COUNTIF($G$11:$G$361,G238)&gt;1,"2重登録","OK"))</f>
      </c>
      <c r="N238" s="107"/>
    </row>
    <row r="239" spans="2:14" ht="14.25">
      <c r="B239" s="643"/>
      <c r="C239" s="643"/>
      <c r="G239" s="95" t="s">
        <v>24</v>
      </c>
      <c r="H239" s="95" t="s">
        <v>25</v>
      </c>
      <c r="I239" s="102"/>
      <c r="L239" s="101"/>
      <c r="N239" s="107"/>
    </row>
    <row r="240" spans="2:14" ht="14.25">
      <c r="B240" s="41" t="s">
        <v>165</v>
      </c>
      <c r="D240" s="135" t="s">
        <v>26</v>
      </c>
      <c r="G240" s="98">
        <f>COUNTIF($M$242:$M$262,"東近江市")</f>
        <v>8</v>
      </c>
      <c r="H240" s="136">
        <f>(G240/RIGHT(A262,2))</f>
        <v>0.38095238095238093</v>
      </c>
      <c r="I240" s="102"/>
      <c r="L240" s="101"/>
      <c r="N240" s="107"/>
    </row>
    <row r="241" spans="2:14" ht="14.25">
      <c r="B241" s="41" t="s">
        <v>597</v>
      </c>
      <c r="C241" s="123"/>
      <c r="D241" s="136" t="s">
        <v>27</v>
      </c>
      <c r="G241" s="95" t="str">
        <f aca="true" t="shared" si="26" ref="G241:G262">B241&amp;C241</f>
        <v>村田八日市ＴＣ</v>
      </c>
      <c r="I241" s="102"/>
      <c r="K241" s="116"/>
      <c r="L241" s="101"/>
      <c r="N241" s="107"/>
    </row>
    <row r="242" spans="1:15" ht="14.25">
      <c r="A242" s="44" t="s">
        <v>891</v>
      </c>
      <c r="B242" s="49" t="s">
        <v>167</v>
      </c>
      <c r="C242" s="172" t="s">
        <v>168</v>
      </c>
      <c r="D242" s="123" t="s">
        <v>165</v>
      </c>
      <c r="E242" s="138"/>
      <c r="F242" s="95" t="str">
        <f aca="true" t="shared" si="27" ref="F242:F261">A242</f>
        <v>む０１</v>
      </c>
      <c r="G242" s="95" t="str">
        <f t="shared" si="26"/>
        <v>岡川謙二</v>
      </c>
      <c r="H242" s="123" t="str">
        <f>$B$240</f>
        <v>村田ＴＣ</v>
      </c>
      <c r="I242" s="138" t="s">
        <v>28</v>
      </c>
      <c r="J242" s="138">
        <v>1967</v>
      </c>
      <c r="K242" s="116">
        <f aca="true" t="shared" si="28" ref="K242:K262">IF(J242="","",(2020-J242))</f>
        <v>53</v>
      </c>
      <c r="L242" s="101" t="str">
        <f aca="true" t="shared" si="29" ref="L242:L250">IF(G242="","",IF(COUNTIF($G$4:$G$513,G242)&gt;1,"2重登録","OK"))</f>
        <v>OK</v>
      </c>
      <c r="M242" s="138" t="s">
        <v>33</v>
      </c>
      <c r="N242" s="107"/>
      <c r="O242" s="107"/>
    </row>
    <row r="243" spans="1:15" ht="14.25">
      <c r="A243" s="44" t="s">
        <v>892</v>
      </c>
      <c r="B243" s="49" t="s">
        <v>893</v>
      </c>
      <c r="C243" s="172" t="s">
        <v>894</v>
      </c>
      <c r="D243" s="123" t="s">
        <v>165</v>
      </c>
      <c r="E243" s="138"/>
      <c r="F243" s="95" t="str">
        <f t="shared" si="27"/>
        <v>む０２</v>
      </c>
      <c r="G243" s="95" t="str">
        <f t="shared" si="26"/>
        <v>徳永剛</v>
      </c>
      <c r="H243" s="123" t="str">
        <f aca="true" t="shared" si="30" ref="H243:H262">$B$240</f>
        <v>村田ＴＣ</v>
      </c>
      <c r="I243" s="138" t="s">
        <v>28</v>
      </c>
      <c r="J243" s="138">
        <v>1966</v>
      </c>
      <c r="K243" s="116">
        <f t="shared" si="28"/>
        <v>54</v>
      </c>
      <c r="L243" s="101" t="str">
        <f t="shared" si="29"/>
        <v>OK</v>
      </c>
      <c r="M243" s="138" t="s">
        <v>895</v>
      </c>
      <c r="N243" s="107"/>
      <c r="O243" s="107"/>
    </row>
    <row r="244" spans="1:15" ht="14.25">
      <c r="A244" s="44" t="s">
        <v>166</v>
      </c>
      <c r="B244" s="49" t="s">
        <v>172</v>
      </c>
      <c r="C244" s="172" t="s">
        <v>173</v>
      </c>
      <c r="D244" s="123" t="s">
        <v>165</v>
      </c>
      <c r="E244" s="138"/>
      <c r="F244" s="95" t="str">
        <f t="shared" si="27"/>
        <v>む０３</v>
      </c>
      <c r="G244" s="95" t="str">
        <f t="shared" si="26"/>
        <v>杉山邦夫</v>
      </c>
      <c r="H244" s="123" t="str">
        <f t="shared" si="30"/>
        <v>村田ＴＣ</v>
      </c>
      <c r="I244" s="138" t="s">
        <v>28</v>
      </c>
      <c r="J244" s="138">
        <v>1950</v>
      </c>
      <c r="K244" s="116">
        <f t="shared" si="28"/>
        <v>70</v>
      </c>
      <c r="L244" s="101" t="str">
        <f t="shared" si="29"/>
        <v>OK</v>
      </c>
      <c r="M244" s="138" t="s">
        <v>131</v>
      </c>
      <c r="N244" s="107"/>
      <c r="O244" s="107"/>
    </row>
    <row r="245" spans="1:15" ht="14.25">
      <c r="A245" s="44" t="s">
        <v>169</v>
      </c>
      <c r="B245" s="49" t="s">
        <v>9</v>
      </c>
      <c r="C245" s="172" t="s">
        <v>176</v>
      </c>
      <c r="D245" s="123" t="s">
        <v>165</v>
      </c>
      <c r="E245" s="138"/>
      <c r="F245" s="95" t="str">
        <f t="shared" si="27"/>
        <v>む０４</v>
      </c>
      <c r="G245" s="95" t="str">
        <f t="shared" si="26"/>
        <v>川上英二</v>
      </c>
      <c r="H245" s="123" t="str">
        <f t="shared" si="30"/>
        <v>村田ＴＣ</v>
      </c>
      <c r="I245" s="138" t="s">
        <v>28</v>
      </c>
      <c r="J245" s="138">
        <v>1963</v>
      </c>
      <c r="K245" s="116">
        <f t="shared" si="28"/>
        <v>57</v>
      </c>
      <c r="L245" s="101" t="str">
        <f t="shared" si="29"/>
        <v>OK</v>
      </c>
      <c r="M245" s="143" t="s">
        <v>42</v>
      </c>
      <c r="N245" s="107"/>
      <c r="O245" s="107"/>
    </row>
    <row r="246" spans="1:15" ht="14.25">
      <c r="A246" s="44" t="s">
        <v>170</v>
      </c>
      <c r="B246" s="49" t="s">
        <v>178</v>
      </c>
      <c r="C246" s="172" t="s">
        <v>179</v>
      </c>
      <c r="D246" s="123" t="s">
        <v>165</v>
      </c>
      <c r="E246" s="138"/>
      <c r="F246" s="95" t="str">
        <f t="shared" si="27"/>
        <v>む０５</v>
      </c>
      <c r="G246" s="95" t="str">
        <f t="shared" si="26"/>
        <v>泉谷純也</v>
      </c>
      <c r="H246" s="123" t="str">
        <f t="shared" si="30"/>
        <v>村田ＴＣ</v>
      </c>
      <c r="I246" s="138" t="s">
        <v>28</v>
      </c>
      <c r="J246" s="138">
        <v>1982</v>
      </c>
      <c r="K246" s="116">
        <f t="shared" si="28"/>
        <v>38</v>
      </c>
      <c r="L246" s="101" t="str">
        <f t="shared" si="29"/>
        <v>OK</v>
      </c>
      <c r="M246" s="143" t="s">
        <v>42</v>
      </c>
      <c r="N246" s="107"/>
      <c r="O246" s="107"/>
    </row>
    <row r="247" spans="1:15" ht="14.25">
      <c r="A247" s="44" t="s">
        <v>171</v>
      </c>
      <c r="B247" s="49" t="s">
        <v>23</v>
      </c>
      <c r="C247" s="172" t="s">
        <v>181</v>
      </c>
      <c r="D247" s="123" t="s">
        <v>165</v>
      </c>
      <c r="E247" s="138"/>
      <c r="F247" s="95" t="str">
        <f t="shared" si="27"/>
        <v>む０６</v>
      </c>
      <c r="G247" s="95" t="str">
        <f t="shared" si="26"/>
        <v>浅田隆昭</v>
      </c>
      <c r="H247" s="123" t="str">
        <f t="shared" si="30"/>
        <v>村田ＴＣ</v>
      </c>
      <c r="I247" s="138" t="s">
        <v>28</v>
      </c>
      <c r="J247" s="138">
        <v>1964</v>
      </c>
      <c r="K247" s="116">
        <f t="shared" si="28"/>
        <v>56</v>
      </c>
      <c r="L247" s="101" t="str">
        <f t="shared" si="29"/>
        <v>OK</v>
      </c>
      <c r="M247" s="138" t="s">
        <v>38</v>
      </c>
      <c r="N247" s="107"/>
      <c r="O247" s="107"/>
    </row>
    <row r="248" spans="1:15" ht="14.25">
      <c r="A248" s="44" t="s">
        <v>174</v>
      </c>
      <c r="B248" s="49" t="s">
        <v>185</v>
      </c>
      <c r="C248" s="172" t="s">
        <v>186</v>
      </c>
      <c r="D248" s="123" t="s">
        <v>165</v>
      </c>
      <c r="E248" s="138"/>
      <c r="F248" s="95" t="str">
        <f t="shared" si="27"/>
        <v>む０７</v>
      </c>
      <c r="G248" s="95" t="str">
        <f t="shared" si="26"/>
        <v>二ツ井裕也</v>
      </c>
      <c r="H248" s="123" t="str">
        <f t="shared" si="30"/>
        <v>村田ＴＣ</v>
      </c>
      <c r="I248" s="138" t="s">
        <v>28</v>
      </c>
      <c r="J248" s="138">
        <v>1990</v>
      </c>
      <c r="K248" s="116">
        <f t="shared" si="28"/>
        <v>30</v>
      </c>
      <c r="L248" s="101" t="str">
        <f t="shared" si="29"/>
        <v>OK</v>
      </c>
      <c r="M248" s="143" t="s">
        <v>42</v>
      </c>
      <c r="N248" s="107"/>
      <c r="O248" s="107"/>
    </row>
    <row r="249" spans="1:15" ht="14.25">
      <c r="A249" s="44" t="s">
        <v>175</v>
      </c>
      <c r="B249" s="49" t="s">
        <v>188</v>
      </c>
      <c r="C249" s="172" t="s">
        <v>189</v>
      </c>
      <c r="D249" s="123" t="s">
        <v>165</v>
      </c>
      <c r="E249" s="138"/>
      <c r="F249" s="95" t="str">
        <f t="shared" si="27"/>
        <v>む０８</v>
      </c>
      <c r="G249" s="95" t="str">
        <f t="shared" si="26"/>
        <v>森永洋介</v>
      </c>
      <c r="H249" s="123" t="str">
        <f t="shared" si="30"/>
        <v>村田ＴＣ</v>
      </c>
      <c r="I249" s="138" t="s">
        <v>28</v>
      </c>
      <c r="J249" s="138">
        <v>1986</v>
      </c>
      <c r="K249" s="116">
        <f t="shared" si="28"/>
        <v>34</v>
      </c>
      <c r="L249" s="101" t="str">
        <f t="shared" si="29"/>
        <v>OK</v>
      </c>
      <c r="M249" s="138" t="s">
        <v>33</v>
      </c>
      <c r="N249" s="107"/>
      <c r="O249" s="107"/>
    </row>
    <row r="250" spans="1:15" ht="14.25">
      <c r="A250" s="44" t="s">
        <v>177</v>
      </c>
      <c r="B250" s="49" t="s">
        <v>192</v>
      </c>
      <c r="C250" s="172" t="s">
        <v>193</v>
      </c>
      <c r="D250" s="123" t="s">
        <v>165</v>
      </c>
      <c r="E250" s="138"/>
      <c r="F250" s="95" t="str">
        <f t="shared" si="27"/>
        <v>む０９</v>
      </c>
      <c r="G250" s="95" t="str">
        <f t="shared" si="26"/>
        <v>辰巳悟朗</v>
      </c>
      <c r="H250" s="123" t="str">
        <f t="shared" si="30"/>
        <v>村田ＴＣ</v>
      </c>
      <c r="I250" s="138" t="s">
        <v>28</v>
      </c>
      <c r="J250" s="138">
        <v>1974</v>
      </c>
      <c r="K250" s="116">
        <f t="shared" si="28"/>
        <v>46</v>
      </c>
      <c r="L250" s="101" t="str">
        <f t="shared" si="29"/>
        <v>OK</v>
      </c>
      <c r="M250" s="138" t="s">
        <v>600</v>
      </c>
      <c r="N250" s="107"/>
      <c r="O250" s="107"/>
    </row>
    <row r="251" spans="1:15" ht="14.25">
      <c r="A251" s="44" t="s">
        <v>180</v>
      </c>
      <c r="B251" s="50" t="s">
        <v>200</v>
      </c>
      <c r="C251" s="173" t="s">
        <v>201</v>
      </c>
      <c r="D251" s="123" t="s">
        <v>165</v>
      </c>
      <c r="E251" s="138"/>
      <c r="F251" s="95" t="str">
        <f t="shared" si="27"/>
        <v>む１０</v>
      </c>
      <c r="G251" s="106" t="str">
        <f t="shared" si="26"/>
        <v>堀田明子</v>
      </c>
      <c r="H251" s="123" t="str">
        <f t="shared" si="30"/>
        <v>村田ＴＣ</v>
      </c>
      <c r="I251" s="174" t="s">
        <v>32</v>
      </c>
      <c r="J251" s="138">
        <v>1970</v>
      </c>
      <c r="K251" s="116">
        <f t="shared" si="28"/>
        <v>50</v>
      </c>
      <c r="L251" s="101" t="str">
        <f>IF(G251="","",IF(COUNTIF($G$4:$G$578,G251)&gt;1,"2重登録","OK"))</f>
        <v>OK</v>
      </c>
      <c r="M251" s="143" t="s">
        <v>42</v>
      </c>
      <c r="N251" s="107"/>
      <c r="O251" s="107"/>
    </row>
    <row r="252" spans="1:15" ht="14.25">
      <c r="A252" s="44" t="s">
        <v>182</v>
      </c>
      <c r="B252" s="50" t="s">
        <v>198</v>
      </c>
      <c r="C252" s="173" t="s">
        <v>37</v>
      </c>
      <c r="D252" s="123" t="s">
        <v>165</v>
      </c>
      <c r="E252" s="138"/>
      <c r="F252" s="95" t="str">
        <f t="shared" si="27"/>
        <v>む１１</v>
      </c>
      <c r="G252" s="106" t="str">
        <f t="shared" si="26"/>
        <v>速水直美</v>
      </c>
      <c r="H252" s="123" t="str">
        <f t="shared" si="30"/>
        <v>村田ＴＣ</v>
      </c>
      <c r="I252" s="174" t="s">
        <v>32</v>
      </c>
      <c r="J252" s="138">
        <v>1967</v>
      </c>
      <c r="K252" s="116">
        <f t="shared" si="28"/>
        <v>53</v>
      </c>
      <c r="L252" s="101" t="str">
        <f aca="true" t="shared" si="31" ref="L252:L262">IF(G252="","",IF(COUNTIF($G$4:$G$513,G252)&gt;1,"2重登録","OK"))</f>
        <v>OK</v>
      </c>
      <c r="M252" s="143" t="s">
        <v>42</v>
      </c>
      <c r="N252" s="107"/>
      <c r="O252" s="107"/>
    </row>
    <row r="253" spans="1:15" ht="14.25">
      <c r="A253" s="44" t="s">
        <v>183</v>
      </c>
      <c r="B253" s="50" t="s">
        <v>202</v>
      </c>
      <c r="C253" s="173" t="s">
        <v>203</v>
      </c>
      <c r="D253" s="123" t="s">
        <v>165</v>
      </c>
      <c r="E253" s="138"/>
      <c r="F253" s="95" t="str">
        <f t="shared" si="27"/>
        <v>む１２</v>
      </c>
      <c r="G253" s="106" t="str">
        <f t="shared" si="26"/>
        <v>大脇和世</v>
      </c>
      <c r="H253" s="123" t="str">
        <f t="shared" si="30"/>
        <v>村田ＴＣ</v>
      </c>
      <c r="I253" s="174" t="s">
        <v>32</v>
      </c>
      <c r="J253" s="138">
        <v>1970</v>
      </c>
      <c r="K253" s="116">
        <f t="shared" si="28"/>
        <v>50</v>
      </c>
      <c r="L253" s="101" t="str">
        <f t="shared" si="31"/>
        <v>OK</v>
      </c>
      <c r="M253" s="138" t="s">
        <v>102</v>
      </c>
      <c r="N253" s="107"/>
      <c r="O253" s="107"/>
    </row>
    <row r="254" spans="1:15" ht="14.25">
      <c r="A254" s="44" t="s">
        <v>184</v>
      </c>
      <c r="B254" s="29" t="s">
        <v>19</v>
      </c>
      <c r="C254" s="175" t="s">
        <v>20</v>
      </c>
      <c r="D254" s="123" t="s">
        <v>165</v>
      </c>
      <c r="E254" s="107"/>
      <c r="F254" s="95" t="str">
        <f t="shared" si="27"/>
        <v>む１３</v>
      </c>
      <c r="G254" s="106" t="str">
        <f t="shared" si="26"/>
        <v>村田彩子</v>
      </c>
      <c r="H254" s="123" t="str">
        <f t="shared" si="30"/>
        <v>村田ＴＣ</v>
      </c>
      <c r="I254" s="176" t="s">
        <v>32</v>
      </c>
      <c r="J254" s="135">
        <v>1968</v>
      </c>
      <c r="K254" s="116">
        <f t="shared" si="28"/>
        <v>52</v>
      </c>
      <c r="L254" s="135" t="str">
        <f t="shared" si="31"/>
        <v>OK</v>
      </c>
      <c r="M254" s="117" t="s">
        <v>33</v>
      </c>
      <c r="N254" s="107"/>
      <c r="O254" s="107"/>
    </row>
    <row r="255" spans="1:15" ht="14.25">
      <c r="A255" s="44" t="s">
        <v>187</v>
      </c>
      <c r="B255" s="29" t="s">
        <v>205</v>
      </c>
      <c r="C255" s="177" t="s">
        <v>204</v>
      </c>
      <c r="D255" s="123" t="s">
        <v>165</v>
      </c>
      <c r="E255" s="107"/>
      <c r="F255" s="95" t="str">
        <f t="shared" si="27"/>
        <v>む１４</v>
      </c>
      <c r="G255" s="106" t="str">
        <f t="shared" si="26"/>
        <v>村川庸子</v>
      </c>
      <c r="H255" s="123" t="str">
        <f t="shared" si="30"/>
        <v>村田ＴＣ</v>
      </c>
      <c r="I255" s="176" t="s">
        <v>32</v>
      </c>
      <c r="J255" s="135">
        <v>1969</v>
      </c>
      <c r="K255" s="116">
        <f t="shared" si="28"/>
        <v>51</v>
      </c>
      <c r="L255" s="135" t="str">
        <f t="shared" si="31"/>
        <v>OK</v>
      </c>
      <c r="M255" s="117" t="s">
        <v>102</v>
      </c>
      <c r="N255" s="107"/>
      <c r="O255" s="107"/>
    </row>
    <row r="256" spans="1:15" ht="14.25">
      <c r="A256" s="44" t="s">
        <v>190</v>
      </c>
      <c r="B256" s="31" t="s">
        <v>101</v>
      </c>
      <c r="C256" s="135" t="s">
        <v>206</v>
      </c>
      <c r="D256" s="123" t="s">
        <v>165</v>
      </c>
      <c r="E256" s="107"/>
      <c r="F256" s="95" t="str">
        <f t="shared" si="27"/>
        <v>む１５</v>
      </c>
      <c r="G256" s="106" t="str">
        <f t="shared" si="26"/>
        <v>西村国太郎</v>
      </c>
      <c r="H256" s="123" t="str">
        <f t="shared" si="30"/>
        <v>村田ＴＣ</v>
      </c>
      <c r="I256" s="135" t="s">
        <v>28</v>
      </c>
      <c r="J256" s="135">
        <v>1942</v>
      </c>
      <c r="K256" s="116">
        <f t="shared" si="28"/>
        <v>78</v>
      </c>
      <c r="L256" s="135" t="str">
        <f t="shared" si="31"/>
        <v>OK</v>
      </c>
      <c r="M256" s="171" t="s">
        <v>42</v>
      </c>
      <c r="N256" s="107"/>
      <c r="O256" s="107"/>
    </row>
    <row r="257" spans="1:15" ht="14.25">
      <c r="A257" s="44" t="s">
        <v>191</v>
      </c>
      <c r="B257" s="31" t="s">
        <v>172</v>
      </c>
      <c r="C257" s="135" t="s">
        <v>207</v>
      </c>
      <c r="D257" s="123" t="s">
        <v>165</v>
      </c>
      <c r="E257" s="95" t="s">
        <v>100</v>
      </c>
      <c r="F257" s="95" t="str">
        <f t="shared" si="27"/>
        <v>む１６</v>
      </c>
      <c r="G257" s="135" t="str">
        <f t="shared" si="26"/>
        <v>杉山春澄</v>
      </c>
      <c r="H257" s="123" t="str">
        <f t="shared" si="30"/>
        <v>村田ＴＣ</v>
      </c>
      <c r="I257" s="135" t="s">
        <v>28</v>
      </c>
      <c r="J257" s="135">
        <v>2004</v>
      </c>
      <c r="K257" s="116">
        <f t="shared" si="28"/>
        <v>16</v>
      </c>
      <c r="L257" s="135" t="str">
        <f t="shared" si="31"/>
        <v>OK</v>
      </c>
      <c r="M257" s="117" t="s">
        <v>131</v>
      </c>
      <c r="N257" s="107"/>
      <c r="O257" s="107"/>
    </row>
    <row r="258" spans="1:15" ht="14.25">
      <c r="A258" s="44" t="s">
        <v>194</v>
      </c>
      <c r="B258" s="31" t="s">
        <v>598</v>
      </c>
      <c r="C258" s="135" t="s">
        <v>599</v>
      </c>
      <c r="D258" s="123" t="s">
        <v>165</v>
      </c>
      <c r="E258" s="107"/>
      <c r="F258" s="95" t="str">
        <f t="shared" si="27"/>
        <v>む１７</v>
      </c>
      <c r="G258" s="106" t="str">
        <f t="shared" si="26"/>
        <v>草野健一</v>
      </c>
      <c r="H258" s="123" t="str">
        <f t="shared" si="30"/>
        <v>村田ＴＣ</v>
      </c>
      <c r="I258" s="135" t="s">
        <v>28</v>
      </c>
      <c r="J258" s="135">
        <v>1963</v>
      </c>
      <c r="K258" s="116">
        <f t="shared" si="28"/>
        <v>57</v>
      </c>
      <c r="L258" s="135" t="str">
        <f t="shared" si="31"/>
        <v>OK</v>
      </c>
      <c r="M258" s="130" t="s">
        <v>42</v>
      </c>
      <c r="N258" s="107"/>
      <c r="O258" s="107"/>
    </row>
    <row r="259" spans="1:15" ht="14.25">
      <c r="A259" s="44" t="s">
        <v>195</v>
      </c>
      <c r="B259" s="20" t="s">
        <v>896</v>
      </c>
      <c r="C259" s="171" t="s">
        <v>897</v>
      </c>
      <c r="D259" s="123" t="s">
        <v>165</v>
      </c>
      <c r="E259" s="107"/>
      <c r="F259" s="95" t="str">
        <f t="shared" si="27"/>
        <v>む１８</v>
      </c>
      <c r="G259" s="106" t="str">
        <f t="shared" si="26"/>
        <v>藤原まい</v>
      </c>
      <c r="H259" s="123" t="str">
        <f t="shared" si="30"/>
        <v>村田ＴＣ</v>
      </c>
      <c r="I259" s="175" t="s">
        <v>32</v>
      </c>
      <c r="J259" s="135">
        <v>1992</v>
      </c>
      <c r="K259" s="116">
        <f t="shared" si="28"/>
        <v>28</v>
      </c>
      <c r="L259" s="135" t="str">
        <f t="shared" si="31"/>
        <v>OK</v>
      </c>
      <c r="M259" s="139" t="s">
        <v>554</v>
      </c>
      <c r="N259" s="107"/>
      <c r="O259" s="107"/>
    </row>
    <row r="260" spans="1:15" ht="14.25">
      <c r="A260" s="44" t="s">
        <v>196</v>
      </c>
      <c r="B260" s="31" t="s">
        <v>898</v>
      </c>
      <c r="C260" s="117" t="s">
        <v>899</v>
      </c>
      <c r="D260" s="123" t="s">
        <v>165</v>
      </c>
      <c r="E260" s="107"/>
      <c r="F260" s="95" t="str">
        <f t="shared" si="27"/>
        <v>む１９</v>
      </c>
      <c r="G260" s="135" t="str">
        <f t="shared" si="26"/>
        <v>並河康訓</v>
      </c>
      <c r="H260" s="123" t="str">
        <f t="shared" si="30"/>
        <v>村田ＴＣ</v>
      </c>
      <c r="I260" s="135" t="s">
        <v>28</v>
      </c>
      <c r="J260" s="135">
        <v>1959</v>
      </c>
      <c r="K260" s="116">
        <f t="shared" si="28"/>
        <v>61</v>
      </c>
      <c r="L260" s="135" t="str">
        <f t="shared" si="31"/>
        <v>OK</v>
      </c>
      <c r="M260" s="138" t="s">
        <v>601</v>
      </c>
      <c r="N260" s="107"/>
      <c r="O260" s="107"/>
    </row>
    <row r="261" spans="1:15" ht="14.25">
      <c r="A261" s="44" t="s">
        <v>197</v>
      </c>
      <c r="B261" s="29" t="s">
        <v>900</v>
      </c>
      <c r="C261" s="175" t="s">
        <v>901</v>
      </c>
      <c r="D261" s="123" t="s">
        <v>165</v>
      </c>
      <c r="E261" s="107"/>
      <c r="F261" s="95" t="str">
        <f t="shared" si="27"/>
        <v>む２０</v>
      </c>
      <c r="G261" s="106" t="str">
        <f t="shared" si="26"/>
        <v>川上美弥子</v>
      </c>
      <c r="H261" s="123" t="str">
        <f t="shared" si="30"/>
        <v>村田ＴＣ</v>
      </c>
      <c r="I261" s="175" t="s">
        <v>32</v>
      </c>
      <c r="J261" s="135">
        <v>1971</v>
      </c>
      <c r="K261" s="116">
        <f t="shared" si="28"/>
        <v>49</v>
      </c>
      <c r="L261" s="135" t="str">
        <f t="shared" si="31"/>
        <v>OK</v>
      </c>
      <c r="M261" s="130" t="s">
        <v>42</v>
      </c>
      <c r="N261" s="107"/>
      <c r="O261" s="107"/>
    </row>
    <row r="262" spans="1:15" ht="14.25">
      <c r="A262" s="44" t="s">
        <v>199</v>
      </c>
      <c r="B262" s="51" t="s">
        <v>902</v>
      </c>
      <c r="C262" s="178" t="s">
        <v>903</v>
      </c>
      <c r="D262" s="123" t="s">
        <v>165</v>
      </c>
      <c r="E262" s="106"/>
      <c r="F262" s="95" t="str">
        <f>A262</f>
        <v>む２１</v>
      </c>
      <c r="G262" s="178" t="str">
        <f t="shared" si="26"/>
        <v>的場弘明</v>
      </c>
      <c r="H262" s="123" t="str">
        <f t="shared" si="30"/>
        <v>村田ＴＣ</v>
      </c>
      <c r="I262" s="179" t="s">
        <v>273</v>
      </c>
      <c r="J262" s="180">
        <v>1964</v>
      </c>
      <c r="K262" s="116">
        <f t="shared" si="28"/>
        <v>56</v>
      </c>
      <c r="L262" s="101" t="str">
        <f t="shared" si="31"/>
        <v>OK</v>
      </c>
      <c r="M262" s="138" t="s">
        <v>904</v>
      </c>
      <c r="N262" s="107"/>
      <c r="O262" s="107"/>
    </row>
    <row r="263" spans="2:13" ht="14.25">
      <c r="B263" s="51"/>
      <c r="C263" s="178"/>
      <c r="D263" s="123"/>
      <c r="E263" s="106"/>
      <c r="G263" s="106"/>
      <c r="H263" s="123"/>
      <c r="I263" s="123"/>
      <c r="J263" s="180"/>
      <c r="K263" s="116">
        <f>IF(J263="","",(2019-J263))</f>
      </c>
      <c r="L263" s="135">
        <f>IF(G263="","",IF(COUNTIF($G$11:$G$511,G263)&gt;1,"2重登録","OK"))</f>
      </c>
      <c r="M263" s="123"/>
    </row>
    <row r="264" spans="2:13" ht="14.25">
      <c r="B264" s="51"/>
      <c r="C264" s="178"/>
      <c r="D264" s="123"/>
      <c r="E264" s="106"/>
      <c r="G264" s="106"/>
      <c r="H264" s="123"/>
      <c r="I264" s="123"/>
      <c r="J264" s="180"/>
      <c r="K264" s="116"/>
      <c r="L264" s="135"/>
      <c r="M264" s="123"/>
    </row>
    <row r="265" spans="2:13" ht="14.25">
      <c r="B265" s="51"/>
      <c r="C265" s="178"/>
      <c r="D265" s="123"/>
      <c r="E265" s="106"/>
      <c r="G265" s="106"/>
      <c r="H265" s="123"/>
      <c r="I265" s="123"/>
      <c r="J265" s="180"/>
      <c r="K265" s="116">
        <f>IF(J265="","",(2019-J265))</f>
      </c>
      <c r="L265" s="135">
        <f aca="true" t="shared" si="32" ref="L265:L281">IF(G265="","",IF(COUNTIF($G$11:$G$511,G265)&gt;1,"2重登録","OK"))</f>
      </c>
      <c r="M265" s="123"/>
    </row>
    <row r="266" spans="2:13" ht="14.25">
      <c r="B266" s="23"/>
      <c r="C266" s="106"/>
      <c r="D266" s="644" t="s">
        <v>905</v>
      </c>
      <c r="E266" s="644"/>
      <c r="F266" s="644"/>
      <c r="G266" s="644"/>
      <c r="H266" s="106"/>
      <c r="I266" s="102"/>
      <c r="J266" s="104"/>
      <c r="K266" s="116">
        <f>IF(J266="","",(2019-J266))</f>
      </c>
      <c r="L266" s="135">
        <f t="shared" si="32"/>
      </c>
      <c r="M266" s="100"/>
    </row>
    <row r="267" spans="2:15" ht="14.25">
      <c r="B267" s="637" t="s">
        <v>906</v>
      </c>
      <c r="C267" s="637"/>
      <c r="D267" s="644"/>
      <c r="E267" s="644"/>
      <c r="F267" s="644"/>
      <c r="G267" s="644"/>
      <c r="H267" s="95" t="s">
        <v>24</v>
      </c>
      <c r="I267" s="633" t="s">
        <v>25</v>
      </c>
      <c r="J267" s="633"/>
      <c r="K267" s="633"/>
      <c r="L267" s="135">
        <f t="shared" si="32"/>
      </c>
      <c r="M267" s="107"/>
      <c r="N267" s="107"/>
      <c r="O267" s="107"/>
    </row>
    <row r="268" spans="2:15" ht="14.25">
      <c r="B268" s="637"/>
      <c r="C268" s="637"/>
      <c r="D268" s="644"/>
      <c r="E268" s="644"/>
      <c r="F268" s="644"/>
      <c r="G268" s="644"/>
      <c r="H268" s="98">
        <f>COUNTIF(M271:N285,"東近江市")</f>
        <v>7</v>
      </c>
      <c r="I268" s="630">
        <f>(H268/RIGHT(A285,2))</f>
        <v>0.4666666666666667</v>
      </c>
      <c r="J268" s="630"/>
      <c r="K268" s="630"/>
      <c r="L268" s="135">
        <f t="shared" si="32"/>
      </c>
      <c r="M268" s="107"/>
      <c r="N268" s="107"/>
      <c r="O268" s="107"/>
    </row>
    <row r="269" spans="1:15" ht="14.25">
      <c r="A269" s="21"/>
      <c r="B269" s="23" t="s">
        <v>462</v>
      </c>
      <c r="C269" s="106"/>
      <c r="D269" s="59"/>
      <c r="F269" s="101"/>
      <c r="K269" s="116"/>
      <c r="L269" s="135">
        <f t="shared" si="32"/>
      </c>
      <c r="N269" s="107"/>
      <c r="O269" s="107"/>
    </row>
    <row r="270" spans="1:15" ht="14.25">
      <c r="A270" s="21"/>
      <c r="B270" s="645" t="s">
        <v>288</v>
      </c>
      <c r="C270" s="625"/>
      <c r="F270" s="101"/>
      <c r="G270" s="95" t="str">
        <f aca="true" t="shared" si="33" ref="G270:G285">B270&amp;C270</f>
        <v>湖東プラチナ</v>
      </c>
      <c r="K270" s="116" t="s">
        <v>463</v>
      </c>
      <c r="L270" s="135" t="str">
        <f t="shared" si="32"/>
        <v>OK</v>
      </c>
      <c r="N270" s="107"/>
      <c r="O270" s="107"/>
    </row>
    <row r="271" spans="1:15" ht="14.25">
      <c r="A271" s="28" t="s">
        <v>464</v>
      </c>
      <c r="B271" s="46" t="s">
        <v>907</v>
      </c>
      <c r="C271" s="106" t="s">
        <v>908</v>
      </c>
      <c r="D271" s="95" t="s">
        <v>462</v>
      </c>
      <c r="E271" s="95"/>
      <c r="F271" s="101" t="str">
        <f aca="true" t="shared" si="34" ref="F271:F285">A271</f>
        <v>ぷ０１</v>
      </c>
      <c r="G271" s="95" t="str">
        <f t="shared" si="33"/>
        <v>青井亘</v>
      </c>
      <c r="H271" s="102" t="str">
        <f>$B$270</f>
        <v>湖東プラチナ</v>
      </c>
      <c r="I271" s="102" t="s">
        <v>28</v>
      </c>
      <c r="J271" s="104">
        <v>1954</v>
      </c>
      <c r="K271" s="116">
        <f aca="true" t="shared" si="35" ref="K271:K285">IF(J271="","",(2020-J271))</f>
        <v>66</v>
      </c>
      <c r="L271" s="135" t="str">
        <f t="shared" si="32"/>
        <v>OK</v>
      </c>
      <c r="M271" s="118" t="s">
        <v>429</v>
      </c>
      <c r="N271" s="181"/>
      <c r="O271" s="107"/>
    </row>
    <row r="272" spans="1:15" ht="14.25">
      <c r="A272" s="28" t="s">
        <v>465</v>
      </c>
      <c r="B272" s="21" t="s">
        <v>909</v>
      </c>
      <c r="C272" s="95" t="s">
        <v>910</v>
      </c>
      <c r="D272" s="95" t="s">
        <v>462</v>
      </c>
      <c r="E272" s="95"/>
      <c r="F272" s="95" t="str">
        <f t="shared" si="34"/>
        <v>ぷ０２</v>
      </c>
      <c r="G272" s="95" t="str">
        <f t="shared" si="33"/>
        <v>羽田昭夫</v>
      </c>
      <c r="H272" s="102" t="str">
        <f aca="true" t="shared" si="36" ref="H272:H285">$B$270</f>
        <v>湖東プラチナ</v>
      </c>
      <c r="I272" s="102" t="s">
        <v>28</v>
      </c>
      <c r="J272" s="97">
        <v>1943</v>
      </c>
      <c r="K272" s="116">
        <f t="shared" si="35"/>
        <v>77</v>
      </c>
      <c r="L272" s="135" t="str">
        <f t="shared" si="32"/>
        <v>OK</v>
      </c>
      <c r="M272" s="118" t="s">
        <v>911</v>
      </c>
      <c r="N272" s="181"/>
      <c r="O272" s="107"/>
    </row>
    <row r="273" spans="1:15" ht="14.25">
      <c r="A273" s="28" t="s">
        <v>603</v>
      </c>
      <c r="B273" s="46" t="s">
        <v>280</v>
      </c>
      <c r="C273" s="106" t="s">
        <v>912</v>
      </c>
      <c r="D273" s="95" t="s">
        <v>462</v>
      </c>
      <c r="E273" s="95"/>
      <c r="F273" s="101" t="str">
        <f t="shared" si="34"/>
        <v>ぷ０３</v>
      </c>
      <c r="G273" s="95" t="str">
        <f t="shared" si="33"/>
        <v>藤本昌彦</v>
      </c>
      <c r="H273" s="102" t="str">
        <f t="shared" si="36"/>
        <v>湖東プラチナ</v>
      </c>
      <c r="I273" s="102" t="s">
        <v>28</v>
      </c>
      <c r="J273" s="104">
        <v>1939</v>
      </c>
      <c r="K273" s="116">
        <f t="shared" si="35"/>
        <v>81</v>
      </c>
      <c r="L273" s="135" t="str">
        <f t="shared" si="32"/>
        <v>OK</v>
      </c>
      <c r="M273" s="118" t="s">
        <v>429</v>
      </c>
      <c r="N273" s="181"/>
      <c r="O273" s="107"/>
    </row>
    <row r="274" spans="1:15" ht="14.25">
      <c r="A274" s="28" t="s">
        <v>604</v>
      </c>
      <c r="B274" s="40" t="s">
        <v>913</v>
      </c>
      <c r="C274" s="130" t="s">
        <v>914</v>
      </c>
      <c r="D274" s="95" t="s">
        <v>462</v>
      </c>
      <c r="E274" s="95"/>
      <c r="F274" s="101" t="str">
        <f t="shared" si="34"/>
        <v>ぷ０４</v>
      </c>
      <c r="G274" s="95" t="str">
        <f t="shared" si="33"/>
        <v>森谷洋子</v>
      </c>
      <c r="H274" s="102" t="str">
        <f t="shared" si="36"/>
        <v>湖東プラチナ</v>
      </c>
      <c r="I274" s="102" t="s">
        <v>304</v>
      </c>
      <c r="J274" s="104">
        <v>1951</v>
      </c>
      <c r="K274" s="116">
        <f t="shared" si="35"/>
        <v>69</v>
      </c>
      <c r="L274" s="135" t="str">
        <f t="shared" si="32"/>
        <v>OK</v>
      </c>
      <c r="M274" s="118" t="s">
        <v>359</v>
      </c>
      <c r="N274" s="181"/>
      <c r="O274" s="107"/>
    </row>
    <row r="275" spans="1:15" ht="14.25">
      <c r="A275" s="28" t="s">
        <v>605</v>
      </c>
      <c r="B275" s="46" t="s">
        <v>915</v>
      </c>
      <c r="C275" s="106" t="s">
        <v>916</v>
      </c>
      <c r="D275" s="95" t="s">
        <v>462</v>
      </c>
      <c r="E275" s="95"/>
      <c r="F275" s="101" t="str">
        <f t="shared" si="34"/>
        <v>ぷ０５</v>
      </c>
      <c r="G275" s="95" t="str">
        <f t="shared" si="33"/>
        <v>安田和彦</v>
      </c>
      <c r="H275" s="102" t="str">
        <f t="shared" si="36"/>
        <v>湖東プラチナ</v>
      </c>
      <c r="I275" s="102" t="s">
        <v>28</v>
      </c>
      <c r="J275" s="104">
        <v>1945</v>
      </c>
      <c r="K275" s="116">
        <f t="shared" si="35"/>
        <v>75</v>
      </c>
      <c r="L275" s="135" t="str">
        <f t="shared" si="32"/>
        <v>OK</v>
      </c>
      <c r="M275" s="118" t="s">
        <v>429</v>
      </c>
      <c r="N275" s="181"/>
      <c r="O275" s="107"/>
    </row>
    <row r="276" spans="1:15" ht="14.25">
      <c r="A276" s="28" t="s">
        <v>606</v>
      </c>
      <c r="B276" s="46" t="s">
        <v>917</v>
      </c>
      <c r="C276" s="106" t="s">
        <v>918</v>
      </c>
      <c r="D276" s="95" t="s">
        <v>462</v>
      </c>
      <c r="E276" s="95"/>
      <c r="F276" s="101" t="str">
        <f t="shared" si="34"/>
        <v>ぷ０６</v>
      </c>
      <c r="G276" s="95" t="str">
        <f t="shared" si="33"/>
        <v>吉田知司</v>
      </c>
      <c r="H276" s="102" t="str">
        <f t="shared" si="36"/>
        <v>湖東プラチナ</v>
      </c>
      <c r="I276" s="102" t="s">
        <v>28</v>
      </c>
      <c r="J276" s="104">
        <v>1948</v>
      </c>
      <c r="K276" s="116">
        <f t="shared" si="35"/>
        <v>72</v>
      </c>
      <c r="L276" s="135" t="str">
        <f t="shared" si="32"/>
        <v>OK</v>
      </c>
      <c r="M276" s="100" t="s">
        <v>42</v>
      </c>
      <c r="N276" s="107"/>
      <c r="O276" s="107"/>
    </row>
    <row r="277" spans="1:15" ht="14.25">
      <c r="A277" s="28" t="s">
        <v>607</v>
      </c>
      <c r="B277" s="21" t="s">
        <v>399</v>
      </c>
      <c r="C277" s="95" t="s">
        <v>919</v>
      </c>
      <c r="D277" s="95" t="s">
        <v>462</v>
      </c>
      <c r="E277" s="95"/>
      <c r="F277" s="95" t="str">
        <f t="shared" si="34"/>
        <v>ぷ０７</v>
      </c>
      <c r="G277" s="95" t="str">
        <f t="shared" si="33"/>
        <v>鈴木英夫</v>
      </c>
      <c r="H277" s="102" t="str">
        <f t="shared" si="36"/>
        <v>湖東プラチナ</v>
      </c>
      <c r="I277" s="102" t="s">
        <v>28</v>
      </c>
      <c r="J277" s="97">
        <v>1955</v>
      </c>
      <c r="K277" s="116">
        <f t="shared" si="35"/>
        <v>65</v>
      </c>
      <c r="L277" s="135" t="str">
        <f t="shared" si="32"/>
        <v>OK</v>
      </c>
      <c r="M277" s="100" t="s">
        <v>42</v>
      </c>
      <c r="N277" s="107"/>
      <c r="O277" s="107"/>
    </row>
    <row r="278" spans="1:15" ht="14.25">
      <c r="A278" s="28" t="s">
        <v>608</v>
      </c>
      <c r="B278" s="46" t="s">
        <v>467</v>
      </c>
      <c r="C278" s="106" t="s">
        <v>920</v>
      </c>
      <c r="D278" s="95" t="s">
        <v>462</v>
      </c>
      <c r="E278" s="95"/>
      <c r="F278" s="101" t="str">
        <f t="shared" si="34"/>
        <v>ぷ０８</v>
      </c>
      <c r="G278" s="95" t="str">
        <f t="shared" si="33"/>
        <v>谷口一男</v>
      </c>
      <c r="H278" s="102" t="str">
        <f t="shared" si="36"/>
        <v>湖東プラチナ</v>
      </c>
      <c r="I278" s="102" t="s">
        <v>28</v>
      </c>
      <c r="J278" s="104">
        <v>1947</v>
      </c>
      <c r="K278" s="116">
        <f t="shared" si="35"/>
        <v>73</v>
      </c>
      <c r="L278" s="135" t="str">
        <f t="shared" si="32"/>
        <v>OK</v>
      </c>
      <c r="M278" s="100" t="s">
        <v>42</v>
      </c>
      <c r="N278" s="107"/>
      <c r="O278" s="107"/>
    </row>
    <row r="279" spans="1:15" ht="14.25">
      <c r="A279" s="28" t="s">
        <v>609</v>
      </c>
      <c r="B279" s="41" t="s">
        <v>921</v>
      </c>
      <c r="C279" s="123" t="s">
        <v>922</v>
      </c>
      <c r="D279" s="95" t="s">
        <v>462</v>
      </c>
      <c r="E279" s="95"/>
      <c r="F279" s="101" t="str">
        <f t="shared" si="34"/>
        <v>ぷ０９</v>
      </c>
      <c r="G279" s="95" t="str">
        <f t="shared" si="33"/>
        <v>鶴田進</v>
      </c>
      <c r="H279" s="102" t="str">
        <f t="shared" si="36"/>
        <v>湖東プラチナ</v>
      </c>
      <c r="I279" s="102" t="s">
        <v>28</v>
      </c>
      <c r="J279" s="104">
        <v>1950</v>
      </c>
      <c r="K279" s="116">
        <f t="shared" si="35"/>
        <v>70</v>
      </c>
      <c r="L279" s="135" t="str">
        <f t="shared" si="32"/>
        <v>OK</v>
      </c>
      <c r="M279" s="118" t="s">
        <v>429</v>
      </c>
      <c r="N279" s="107"/>
      <c r="O279" s="107"/>
    </row>
    <row r="280" spans="1:15" ht="14.25">
      <c r="A280" s="28" t="s">
        <v>610</v>
      </c>
      <c r="B280" s="72" t="s">
        <v>923</v>
      </c>
      <c r="C280" s="108" t="s">
        <v>924</v>
      </c>
      <c r="D280" s="95" t="s">
        <v>462</v>
      </c>
      <c r="E280" s="95"/>
      <c r="F280" s="101" t="str">
        <f t="shared" si="34"/>
        <v>ぷ１０</v>
      </c>
      <c r="G280" s="95" t="str">
        <f t="shared" si="33"/>
        <v>堀部品子</v>
      </c>
      <c r="H280" s="102" t="str">
        <f t="shared" si="36"/>
        <v>湖東プラチナ</v>
      </c>
      <c r="I280" s="102" t="s">
        <v>304</v>
      </c>
      <c r="J280" s="104">
        <v>1951</v>
      </c>
      <c r="K280" s="116">
        <f t="shared" si="35"/>
        <v>69</v>
      </c>
      <c r="L280" s="135" t="str">
        <f t="shared" si="32"/>
        <v>OK</v>
      </c>
      <c r="M280" s="100" t="s">
        <v>42</v>
      </c>
      <c r="N280" s="107"/>
      <c r="O280" s="107"/>
    </row>
    <row r="281" spans="1:15" ht="14.25">
      <c r="A281" s="28" t="s">
        <v>611</v>
      </c>
      <c r="B281" s="46" t="s">
        <v>925</v>
      </c>
      <c r="C281" s="106" t="s">
        <v>515</v>
      </c>
      <c r="D281" s="95" t="s">
        <v>462</v>
      </c>
      <c r="E281" s="95"/>
      <c r="F281" s="101" t="str">
        <f t="shared" si="34"/>
        <v>ぷ１１</v>
      </c>
      <c r="G281" s="95" t="str">
        <f t="shared" si="33"/>
        <v>油利亨</v>
      </c>
      <c r="H281" s="102" t="str">
        <f t="shared" si="36"/>
        <v>湖東プラチナ</v>
      </c>
      <c r="I281" s="102" t="s">
        <v>28</v>
      </c>
      <c r="J281" s="104">
        <v>1955</v>
      </c>
      <c r="K281" s="116">
        <f t="shared" si="35"/>
        <v>65</v>
      </c>
      <c r="L281" s="135" t="str">
        <f t="shared" si="32"/>
        <v>OK</v>
      </c>
      <c r="M281" s="100" t="s">
        <v>42</v>
      </c>
      <c r="N281" s="107"/>
      <c r="O281" s="107"/>
    </row>
    <row r="282" spans="1:15" ht="14.25">
      <c r="A282" s="28" t="s">
        <v>612</v>
      </c>
      <c r="B282" s="28" t="s">
        <v>926</v>
      </c>
      <c r="C282" s="108" t="s">
        <v>927</v>
      </c>
      <c r="D282" s="95" t="s">
        <v>462</v>
      </c>
      <c r="E282" s="95"/>
      <c r="F282" s="95" t="str">
        <f t="shared" si="34"/>
        <v>ぷ１２</v>
      </c>
      <c r="G282" s="95" t="str">
        <f t="shared" si="33"/>
        <v>村田朋子</v>
      </c>
      <c r="H282" s="102" t="str">
        <f t="shared" si="36"/>
        <v>湖東プラチナ</v>
      </c>
      <c r="I282" s="102" t="s">
        <v>304</v>
      </c>
      <c r="J282" s="97">
        <v>1959</v>
      </c>
      <c r="K282" s="116">
        <f t="shared" si="35"/>
        <v>61</v>
      </c>
      <c r="L282" s="135" t="str">
        <f>IF(G282="","",IF(COUNTIF($G$4:$G$370,G282)&gt;1,"2重登録","OK"))</f>
        <v>OK</v>
      </c>
      <c r="M282" s="100" t="s">
        <v>42</v>
      </c>
      <c r="N282" s="107"/>
      <c r="O282" s="107"/>
    </row>
    <row r="283" spans="1:15" ht="14.25">
      <c r="A283" s="28" t="s">
        <v>613</v>
      </c>
      <c r="B283" s="46" t="s">
        <v>928</v>
      </c>
      <c r="C283" s="106" t="s">
        <v>929</v>
      </c>
      <c r="D283" s="95" t="s">
        <v>462</v>
      </c>
      <c r="E283" s="95"/>
      <c r="F283" s="101" t="str">
        <f t="shared" si="34"/>
        <v>ぷ１３</v>
      </c>
      <c r="G283" s="95" t="str">
        <f t="shared" si="33"/>
        <v>小柳寛明</v>
      </c>
      <c r="H283" s="102" t="str">
        <f t="shared" si="36"/>
        <v>湖東プラチナ</v>
      </c>
      <c r="I283" s="102" t="s">
        <v>28</v>
      </c>
      <c r="J283" s="104">
        <v>1953</v>
      </c>
      <c r="K283" s="116">
        <f t="shared" si="35"/>
        <v>67</v>
      </c>
      <c r="L283" s="135" t="str">
        <f>IF(G283="","",IF(COUNTIF($G$11:$G$511,G283)&gt;1,"2重登録","OK"))</f>
        <v>OK</v>
      </c>
      <c r="M283" s="118" t="s">
        <v>930</v>
      </c>
      <c r="N283" s="107"/>
      <c r="O283" s="107"/>
    </row>
    <row r="284" spans="1:15" ht="14.25">
      <c r="A284" s="28" t="s">
        <v>614</v>
      </c>
      <c r="B284" s="41" t="s">
        <v>931</v>
      </c>
      <c r="C284" s="123" t="s">
        <v>932</v>
      </c>
      <c r="D284" s="95" t="s">
        <v>462</v>
      </c>
      <c r="E284" s="95"/>
      <c r="F284" s="101" t="str">
        <f t="shared" si="34"/>
        <v>ぷ１４</v>
      </c>
      <c r="G284" s="95" t="str">
        <f t="shared" si="33"/>
        <v>堀川敬児</v>
      </c>
      <c r="H284" s="102" t="str">
        <f t="shared" si="36"/>
        <v>湖東プラチナ</v>
      </c>
      <c r="I284" s="102" t="s">
        <v>28</v>
      </c>
      <c r="J284" s="104">
        <v>1952</v>
      </c>
      <c r="K284" s="116">
        <f t="shared" si="35"/>
        <v>68</v>
      </c>
      <c r="L284" s="135" t="str">
        <f>IF(G284="","",IF(COUNTIF($G$11:$G$511,G284)&gt;1,"2重登録","OK"))</f>
        <v>OK</v>
      </c>
      <c r="M284" s="118" t="s">
        <v>429</v>
      </c>
      <c r="N284" s="107"/>
      <c r="O284" s="107"/>
    </row>
    <row r="285" spans="1:15" ht="14.25">
      <c r="A285" s="28" t="s">
        <v>615</v>
      </c>
      <c r="B285" s="46" t="s">
        <v>933</v>
      </c>
      <c r="C285" s="106" t="s">
        <v>934</v>
      </c>
      <c r="D285" s="95" t="s">
        <v>462</v>
      </c>
      <c r="E285" s="95"/>
      <c r="F285" s="101" t="str">
        <f t="shared" si="34"/>
        <v>ぷ１５</v>
      </c>
      <c r="G285" s="95" t="str">
        <f t="shared" si="33"/>
        <v>高田洋治</v>
      </c>
      <c r="H285" s="102" t="str">
        <f t="shared" si="36"/>
        <v>湖東プラチナ</v>
      </c>
      <c r="I285" s="102" t="s">
        <v>28</v>
      </c>
      <c r="J285" s="104">
        <v>1942</v>
      </c>
      <c r="K285" s="116">
        <f t="shared" si="35"/>
        <v>78</v>
      </c>
      <c r="L285" s="135" t="str">
        <f>IF(G285="","",IF(COUNTIF($G$11:$G$511,G285)&gt;1,"2重登録","OK"))</f>
        <v>OK</v>
      </c>
      <c r="M285" s="100" t="s">
        <v>42</v>
      </c>
      <c r="N285" s="107"/>
      <c r="O285" s="107"/>
    </row>
    <row r="286" spans="1:15" ht="14.25">
      <c r="A286" s="52"/>
      <c r="B286" s="52"/>
      <c r="C286" s="182"/>
      <c r="D286" s="182"/>
      <c r="E286" s="182"/>
      <c r="F286" s="182"/>
      <c r="H286" s="182"/>
      <c r="I286" s="182"/>
      <c r="J286" s="183"/>
      <c r="L286" s="135">
        <f>IF(G286="","",IF(COUNTIF($G$11:$G$511,G286)&gt;1,"2重登録","OK"))</f>
      </c>
      <c r="M286" s="182"/>
      <c r="N286" s="107"/>
      <c r="O286" s="107"/>
    </row>
    <row r="287" spans="1:15" ht="14.25">
      <c r="A287" s="52"/>
      <c r="B287" s="53"/>
      <c r="C287" s="184"/>
      <c r="D287" s="182"/>
      <c r="E287" s="182"/>
      <c r="F287" s="182"/>
      <c r="H287" s="182"/>
      <c r="I287" s="132"/>
      <c r="J287" s="183"/>
      <c r="L287" s="101"/>
      <c r="M287" s="182"/>
      <c r="N287" s="107"/>
      <c r="O287" s="107"/>
    </row>
    <row r="288" spans="1:15" ht="14.25">
      <c r="A288" s="52"/>
      <c r="B288" s="53"/>
      <c r="C288" s="184"/>
      <c r="D288" s="182"/>
      <c r="E288" s="182"/>
      <c r="F288" s="182"/>
      <c r="H288" s="182"/>
      <c r="I288" s="132"/>
      <c r="J288" s="183"/>
      <c r="L288" s="101"/>
      <c r="M288" s="182"/>
      <c r="N288" s="107"/>
      <c r="O288" s="107"/>
    </row>
    <row r="289" spans="1:15" ht="14.25">
      <c r="A289" s="21"/>
      <c r="B289" s="631" t="s">
        <v>616</v>
      </c>
      <c r="C289" s="631"/>
      <c r="D289" s="631"/>
      <c r="E289" s="646" t="s">
        <v>617</v>
      </c>
      <c r="F289" s="646"/>
      <c r="G289" s="646"/>
      <c r="H289" s="646"/>
      <c r="I289" s="118" t="s">
        <v>24</v>
      </c>
      <c r="J289" s="181"/>
      <c r="K289" s="181"/>
      <c r="L289" s="118" t="s">
        <v>25</v>
      </c>
      <c r="M289" s="118"/>
      <c r="N289" s="100"/>
      <c r="O289" s="107"/>
    </row>
    <row r="290" spans="2:15" ht="14.25">
      <c r="B290" s="631"/>
      <c r="C290" s="631"/>
      <c r="D290" s="631"/>
      <c r="E290" s="646"/>
      <c r="F290" s="646"/>
      <c r="G290" s="646"/>
      <c r="H290" s="646"/>
      <c r="I290" s="623">
        <f>COUNTIF($M$294:$M$301,"東近江市")</f>
        <v>1</v>
      </c>
      <c r="J290" s="623">
        <f>COUNTIF($M$274:$M$288,"東近江市")</f>
        <v>7</v>
      </c>
      <c r="K290" s="181"/>
      <c r="L290" s="624">
        <f>(I290/RIGHT(A301,2))</f>
        <v>0.125</v>
      </c>
      <c r="M290" s="624" t="e">
        <f>(L290/RIGHT(#REF!,2))</f>
        <v>#REF!</v>
      </c>
      <c r="N290" s="100"/>
      <c r="O290" s="107"/>
    </row>
    <row r="291" spans="2:11" ht="14.25">
      <c r="B291" s="23" t="s">
        <v>290</v>
      </c>
      <c r="C291" s="106"/>
      <c r="D291" s="59" t="s">
        <v>26</v>
      </c>
      <c r="E291" s="117"/>
      <c r="J291" s="95"/>
      <c r="K291" s="95"/>
    </row>
    <row r="292" spans="2:12" ht="14.25">
      <c r="B292" s="625" t="s">
        <v>291</v>
      </c>
      <c r="C292" s="625"/>
      <c r="D292" s="95" t="s">
        <v>27</v>
      </c>
      <c r="E292" s="117"/>
      <c r="F292" s="117"/>
      <c r="G292" s="117"/>
      <c r="H292" s="98"/>
      <c r="I292" s="136"/>
      <c r="J292" s="136"/>
      <c r="K292" s="136"/>
      <c r="L292" s="101"/>
    </row>
    <row r="293" spans="2:12" ht="14.25">
      <c r="B293" s="23"/>
      <c r="C293" s="106"/>
      <c r="D293" s="135"/>
      <c r="F293" s="101"/>
      <c r="K293" s="116"/>
      <c r="L293" s="101"/>
    </row>
    <row r="294" spans="1:13" ht="14.25">
      <c r="A294" s="28" t="s">
        <v>292</v>
      </c>
      <c r="B294" s="23" t="s">
        <v>618</v>
      </c>
      <c r="C294" s="106" t="s">
        <v>619</v>
      </c>
      <c r="D294" s="95" t="str">
        <f>$B$291</f>
        <v>積樹T</v>
      </c>
      <c r="F294" s="101" t="str">
        <f aca="true" t="shared" si="37" ref="F294:F301">A294</f>
        <v>せ０１</v>
      </c>
      <c r="G294" s="95" t="str">
        <f aca="true" t="shared" si="38" ref="G294:G301">B294&amp;C294</f>
        <v>白井秀幸</v>
      </c>
      <c r="H294" s="102" t="str">
        <f>D294</f>
        <v>積樹T</v>
      </c>
      <c r="I294" s="102" t="s">
        <v>28</v>
      </c>
      <c r="J294" s="104">
        <v>1988</v>
      </c>
      <c r="K294" s="116">
        <f>IF(J294="","",(2020-J294))</f>
        <v>32</v>
      </c>
      <c r="L294" s="101" t="str">
        <f>IF(G294="","",IF(COUNTIF($G$4:$G$556,G294)&gt;1,"2重登録","OK"))</f>
        <v>OK</v>
      </c>
      <c r="M294" s="186" t="s">
        <v>265</v>
      </c>
    </row>
    <row r="295" spans="1:13" ht="14.25">
      <c r="A295" s="28" t="s">
        <v>294</v>
      </c>
      <c r="B295" s="45" t="s">
        <v>620</v>
      </c>
      <c r="C295" s="118" t="s">
        <v>621</v>
      </c>
      <c r="D295" s="95" t="str">
        <f aca="true" t="shared" si="39" ref="D295:D301">$B$291</f>
        <v>積樹T</v>
      </c>
      <c r="F295" s="101" t="str">
        <f t="shared" si="37"/>
        <v>せ０２</v>
      </c>
      <c r="G295" s="95" t="str">
        <f t="shared" si="38"/>
        <v>国村昌生</v>
      </c>
      <c r="H295" s="102" t="str">
        <f aca="true" t="shared" si="40" ref="H295:H301">D295</f>
        <v>積樹T</v>
      </c>
      <c r="I295" s="102" t="s">
        <v>28</v>
      </c>
      <c r="J295" s="97">
        <v>1983</v>
      </c>
      <c r="K295" s="116">
        <f aca="true" t="shared" si="41" ref="K295:K301">IF(J295="","",(2020-J295))</f>
        <v>37</v>
      </c>
      <c r="L295" s="101" t="str">
        <f aca="true" t="shared" si="42" ref="L295:L300">IF(G295="","",IF(COUNTIF($G$6:$G$723,G295)&gt;1,"2重登録","OK"))</f>
        <v>OK</v>
      </c>
      <c r="M295" s="187" t="s">
        <v>387</v>
      </c>
    </row>
    <row r="296" spans="1:13" ht="14.25">
      <c r="A296" s="28" t="s">
        <v>296</v>
      </c>
      <c r="B296" s="23" t="s">
        <v>622</v>
      </c>
      <c r="C296" s="106" t="s">
        <v>623</v>
      </c>
      <c r="D296" s="95" t="str">
        <f t="shared" si="39"/>
        <v>積樹T</v>
      </c>
      <c r="F296" s="101" t="str">
        <f t="shared" si="37"/>
        <v>せ０３</v>
      </c>
      <c r="G296" s="95" t="str">
        <f t="shared" si="38"/>
        <v>上原悠</v>
      </c>
      <c r="H296" s="102" t="str">
        <f t="shared" si="40"/>
        <v>積樹T</v>
      </c>
      <c r="I296" s="102" t="s">
        <v>28</v>
      </c>
      <c r="J296" s="104">
        <v>1983</v>
      </c>
      <c r="K296" s="116">
        <f t="shared" si="41"/>
        <v>37</v>
      </c>
      <c r="L296" s="101" t="str">
        <f>IF(G296="","",IF(COUNTIF($G$4:$G$543,G296)&gt;1,"2重登録","OK"))</f>
        <v>OK</v>
      </c>
      <c r="M296" s="108" t="s">
        <v>263</v>
      </c>
    </row>
    <row r="297" spans="1:13" ht="14.25">
      <c r="A297" s="28" t="s">
        <v>297</v>
      </c>
      <c r="B297" s="41" t="s">
        <v>624</v>
      </c>
      <c r="C297" s="123" t="s">
        <v>625</v>
      </c>
      <c r="D297" s="95" t="str">
        <f t="shared" si="39"/>
        <v>積樹T</v>
      </c>
      <c r="F297" s="101" t="str">
        <f t="shared" si="37"/>
        <v>せ０４</v>
      </c>
      <c r="G297" s="95" t="str">
        <f t="shared" si="38"/>
        <v>宮崎大悟</v>
      </c>
      <c r="H297" s="102" t="str">
        <f t="shared" si="40"/>
        <v>積樹T</v>
      </c>
      <c r="I297" s="102" t="s">
        <v>28</v>
      </c>
      <c r="J297" s="104">
        <v>1989</v>
      </c>
      <c r="K297" s="116">
        <f t="shared" si="41"/>
        <v>31</v>
      </c>
      <c r="L297" s="101" t="str">
        <f t="shared" si="42"/>
        <v>OK</v>
      </c>
      <c r="M297" s="118" t="s">
        <v>468</v>
      </c>
    </row>
    <row r="298" spans="1:13" ht="14.25">
      <c r="A298" s="28" t="s">
        <v>299</v>
      </c>
      <c r="B298" s="41" t="s">
        <v>470</v>
      </c>
      <c r="C298" s="106" t="s">
        <v>471</v>
      </c>
      <c r="D298" s="95" t="str">
        <f t="shared" si="39"/>
        <v>積樹T</v>
      </c>
      <c r="F298" s="101" t="str">
        <f t="shared" si="37"/>
        <v>せ０５</v>
      </c>
      <c r="G298" s="95" t="str">
        <f t="shared" si="38"/>
        <v>永友康貴</v>
      </c>
      <c r="H298" s="102" t="str">
        <f t="shared" si="40"/>
        <v>積樹T</v>
      </c>
      <c r="I298" s="102" t="s">
        <v>28</v>
      </c>
      <c r="J298" s="104">
        <v>1991</v>
      </c>
      <c r="K298" s="116">
        <f t="shared" si="41"/>
        <v>29</v>
      </c>
      <c r="L298" s="101" t="str">
        <f t="shared" si="42"/>
        <v>OK</v>
      </c>
      <c r="M298" s="118" t="s">
        <v>394</v>
      </c>
    </row>
    <row r="299" spans="1:13" ht="14.25">
      <c r="A299" s="28" t="s">
        <v>300</v>
      </c>
      <c r="B299" s="41" t="s">
        <v>293</v>
      </c>
      <c r="C299" s="106" t="s">
        <v>469</v>
      </c>
      <c r="D299" s="95" t="str">
        <f t="shared" si="39"/>
        <v>積樹T</v>
      </c>
      <c r="F299" s="101" t="str">
        <f t="shared" si="37"/>
        <v>せ０６</v>
      </c>
      <c r="G299" s="95" t="str">
        <f t="shared" si="38"/>
        <v>清水英泰</v>
      </c>
      <c r="H299" s="102" t="str">
        <f t="shared" si="40"/>
        <v>積樹T</v>
      </c>
      <c r="I299" s="102" t="s">
        <v>28</v>
      </c>
      <c r="J299" s="104">
        <v>1963</v>
      </c>
      <c r="K299" s="116">
        <f t="shared" si="41"/>
        <v>57</v>
      </c>
      <c r="L299" s="101" t="str">
        <f t="shared" si="42"/>
        <v>OK</v>
      </c>
      <c r="M299" s="118" t="s">
        <v>429</v>
      </c>
    </row>
    <row r="300" spans="1:13" ht="14.25">
      <c r="A300" s="28" t="s">
        <v>626</v>
      </c>
      <c r="B300" s="41" t="s">
        <v>627</v>
      </c>
      <c r="C300" s="123" t="s">
        <v>628</v>
      </c>
      <c r="D300" s="95" t="str">
        <f t="shared" si="39"/>
        <v>積樹T</v>
      </c>
      <c r="F300" s="101" t="str">
        <f t="shared" si="37"/>
        <v>せ０７</v>
      </c>
      <c r="G300" s="95" t="str">
        <f t="shared" si="38"/>
        <v>西垣学</v>
      </c>
      <c r="H300" s="102" t="str">
        <f t="shared" si="40"/>
        <v>積樹T</v>
      </c>
      <c r="I300" s="102" t="s">
        <v>28</v>
      </c>
      <c r="J300" s="104">
        <v>1974</v>
      </c>
      <c r="K300" s="116">
        <f t="shared" si="41"/>
        <v>46</v>
      </c>
      <c r="L300" s="101" t="str">
        <f t="shared" si="42"/>
        <v>OK</v>
      </c>
      <c r="M300" s="118" t="s">
        <v>357</v>
      </c>
    </row>
    <row r="301" spans="1:13" ht="14.25">
      <c r="A301" s="28" t="s">
        <v>303</v>
      </c>
      <c r="B301" s="41" t="s">
        <v>301</v>
      </c>
      <c r="C301" s="123" t="s">
        <v>302</v>
      </c>
      <c r="D301" s="95" t="str">
        <f t="shared" si="39"/>
        <v>積樹T</v>
      </c>
      <c r="F301" s="101" t="str">
        <f t="shared" si="37"/>
        <v>せ０８</v>
      </c>
      <c r="G301" s="95" t="str">
        <f t="shared" si="38"/>
        <v>平野和也</v>
      </c>
      <c r="H301" s="102" t="str">
        <f t="shared" si="40"/>
        <v>積樹T</v>
      </c>
      <c r="I301" s="102" t="s">
        <v>28</v>
      </c>
      <c r="J301" s="104">
        <v>1989</v>
      </c>
      <c r="K301" s="116">
        <f t="shared" si="41"/>
        <v>31</v>
      </c>
      <c r="L301" s="101" t="str">
        <f>IF(G301="","",IF(COUNTIF($G$6:$G$723,G301)&gt;1,"2重登録","OK"))</f>
        <v>OK</v>
      </c>
      <c r="M301" s="118" t="s">
        <v>629</v>
      </c>
    </row>
    <row r="302" spans="2:15" ht="14.25">
      <c r="B302" s="54"/>
      <c r="C302" s="188"/>
      <c r="F302" s="101"/>
      <c r="H302" s="102"/>
      <c r="I302" s="102"/>
      <c r="J302" s="104"/>
      <c r="K302" s="116"/>
      <c r="L302" s="101">
        <f aca="true" t="shared" si="43" ref="L302:L355">IF(G302="","",IF(COUNTIF($G$6:$G$723,G302)&gt;1,"2重登録","OK"))</f>
      </c>
      <c r="M302" s="100"/>
      <c r="N302" s="107"/>
      <c r="O302" s="107"/>
    </row>
    <row r="303" spans="2:15" ht="14.25">
      <c r="B303" s="54"/>
      <c r="C303" s="188"/>
      <c r="F303" s="101"/>
      <c r="H303" s="102"/>
      <c r="I303" s="102"/>
      <c r="J303" s="104"/>
      <c r="K303" s="116"/>
      <c r="L303" s="101">
        <f t="shared" si="43"/>
      </c>
      <c r="M303" s="100"/>
      <c r="N303" s="107"/>
      <c r="O303" s="107"/>
    </row>
    <row r="304" spans="2:12" ht="14.25">
      <c r="B304" s="55"/>
      <c r="C304" s="135"/>
      <c r="D304" s="106"/>
      <c r="E304" s="123"/>
      <c r="H304" s="102"/>
      <c r="I304" s="123"/>
      <c r="J304" s="180"/>
      <c r="K304" s="189"/>
      <c r="L304" s="101">
        <f t="shared" si="43"/>
      </c>
    </row>
    <row r="305" spans="2:13" ht="14.25">
      <c r="B305" s="28"/>
      <c r="C305" s="108"/>
      <c r="F305" s="101"/>
      <c r="I305" s="132"/>
      <c r="J305" s="104"/>
      <c r="K305" s="116"/>
      <c r="L305" s="101">
        <f t="shared" si="43"/>
      </c>
      <c r="M305" s="118"/>
    </row>
    <row r="306" spans="2:15" s="56" customFormat="1" ht="14.25">
      <c r="B306" s="627" t="s">
        <v>634</v>
      </c>
      <c r="C306" s="627"/>
      <c r="D306" s="628" t="s">
        <v>635</v>
      </c>
      <c r="E306" s="628"/>
      <c r="F306" s="628"/>
      <c r="G306" s="628"/>
      <c r="H306" s="160"/>
      <c r="I306" s="160"/>
      <c r="J306" s="190"/>
      <c r="K306" s="160"/>
      <c r="L306" s="101">
        <f t="shared" si="43"/>
      </c>
      <c r="M306" s="160"/>
      <c r="N306" s="160"/>
      <c r="O306" s="160"/>
    </row>
    <row r="307" spans="2:15" s="56" customFormat="1" ht="14.25">
      <c r="B307" s="627"/>
      <c r="C307" s="627"/>
      <c r="D307" s="628"/>
      <c r="E307" s="628"/>
      <c r="F307" s="628"/>
      <c r="G307" s="628"/>
      <c r="H307" s="160"/>
      <c r="I307" s="160"/>
      <c r="J307" s="190"/>
      <c r="K307" s="160"/>
      <c r="L307" s="101">
        <f t="shared" si="43"/>
      </c>
      <c r="M307" s="160"/>
      <c r="N307" s="160"/>
      <c r="O307" s="160"/>
    </row>
    <row r="308" spans="1:15" s="56" customFormat="1" ht="14.25">
      <c r="A308" s="41"/>
      <c r="B308" s="41" t="s">
        <v>212</v>
      </c>
      <c r="C308" s="123"/>
      <c r="D308" s="95"/>
      <c r="E308" s="123"/>
      <c r="F308" s="191"/>
      <c r="G308" s="192" t="s">
        <v>24</v>
      </c>
      <c r="H308" s="192" t="s">
        <v>25</v>
      </c>
      <c r="I308" s="123"/>
      <c r="J308" s="193"/>
      <c r="K308" s="189"/>
      <c r="L308" s="101"/>
      <c r="M308" s="95"/>
      <c r="N308" s="192"/>
      <c r="O308" s="192"/>
    </row>
    <row r="309" spans="1:15" s="56" customFormat="1" ht="14.25">
      <c r="A309" s="41"/>
      <c r="B309" s="629" t="s">
        <v>213</v>
      </c>
      <c r="C309" s="629"/>
      <c r="D309" s="95"/>
      <c r="E309" s="123"/>
      <c r="F309" s="191">
        <f>A309</f>
        <v>0</v>
      </c>
      <c r="G309" s="194">
        <f>COUNTIF($M$310:$M$354,"東近江市")</f>
        <v>7</v>
      </c>
      <c r="H309" s="195">
        <f>G309/(RIGHT(A354,2))</f>
        <v>0.15555555555555556</v>
      </c>
      <c r="I309" s="123"/>
      <c r="J309" s="193"/>
      <c r="K309" s="189"/>
      <c r="L309" s="101"/>
      <c r="M309" s="95"/>
      <c r="N309" s="160"/>
      <c r="O309" s="160"/>
    </row>
    <row r="310" spans="1:26" ht="14.25">
      <c r="A310" s="73" t="s">
        <v>935</v>
      </c>
      <c r="B310" s="74" t="s">
        <v>313</v>
      </c>
      <c r="C310" s="196" t="s">
        <v>314</v>
      </c>
      <c r="D310" s="123" t="s">
        <v>212</v>
      </c>
      <c r="E310" s="196"/>
      <c r="F310" s="191" t="s">
        <v>935</v>
      </c>
      <c r="G310" s="196" t="s">
        <v>936</v>
      </c>
      <c r="H310" s="123" t="s">
        <v>309</v>
      </c>
      <c r="I310" s="123" t="s">
        <v>28</v>
      </c>
      <c r="J310" s="197">
        <v>1978</v>
      </c>
      <c r="K310" s="189">
        <f>2020-J310</f>
        <v>42</v>
      </c>
      <c r="L310" s="101" t="str">
        <f t="shared" si="43"/>
        <v>OK</v>
      </c>
      <c r="M310" s="196" t="s">
        <v>33</v>
      </c>
      <c r="N310" s="196"/>
      <c r="O310" s="196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4.25">
      <c r="A311" s="73" t="s">
        <v>937</v>
      </c>
      <c r="B311" s="75" t="s">
        <v>472</v>
      </c>
      <c r="C311" s="198" t="s">
        <v>473</v>
      </c>
      <c r="D311" s="123" t="s">
        <v>212</v>
      </c>
      <c r="E311" s="196"/>
      <c r="F311" s="191" t="s">
        <v>937</v>
      </c>
      <c r="G311" s="95" t="s">
        <v>938</v>
      </c>
      <c r="H311" s="123" t="s">
        <v>309</v>
      </c>
      <c r="I311" s="123" t="s">
        <v>28</v>
      </c>
      <c r="J311" s="197">
        <v>1959</v>
      </c>
      <c r="K311" s="189">
        <f aca="true" t="shared" si="44" ref="K311:K355">2020-J311</f>
        <v>61</v>
      </c>
      <c r="L311" s="101" t="str">
        <f t="shared" si="43"/>
        <v>OK</v>
      </c>
      <c r="M311" s="199" t="s">
        <v>265</v>
      </c>
      <c r="N311" s="200"/>
      <c r="O311" s="200"/>
      <c r="P311" s="76"/>
      <c r="Q311" s="76"/>
      <c r="R311" s="76"/>
      <c r="S311" s="76"/>
      <c r="T311" s="76"/>
      <c r="U311" s="74"/>
      <c r="V311" s="74"/>
      <c r="W311" s="74"/>
      <c r="X311" s="74"/>
      <c r="Y311" s="74"/>
      <c r="Z311" s="74"/>
    </row>
    <row r="312" spans="1:26" ht="14.25">
      <c r="A312" s="73" t="s">
        <v>214</v>
      </c>
      <c r="B312" s="77" t="s">
        <v>474</v>
      </c>
      <c r="C312" s="201" t="s">
        <v>475</v>
      </c>
      <c r="D312" s="123" t="s">
        <v>212</v>
      </c>
      <c r="E312" s="202"/>
      <c r="F312" s="191" t="s">
        <v>214</v>
      </c>
      <c r="G312" s="196" t="s">
        <v>939</v>
      </c>
      <c r="H312" s="123" t="s">
        <v>309</v>
      </c>
      <c r="I312" s="123" t="s">
        <v>28</v>
      </c>
      <c r="J312" s="57">
        <v>1971</v>
      </c>
      <c r="K312" s="189">
        <f t="shared" si="44"/>
        <v>49</v>
      </c>
      <c r="L312" s="101" t="str">
        <f t="shared" si="43"/>
        <v>OK</v>
      </c>
      <c r="M312" s="203" t="s">
        <v>265</v>
      </c>
      <c r="N312" s="196"/>
      <c r="O312" s="196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4.25">
      <c r="A313" s="73" t="s">
        <v>215</v>
      </c>
      <c r="B313" s="78" t="s">
        <v>400</v>
      </c>
      <c r="C313" s="204" t="s">
        <v>401</v>
      </c>
      <c r="D313" s="123" t="s">
        <v>212</v>
      </c>
      <c r="E313" s="138"/>
      <c r="F313" s="191" t="s">
        <v>215</v>
      </c>
      <c r="G313" s="95" t="s">
        <v>940</v>
      </c>
      <c r="H313" s="123" t="s">
        <v>309</v>
      </c>
      <c r="I313" s="95" t="s">
        <v>28</v>
      </c>
      <c r="J313" s="96">
        <v>1960</v>
      </c>
      <c r="K313" s="189">
        <f t="shared" si="44"/>
        <v>60</v>
      </c>
      <c r="L313" s="101" t="str">
        <f t="shared" si="43"/>
        <v>OK</v>
      </c>
      <c r="M313" s="176" t="s">
        <v>263</v>
      </c>
      <c r="N313" s="200"/>
      <c r="O313" s="200"/>
      <c r="P313" s="76"/>
      <c r="Q313" s="76"/>
      <c r="R313" s="76"/>
      <c r="S313" s="76"/>
      <c r="T313" s="76"/>
      <c r="U313" s="74"/>
      <c r="V313" s="74"/>
      <c r="W313" s="74"/>
      <c r="X313" s="74"/>
      <c r="Y313" s="74"/>
      <c r="Z313" s="74"/>
    </row>
    <row r="314" spans="1:26" ht="14.25">
      <c r="A314" s="73" t="s">
        <v>216</v>
      </c>
      <c r="B314" s="78" t="s">
        <v>402</v>
      </c>
      <c r="C314" s="204" t="s">
        <v>403</v>
      </c>
      <c r="D314" s="123" t="s">
        <v>212</v>
      </c>
      <c r="E314" s="138"/>
      <c r="F314" s="191" t="s">
        <v>216</v>
      </c>
      <c r="G314" s="95" t="s">
        <v>941</v>
      </c>
      <c r="H314" s="123" t="s">
        <v>309</v>
      </c>
      <c r="I314" s="95" t="s">
        <v>28</v>
      </c>
      <c r="J314" s="96">
        <v>1975</v>
      </c>
      <c r="K314" s="189">
        <f t="shared" si="44"/>
        <v>45</v>
      </c>
      <c r="L314" s="101" t="str">
        <f t="shared" si="43"/>
        <v>OK</v>
      </c>
      <c r="M314" s="176" t="s">
        <v>263</v>
      </c>
      <c r="N314" s="200"/>
      <c r="O314" s="200"/>
      <c r="P314" s="76"/>
      <c r="Q314" s="76"/>
      <c r="R314" s="76"/>
      <c r="S314" s="76"/>
      <c r="T314" s="76"/>
      <c r="U314" s="74"/>
      <c r="V314" s="74"/>
      <c r="W314" s="74"/>
      <c r="X314" s="74"/>
      <c r="Y314" s="74"/>
      <c r="Z314" s="74"/>
    </row>
    <row r="315" spans="1:26" ht="14.25">
      <c r="A315" s="73" t="s">
        <v>217</v>
      </c>
      <c r="B315" s="77" t="s">
        <v>476</v>
      </c>
      <c r="C315" s="201" t="s">
        <v>477</v>
      </c>
      <c r="D315" s="123" t="s">
        <v>212</v>
      </c>
      <c r="E315" s="202"/>
      <c r="F315" s="191" t="s">
        <v>217</v>
      </c>
      <c r="G315" s="196" t="s">
        <v>942</v>
      </c>
      <c r="H315" s="123" t="s">
        <v>309</v>
      </c>
      <c r="I315" s="123" t="s">
        <v>28</v>
      </c>
      <c r="J315" s="57">
        <v>1970</v>
      </c>
      <c r="K315" s="189">
        <f t="shared" si="44"/>
        <v>50</v>
      </c>
      <c r="L315" s="101" t="str">
        <f t="shared" si="43"/>
        <v>OK</v>
      </c>
      <c r="M315" s="203" t="s">
        <v>289</v>
      </c>
      <c r="N315" s="200"/>
      <c r="O315" s="200"/>
      <c r="P315" s="76"/>
      <c r="Q315" s="76"/>
      <c r="R315" s="76"/>
      <c r="S315" s="76"/>
      <c r="T315" s="76"/>
      <c r="U315" s="74"/>
      <c r="V315" s="74"/>
      <c r="W315" s="74"/>
      <c r="X315" s="74"/>
      <c r="Y315" s="74"/>
      <c r="Z315" s="74"/>
    </row>
    <row r="316" spans="1:26" ht="14.25">
      <c r="A316" s="73" t="s">
        <v>218</v>
      </c>
      <c r="B316" s="77" t="s">
        <v>476</v>
      </c>
      <c r="C316" s="201" t="s">
        <v>478</v>
      </c>
      <c r="D316" s="123" t="s">
        <v>212</v>
      </c>
      <c r="E316" s="202" t="s">
        <v>100</v>
      </c>
      <c r="F316" s="191" t="s">
        <v>218</v>
      </c>
      <c r="G316" s="196" t="s">
        <v>943</v>
      </c>
      <c r="H316" s="123" t="s">
        <v>309</v>
      </c>
      <c r="I316" s="123" t="s">
        <v>28</v>
      </c>
      <c r="J316" s="57">
        <v>2003</v>
      </c>
      <c r="K316" s="189">
        <f t="shared" si="44"/>
        <v>17</v>
      </c>
      <c r="L316" s="101" t="str">
        <f t="shared" si="43"/>
        <v>OK</v>
      </c>
      <c r="M316" s="203" t="s">
        <v>289</v>
      </c>
      <c r="N316" s="196"/>
      <c r="O316" s="196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4.25">
      <c r="A317" s="73" t="s">
        <v>219</v>
      </c>
      <c r="B317" s="75" t="s">
        <v>315</v>
      </c>
      <c r="C317" s="198" t="s">
        <v>316</v>
      </c>
      <c r="D317" s="123" t="s">
        <v>212</v>
      </c>
      <c r="E317" s="196"/>
      <c r="F317" s="191" t="s">
        <v>219</v>
      </c>
      <c r="G317" s="95" t="s">
        <v>944</v>
      </c>
      <c r="H317" s="123" t="s">
        <v>309</v>
      </c>
      <c r="I317" s="123" t="s">
        <v>28</v>
      </c>
      <c r="J317" s="197">
        <v>1973</v>
      </c>
      <c r="K317" s="189">
        <f t="shared" si="44"/>
        <v>47</v>
      </c>
      <c r="L317" s="101" t="str">
        <f t="shared" si="43"/>
        <v>OK</v>
      </c>
      <c r="M317" s="196" t="s">
        <v>265</v>
      </c>
      <c r="N317" s="196"/>
      <c r="O317" s="196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0" ht="14.25">
      <c r="A318" s="73" t="s">
        <v>220</v>
      </c>
      <c r="B318" s="79" t="s">
        <v>479</v>
      </c>
      <c r="C318" s="205" t="s">
        <v>480</v>
      </c>
      <c r="D318" s="123" t="s">
        <v>212</v>
      </c>
      <c r="E318" s="206"/>
      <c r="F318" s="191" t="s">
        <v>221</v>
      </c>
      <c r="G318" s="196" t="s">
        <v>945</v>
      </c>
      <c r="H318" s="123" t="s">
        <v>309</v>
      </c>
      <c r="I318" s="207" t="s">
        <v>28</v>
      </c>
      <c r="J318" s="208">
        <v>1967</v>
      </c>
      <c r="K318" s="189">
        <f t="shared" si="44"/>
        <v>53</v>
      </c>
      <c r="L318" s="101" t="str">
        <f t="shared" si="43"/>
        <v>OK</v>
      </c>
      <c r="M318" s="203" t="s">
        <v>317</v>
      </c>
      <c r="N318" s="196"/>
      <c r="O318" s="196"/>
      <c r="P318" s="74"/>
      <c r="Q318" s="74"/>
      <c r="R318" s="74"/>
      <c r="S318" s="74"/>
      <c r="T318" s="74"/>
    </row>
    <row r="319" spans="1:20" ht="14.25">
      <c r="A319" s="73" t="s">
        <v>221</v>
      </c>
      <c r="B319" s="78" t="s">
        <v>481</v>
      </c>
      <c r="C319" s="204" t="s">
        <v>482</v>
      </c>
      <c r="D319" s="123" t="s">
        <v>212</v>
      </c>
      <c r="E319" s="146"/>
      <c r="F319" s="191" t="s">
        <v>222</v>
      </c>
      <c r="G319" s="95" t="s">
        <v>946</v>
      </c>
      <c r="H319" s="123" t="s">
        <v>309</v>
      </c>
      <c r="I319" s="95" t="s">
        <v>28</v>
      </c>
      <c r="J319" s="96">
        <v>1982</v>
      </c>
      <c r="K319" s="189">
        <f t="shared" si="44"/>
        <v>38</v>
      </c>
      <c r="L319" s="101" t="str">
        <f t="shared" si="43"/>
        <v>OK</v>
      </c>
      <c r="M319" s="123" t="s">
        <v>289</v>
      </c>
      <c r="N319" s="196"/>
      <c r="O319" s="196"/>
      <c r="P319" s="74"/>
      <c r="Q319" s="74"/>
      <c r="R319" s="74"/>
      <c r="S319" s="74"/>
      <c r="T319" s="74"/>
    </row>
    <row r="320" spans="1:20" ht="14.25">
      <c r="A320" s="73" t="s">
        <v>222</v>
      </c>
      <c r="B320" s="77" t="s">
        <v>483</v>
      </c>
      <c r="C320" s="201" t="s">
        <v>484</v>
      </c>
      <c r="D320" s="123" t="s">
        <v>212</v>
      </c>
      <c r="E320" s="202"/>
      <c r="F320" s="191" t="s">
        <v>223</v>
      </c>
      <c r="G320" s="196" t="s">
        <v>947</v>
      </c>
      <c r="H320" s="123" t="s">
        <v>309</v>
      </c>
      <c r="I320" s="123" t="s">
        <v>28</v>
      </c>
      <c r="J320" s="57">
        <v>1982</v>
      </c>
      <c r="K320" s="189">
        <f t="shared" si="44"/>
        <v>38</v>
      </c>
      <c r="L320" s="101" t="str">
        <f t="shared" si="43"/>
        <v>OK</v>
      </c>
      <c r="M320" s="203" t="s">
        <v>331</v>
      </c>
      <c r="N320" s="200"/>
      <c r="O320" s="200"/>
      <c r="P320" s="76"/>
      <c r="Q320" s="76"/>
      <c r="R320" s="76"/>
      <c r="S320" s="76"/>
      <c r="T320" s="76"/>
    </row>
    <row r="321" spans="1:20" ht="14.25">
      <c r="A321" s="73" t="s">
        <v>223</v>
      </c>
      <c r="B321" s="75" t="s">
        <v>636</v>
      </c>
      <c r="C321" s="198" t="s">
        <v>376</v>
      </c>
      <c r="D321" s="123" t="s">
        <v>212</v>
      </c>
      <c r="E321" s="95"/>
      <c r="F321" s="191" t="s">
        <v>224</v>
      </c>
      <c r="G321" s="95" t="s">
        <v>948</v>
      </c>
      <c r="H321" s="123" t="s">
        <v>309</v>
      </c>
      <c r="I321" s="95" t="s">
        <v>28</v>
      </c>
      <c r="J321" s="96">
        <v>1977</v>
      </c>
      <c r="K321" s="189">
        <f t="shared" si="44"/>
        <v>43</v>
      </c>
      <c r="L321" s="101" t="str">
        <f t="shared" si="43"/>
        <v>OK</v>
      </c>
      <c r="M321" s="95" t="s">
        <v>306</v>
      </c>
      <c r="N321" s="196"/>
      <c r="O321" s="196"/>
      <c r="P321" s="74"/>
      <c r="Q321" s="74"/>
      <c r="R321" s="74"/>
      <c r="S321" s="74"/>
      <c r="T321" s="74"/>
    </row>
    <row r="322" spans="1:20" ht="14.25">
      <c r="A322" s="73" t="s">
        <v>224</v>
      </c>
      <c r="B322" s="75" t="s">
        <v>485</v>
      </c>
      <c r="C322" s="198" t="s">
        <v>486</v>
      </c>
      <c r="D322" s="123" t="s">
        <v>212</v>
      </c>
      <c r="E322" s="196"/>
      <c r="F322" s="191" t="s">
        <v>225</v>
      </c>
      <c r="G322" s="196" t="s">
        <v>949</v>
      </c>
      <c r="H322" s="123" t="s">
        <v>309</v>
      </c>
      <c r="I322" s="123" t="s">
        <v>28</v>
      </c>
      <c r="J322" s="197">
        <v>1961</v>
      </c>
      <c r="K322" s="189">
        <f t="shared" si="44"/>
        <v>59</v>
      </c>
      <c r="L322" s="101" t="str">
        <f t="shared" si="43"/>
        <v>OK</v>
      </c>
      <c r="M322" s="209" t="s">
        <v>265</v>
      </c>
      <c r="N322" s="196"/>
      <c r="O322" s="196"/>
      <c r="P322" s="74"/>
      <c r="Q322" s="74"/>
      <c r="R322" s="74"/>
      <c r="S322" s="74"/>
      <c r="T322" s="74"/>
    </row>
    <row r="323" spans="1:20" ht="14.25">
      <c r="A323" s="73" t="s">
        <v>225</v>
      </c>
      <c r="B323" s="75" t="s">
        <v>311</v>
      </c>
      <c r="C323" s="198" t="s">
        <v>312</v>
      </c>
      <c r="D323" s="123" t="s">
        <v>212</v>
      </c>
      <c r="E323" s="196"/>
      <c r="F323" s="191" t="s">
        <v>227</v>
      </c>
      <c r="G323" s="95" t="s">
        <v>950</v>
      </c>
      <c r="H323" s="123" t="s">
        <v>309</v>
      </c>
      <c r="I323" s="123" t="s">
        <v>28</v>
      </c>
      <c r="J323" s="197">
        <v>1997</v>
      </c>
      <c r="K323" s="189">
        <f t="shared" si="44"/>
        <v>23</v>
      </c>
      <c r="L323" s="101" t="str">
        <f t="shared" si="43"/>
        <v>OK</v>
      </c>
      <c r="M323" s="203" t="s">
        <v>274</v>
      </c>
      <c r="N323" s="196"/>
      <c r="O323" s="196"/>
      <c r="P323" s="74"/>
      <c r="Q323" s="74"/>
      <c r="R323" s="74"/>
      <c r="S323" s="74"/>
      <c r="T323" s="74"/>
    </row>
    <row r="324" spans="1:20" ht="14.25">
      <c r="A324" s="73" t="s">
        <v>227</v>
      </c>
      <c r="B324" s="75" t="s">
        <v>951</v>
      </c>
      <c r="C324" s="198" t="s">
        <v>637</v>
      </c>
      <c r="D324" s="123" t="s">
        <v>212</v>
      </c>
      <c r="E324" s="196"/>
      <c r="F324" s="191" t="s">
        <v>230</v>
      </c>
      <c r="G324" s="95" t="s">
        <v>952</v>
      </c>
      <c r="H324" s="123" t="s">
        <v>309</v>
      </c>
      <c r="I324" s="123" t="s">
        <v>28</v>
      </c>
      <c r="J324" s="197">
        <v>1975</v>
      </c>
      <c r="K324" s="189">
        <f t="shared" si="44"/>
        <v>45</v>
      </c>
      <c r="L324" s="101" t="str">
        <f t="shared" si="43"/>
        <v>OK</v>
      </c>
      <c r="M324" s="196" t="s">
        <v>317</v>
      </c>
      <c r="N324" s="196"/>
      <c r="O324" s="196"/>
      <c r="P324" s="74"/>
      <c r="Q324" s="74"/>
      <c r="R324" s="74"/>
      <c r="S324" s="74"/>
      <c r="T324" s="74"/>
    </row>
    <row r="325" spans="1:20" ht="14.25">
      <c r="A325" s="73" t="s">
        <v>230</v>
      </c>
      <c r="B325" s="79" t="s">
        <v>638</v>
      </c>
      <c r="C325" s="210" t="s">
        <v>487</v>
      </c>
      <c r="D325" s="123" t="s">
        <v>212</v>
      </c>
      <c r="E325" s="196"/>
      <c r="F325" s="191" t="s">
        <v>231</v>
      </c>
      <c r="G325" s="196" t="s">
        <v>953</v>
      </c>
      <c r="H325" s="123" t="s">
        <v>309</v>
      </c>
      <c r="I325" s="207" t="s">
        <v>28</v>
      </c>
      <c r="J325" s="197">
        <v>1971</v>
      </c>
      <c r="K325" s="189">
        <f t="shared" si="44"/>
        <v>49</v>
      </c>
      <c r="L325" s="101" t="str">
        <f t="shared" si="43"/>
        <v>OK</v>
      </c>
      <c r="M325" s="209" t="s">
        <v>265</v>
      </c>
      <c r="N325" s="196"/>
      <c r="O325" s="196"/>
      <c r="P325" s="74"/>
      <c r="Q325" s="74"/>
      <c r="R325" s="74"/>
      <c r="S325" s="74"/>
      <c r="T325" s="74"/>
    </row>
    <row r="326" spans="1:20" ht="14.25">
      <c r="A326" s="73" t="s">
        <v>231</v>
      </c>
      <c r="B326" s="77" t="s">
        <v>287</v>
      </c>
      <c r="C326" s="201" t="s">
        <v>488</v>
      </c>
      <c r="D326" s="123" t="s">
        <v>212</v>
      </c>
      <c r="E326" s="202"/>
      <c r="F326" s="191" t="s">
        <v>232</v>
      </c>
      <c r="G326" s="196" t="s">
        <v>954</v>
      </c>
      <c r="H326" s="123" t="s">
        <v>309</v>
      </c>
      <c r="I326" s="123" t="s">
        <v>28</v>
      </c>
      <c r="J326" s="57">
        <v>1970</v>
      </c>
      <c r="K326" s="189">
        <f t="shared" si="44"/>
        <v>50</v>
      </c>
      <c r="L326" s="101" t="str">
        <f t="shared" si="43"/>
        <v>OK</v>
      </c>
      <c r="M326" s="203" t="s">
        <v>387</v>
      </c>
      <c r="N326" s="196"/>
      <c r="O326" s="196"/>
      <c r="P326" s="74"/>
      <c r="Q326" s="74"/>
      <c r="R326" s="74"/>
      <c r="S326" s="74"/>
      <c r="T326" s="74"/>
    </row>
    <row r="327" spans="1:20" ht="14.25">
      <c r="A327" s="73" t="s">
        <v>232</v>
      </c>
      <c r="B327" s="77" t="s">
        <v>287</v>
      </c>
      <c r="C327" s="201" t="s">
        <v>489</v>
      </c>
      <c r="D327" s="123" t="s">
        <v>212</v>
      </c>
      <c r="E327" s="202"/>
      <c r="F327" s="191" t="s">
        <v>233</v>
      </c>
      <c r="G327" s="196" t="s">
        <v>955</v>
      </c>
      <c r="H327" s="123" t="s">
        <v>309</v>
      </c>
      <c r="I327" s="123" t="s">
        <v>28</v>
      </c>
      <c r="J327" s="57">
        <v>1967</v>
      </c>
      <c r="K327" s="189">
        <f t="shared" si="44"/>
        <v>53</v>
      </c>
      <c r="L327" s="101" t="str">
        <f t="shared" si="43"/>
        <v>OK</v>
      </c>
      <c r="M327" s="203" t="s">
        <v>387</v>
      </c>
      <c r="N327" s="196"/>
      <c r="O327" s="196"/>
      <c r="P327" s="74"/>
      <c r="Q327" s="74"/>
      <c r="R327" s="74"/>
      <c r="S327" s="74"/>
      <c r="T327" s="74"/>
    </row>
    <row r="328" spans="1:20" ht="14.25">
      <c r="A328" s="73" t="s">
        <v>233</v>
      </c>
      <c r="B328" s="81" t="s">
        <v>451</v>
      </c>
      <c r="C328" s="211" t="s">
        <v>639</v>
      </c>
      <c r="D328" s="123" t="s">
        <v>212</v>
      </c>
      <c r="E328" s="202"/>
      <c r="F328" s="191" t="s">
        <v>234</v>
      </c>
      <c r="G328" s="196" t="s">
        <v>956</v>
      </c>
      <c r="H328" s="123" t="s">
        <v>309</v>
      </c>
      <c r="I328" s="207" t="s">
        <v>28</v>
      </c>
      <c r="J328" s="212">
        <v>1976</v>
      </c>
      <c r="K328" s="189">
        <f t="shared" si="44"/>
        <v>44</v>
      </c>
      <c r="L328" s="101" t="str">
        <f t="shared" si="43"/>
        <v>OK</v>
      </c>
      <c r="M328" s="203" t="s">
        <v>394</v>
      </c>
      <c r="N328" s="196"/>
      <c r="O328" s="196"/>
      <c r="P328" s="74"/>
      <c r="Q328" s="74"/>
      <c r="R328" s="74"/>
      <c r="S328" s="74"/>
      <c r="T328" s="74"/>
    </row>
    <row r="329" spans="1:20" ht="14.25">
      <c r="A329" s="73" t="s">
        <v>234</v>
      </c>
      <c r="B329" s="52" t="s">
        <v>957</v>
      </c>
      <c r="C329" s="182" t="s">
        <v>958</v>
      </c>
      <c r="D329" s="123" t="s">
        <v>212</v>
      </c>
      <c r="E329" s="95"/>
      <c r="F329" s="191" t="s">
        <v>235</v>
      </c>
      <c r="G329" s="95" t="s">
        <v>959</v>
      </c>
      <c r="H329" s="123" t="s">
        <v>309</v>
      </c>
      <c r="I329" s="95" t="s">
        <v>28</v>
      </c>
      <c r="J329" s="96">
        <v>1997</v>
      </c>
      <c r="K329" s="189">
        <f t="shared" si="44"/>
        <v>23</v>
      </c>
      <c r="L329" s="101" t="str">
        <f t="shared" si="43"/>
        <v>OK</v>
      </c>
      <c r="M329" s="95" t="s">
        <v>274</v>
      </c>
      <c r="N329" s="196"/>
      <c r="O329" s="196"/>
      <c r="P329" s="74"/>
      <c r="Q329" s="74"/>
      <c r="R329" s="74"/>
      <c r="S329" s="74"/>
      <c r="T329" s="74"/>
    </row>
    <row r="330" spans="1:20" ht="14.25">
      <c r="A330" s="73" t="s">
        <v>235</v>
      </c>
      <c r="B330" s="82" t="s">
        <v>372</v>
      </c>
      <c r="C330" s="213" t="s">
        <v>960</v>
      </c>
      <c r="D330" s="123" t="s">
        <v>212</v>
      </c>
      <c r="E330" s="197" t="s">
        <v>100</v>
      </c>
      <c r="F330" s="191" t="s">
        <v>236</v>
      </c>
      <c r="G330" s="95" t="s">
        <v>961</v>
      </c>
      <c r="H330" s="123" t="s">
        <v>309</v>
      </c>
      <c r="I330" s="95" t="s">
        <v>28</v>
      </c>
      <c r="J330" s="96">
        <v>2007</v>
      </c>
      <c r="K330" s="189">
        <f t="shared" si="44"/>
        <v>13</v>
      </c>
      <c r="L330" s="101" t="str">
        <f t="shared" si="43"/>
        <v>OK</v>
      </c>
      <c r="M330" s="214" t="s">
        <v>263</v>
      </c>
      <c r="N330" s="196"/>
      <c r="O330" s="196"/>
      <c r="P330" s="74"/>
      <c r="Q330" s="74"/>
      <c r="R330" s="74"/>
      <c r="S330" s="74"/>
      <c r="T330" s="74"/>
    </row>
    <row r="331" spans="1:15" ht="14.25">
      <c r="A331" s="73" t="s">
        <v>236</v>
      </c>
      <c r="B331" s="83" t="s">
        <v>22</v>
      </c>
      <c r="C331" s="215" t="s">
        <v>226</v>
      </c>
      <c r="D331" s="123" t="s">
        <v>212</v>
      </c>
      <c r="E331" s="216"/>
      <c r="F331" s="191" t="s">
        <v>237</v>
      </c>
      <c r="G331" s="196" t="s">
        <v>962</v>
      </c>
      <c r="H331" s="123" t="s">
        <v>309</v>
      </c>
      <c r="I331" s="123" t="s">
        <v>28</v>
      </c>
      <c r="J331" s="59">
        <v>1959</v>
      </c>
      <c r="K331" s="189">
        <f t="shared" si="44"/>
        <v>61</v>
      </c>
      <c r="L331" s="101" t="str">
        <f t="shared" si="43"/>
        <v>OK</v>
      </c>
      <c r="M331" s="203" t="s">
        <v>332</v>
      </c>
      <c r="N331" s="107"/>
      <c r="O331" s="107"/>
    </row>
    <row r="332" spans="1:15" ht="14.25">
      <c r="A332" s="73" t="s">
        <v>237</v>
      </c>
      <c r="B332" s="82" t="s">
        <v>228</v>
      </c>
      <c r="C332" s="213" t="s">
        <v>229</v>
      </c>
      <c r="D332" s="123" t="s">
        <v>212</v>
      </c>
      <c r="E332" s="95"/>
      <c r="F332" s="191" t="s">
        <v>238</v>
      </c>
      <c r="G332" s="95" t="s">
        <v>963</v>
      </c>
      <c r="H332" s="123" t="s">
        <v>309</v>
      </c>
      <c r="I332" s="95" t="s">
        <v>28</v>
      </c>
      <c r="J332" s="96">
        <v>1972</v>
      </c>
      <c r="K332" s="189">
        <f t="shared" si="44"/>
        <v>48</v>
      </c>
      <c r="L332" s="101" t="str">
        <f t="shared" si="43"/>
        <v>OK</v>
      </c>
      <c r="M332" s="100" t="s">
        <v>263</v>
      </c>
      <c r="N332" s="107"/>
      <c r="O332" s="107"/>
    </row>
    <row r="333" spans="1:15" ht="14.25">
      <c r="A333" s="73" t="s">
        <v>238</v>
      </c>
      <c r="B333" s="75" t="s">
        <v>228</v>
      </c>
      <c r="C333" s="198" t="s">
        <v>308</v>
      </c>
      <c r="D333" s="123" t="s">
        <v>212</v>
      </c>
      <c r="E333" s="197" t="s">
        <v>100</v>
      </c>
      <c r="F333" s="191" t="s">
        <v>239</v>
      </c>
      <c r="G333" s="95" t="s">
        <v>964</v>
      </c>
      <c r="H333" s="123" t="s">
        <v>309</v>
      </c>
      <c r="I333" s="123" t="s">
        <v>28</v>
      </c>
      <c r="J333" s="197">
        <v>2008</v>
      </c>
      <c r="K333" s="189">
        <f t="shared" si="44"/>
        <v>12</v>
      </c>
      <c r="L333" s="101" t="str">
        <f t="shared" si="43"/>
        <v>OK</v>
      </c>
      <c r="M333" s="214" t="s">
        <v>263</v>
      </c>
      <c r="N333" s="107"/>
      <c r="O333" s="107"/>
    </row>
    <row r="334" spans="1:15" ht="14.25">
      <c r="A334" s="73" t="s">
        <v>239</v>
      </c>
      <c r="B334" s="82" t="s">
        <v>89</v>
      </c>
      <c r="C334" s="213" t="s">
        <v>965</v>
      </c>
      <c r="D334" s="123" t="s">
        <v>212</v>
      </c>
      <c r="E334" s="95"/>
      <c r="F334" s="191" t="s">
        <v>240</v>
      </c>
      <c r="G334" s="95" t="s">
        <v>966</v>
      </c>
      <c r="H334" s="123" t="s">
        <v>309</v>
      </c>
      <c r="I334" s="95" t="s">
        <v>28</v>
      </c>
      <c r="J334" s="96">
        <v>1984</v>
      </c>
      <c r="K334" s="189">
        <f t="shared" si="44"/>
        <v>36</v>
      </c>
      <c r="L334" s="101" t="str">
        <f t="shared" si="43"/>
        <v>OK</v>
      </c>
      <c r="M334" s="95" t="s">
        <v>282</v>
      </c>
      <c r="N334" s="107"/>
      <c r="O334" s="107"/>
    </row>
    <row r="335" spans="1:15" ht="14.25">
      <c r="A335" s="73" t="s">
        <v>240</v>
      </c>
      <c r="B335" s="75" t="s">
        <v>89</v>
      </c>
      <c r="C335" s="198" t="s">
        <v>310</v>
      </c>
      <c r="D335" s="123" t="s">
        <v>212</v>
      </c>
      <c r="E335" s="196"/>
      <c r="F335" s="191" t="s">
        <v>241</v>
      </c>
      <c r="G335" s="95" t="s">
        <v>967</v>
      </c>
      <c r="H335" s="123" t="s">
        <v>309</v>
      </c>
      <c r="I335" s="123" t="s">
        <v>28</v>
      </c>
      <c r="J335" s="197">
        <v>1964</v>
      </c>
      <c r="K335" s="189">
        <f t="shared" si="44"/>
        <v>56</v>
      </c>
      <c r="L335" s="101" t="str">
        <f t="shared" si="43"/>
        <v>OK</v>
      </c>
      <c r="M335" s="196" t="s">
        <v>34</v>
      </c>
      <c r="N335" s="107"/>
      <c r="O335" s="107"/>
    </row>
    <row r="336" spans="1:15" ht="14.25">
      <c r="A336" s="73" t="s">
        <v>241</v>
      </c>
      <c r="B336" s="75" t="s">
        <v>89</v>
      </c>
      <c r="C336" s="198" t="s">
        <v>491</v>
      </c>
      <c r="D336" s="123" t="s">
        <v>212</v>
      </c>
      <c r="E336" s="196"/>
      <c r="F336" s="191" t="s">
        <v>242</v>
      </c>
      <c r="G336" s="196" t="s">
        <v>968</v>
      </c>
      <c r="H336" s="123" t="s">
        <v>309</v>
      </c>
      <c r="I336" s="123" t="s">
        <v>28</v>
      </c>
      <c r="J336" s="197">
        <v>1963</v>
      </c>
      <c r="K336" s="189">
        <f t="shared" si="44"/>
        <v>57</v>
      </c>
      <c r="L336" s="101" t="str">
        <f t="shared" si="43"/>
        <v>OK</v>
      </c>
      <c r="M336" s="196" t="s">
        <v>33</v>
      </c>
      <c r="N336" s="107"/>
      <c r="O336" s="107"/>
    </row>
    <row r="337" spans="1:15" ht="14.25">
      <c r="A337" s="73" t="s">
        <v>242</v>
      </c>
      <c r="B337" s="75" t="s">
        <v>969</v>
      </c>
      <c r="C337" s="198" t="s">
        <v>970</v>
      </c>
      <c r="D337" s="123" t="s">
        <v>212</v>
      </c>
      <c r="E337" s="196"/>
      <c r="F337" s="191" t="s">
        <v>243</v>
      </c>
      <c r="G337" s="196" t="s">
        <v>971</v>
      </c>
      <c r="H337" s="123" t="s">
        <v>309</v>
      </c>
      <c r="I337" s="123" t="s">
        <v>28</v>
      </c>
      <c r="J337" s="197">
        <v>1969</v>
      </c>
      <c r="K337" s="189">
        <f t="shared" si="44"/>
        <v>51</v>
      </c>
      <c r="L337" s="101" t="str">
        <f t="shared" si="43"/>
        <v>OK</v>
      </c>
      <c r="M337" s="196" t="s">
        <v>33</v>
      </c>
      <c r="N337" s="107"/>
      <c r="O337" s="107"/>
    </row>
    <row r="338" spans="1:15" ht="14.25">
      <c r="A338" s="73" t="s">
        <v>243</v>
      </c>
      <c r="B338" s="75" t="s">
        <v>972</v>
      </c>
      <c r="C338" s="198" t="s">
        <v>973</v>
      </c>
      <c r="D338" s="123" t="s">
        <v>212</v>
      </c>
      <c r="E338" s="196"/>
      <c r="F338" s="191" t="s">
        <v>244</v>
      </c>
      <c r="G338" s="196" t="s">
        <v>974</v>
      </c>
      <c r="H338" s="123" t="s">
        <v>309</v>
      </c>
      <c r="I338" s="123" t="s">
        <v>28</v>
      </c>
      <c r="J338" s="197">
        <v>1973</v>
      </c>
      <c r="K338" s="189">
        <f t="shared" si="44"/>
        <v>47</v>
      </c>
      <c r="L338" s="101" t="str">
        <f t="shared" si="43"/>
        <v>OK</v>
      </c>
      <c r="M338" s="196" t="s">
        <v>33</v>
      </c>
      <c r="N338" s="107"/>
      <c r="O338" s="107"/>
    </row>
    <row r="339" spans="1:15" ht="14.25">
      <c r="A339" s="73" t="s">
        <v>244</v>
      </c>
      <c r="B339" s="80" t="s">
        <v>686</v>
      </c>
      <c r="C339" s="205" t="s">
        <v>687</v>
      </c>
      <c r="D339" s="123" t="s">
        <v>212</v>
      </c>
      <c r="E339" s="217"/>
      <c r="F339" s="191" t="s">
        <v>245</v>
      </c>
      <c r="G339" s="95" t="s">
        <v>975</v>
      </c>
      <c r="H339" s="123" t="s">
        <v>309</v>
      </c>
      <c r="I339" s="102" t="s">
        <v>28</v>
      </c>
      <c r="J339" s="218">
        <v>1978</v>
      </c>
      <c r="K339" s="189">
        <f t="shared" si="44"/>
        <v>42</v>
      </c>
      <c r="L339" s="101" t="str">
        <f t="shared" si="43"/>
        <v>OK</v>
      </c>
      <c r="M339" s="217" t="s">
        <v>306</v>
      </c>
      <c r="N339" s="107"/>
      <c r="O339" s="107"/>
    </row>
    <row r="340" spans="1:15" ht="14.25">
      <c r="A340" s="73" t="s">
        <v>245</v>
      </c>
      <c r="B340" s="84" t="s">
        <v>210</v>
      </c>
      <c r="C340" s="219" t="s">
        <v>211</v>
      </c>
      <c r="D340" s="123" t="s">
        <v>212</v>
      </c>
      <c r="E340" s="220"/>
      <c r="F340" s="191" t="s">
        <v>246</v>
      </c>
      <c r="G340" s="220" t="s">
        <v>976</v>
      </c>
      <c r="H340" s="123" t="s">
        <v>309</v>
      </c>
      <c r="I340" s="221" t="s">
        <v>28</v>
      </c>
      <c r="J340" s="222">
        <v>1989</v>
      </c>
      <c r="K340" s="189">
        <f t="shared" si="44"/>
        <v>31</v>
      </c>
      <c r="L340" s="101" t="str">
        <f t="shared" si="43"/>
        <v>OK</v>
      </c>
      <c r="M340" s="223" t="s">
        <v>131</v>
      </c>
      <c r="N340" s="107"/>
      <c r="O340" s="107"/>
    </row>
    <row r="341" spans="1:15" ht="14.25">
      <c r="A341" s="73" t="s">
        <v>246</v>
      </c>
      <c r="B341" s="75" t="s">
        <v>977</v>
      </c>
      <c r="C341" s="198" t="s">
        <v>978</v>
      </c>
      <c r="D341" s="123" t="s">
        <v>212</v>
      </c>
      <c r="E341" s="217"/>
      <c r="F341" s="191" t="s">
        <v>247</v>
      </c>
      <c r="G341" s="95" t="s">
        <v>979</v>
      </c>
      <c r="H341" s="123" t="s">
        <v>309</v>
      </c>
      <c r="I341" s="102" t="s">
        <v>28</v>
      </c>
      <c r="J341" s="218">
        <v>1964</v>
      </c>
      <c r="K341" s="189">
        <f t="shared" si="44"/>
        <v>56</v>
      </c>
      <c r="L341" s="101" t="str">
        <f t="shared" si="43"/>
        <v>OK</v>
      </c>
      <c r="M341" s="196" t="s">
        <v>33</v>
      </c>
      <c r="N341" s="107"/>
      <c r="O341" s="107"/>
    </row>
    <row r="342" spans="1:15" ht="14.25">
      <c r="A342" s="32" t="s">
        <v>247</v>
      </c>
      <c r="B342" s="75" t="s">
        <v>980</v>
      </c>
      <c r="C342" s="198" t="s">
        <v>981</v>
      </c>
      <c r="D342" s="123" t="s">
        <v>212</v>
      </c>
      <c r="E342" s="217"/>
      <c r="F342" s="191" t="s">
        <v>247</v>
      </c>
      <c r="G342" s="95" t="s">
        <v>982</v>
      </c>
      <c r="H342" s="123" t="s">
        <v>309</v>
      </c>
      <c r="I342" s="102" t="s">
        <v>28</v>
      </c>
      <c r="J342" s="218">
        <v>1972</v>
      </c>
      <c r="K342" s="189">
        <f t="shared" si="44"/>
        <v>48</v>
      </c>
      <c r="L342" s="101" t="str">
        <f t="shared" si="43"/>
        <v>OK</v>
      </c>
      <c r="M342" s="196" t="s">
        <v>433</v>
      </c>
      <c r="N342" s="107"/>
      <c r="O342" s="107"/>
    </row>
    <row r="343" spans="1:15" ht="14.25">
      <c r="A343" s="32" t="s">
        <v>248</v>
      </c>
      <c r="B343" s="85" t="s">
        <v>983</v>
      </c>
      <c r="C343" s="224" t="s">
        <v>984</v>
      </c>
      <c r="D343" s="123" t="s">
        <v>212</v>
      </c>
      <c r="E343" s="217"/>
      <c r="F343" s="191" t="s">
        <v>248</v>
      </c>
      <c r="G343" s="95" t="s">
        <v>985</v>
      </c>
      <c r="H343" s="123" t="s">
        <v>309</v>
      </c>
      <c r="I343" s="102" t="s">
        <v>304</v>
      </c>
      <c r="J343" s="218">
        <v>1959</v>
      </c>
      <c r="K343" s="189">
        <f t="shared" si="44"/>
        <v>61</v>
      </c>
      <c r="L343" s="101" t="str">
        <f t="shared" si="43"/>
        <v>OK</v>
      </c>
      <c r="M343" s="217" t="s">
        <v>306</v>
      </c>
      <c r="N343" s="107"/>
      <c r="O343" s="107"/>
    </row>
    <row r="344" spans="1:15" ht="14.25">
      <c r="A344" s="32" t="s">
        <v>249</v>
      </c>
      <c r="B344" s="53" t="s">
        <v>160</v>
      </c>
      <c r="C344" s="225" t="s">
        <v>161</v>
      </c>
      <c r="D344" s="123" t="s">
        <v>212</v>
      </c>
      <c r="E344" s="226"/>
      <c r="F344" s="191" t="s">
        <v>249</v>
      </c>
      <c r="G344" s="106" t="s">
        <v>986</v>
      </c>
      <c r="H344" s="123" t="s">
        <v>309</v>
      </c>
      <c r="I344" s="102" t="s">
        <v>304</v>
      </c>
      <c r="J344" s="59">
        <v>1960</v>
      </c>
      <c r="K344" s="189">
        <f t="shared" si="44"/>
        <v>60</v>
      </c>
      <c r="L344" s="101" t="str">
        <f t="shared" si="43"/>
        <v>OK</v>
      </c>
      <c r="M344" s="95" t="s">
        <v>29</v>
      </c>
      <c r="N344" s="107"/>
      <c r="O344" s="107"/>
    </row>
    <row r="345" spans="1:15" ht="14.25">
      <c r="A345" s="32" t="s">
        <v>250</v>
      </c>
      <c r="B345" s="87" t="s">
        <v>492</v>
      </c>
      <c r="C345" s="227" t="s">
        <v>450</v>
      </c>
      <c r="D345" s="123" t="s">
        <v>212</v>
      </c>
      <c r="E345" s="202"/>
      <c r="F345" s="191" t="s">
        <v>250</v>
      </c>
      <c r="G345" s="196" t="s">
        <v>987</v>
      </c>
      <c r="H345" s="123" t="s">
        <v>309</v>
      </c>
      <c r="I345" s="123" t="s">
        <v>32</v>
      </c>
      <c r="J345" s="57">
        <v>1958</v>
      </c>
      <c r="K345" s="189">
        <f t="shared" si="44"/>
        <v>62</v>
      </c>
      <c r="L345" s="101" t="str">
        <f t="shared" si="43"/>
        <v>OK</v>
      </c>
      <c r="M345" s="228" t="s">
        <v>263</v>
      </c>
      <c r="N345" s="107"/>
      <c r="O345" s="107"/>
    </row>
    <row r="346" spans="1:15" ht="14.25">
      <c r="A346" s="32" t="s">
        <v>251</v>
      </c>
      <c r="B346" s="88" t="s">
        <v>493</v>
      </c>
      <c r="C346" s="229" t="s">
        <v>494</v>
      </c>
      <c r="D346" s="123" t="s">
        <v>212</v>
      </c>
      <c r="E346" s="230"/>
      <c r="F346" s="191" t="s">
        <v>251</v>
      </c>
      <c r="G346" s="196" t="s">
        <v>988</v>
      </c>
      <c r="H346" s="123" t="s">
        <v>309</v>
      </c>
      <c r="I346" s="123" t="s">
        <v>32</v>
      </c>
      <c r="J346" s="231">
        <v>1965</v>
      </c>
      <c r="K346" s="189">
        <f t="shared" si="44"/>
        <v>55</v>
      </c>
      <c r="L346" s="101" t="str">
        <f t="shared" si="43"/>
        <v>OK</v>
      </c>
      <c r="M346" s="209" t="s">
        <v>274</v>
      </c>
      <c r="N346" s="107"/>
      <c r="O346" s="107"/>
    </row>
    <row r="347" spans="1:15" ht="14.25">
      <c r="A347" s="32" t="s">
        <v>252</v>
      </c>
      <c r="B347" s="87" t="s">
        <v>495</v>
      </c>
      <c r="C347" s="227" t="s">
        <v>496</v>
      </c>
      <c r="D347" s="123" t="s">
        <v>212</v>
      </c>
      <c r="E347" s="202"/>
      <c r="F347" s="191" t="s">
        <v>252</v>
      </c>
      <c r="G347" s="196" t="s">
        <v>989</v>
      </c>
      <c r="H347" s="123" t="s">
        <v>309</v>
      </c>
      <c r="I347" s="123" t="s">
        <v>32</v>
      </c>
      <c r="J347" s="212">
        <v>1955</v>
      </c>
      <c r="K347" s="189">
        <f t="shared" si="44"/>
        <v>65</v>
      </c>
      <c r="L347" s="101" t="str">
        <f t="shared" si="43"/>
        <v>OK</v>
      </c>
      <c r="M347" s="203" t="s">
        <v>331</v>
      </c>
      <c r="N347" s="107"/>
      <c r="O347" s="107"/>
    </row>
    <row r="348" spans="1:15" ht="14.25">
      <c r="A348" s="32" t="s">
        <v>253</v>
      </c>
      <c r="B348" s="86" t="s">
        <v>641</v>
      </c>
      <c r="C348" s="225" t="s">
        <v>497</v>
      </c>
      <c r="D348" s="123" t="s">
        <v>212</v>
      </c>
      <c r="E348" s="95"/>
      <c r="F348" s="191" t="s">
        <v>253</v>
      </c>
      <c r="G348" s="95" t="s">
        <v>990</v>
      </c>
      <c r="H348" s="123" t="s">
        <v>309</v>
      </c>
      <c r="I348" s="102" t="s">
        <v>304</v>
      </c>
      <c r="J348" s="59">
        <v>1973</v>
      </c>
      <c r="K348" s="189">
        <f t="shared" si="44"/>
        <v>47</v>
      </c>
      <c r="L348" s="101" t="str">
        <f t="shared" si="43"/>
        <v>OK</v>
      </c>
      <c r="M348" s="95" t="s">
        <v>331</v>
      </c>
      <c r="N348" s="107"/>
      <c r="O348" s="107"/>
    </row>
    <row r="349" spans="1:15" ht="14.25">
      <c r="A349" s="32" t="s">
        <v>254</v>
      </c>
      <c r="B349" s="89" t="s">
        <v>498</v>
      </c>
      <c r="C349" s="232" t="s">
        <v>499</v>
      </c>
      <c r="D349" s="123" t="s">
        <v>212</v>
      </c>
      <c r="E349" s="202"/>
      <c r="F349" s="191" t="s">
        <v>254</v>
      </c>
      <c r="G349" s="95" t="s">
        <v>991</v>
      </c>
      <c r="H349" s="123" t="s">
        <v>309</v>
      </c>
      <c r="I349" s="123" t="s">
        <v>32</v>
      </c>
      <c r="J349" s="57">
        <v>1980</v>
      </c>
      <c r="K349" s="189">
        <f t="shared" si="44"/>
        <v>40</v>
      </c>
      <c r="L349" s="101" t="str">
        <f t="shared" si="43"/>
        <v>OK</v>
      </c>
      <c r="M349" s="203" t="s">
        <v>331</v>
      </c>
      <c r="N349" s="107"/>
      <c r="O349" s="107"/>
    </row>
    <row r="350" spans="1:15" ht="14.25">
      <c r="A350" s="32" t="s">
        <v>255</v>
      </c>
      <c r="B350" s="90" t="s">
        <v>500</v>
      </c>
      <c r="C350" s="224" t="s">
        <v>334</v>
      </c>
      <c r="D350" s="123" t="s">
        <v>212</v>
      </c>
      <c r="E350" s="196"/>
      <c r="F350" s="191" t="s">
        <v>255</v>
      </c>
      <c r="G350" s="95" t="s">
        <v>992</v>
      </c>
      <c r="H350" s="123" t="s">
        <v>309</v>
      </c>
      <c r="I350" s="207" t="s">
        <v>304</v>
      </c>
      <c r="J350" s="197">
        <v>1969</v>
      </c>
      <c r="K350" s="189">
        <f t="shared" si="44"/>
        <v>51</v>
      </c>
      <c r="L350" s="101" t="str">
        <f t="shared" si="43"/>
        <v>OK</v>
      </c>
      <c r="M350" s="203" t="s">
        <v>265</v>
      </c>
      <c r="N350" s="107"/>
      <c r="O350" s="107"/>
    </row>
    <row r="351" spans="1:15" ht="14.25">
      <c r="A351" s="32" t="s">
        <v>256</v>
      </c>
      <c r="B351" s="85" t="s">
        <v>642</v>
      </c>
      <c r="C351" s="224" t="s">
        <v>643</v>
      </c>
      <c r="D351" s="123" t="s">
        <v>212</v>
      </c>
      <c r="E351" s="95"/>
      <c r="F351" s="191" t="s">
        <v>256</v>
      </c>
      <c r="G351" s="95" t="s">
        <v>993</v>
      </c>
      <c r="H351" s="123" t="s">
        <v>309</v>
      </c>
      <c r="I351" s="102" t="s">
        <v>304</v>
      </c>
      <c r="J351" s="59">
        <v>1963</v>
      </c>
      <c r="K351" s="189">
        <f t="shared" si="44"/>
        <v>57</v>
      </c>
      <c r="L351" s="101" t="str">
        <f t="shared" si="43"/>
        <v>OK</v>
      </c>
      <c r="M351" s="95" t="s">
        <v>331</v>
      </c>
      <c r="N351" s="107"/>
      <c r="O351" s="107"/>
    </row>
    <row r="352" spans="1:15" ht="14.25">
      <c r="A352" s="32" t="s">
        <v>257</v>
      </c>
      <c r="B352" s="91" t="s">
        <v>228</v>
      </c>
      <c r="C352" s="233" t="s">
        <v>501</v>
      </c>
      <c r="D352" s="123" t="s">
        <v>212</v>
      </c>
      <c r="E352" s="95"/>
      <c r="F352" s="191" t="s">
        <v>257</v>
      </c>
      <c r="G352" s="95" t="s">
        <v>994</v>
      </c>
      <c r="H352" s="123" t="s">
        <v>309</v>
      </c>
      <c r="I352" s="102" t="s">
        <v>304</v>
      </c>
      <c r="J352" s="59">
        <v>1974</v>
      </c>
      <c r="K352" s="189">
        <f t="shared" si="44"/>
        <v>46</v>
      </c>
      <c r="L352" s="101" t="str">
        <f t="shared" si="43"/>
        <v>OK</v>
      </c>
      <c r="M352" s="100" t="s">
        <v>263</v>
      </c>
      <c r="N352" s="107"/>
      <c r="O352" s="107"/>
    </row>
    <row r="353" spans="1:15" ht="14.25">
      <c r="A353" s="32" t="s">
        <v>258</v>
      </c>
      <c r="B353" s="85" t="s">
        <v>684</v>
      </c>
      <c r="C353" s="224" t="s">
        <v>685</v>
      </c>
      <c r="D353" s="123" t="s">
        <v>212</v>
      </c>
      <c r="E353" s="217"/>
      <c r="F353" s="191" t="s">
        <v>258</v>
      </c>
      <c r="G353" s="95" t="s">
        <v>995</v>
      </c>
      <c r="H353" s="123" t="s">
        <v>309</v>
      </c>
      <c r="I353" s="102" t="s">
        <v>304</v>
      </c>
      <c r="J353" s="218">
        <v>1998</v>
      </c>
      <c r="K353" s="189">
        <f t="shared" si="44"/>
        <v>22</v>
      </c>
      <c r="L353" s="101" t="str">
        <f t="shared" si="43"/>
        <v>OK</v>
      </c>
      <c r="M353" s="217" t="s">
        <v>331</v>
      </c>
      <c r="N353" s="107"/>
      <c r="O353" s="107"/>
    </row>
    <row r="354" spans="1:15" ht="14.25">
      <c r="A354" s="32" t="s">
        <v>259</v>
      </c>
      <c r="B354" s="92" t="s">
        <v>208</v>
      </c>
      <c r="C354" s="234" t="s">
        <v>209</v>
      </c>
      <c r="D354" s="123" t="s">
        <v>212</v>
      </c>
      <c r="E354" s="220"/>
      <c r="F354" s="191" t="s">
        <v>259</v>
      </c>
      <c r="G354" s="220" t="s">
        <v>996</v>
      </c>
      <c r="H354" s="123" t="s">
        <v>309</v>
      </c>
      <c r="I354" s="102" t="s">
        <v>304</v>
      </c>
      <c r="J354" s="235">
        <v>1982</v>
      </c>
      <c r="K354" s="189">
        <f t="shared" si="44"/>
        <v>38</v>
      </c>
      <c r="L354" s="101" t="str">
        <f t="shared" si="43"/>
        <v>OK</v>
      </c>
      <c r="M354" s="223" t="s">
        <v>29</v>
      </c>
      <c r="N354" s="107"/>
      <c r="O354" s="107"/>
    </row>
    <row r="355" spans="1:15" ht="14.25">
      <c r="A355" s="32" t="s">
        <v>260</v>
      </c>
      <c r="B355" s="92" t="s">
        <v>997</v>
      </c>
      <c r="C355" s="234" t="s">
        <v>998</v>
      </c>
      <c r="D355" s="123" t="s">
        <v>212</v>
      </c>
      <c r="E355" s="220"/>
      <c r="F355" s="191" t="s">
        <v>260</v>
      </c>
      <c r="G355" s="220" t="s">
        <v>999</v>
      </c>
      <c r="H355" s="123" t="s">
        <v>309</v>
      </c>
      <c r="I355" s="102" t="s">
        <v>304</v>
      </c>
      <c r="J355" s="235">
        <v>1972</v>
      </c>
      <c r="K355" s="189">
        <f t="shared" si="44"/>
        <v>48</v>
      </c>
      <c r="L355" s="101" t="str">
        <f t="shared" si="43"/>
        <v>OK</v>
      </c>
      <c r="M355" s="223" t="s">
        <v>306</v>
      </c>
      <c r="N355" s="107"/>
      <c r="O355" s="107"/>
    </row>
    <row r="356" spans="1:15" s="19" customFormat="1" ht="14.25">
      <c r="A356" s="32"/>
      <c r="B356" s="58"/>
      <c r="C356" s="155"/>
      <c r="D356" s="123"/>
      <c r="E356" s="117"/>
      <c r="F356" s="191"/>
      <c r="G356" s="95"/>
      <c r="H356" s="123"/>
      <c r="I356" s="102"/>
      <c r="J356" s="185"/>
      <c r="K356" s="189"/>
      <c r="L356" s="101"/>
      <c r="M356" s="117"/>
      <c r="N356" s="117"/>
      <c r="O356" s="117"/>
    </row>
    <row r="357" spans="3:15" s="19" customFormat="1" ht="14.25">
      <c r="C357" s="117"/>
      <c r="D357" s="117"/>
      <c r="E357" s="117"/>
      <c r="F357" s="117"/>
      <c r="G357" s="117"/>
      <c r="H357" s="117"/>
      <c r="I357" s="117"/>
      <c r="J357" s="185"/>
      <c r="K357" s="117"/>
      <c r="L357" s="117"/>
      <c r="M357" s="117"/>
      <c r="N357" s="117"/>
      <c r="O357" s="117"/>
    </row>
    <row r="358" ht="14.25">
      <c r="L358" s="101">
        <f>IF(G358="","",IF(COUNTIF($G$4:$G$482,G358)&gt;1,"2重登録","OK"))</f>
      </c>
    </row>
    <row r="359" ht="14.25">
      <c r="L359" s="101">
        <f>IF(G359="","",IF(COUNTIF($G$4:$G$482,G359)&gt;1,"2重登録","OK"))</f>
      </c>
    </row>
    <row r="360" spans="7:12" ht="14.25">
      <c r="G360" s="95" t="s">
        <v>24</v>
      </c>
      <c r="H360" s="633" t="s">
        <v>25</v>
      </c>
      <c r="I360" s="633"/>
      <c r="J360" s="633"/>
      <c r="L360" s="101"/>
    </row>
    <row r="361" spans="7:12" ht="14.25">
      <c r="G361" s="236">
        <f>COUNTIF($M$363:$M$370,"東近江市")</f>
        <v>0</v>
      </c>
      <c r="H361" s="630">
        <f>(G361/RIGHT($A$368,2))</f>
        <v>0</v>
      </c>
      <c r="I361" s="630"/>
      <c r="J361" s="630"/>
      <c r="L361" s="101"/>
    </row>
    <row r="362" ht="14.25">
      <c r="L362" s="101">
        <f aca="true" t="shared" si="45" ref="L362:L368">IF(G362="","",IF(COUNTIF($G$4:$G$482,G362)&gt;1,"2重登録","OK"))</f>
      </c>
    </row>
    <row r="363" spans="1:13" ht="14.25">
      <c r="A363" s="28" t="s">
        <v>322</v>
      </c>
      <c r="B363" s="21" t="s">
        <v>323</v>
      </c>
      <c r="C363" s="95" t="s">
        <v>324</v>
      </c>
      <c r="D363" s="95" t="s">
        <v>325</v>
      </c>
      <c r="F363" s="191" t="str">
        <f aca="true" t="shared" si="46" ref="F363:F372">A363</f>
        <v>こ０１</v>
      </c>
      <c r="G363" s="95" t="str">
        <f aca="true" t="shared" si="47" ref="G363:G370">B363&amp;C363</f>
        <v>安達隆一</v>
      </c>
      <c r="H363" s="95" t="s">
        <v>325</v>
      </c>
      <c r="I363" s="123" t="s">
        <v>273</v>
      </c>
      <c r="J363" s="185">
        <v>1970</v>
      </c>
      <c r="K363" s="189">
        <f>2020-J363</f>
        <v>50</v>
      </c>
      <c r="L363" s="101" t="str">
        <f t="shared" si="45"/>
        <v>OK</v>
      </c>
      <c r="M363" s="117" t="s">
        <v>317</v>
      </c>
    </row>
    <row r="364" spans="1:13" ht="14.25">
      <c r="A364" s="28" t="s">
        <v>326</v>
      </c>
      <c r="B364" s="21" t="s">
        <v>684</v>
      </c>
      <c r="C364" s="95" t="s">
        <v>1000</v>
      </c>
      <c r="D364" s="95" t="s">
        <v>325</v>
      </c>
      <c r="F364" s="191" t="str">
        <f t="shared" si="46"/>
        <v>こ０２</v>
      </c>
      <c r="G364" s="95" t="str">
        <f t="shared" si="47"/>
        <v>松本康司</v>
      </c>
      <c r="H364" s="95" t="s">
        <v>325</v>
      </c>
      <c r="I364" s="123" t="s">
        <v>273</v>
      </c>
      <c r="J364" s="97">
        <v>1981</v>
      </c>
      <c r="K364" s="189">
        <f aca="true" t="shared" si="48" ref="K364:K370">2020-J364</f>
        <v>39</v>
      </c>
      <c r="L364" s="101" t="str">
        <f t="shared" si="45"/>
        <v>OK</v>
      </c>
      <c r="M364" s="95" t="s">
        <v>329</v>
      </c>
    </row>
    <row r="365" spans="1:13" ht="14.25">
      <c r="A365" s="28" t="s">
        <v>502</v>
      </c>
      <c r="B365" s="21" t="s">
        <v>503</v>
      </c>
      <c r="C365" s="95" t="s">
        <v>490</v>
      </c>
      <c r="D365" s="95" t="s">
        <v>325</v>
      </c>
      <c r="F365" s="191" t="str">
        <f t="shared" si="46"/>
        <v>こ０３</v>
      </c>
      <c r="G365" s="95" t="str">
        <f t="shared" si="47"/>
        <v>征矢洋平</v>
      </c>
      <c r="H365" s="95" t="s">
        <v>325</v>
      </c>
      <c r="I365" s="123" t="s">
        <v>273</v>
      </c>
      <c r="J365" s="97">
        <v>1977</v>
      </c>
      <c r="K365" s="189">
        <f t="shared" si="48"/>
        <v>43</v>
      </c>
      <c r="L365" s="101" t="str">
        <f t="shared" si="45"/>
        <v>OK</v>
      </c>
      <c r="M365" s="237" t="s">
        <v>298</v>
      </c>
    </row>
    <row r="366" spans="1:13" ht="14.25">
      <c r="A366" s="28" t="s">
        <v>504</v>
      </c>
      <c r="B366" s="46" t="s">
        <v>327</v>
      </c>
      <c r="C366" s="106" t="s">
        <v>328</v>
      </c>
      <c r="D366" s="95" t="s">
        <v>325</v>
      </c>
      <c r="F366" s="191" t="str">
        <f t="shared" si="46"/>
        <v>こ０４</v>
      </c>
      <c r="G366" s="95" t="str">
        <f t="shared" si="47"/>
        <v>寺村浩一</v>
      </c>
      <c r="H366" s="95" t="s">
        <v>325</v>
      </c>
      <c r="I366" s="123" t="s">
        <v>273</v>
      </c>
      <c r="J366" s="104">
        <v>1969</v>
      </c>
      <c r="K366" s="189">
        <f t="shared" si="48"/>
        <v>51</v>
      </c>
      <c r="L366" s="101" t="str">
        <f t="shared" si="45"/>
        <v>OK</v>
      </c>
      <c r="M366" s="95" t="s">
        <v>329</v>
      </c>
    </row>
    <row r="367" spans="1:13" ht="14.25">
      <c r="A367" s="28" t="s">
        <v>505</v>
      </c>
      <c r="B367" s="46" t="s">
        <v>622</v>
      </c>
      <c r="C367" s="106" t="s">
        <v>1001</v>
      </c>
      <c r="D367" s="95" t="s">
        <v>325</v>
      </c>
      <c r="F367" s="191" t="str">
        <f t="shared" si="46"/>
        <v>こ０５</v>
      </c>
      <c r="G367" s="95" t="str">
        <f t="shared" si="47"/>
        <v>上原義弘</v>
      </c>
      <c r="H367" s="95" t="s">
        <v>325</v>
      </c>
      <c r="I367" s="123" t="s">
        <v>273</v>
      </c>
      <c r="J367" s="104">
        <v>1974</v>
      </c>
      <c r="K367" s="189">
        <f t="shared" si="48"/>
        <v>46</v>
      </c>
      <c r="L367" s="101" t="str">
        <f t="shared" si="45"/>
        <v>OK</v>
      </c>
      <c r="M367" s="95" t="s">
        <v>331</v>
      </c>
    </row>
    <row r="368" spans="1:13" ht="14.25">
      <c r="A368" s="28" t="s">
        <v>506</v>
      </c>
      <c r="B368" s="46" t="s">
        <v>1002</v>
      </c>
      <c r="C368" s="106" t="s">
        <v>764</v>
      </c>
      <c r="D368" s="95" t="s">
        <v>325</v>
      </c>
      <c r="F368" s="191" t="str">
        <f t="shared" si="46"/>
        <v>こ０６</v>
      </c>
      <c r="G368" s="95" t="str">
        <f t="shared" si="47"/>
        <v>松原礼</v>
      </c>
      <c r="H368" s="95" t="s">
        <v>325</v>
      </c>
      <c r="I368" s="123" t="s">
        <v>273</v>
      </c>
      <c r="J368" s="104">
        <v>1987</v>
      </c>
      <c r="K368" s="189">
        <f t="shared" si="48"/>
        <v>33</v>
      </c>
      <c r="L368" s="101" t="str">
        <f t="shared" si="45"/>
        <v>OK</v>
      </c>
      <c r="M368" s="95" t="s">
        <v>1003</v>
      </c>
    </row>
    <row r="369" spans="1:13" ht="14.25">
      <c r="A369" s="28" t="s">
        <v>1004</v>
      </c>
      <c r="B369" s="46" t="s">
        <v>1005</v>
      </c>
      <c r="C369" s="238" t="s">
        <v>1006</v>
      </c>
      <c r="D369" s="95" t="s">
        <v>672</v>
      </c>
      <c r="F369" s="101" t="str">
        <f t="shared" si="46"/>
        <v>こ０７</v>
      </c>
      <c r="G369" s="95" t="str">
        <f>B369&amp;C369</f>
        <v>水谷真逸</v>
      </c>
      <c r="H369" s="102" t="s">
        <v>672</v>
      </c>
      <c r="I369" s="102" t="s">
        <v>28</v>
      </c>
      <c r="J369" s="104">
        <v>1970</v>
      </c>
      <c r="K369" s="116">
        <f>IF(J369="","",(2020-J369))</f>
        <v>50</v>
      </c>
      <c r="L369" s="101" t="str">
        <f>IF(G369="","",IF(COUNTIF($G$4:$G$603,G369)&gt;1,"2重登録","OK"))</f>
        <v>OK</v>
      </c>
      <c r="M369" s="118" t="s">
        <v>1007</v>
      </c>
    </row>
    <row r="370" spans="1:15" s="31" customFormat="1" ht="18.75" customHeight="1">
      <c r="A370" s="28" t="s">
        <v>1008</v>
      </c>
      <c r="B370" s="21" t="s">
        <v>379</v>
      </c>
      <c r="C370" s="95" t="s">
        <v>1009</v>
      </c>
      <c r="D370" s="95" t="s">
        <v>325</v>
      </c>
      <c r="E370" s="95"/>
      <c r="F370" s="191" t="str">
        <f t="shared" si="46"/>
        <v>こ０８</v>
      </c>
      <c r="G370" s="95" t="str">
        <f t="shared" si="47"/>
        <v>八木篤司</v>
      </c>
      <c r="H370" s="95" t="s">
        <v>325</v>
      </c>
      <c r="I370" s="113" t="s">
        <v>273</v>
      </c>
      <c r="J370" s="97">
        <v>1973</v>
      </c>
      <c r="K370" s="189">
        <f t="shared" si="48"/>
        <v>47</v>
      </c>
      <c r="L370" s="101" t="str">
        <f>IF(G370="","",IF(COUNTIF($G$4:$G$482,G370)&gt;1,"2重登録","OK"))</f>
        <v>OK</v>
      </c>
      <c r="M370" s="95" t="s">
        <v>265</v>
      </c>
      <c r="N370" s="95"/>
      <c r="O370" s="135"/>
    </row>
    <row r="371" spans="1:15" s="94" customFormat="1" ht="14.25" customHeight="1">
      <c r="A371" s="28" t="s">
        <v>1010</v>
      </c>
      <c r="B371" s="93" t="s">
        <v>1011</v>
      </c>
      <c r="C371" s="239" t="s">
        <v>1012</v>
      </c>
      <c r="D371" s="95" t="s">
        <v>325</v>
      </c>
      <c r="E371" s="240"/>
      <c r="F371" s="191" t="str">
        <f t="shared" si="46"/>
        <v>こ０９</v>
      </c>
      <c r="G371" s="240" t="str">
        <f>B371&amp;C371</f>
        <v>河合陽太</v>
      </c>
      <c r="H371" s="95" t="s">
        <v>325</v>
      </c>
      <c r="I371" s="241" t="s">
        <v>28</v>
      </c>
      <c r="J371" s="242">
        <v>1997</v>
      </c>
      <c r="K371" s="243">
        <f>IF(J371="","",(2020-J371))</f>
        <v>23</v>
      </c>
      <c r="L371" s="244" t="str">
        <f>IF(G371="","",IF(COUNTIF($G$4:$G$612,G371)&gt;1,"2重登録","OK"))</f>
        <v>OK</v>
      </c>
      <c r="M371" s="240" t="s">
        <v>29</v>
      </c>
      <c r="N371" s="240"/>
      <c r="O371" s="240"/>
    </row>
    <row r="372" spans="1:15" s="31" customFormat="1" ht="18.75" customHeight="1">
      <c r="A372" s="28" t="s">
        <v>1013</v>
      </c>
      <c r="B372" s="21" t="s">
        <v>1014</v>
      </c>
      <c r="C372" s="95" t="s">
        <v>371</v>
      </c>
      <c r="D372" s="95" t="s">
        <v>325</v>
      </c>
      <c r="E372" s="95"/>
      <c r="F372" s="101" t="str">
        <f t="shared" si="46"/>
        <v>こ１０</v>
      </c>
      <c r="G372" s="95" t="str">
        <f>B372&amp;C372</f>
        <v>國本太郎</v>
      </c>
      <c r="H372" s="95" t="s">
        <v>325</v>
      </c>
      <c r="I372" s="241" t="s">
        <v>28</v>
      </c>
      <c r="J372" s="97">
        <v>1974</v>
      </c>
      <c r="K372" s="243">
        <f>IF(J372="","",(2020-J372))</f>
        <v>46</v>
      </c>
      <c r="L372" s="244" t="str">
        <f>IF(G372="","",IF(COUNTIF($G$4:$G$612,G372)&gt;1,"2重登録","OK"))</f>
        <v>OK</v>
      </c>
      <c r="M372" s="95" t="s">
        <v>289</v>
      </c>
      <c r="N372" s="95"/>
      <c r="O372" s="135"/>
    </row>
    <row r="373" spans="1:15" s="31" customFormat="1" ht="18.75" customHeight="1">
      <c r="A373" s="28"/>
      <c r="B373" s="21"/>
      <c r="C373" s="95"/>
      <c r="D373" s="95"/>
      <c r="E373" s="95"/>
      <c r="F373" s="95"/>
      <c r="G373" s="95"/>
      <c r="H373" s="95"/>
      <c r="I373" s="113"/>
      <c r="J373" s="97"/>
      <c r="K373" s="189"/>
      <c r="L373" s="101"/>
      <c r="M373" s="95"/>
      <c r="N373" s="95"/>
      <c r="O373" s="135"/>
    </row>
    <row r="374" spans="1:15" s="31" customFormat="1" ht="18.75" customHeight="1">
      <c r="A374" s="61"/>
      <c r="B374" s="22"/>
      <c r="C374" s="647">
        <f>RIGHT(A129,2)+RIGHT(A15,2)+RIGHT(A262,2)+RIGHT(A355,2)+RIGHT(A372,2)+RIGHT(A301,2)+RIGHT(A184,2)+RIGHT(A285,2)+RIGHT(A228,2)+RIGHT(A97,2)+RIGHT(A50,2)</f>
        <v>289</v>
      </c>
      <c r="D374" s="647"/>
      <c r="E374" s="647"/>
      <c r="F374" s="101"/>
      <c r="G374" s="621">
        <f>$H$134+$G$195+$G$240+$H$268+$G$309+$H$56+G105+$G$2+I290+H23+$G$361</f>
        <v>60</v>
      </c>
      <c r="H374" s="621"/>
      <c r="I374" s="95"/>
      <c r="J374" s="97"/>
      <c r="K374" s="97"/>
      <c r="L374" s="101"/>
      <c r="M374" s="95"/>
      <c r="N374" s="135"/>
      <c r="O374" s="135"/>
    </row>
    <row r="375" spans="1:15" s="31" customFormat="1" ht="18.75" customHeight="1">
      <c r="A375" s="21"/>
      <c r="B375" s="22"/>
      <c r="C375" s="647"/>
      <c r="D375" s="647"/>
      <c r="E375" s="647"/>
      <c r="F375" s="101"/>
      <c r="G375" s="621"/>
      <c r="H375" s="621"/>
      <c r="I375" s="95"/>
      <c r="J375" s="97"/>
      <c r="K375" s="97"/>
      <c r="L375" s="95"/>
      <c r="M375" s="95"/>
      <c r="N375" s="135"/>
      <c r="O375" s="135"/>
    </row>
    <row r="376" spans="1:15" s="31" customFormat="1" ht="14.25">
      <c r="A376" s="21"/>
      <c r="B376" s="21"/>
      <c r="C376" s="95" t="s">
        <v>1015</v>
      </c>
      <c r="D376" s="95"/>
      <c r="E376" s="95"/>
      <c r="F376" s="95"/>
      <c r="G376" s="134"/>
      <c r="H376" s="134"/>
      <c r="I376" s="95"/>
      <c r="J376" s="97"/>
      <c r="K376" s="97"/>
      <c r="L376" s="95"/>
      <c r="M376" s="95"/>
      <c r="N376" s="135"/>
      <c r="O376" s="135"/>
    </row>
    <row r="377" spans="1:15" s="31" customFormat="1" ht="14.25">
      <c r="A377" s="21"/>
      <c r="B377" s="21"/>
      <c r="C377" s="95"/>
      <c r="D377" s="622"/>
      <c r="E377" s="95"/>
      <c r="F377" s="95"/>
      <c r="G377" s="641" t="s">
        <v>261</v>
      </c>
      <c r="H377" s="641"/>
      <c r="I377" s="95"/>
      <c r="J377" s="97"/>
      <c r="K377" s="97"/>
      <c r="L377" s="95"/>
      <c r="M377" s="95"/>
      <c r="N377" s="135"/>
      <c r="O377" s="135"/>
    </row>
    <row r="378" spans="1:15" s="31" customFormat="1" ht="14.25">
      <c r="A378" s="21"/>
      <c r="B378" s="21"/>
      <c r="C378" s="622"/>
      <c r="D378" s="622"/>
      <c r="E378" s="95"/>
      <c r="F378" s="95"/>
      <c r="G378" s="641"/>
      <c r="H378" s="641"/>
      <c r="I378" s="95"/>
      <c r="J378" s="97"/>
      <c r="K378" s="97"/>
      <c r="L378" s="95"/>
      <c r="M378" s="95"/>
      <c r="N378" s="135"/>
      <c r="O378" s="135"/>
    </row>
    <row r="379" spans="1:15" s="31" customFormat="1" ht="14.25">
      <c r="A379" s="21"/>
      <c r="B379" s="21"/>
      <c r="C379" s="622"/>
      <c r="D379" s="95"/>
      <c r="E379" s="95"/>
      <c r="F379" s="95"/>
      <c r="G379" s="626">
        <f>$G$374/$C$374</f>
        <v>0.20761245674740483</v>
      </c>
      <c r="H379" s="626"/>
      <c r="I379" s="95"/>
      <c r="J379" s="97"/>
      <c r="K379" s="97"/>
      <c r="L379" s="95"/>
      <c r="M379" s="95"/>
      <c r="N379" s="135"/>
      <c r="O379" s="135"/>
    </row>
    <row r="380" spans="1:15" s="31" customFormat="1" ht="14.25">
      <c r="A380" s="21"/>
      <c r="B380" s="21"/>
      <c r="C380" s="95"/>
      <c r="D380" s="95"/>
      <c r="E380" s="95"/>
      <c r="F380" s="95"/>
      <c r="G380" s="626"/>
      <c r="H380" s="626"/>
      <c r="I380" s="95"/>
      <c r="J380" s="97"/>
      <c r="K380" s="97"/>
      <c r="L380" s="95"/>
      <c r="M380" s="95"/>
      <c r="N380" s="135"/>
      <c r="O380" s="135"/>
    </row>
    <row r="381" spans="3:14" ht="14.25">
      <c r="C381" s="245"/>
      <c r="N381" s="135"/>
    </row>
    <row r="382" ht="14.25">
      <c r="N382" s="135"/>
    </row>
  </sheetData>
  <sheetProtection password="CC53" sheet="1"/>
  <mergeCells count="51">
    <mergeCell ref="G377:H378"/>
    <mergeCell ref="B236:C237"/>
    <mergeCell ref="D236:G237"/>
    <mergeCell ref="B238:C239"/>
    <mergeCell ref="D266:G268"/>
    <mergeCell ref="B267:C268"/>
    <mergeCell ref="B270:C270"/>
    <mergeCell ref="B289:D290"/>
    <mergeCell ref="E289:H290"/>
    <mergeCell ref="C374:E375"/>
    <mergeCell ref="H1:J1"/>
    <mergeCell ref="H194:J194"/>
    <mergeCell ref="B195:C195"/>
    <mergeCell ref="H195:J195"/>
    <mergeCell ref="B55:C56"/>
    <mergeCell ref="D55:G56"/>
    <mergeCell ref="I55:K55"/>
    <mergeCell ref="I56:K56"/>
    <mergeCell ref="H2:J2"/>
    <mergeCell ref="B22:C23"/>
    <mergeCell ref="D22:G23"/>
    <mergeCell ref="I22:K22"/>
    <mergeCell ref="I23:K23"/>
    <mergeCell ref="B25:C25"/>
    <mergeCell ref="B58:C58"/>
    <mergeCell ref="B102:C103"/>
    <mergeCell ref="D102:H103"/>
    <mergeCell ref="H104:J104"/>
    <mergeCell ref="B105:C105"/>
    <mergeCell ref="H105:J105"/>
    <mergeCell ref="H360:J360"/>
    <mergeCell ref="I268:K268"/>
    <mergeCell ref="H361:J361"/>
    <mergeCell ref="B133:C134"/>
    <mergeCell ref="D133:G134"/>
    <mergeCell ref="I133:K133"/>
    <mergeCell ref="I134:L134"/>
    <mergeCell ref="B192:C193"/>
    <mergeCell ref="D192:G193"/>
    <mergeCell ref="H192:I193"/>
    <mergeCell ref="I267:K267"/>
    <mergeCell ref="G374:H375"/>
    <mergeCell ref="D377:D378"/>
    <mergeCell ref="I290:J290"/>
    <mergeCell ref="L290:M290"/>
    <mergeCell ref="B292:C292"/>
    <mergeCell ref="C378:C379"/>
    <mergeCell ref="G379:H380"/>
    <mergeCell ref="B306:C307"/>
    <mergeCell ref="D306:G307"/>
    <mergeCell ref="B309:C309"/>
  </mergeCells>
  <conditionalFormatting sqref="I93">
    <cfRule type="expression" priority="2" dxfId="39">
      <formula>COUNTIF($I93,"女")</formula>
    </cfRule>
  </conditionalFormatting>
  <conditionalFormatting sqref="M93">
    <cfRule type="expression" priority="1" dxfId="39">
      <formula>COUNTIF($M93,"東近江市")</formula>
    </cfRule>
  </conditionalFormatting>
  <conditionalFormatting sqref="M369">
    <cfRule type="cellIs" priority="5" dxfId="39" operator="equal">
      <formula>"東近江市"</formula>
    </cfRule>
  </conditionalFormatting>
  <conditionalFormatting sqref="I369">
    <cfRule type="cellIs" priority="6" dxfId="39" operator="equal">
      <formula>"女"</formula>
    </cfRule>
    <cfRule type="cellIs" priority="7" dxfId="40" operator="equal">
      <formula>"女"</formula>
    </cfRule>
  </conditionalFormatting>
  <conditionalFormatting sqref="I94:I99 I59:I92 G59:G99 B59:C99">
    <cfRule type="expression" priority="4" dxfId="39">
      <formula>COUNTIF($I59,"女")</formula>
    </cfRule>
  </conditionalFormatting>
  <conditionalFormatting sqref="M94:M99 M59:M92">
    <cfRule type="expression" priority="3" dxfId="39">
      <formula>COUNTIF($M59,"東近江市")</formula>
    </cfRule>
  </conditionalFormatting>
  <dataValidations count="3">
    <dataValidation type="list" allowBlank="1" showInputMessage="1" showErrorMessage="1" sqref="E366:E373">
      <formula1>"jr, ,"</formula1>
    </dataValidation>
    <dataValidation type="list" allowBlank="1" showInputMessage="1" showErrorMessage="1" sqref="I369">
      <formula1>"男,女,"</formula1>
    </dataValidation>
    <dataValidation type="list" allowBlank="1" showInputMessage="1" showErrorMessage="1" sqref="M369">
      <formula1>"東近江市,彦根市,愛荘町,長浜市,多賀町,"</formula1>
    </dataValidation>
  </dataValidations>
  <printOptions/>
  <pageMargins left="0.75" right="0.75" top="1" bottom="1" header="0.51" footer="0.51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M69"/>
  <sheetViews>
    <sheetView tabSelected="1" zoomScaleSheetLayoutView="100" zoomScalePageLayoutView="0" workbookViewId="0" topLeftCell="A49">
      <selection activeCell="G14" sqref="G14"/>
    </sheetView>
  </sheetViews>
  <sheetFormatPr defaultColWidth="9.00390625" defaultRowHeight="13.5"/>
  <sheetData>
    <row r="11" ht="14.25" customHeight="1"/>
    <row r="21" spans="1:13" ht="13.5">
      <c r="A21" s="358" t="s">
        <v>1133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</row>
    <row r="22" spans="1:13" ht="13.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</row>
    <row r="23" spans="1:13" ht="13.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</row>
    <row r="44" spans="1:12" ht="13.5">
      <c r="A44" s="652" t="s">
        <v>1137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2"/>
      <c r="L44" s="652"/>
    </row>
    <row r="45" spans="1:12" ht="13.5">
      <c r="A45" s="652"/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</row>
    <row r="46" spans="1:12" ht="13.5">
      <c r="A46" s="652"/>
      <c r="B46" s="652"/>
      <c r="C46" s="652"/>
      <c r="D46" s="652"/>
      <c r="E46" s="652"/>
      <c r="F46" s="652"/>
      <c r="G46" s="652"/>
      <c r="H46" s="652"/>
      <c r="I46" s="652"/>
      <c r="J46" s="652"/>
      <c r="K46" s="652"/>
      <c r="L46" s="652"/>
    </row>
    <row r="67" spans="1:6" ht="13.5">
      <c r="A67" s="358" t="s">
        <v>1134</v>
      </c>
      <c r="B67" s="358"/>
      <c r="C67" s="358"/>
      <c r="D67" s="358"/>
      <c r="E67" s="358"/>
      <c r="F67" s="358"/>
    </row>
    <row r="68" spans="1:6" ht="13.5">
      <c r="A68" s="358"/>
      <c r="B68" s="358"/>
      <c r="C68" s="358"/>
      <c r="D68" s="358"/>
      <c r="E68" s="358"/>
      <c r="F68" s="358"/>
    </row>
    <row r="69" spans="1:6" ht="13.5">
      <c r="A69" s="358"/>
      <c r="B69" s="358"/>
      <c r="C69" s="358"/>
      <c r="D69" s="358"/>
      <c r="E69" s="358"/>
      <c r="F69" s="358"/>
    </row>
  </sheetData>
  <sheetProtection/>
  <mergeCells count="3">
    <mergeCell ref="A21:M23"/>
    <mergeCell ref="A44:L46"/>
    <mergeCell ref="A67:F6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2020-04-02T06:03:07Z</cp:lastPrinted>
  <dcterms:created xsi:type="dcterms:W3CDTF">2011-05-12T22:51:52Z</dcterms:created>
  <dcterms:modified xsi:type="dcterms:W3CDTF">2020-04-02T13:59:11Z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