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9870" activeTab="3"/>
  </bookViews>
  <sheets>
    <sheet name="Ａ級" sheetId="1" r:id="rId1"/>
    <sheet name="Ｂ＆Ｖ110" sheetId="2" r:id="rId2"/>
    <sheet name="登録ナンバー" sheetId="3" r:id="rId3"/>
    <sheet name="写真集" sheetId="4" r:id="rId4"/>
    <sheet name="Sheet2" sheetId="5" r:id="rId5"/>
  </sheets>
  <definedNames>
    <definedName name="_xlnm.Print_Area" localSheetId="2">'登録ナンバー'!$A$404:$C$478</definedName>
  </definedNames>
  <calcPr fullCalcOnLoad="1"/>
</workbook>
</file>

<file path=xl/sharedStrings.xml><?xml version="1.0" encoding="utf-8"?>
<sst xmlns="http://schemas.openxmlformats.org/spreadsheetml/2006/main" count="2901" uniqueCount="1353">
  <si>
    <t>リーグ1</t>
  </si>
  <si>
    <t>成　績</t>
  </si>
  <si>
    <t>順　位</t>
  </si>
  <si>
    <t>ここに</t>
  </si>
  <si>
    <t>・</t>
  </si>
  <si>
    <t>-</t>
  </si>
  <si>
    <t>登録No</t>
  </si>
  <si>
    <r>
      <t xml:space="preserve"> </t>
    </r>
    <r>
      <rPr>
        <b/>
        <sz val="11"/>
        <color indexed="8"/>
        <rFont val="ＭＳ Ｐゴシック"/>
        <family val="3"/>
      </rPr>
      <t xml:space="preserve"> </t>
    </r>
  </si>
  <si>
    <t>順位決定方法　①勝数　②直接対決　③取得ゲーム率（取得ゲーム数/全ゲーム数）</t>
  </si>
  <si>
    <t>決勝トーナメント</t>
  </si>
  <si>
    <t>優勝</t>
  </si>
  <si>
    <t>３位決定戦</t>
  </si>
  <si>
    <t>3位</t>
  </si>
  <si>
    <t>リーグ2</t>
  </si>
  <si>
    <t>片岡</t>
  </si>
  <si>
    <t>川上</t>
  </si>
  <si>
    <t>政治</t>
  </si>
  <si>
    <t>坪田</t>
  </si>
  <si>
    <t>真嘉</t>
  </si>
  <si>
    <t>牛尾</t>
  </si>
  <si>
    <t>美弥子</t>
  </si>
  <si>
    <t>中村</t>
  </si>
  <si>
    <t>貴子</t>
  </si>
  <si>
    <t>西田</t>
  </si>
  <si>
    <t>和教</t>
  </si>
  <si>
    <t>福永</t>
  </si>
  <si>
    <t>裕美</t>
  </si>
  <si>
    <t>村田</t>
  </si>
  <si>
    <t>彩子</t>
  </si>
  <si>
    <t>　1セットマッチ（６－６タイブレーク）ノーアド方式</t>
  </si>
  <si>
    <t>順位決めトーナメント</t>
  </si>
  <si>
    <t>５位</t>
  </si>
  <si>
    <t>7・8位決定戦</t>
  </si>
  <si>
    <t>7位</t>
  </si>
  <si>
    <t>リーグ3</t>
  </si>
  <si>
    <t>リーグ4</t>
  </si>
  <si>
    <t>高瀬</t>
  </si>
  <si>
    <t>浅田</t>
  </si>
  <si>
    <t>藤井</t>
  </si>
  <si>
    <t>リーグ5</t>
  </si>
  <si>
    <t>け３３</t>
  </si>
  <si>
    <t>東近江市民</t>
  </si>
  <si>
    <t>東近江市民率</t>
  </si>
  <si>
    <t>略称</t>
  </si>
  <si>
    <t>正式名称</t>
  </si>
  <si>
    <t>男</t>
  </si>
  <si>
    <t>彦根市</t>
  </si>
  <si>
    <t>青木</t>
  </si>
  <si>
    <t>草津市</t>
  </si>
  <si>
    <t>京都市</t>
  </si>
  <si>
    <t>佐藤</t>
  </si>
  <si>
    <t>甲賀市</t>
  </si>
  <si>
    <t>女</t>
  </si>
  <si>
    <t>近江八幡市</t>
  </si>
  <si>
    <t>米原市</t>
  </si>
  <si>
    <t>長浜市</t>
  </si>
  <si>
    <t>谷口</t>
  </si>
  <si>
    <t>土田</t>
  </si>
  <si>
    <t>木村</t>
  </si>
  <si>
    <t>直美</t>
  </si>
  <si>
    <t>千春</t>
  </si>
  <si>
    <t>守山市</t>
  </si>
  <si>
    <t>藤田</t>
  </si>
  <si>
    <t>京セラTC</t>
  </si>
  <si>
    <t>京セラ</t>
  </si>
  <si>
    <t>春己</t>
  </si>
  <si>
    <t>東近江市</t>
  </si>
  <si>
    <t>き０２</t>
  </si>
  <si>
    <t>山本</t>
  </si>
  <si>
    <t>　真</t>
  </si>
  <si>
    <t>裕信</t>
  </si>
  <si>
    <t>き０４</t>
  </si>
  <si>
    <t>き０５</t>
  </si>
  <si>
    <t>坂元</t>
  </si>
  <si>
    <t>智成</t>
  </si>
  <si>
    <t>き０６</t>
  </si>
  <si>
    <t>順次</t>
  </si>
  <si>
    <t>き０７</t>
  </si>
  <si>
    <t>き０８</t>
  </si>
  <si>
    <t>き０９</t>
  </si>
  <si>
    <t>宮道</t>
  </si>
  <si>
    <t>祐介</t>
  </si>
  <si>
    <t>き１０</t>
  </si>
  <si>
    <t>き１１</t>
  </si>
  <si>
    <t>並河</t>
  </si>
  <si>
    <t>智加</t>
  </si>
  <si>
    <t>き１２</t>
  </si>
  <si>
    <t>き１３</t>
  </si>
  <si>
    <t>岡本</t>
  </si>
  <si>
    <t>　彰</t>
  </si>
  <si>
    <t>き１４</t>
  </si>
  <si>
    <t>き１５</t>
  </si>
  <si>
    <t>き１６</t>
  </si>
  <si>
    <t>紳之介</t>
  </si>
  <si>
    <t>き１７</t>
  </si>
  <si>
    <t>き１８</t>
  </si>
  <si>
    <t>曽我</t>
  </si>
  <si>
    <t>卓矢</t>
  </si>
  <si>
    <t>き１９</t>
  </si>
  <si>
    <t>き２１</t>
  </si>
  <si>
    <t>理和</t>
  </si>
  <si>
    <t>蒲生郡</t>
  </si>
  <si>
    <t>き２３</t>
  </si>
  <si>
    <t>き２４</t>
  </si>
  <si>
    <t>き２５</t>
  </si>
  <si>
    <t>野洲市</t>
  </si>
  <si>
    <t>き２６</t>
  </si>
  <si>
    <t>き２７</t>
  </si>
  <si>
    <t>き２８</t>
  </si>
  <si>
    <t>秋山</t>
  </si>
  <si>
    <t>太助</t>
  </si>
  <si>
    <t>き２９</t>
  </si>
  <si>
    <t>廣瀬</t>
  </si>
  <si>
    <t>智也</t>
  </si>
  <si>
    <t>き３０</t>
  </si>
  <si>
    <t>き３１</t>
  </si>
  <si>
    <t>太田</t>
  </si>
  <si>
    <t>圭亮</t>
  </si>
  <si>
    <t>き３２</t>
  </si>
  <si>
    <t>馬場</t>
  </si>
  <si>
    <t>英年</t>
  </si>
  <si>
    <t>き３３</t>
  </si>
  <si>
    <t>き３４</t>
  </si>
  <si>
    <t>田中</t>
  </si>
  <si>
    <t>正行</t>
  </si>
  <si>
    <t>き３５</t>
  </si>
  <si>
    <t>き３６</t>
  </si>
  <si>
    <t>き３７</t>
  </si>
  <si>
    <t>き３８</t>
  </si>
  <si>
    <t>き３９</t>
  </si>
  <si>
    <t>き４０</t>
  </si>
  <si>
    <t>き４１</t>
  </si>
  <si>
    <t>き４２</t>
  </si>
  <si>
    <t>高橋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</si>
  <si>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</si>
  <si>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</si>
  <si>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</si>
  <si>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</si>
  <si>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</si>
  <si>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</si>
  <si>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</si>
  <si>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</si>
  <si>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き４６</t>
  </si>
  <si>
    <t>き４７</t>
  </si>
  <si>
    <t>き４８</t>
  </si>
  <si>
    <t>住谷</t>
  </si>
  <si>
    <t>岳司</t>
  </si>
  <si>
    <t>き４９</t>
  </si>
  <si>
    <t>永田</t>
  </si>
  <si>
    <t>寛教</t>
  </si>
  <si>
    <t>き５０</t>
  </si>
  <si>
    <t>き５１</t>
  </si>
  <si>
    <t>き５２</t>
  </si>
  <si>
    <t>き５３</t>
  </si>
  <si>
    <t>き５４</t>
  </si>
  <si>
    <t>松本</t>
  </si>
  <si>
    <t>き５５</t>
  </si>
  <si>
    <t>竹村</t>
  </si>
  <si>
    <t>仁志</t>
  </si>
  <si>
    <t>Jr</t>
  </si>
  <si>
    <t>西村</t>
  </si>
  <si>
    <t>栗東市</t>
  </si>
  <si>
    <t>達也</t>
  </si>
  <si>
    <t>長谷川</t>
  </si>
  <si>
    <t>愛知郡</t>
  </si>
  <si>
    <t>純子</t>
  </si>
  <si>
    <t>遠崎</t>
  </si>
  <si>
    <t>梅森</t>
  </si>
  <si>
    <t>森田</t>
  </si>
  <si>
    <t>川並和之</t>
  </si>
  <si>
    <t>kawanami0930@yahoo.co.jp</t>
  </si>
  <si>
    <t>法人会員</t>
  </si>
  <si>
    <t>Ｋテニスカレッジ</t>
  </si>
  <si>
    <t>Kテニス</t>
  </si>
  <si>
    <t>け０１</t>
  </si>
  <si>
    <t>稲岡</t>
  </si>
  <si>
    <t>和紀</t>
  </si>
  <si>
    <t>け０３</t>
  </si>
  <si>
    <t>け０４</t>
  </si>
  <si>
    <t>大樹</t>
  </si>
  <si>
    <t>け０５</t>
  </si>
  <si>
    <t>け０６</t>
  </si>
  <si>
    <t>け０７</t>
  </si>
  <si>
    <t>け０８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</si>
  <si>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</si>
  <si>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</si>
  <si>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</si>
  <si>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</si>
  <si>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</si>
  <si>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</si>
  <si>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</si>
  <si>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</si>
  <si>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</si>
  <si>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</si>
  <si>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</si>
  <si>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け１４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</si>
  <si>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</si>
  <si>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</si>
  <si>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</si>
  <si>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</si>
  <si>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</si>
  <si>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</si>
  <si>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</si>
  <si>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</si>
  <si>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</si>
  <si>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け１９</t>
  </si>
  <si>
    <t>永里</t>
  </si>
  <si>
    <t>裕次</t>
  </si>
  <si>
    <t>三重県</t>
  </si>
  <si>
    <t>け２０</t>
  </si>
  <si>
    <t>け２１</t>
  </si>
  <si>
    <t>け２２</t>
  </si>
  <si>
    <t>け２３</t>
  </si>
  <si>
    <t>け２４</t>
  </si>
  <si>
    <t>け２５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</si>
  <si>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</si>
  <si>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</si>
  <si>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</si>
  <si>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</si>
  <si>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</si>
  <si>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</si>
  <si>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</si>
  <si>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</si>
  <si>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け２９</t>
  </si>
  <si>
    <t>け３０</t>
  </si>
  <si>
    <t>け３１</t>
  </si>
  <si>
    <t>石原</t>
  </si>
  <si>
    <t>はる美</t>
  </si>
  <si>
    <t>け３２</t>
  </si>
  <si>
    <t>池尻</t>
  </si>
  <si>
    <t>陽香</t>
  </si>
  <si>
    <t>姫欧</t>
  </si>
  <si>
    <t>け３４</t>
  </si>
  <si>
    <t>け３５</t>
  </si>
  <si>
    <t>け３６</t>
  </si>
  <si>
    <t>梶木</t>
  </si>
  <si>
    <t>和子</t>
  </si>
  <si>
    <t>け３７</t>
  </si>
  <si>
    <t>け３８</t>
  </si>
  <si>
    <t>け３９</t>
  </si>
  <si>
    <t>和枝</t>
  </si>
  <si>
    <t>け４０</t>
  </si>
  <si>
    <t>永松</t>
  </si>
  <si>
    <t>美由希</t>
  </si>
  <si>
    <t>村田ＴＣ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</si>
  <si>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</si>
  <si>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</si>
  <si>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</si>
  <si>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</si>
  <si>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</si>
  <si>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</si>
  <si>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</si>
  <si>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</si>
  <si>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</si>
  <si>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</si>
  <si>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</si>
  <si>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</si>
  <si>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</si>
  <si>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</si>
  <si>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</si>
  <si>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</si>
  <si>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</si>
  <si>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</si>
  <si>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</si>
  <si>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</si>
  <si>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</si>
  <si>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</si>
  <si>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</si>
  <si>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</si>
  <si>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</si>
  <si>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</si>
  <si>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</si>
  <si>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</si>
  <si>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</si>
  <si>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</si>
  <si>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</si>
  <si>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</si>
  <si>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</si>
  <si>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</si>
  <si>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</si>
  <si>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</si>
  <si>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</si>
  <si>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</si>
  <si>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</si>
  <si>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</si>
  <si>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</si>
  <si>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</si>
  <si>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</si>
  <si>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</si>
  <si>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</si>
  <si>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</si>
  <si>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</si>
  <si>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</si>
  <si>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</si>
  <si>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</si>
  <si>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</si>
  <si>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</si>
  <si>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</si>
  <si>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</si>
  <si>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</si>
  <si>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</si>
  <si>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</si>
  <si>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</si>
  <si>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</si>
  <si>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</si>
  <si>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</si>
  <si>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</si>
  <si>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</si>
  <si>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</si>
  <si>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</si>
  <si>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</si>
  <si>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</si>
  <si>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</si>
  <si>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</si>
  <si>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</si>
  <si>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</si>
  <si>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</si>
  <si>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</si>
  <si>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</si>
  <si>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</si>
  <si>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</si>
  <si>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</si>
  <si>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</si>
  <si>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</si>
  <si>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</si>
  <si>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</si>
  <si>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</si>
  <si>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</si>
  <si>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</si>
  <si>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</si>
  <si>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</si>
  <si>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</si>
  <si>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</si>
  <si>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</si>
  <si>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</si>
  <si>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</si>
  <si>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</si>
  <si>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</si>
  <si>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</si>
  <si>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</si>
  <si>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</si>
  <si>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</si>
  <si>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</si>
  <si>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</si>
  <si>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</si>
  <si>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</si>
  <si>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</si>
  <si>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</si>
  <si>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</si>
  <si>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</si>
  <si>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</si>
  <si>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</si>
  <si>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む４４</t>
  </si>
  <si>
    <t>多佳美</t>
  </si>
  <si>
    <t>む４５</t>
  </si>
  <si>
    <t>春澄</t>
  </si>
  <si>
    <t>む４６</t>
  </si>
  <si>
    <t>二上</t>
  </si>
  <si>
    <t>貴光</t>
  </si>
  <si>
    <t>む４７</t>
  </si>
  <si>
    <t>山田</t>
  </si>
  <si>
    <t>義大</t>
  </si>
  <si>
    <t>む４８</t>
  </si>
  <si>
    <t>む４９</t>
  </si>
  <si>
    <t>川東</t>
  </si>
  <si>
    <t>真央</t>
  </si>
  <si>
    <t>和彦</t>
  </si>
  <si>
    <t>TDC</t>
  </si>
  <si>
    <t>て０１</t>
  </si>
  <si>
    <t>て０２</t>
  </si>
  <si>
    <t>て０３</t>
  </si>
  <si>
    <t>て０４</t>
  </si>
  <si>
    <t>て０５</t>
  </si>
  <si>
    <t>草野</t>
  </si>
  <si>
    <t>菜摘</t>
  </si>
  <si>
    <t>て０６</t>
  </si>
  <si>
    <t>て０７</t>
  </si>
  <si>
    <t>て０８</t>
  </si>
  <si>
    <t>て０９</t>
  </si>
  <si>
    <t>姫井</t>
  </si>
  <si>
    <t>亜利沙</t>
  </si>
  <si>
    <t>て１０</t>
  </si>
  <si>
    <t>て１１</t>
  </si>
  <si>
    <t>て１２</t>
  </si>
  <si>
    <t>て１３</t>
  </si>
  <si>
    <t>山岡</t>
  </si>
  <si>
    <t>て１４</t>
  </si>
  <si>
    <t>鹿野</t>
  </si>
  <si>
    <t>て１５</t>
  </si>
  <si>
    <t>て１６</t>
  </si>
  <si>
    <t>て１７</t>
  </si>
  <si>
    <t>上原</t>
  </si>
  <si>
    <t>義弘</t>
  </si>
  <si>
    <t>て１８</t>
  </si>
  <si>
    <t>て１９</t>
  </si>
  <si>
    <t>て２０</t>
  </si>
  <si>
    <t>て２１</t>
  </si>
  <si>
    <t>て２２</t>
  </si>
  <si>
    <t>雄大</t>
  </si>
  <si>
    <t>澁谷</t>
  </si>
  <si>
    <t>晃大</t>
  </si>
  <si>
    <t>中尾</t>
  </si>
  <si>
    <t>大阪府</t>
  </si>
  <si>
    <t>野村</t>
  </si>
  <si>
    <t>良平</t>
  </si>
  <si>
    <t>東山</t>
  </si>
  <si>
    <t>遼太郎</t>
  </si>
  <si>
    <t>うさかめ</t>
  </si>
  <si>
    <t>うさぎとかめの集い</t>
  </si>
  <si>
    <t>井内</t>
  </si>
  <si>
    <t>一博</t>
  </si>
  <si>
    <t>う０３</t>
  </si>
  <si>
    <t>う０４</t>
  </si>
  <si>
    <t>う０５</t>
  </si>
  <si>
    <t>う０６</t>
  </si>
  <si>
    <t>う０７</t>
  </si>
  <si>
    <t>う０８</t>
  </si>
  <si>
    <t>う０９</t>
  </si>
  <si>
    <t>う１０</t>
  </si>
  <si>
    <t>う１１</t>
  </si>
  <si>
    <t>う１２</t>
  </si>
  <si>
    <t>う１３</t>
  </si>
  <si>
    <t>和也</t>
  </si>
  <si>
    <t>う１４</t>
  </si>
  <si>
    <t>眞志</t>
  </si>
  <si>
    <t>う１５</t>
  </si>
  <si>
    <t>竹下</t>
  </si>
  <si>
    <t>英伸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</si>
  <si>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</si>
  <si>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</si>
  <si>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</si>
  <si>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</si>
  <si>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</si>
  <si>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</si>
  <si>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</si>
  <si>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</si>
  <si>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</si>
  <si>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</si>
  <si>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</si>
  <si>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</si>
  <si>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</si>
  <si>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</si>
  <si>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和宏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</si>
  <si>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</si>
  <si>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</si>
  <si>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</si>
  <si>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</si>
  <si>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</si>
  <si>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</si>
  <si>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</si>
  <si>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</si>
  <si>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</si>
  <si>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</si>
  <si>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</si>
  <si>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</si>
  <si>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</si>
  <si>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</si>
  <si>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</si>
  <si>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</si>
  <si>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</si>
  <si>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</si>
  <si>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Ｊｒ</t>
  </si>
  <si>
    <t>登録メンバー</t>
  </si>
  <si>
    <t>東近江市　市民率</t>
  </si>
  <si>
    <t>あ１５</t>
  </si>
  <si>
    <t>き５６</t>
  </si>
  <si>
    <t>東近江市</t>
  </si>
  <si>
    <t>き５７</t>
  </si>
  <si>
    <t>き５８</t>
  </si>
  <si>
    <t>女</t>
  </si>
  <si>
    <t>湖南市</t>
  </si>
  <si>
    <t>清水</t>
  </si>
  <si>
    <t>和田</t>
  </si>
  <si>
    <t>桃子</t>
  </si>
  <si>
    <t>京都府</t>
  </si>
  <si>
    <t>藤岡</t>
  </si>
  <si>
    <t>美智子</t>
  </si>
  <si>
    <t>濱田</t>
  </si>
  <si>
    <t>男</t>
  </si>
  <si>
    <t>大津市</t>
  </si>
  <si>
    <t>晴香</t>
  </si>
  <si>
    <t>友里</t>
  </si>
  <si>
    <t>漆原</t>
  </si>
  <si>
    <t>大介</t>
  </si>
  <si>
    <t>東近江市</t>
  </si>
  <si>
    <t>藤本</t>
  </si>
  <si>
    <t>雅之</t>
  </si>
  <si>
    <t>愛知郡</t>
  </si>
  <si>
    <t>福永</t>
  </si>
  <si>
    <t>一典</t>
  </si>
  <si>
    <t>畑</t>
  </si>
  <si>
    <t>　彰</t>
  </si>
  <si>
    <t>山本</t>
  </si>
  <si>
    <t>湖東プラチナ</t>
  </si>
  <si>
    <t>近江八幡市</t>
  </si>
  <si>
    <t>積樹T</t>
  </si>
  <si>
    <t>積水樹脂テニスクラブ</t>
  </si>
  <si>
    <t>せ０１</t>
  </si>
  <si>
    <t>清水</t>
  </si>
  <si>
    <t>せ０２</t>
  </si>
  <si>
    <t>野洲市</t>
  </si>
  <si>
    <t>せ０３</t>
  </si>
  <si>
    <t>せ０４</t>
  </si>
  <si>
    <t>守山市</t>
  </si>
  <si>
    <t>せ０５</t>
  </si>
  <si>
    <t>せ０６</t>
  </si>
  <si>
    <t>平野</t>
  </si>
  <si>
    <t>和也</t>
  </si>
  <si>
    <t>せ０８</t>
  </si>
  <si>
    <t>佐藤</t>
  </si>
  <si>
    <t>女</t>
  </si>
  <si>
    <t>草津市</t>
  </si>
  <si>
    <t>長浜市</t>
  </si>
  <si>
    <t>米原市</t>
  </si>
  <si>
    <t>竹下</t>
  </si>
  <si>
    <t>恭平</t>
  </si>
  <si>
    <t>Jr</t>
  </si>
  <si>
    <t>うさぎとかめの集い</t>
  </si>
  <si>
    <t>田中</t>
  </si>
  <si>
    <t>伸一</t>
  </si>
  <si>
    <t>深田</t>
  </si>
  <si>
    <t>健太郎</t>
  </si>
  <si>
    <t>石岡</t>
  </si>
  <si>
    <t>良典</t>
  </si>
  <si>
    <t>北野</t>
  </si>
  <si>
    <t>智尋</t>
  </si>
  <si>
    <t>甲賀市</t>
  </si>
  <si>
    <t>木森</t>
  </si>
  <si>
    <t>厚志</t>
  </si>
  <si>
    <t>竹内</t>
  </si>
  <si>
    <t>朝日</t>
  </si>
  <si>
    <t>尚紀</t>
  </si>
  <si>
    <t>三重県</t>
  </si>
  <si>
    <t>智美</t>
  </si>
  <si>
    <t>こ０１</t>
  </si>
  <si>
    <t>安達</t>
  </si>
  <si>
    <t>隆一</t>
  </si>
  <si>
    <t>個人登録</t>
  </si>
  <si>
    <t>こ０２</t>
  </si>
  <si>
    <t>寺村</t>
  </si>
  <si>
    <t>浩一</t>
  </si>
  <si>
    <t>愛知郡</t>
  </si>
  <si>
    <t>あ０２</t>
  </si>
  <si>
    <t>代表　落合　良弘</t>
  </si>
  <si>
    <t xml:space="preserve">chai828@nifty.com  </t>
  </si>
  <si>
    <t>アビック</t>
  </si>
  <si>
    <t>アビックＢＢ</t>
  </si>
  <si>
    <t>あ０１</t>
  </si>
  <si>
    <t>水野</t>
  </si>
  <si>
    <t>圭補</t>
  </si>
  <si>
    <t>彦根市</t>
  </si>
  <si>
    <t>青木</t>
  </si>
  <si>
    <t>重之</t>
  </si>
  <si>
    <t>あ０３</t>
  </si>
  <si>
    <t>京都市</t>
  </si>
  <si>
    <t>あ０４</t>
  </si>
  <si>
    <t>政之</t>
  </si>
  <si>
    <t>あ０５</t>
  </si>
  <si>
    <t>中村</t>
  </si>
  <si>
    <t>あ０６</t>
  </si>
  <si>
    <t>谷崎</t>
  </si>
  <si>
    <t>真也</t>
  </si>
  <si>
    <t>甲賀市</t>
  </si>
  <si>
    <t>あ０７</t>
  </si>
  <si>
    <t>齋田</t>
  </si>
  <si>
    <t>至</t>
  </si>
  <si>
    <t>あ０８</t>
  </si>
  <si>
    <t>優子</t>
  </si>
  <si>
    <t>あ０９</t>
  </si>
  <si>
    <t>平居</t>
  </si>
  <si>
    <t>多賀町</t>
  </si>
  <si>
    <t>あ１０</t>
  </si>
  <si>
    <t>あ１１</t>
  </si>
  <si>
    <t>野上</t>
  </si>
  <si>
    <t>恵梨子</t>
  </si>
  <si>
    <t>長浜市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</si>
  <si>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</si>
  <si>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</si>
  <si>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</si>
  <si>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</si>
  <si>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</si>
  <si>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</si>
  <si>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</si>
  <si>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</si>
  <si>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</si>
  <si>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</si>
  <si>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杉原</t>
  </si>
  <si>
    <t>あ１６</t>
  </si>
  <si>
    <t>澤村</t>
  </si>
  <si>
    <t>直子</t>
  </si>
  <si>
    <t>あ１７</t>
  </si>
  <si>
    <t>あ１８</t>
  </si>
  <si>
    <t>治田</t>
  </si>
  <si>
    <t>沙映子</t>
  </si>
  <si>
    <t>守山市</t>
  </si>
  <si>
    <t>あ１９</t>
  </si>
  <si>
    <t>寺本</t>
  </si>
  <si>
    <t>愛荘町</t>
  </si>
  <si>
    <t>あ２０</t>
  </si>
  <si>
    <t>成宮</t>
  </si>
  <si>
    <t>まき</t>
  </si>
  <si>
    <t>東近江市民</t>
  </si>
  <si>
    <t>東近江市民率</t>
  </si>
  <si>
    <t>略称</t>
  </si>
  <si>
    <t>正式名称</t>
  </si>
  <si>
    <t>東</t>
  </si>
  <si>
    <t>男</t>
  </si>
  <si>
    <t>池端</t>
  </si>
  <si>
    <t>誠治</t>
  </si>
  <si>
    <t>金谷</t>
  </si>
  <si>
    <t>太郎</t>
  </si>
  <si>
    <t>佐野</t>
  </si>
  <si>
    <t>望</t>
  </si>
  <si>
    <t>土田</t>
  </si>
  <si>
    <t>哲也</t>
  </si>
  <si>
    <t>昭仁</t>
  </si>
  <si>
    <t>康弘</t>
  </si>
  <si>
    <t>古市</t>
  </si>
  <si>
    <t>八木</t>
  </si>
  <si>
    <t>篤司</t>
  </si>
  <si>
    <t>伊吹</t>
  </si>
  <si>
    <t>邦子</t>
  </si>
  <si>
    <t>香織</t>
  </si>
  <si>
    <t>筒井</t>
  </si>
  <si>
    <t>珠世</t>
  </si>
  <si>
    <t>赤木</t>
  </si>
  <si>
    <t>荒浪</t>
  </si>
  <si>
    <t>井澤　</t>
  </si>
  <si>
    <t>野洲市</t>
  </si>
  <si>
    <t>石田</t>
  </si>
  <si>
    <t>文彦</t>
  </si>
  <si>
    <t>澤田</t>
  </si>
  <si>
    <t>啓一</t>
  </si>
  <si>
    <t>日野市</t>
  </si>
  <si>
    <t>西岡</t>
  </si>
  <si>
    <t>庸介</t>
  </si>
  <si>
    <t>草津市</t>
  </si>
  <si>
    <t>松島</t>
  </si>
  <si>
    <t>浅田</t>
  </si>
  <si>
    <t>亜祐子</t>
  </si>
  <si>
    <t>大鳥</t>
  </si>
  <si>
    <t>有希子</t>
  </si>
  <si>
    <t>香芝市</t>
  </si>
  <si>
    <t>フレンズ</t>
  </si>
  <si>
    <t>鈴木</t>
  </si>
  <si>
    <t>長谷出</t>
  </si>
  <si>
    <t xml:space="preserve"> 浩</t>
  </si>
  <si>
    <t xml:space="preserve">山崎 </t>
  </si>
  <si>
    <t xml:space="preserve"> 豊</t>
  </si>
  <si>
    <t>水本</t>
  </si>
  <si>
    <t>佑人</t>
  </si>
  <si>
    <t>小路</t>
  </si>
  <si>
    <t xml:space="preserve"> 貴</t>
  </si>
  <si>
    <t>小路 貴</t>
  </si>
  <si>
    <t>平塚</t>
  </si>
  <si>
    <t xml:space="preserve"> 聡</t>
  </si>
  <si>
    <t>三代</t>
  </si>
  <si>
    <t>康成</t>
  </si>
  <si>
    <t>淳史</t>
  </si>
  <si>
    <t>善弘</t>
  </si>
  <si>
    <t>松井</t>
  </si>
  <si>
    <t>美和子</t>
  </si>
  <si>
    <t>梨絵</t>
  </si>
  <si>
    <t>土肥</t>
  </si>
  <si>
    <t>祐子</t>
  </si>
  <si>
    <t>松村</t>
  </si>
  <si>
    <t>明香</t>
  </si>
  <si>
    <t>松村明香</t>
  </si>
  <si>
    <t>大野</t>
  </si>
  <si>
    <t>美南</t>
  </si>
  <si>
    <t>大野美南</t>
  </si>
  <si>
    <t>鍵弥</t>
  </si>
  <si>
    <t>初美</t>
  </si>
  <si>
    <t>鍵弥初美</t>
  </si>
  <si>
    <t>吉岡</t>
  </si>
  <si>
    <t>京子</t>
  </si>
  <si>
    <t>ぐ０１</t>
  </si>
  <si>
    <t>中西</t>
  </si>
  <si>
    <t>近江八幡市</t>
  </si>
  <si>
    <t>幸典</t>
  </si>
  <si>
    <t>村上</t>
  </si>
  <si>
    <t>卓</t>
  </si>
  <si>
    <t>栗東市</t>
  </si>
  <si>
    <t>久保</t>
  </si>
  <si>
    <t>井ノ口</t>
  </si>
  <si>
    <t>幹也</t>
  </si>
  <si>
    <t>西原</t>
  </si>
  <si>
    <t>達也</t>
  </si>
  <si>
    <t>藤井</t>
  </si>
  <si>
    <t>正和</t>
  </si>
  <si>
    <t>武藤</t>
  </si>
  <si>
    <t>幸宏</t>
  </si>
  <si>
    <t>男</t>
  </si>
  <si>
    <t>小出</t>
  </si>
  <si>
    <t>周平</t>
  </si>
  <si>
    <t>中根</t>
  </si>
  <si>
    <t>啓伍</t>
  </si>
  <si>
    <t>田内</t>
  </si>
  <si>
    <t>福島</t>
  </si>
  <si>
    <t>岩崎</t>
  </si>
  <si>
    <t>順子</t>
  </si>
  <si>
    <t>吉村</t>
  </si>
  <si>
    <t>あづさ</t>
  </si>
  <si>
    <t>深尾</t>
  </si>
  <si>
    <t>純子</t>
  </si>
  <si>
    <t>伊藤</t>
  </si>
  <si>
    <t>牧子</t>
  </si>
  <si>
    <t>け０２</t>
  </si>
  <si>
    <t>早苗</t>
  </si>
  <si>
    <t>河野</t>
  </si>
  <si>
    <t>由子</t>
  </si>
  <si>
    <t>梅田</t>
  </si>
  <si>
    <t>長浜市</t>
  </si>
  <si>
    <t>山口</t>
  </si>
  <si>
    <t>小百合</t>
  </si>
  <si>
    <t>直也</t>
  </si>
  <si>
    <t>奈良県</t>
  </si>
  <si>
    <t>大阪府</t>
  </si>
  <si>
    <t>浅野</t>
  </si>
  <si>
    <t>木奈子</t>
  </si>
  <si>
    <t>小澤</t>
  </si>
  <si>
    <t>藤信</t>
  </si>
  <si>
    <t>彰</t>
  </si>
  <si>
    <t>代表　鶴田　進</t>
  </si>
  <si>
    <t>susumu282002@yahoo.co.jp</t>
  </si>
  <si>
    <t>プラチナ</t>
  </si>
  <si>
    <t xml:space="preserve"> </t>
  </si>
  <si>
    <t>ぷ０１</t>
  </si>
  <si>
    <t>ぷ０２</t>
  </si>
  <si>
    <t>蒲生郡</t>
  </si>
  <si>
    <t>東近江市</t>
  </si>
  <si>
    <t>山田</t>
  </si>
  <si>
    <t>谷口</t>
  </si>
  <si>
    <t>蒲生郡</t>
  </si>
  <si>
    <t>英泰</t>
  </si>
  <si>
    <t>永友</t>
  </si>
  <si>
    <t>康貴</t>
  </si>
  <si>
    <t>武田</t>
  </si>
  <si>
    <t>亜加梨</t>
  </si>
  <si>
    <t>若森</t>
  </si>
  <si>
    <t>裕生</t>
  </si>
  <si>
    <t>松岡</t>
  </si>
  <si>
    <t>宗隆</t>
  </si>
  <si>
    <t>國領</t>
  </si>
  <si>
    <t>吉川</t>
  </si>
  <si>
    <t>孝次</t>
  </si>
  <si>
    <t>う０１</t>
  </si>
  <si>
    <t>小倉</t>
  </si>
  <si>
    <t>俊郎</t>
  </si>
  <si>
    <t>片岡</t>
  </si>
  <si>
    <t>一寿</t>
  </si>
  <si>
    <t>凛耶</t>
  </si>
  <si>
    <t>竜王町</t>
  </si>
  <si>
    <t xml:space="preserve">片岡  </t>
  </si>
  <si>
    <t>大</t>
  </si>
  <si>
    <t>亀井</t>
  </si>
  <si>
    <t>雅嗣</t>
  </si>
  <si>
    <t>皓太</t>
  </si>
  <si>
    <t>神田</t>
  </si>
  <si>
    <t>圭右</t>
  </si>
  <si>
    <t>岐阜市</t>
  </si>
  <si>
    <t>木下</t>
  </si>
  <si>
    <t>多賀町</t>
  </si>
  <si>
    <t>久保田</t>
  </si>
  <si>
    <t>勉</t>
  </si>
  <si>
    <t>稙田</t>
  </si>
  <si>
    <t>優也</t>
  </si>
  <si>
    <t>竹田</t>
  </si>
  <si>
    <t>圭佑</t>
  </si>
  <si>
    <t>中田</t>
  </si>
  <si>
    <t>富憲</t>
  </si>
  <si>
    <t>松野</t>
  </si>
  <si>
    <t>航平</t>
  </si>
  <si>
    <t>健一</t>
  </si>
  <si>
    <t>昌紀</t>
  </si>
  <si>
    <t>浩之</t>
  </si>
  <si>
    <t>舘形</t>
  </si>
  <si>
    <t>和典</t>
  </si>
  <si>
    <t>洋平</t>
  </si>
  <si>
    <t>邦明</t>
  </si>
  <si>
    <t>宏樹</t>
  </si>
  <si>
    <t>石津</t>
  </si>
  <si>
    <t>綾香</t>
  </si>
  <si>
    <t>今井</t>
  </si>
  <si>
    <t>植垣</t>
  </si>
  <si>
    <t>貴美子</t>
  </si>
  <si>
    <t>川崎</t>
  </si>
  <si>
    <t>悦子</t>
  </si>
  <si>
    <t>小塩</t>
  </si>
  <si>
    <t>政子</t>
  </si>
  <si>
    <t>佳子</t>
  </si>
  <si>
    <t>西崎</t>
  </si>
  <si>
    <t>友香</t>
  </si>
  <si>
    <t>倍田</t>
  </si>
  <si>
    <t>みほ</t>
  </si>
  <si>
    <t>光代</t>
  </si>
  <si>
    <t>こ０３</t>
  </si>
  <si>
    <t>征矢</t>
  </si>
  <si>
    <t>こ０４</t>
  </si>
  <si>
    <t>こ０５</t>
  </si>
  <si>
    <t>國本　</t>
  </si>
  <si>
    <t>こ０６</t>
  </si>
  <si>
    <t>大橋</t>
  </si>
  <si>
    <t>賢太郎</t>
  </si>
  <si>
    <t>む２４</t>
  </si>
  <si>
    <t>む３８</t>
  </si>
  <si>
    <t>一般</t>
  </si>
  <si>
    <t>岩切</t>
  </si>
  <si>
    <t>佑磨</t>
  </si>
  <si>
    <t>嶋田</t>
  </si>
  <si>
    <t>功太郎</t>
  </si>
  <si>
    <t>疋田</t>
  </si>
  <si>
    <t>之宏</t>
  </si>
  <si>
    <t>智彦</t>
  </si>
  <si>
    <t>大垣市</t>
  </si>
  <si>
    <t>大阪市</t>
  </si>
  <si>
    <t>京セラ</t>
  </si>
  <si>
    <t>川上</t>
  </si>
  <si>
    <t>龍介</t>
  </si>
  <si>
    <t>亨</t>
  </si>
  <si>
    <t>崇</t>
  </si>
  <si>
    <t>大林</t>
  </si>
  <si>
    <t>弘典</t>
  </si>
  <si>
    <t>徹</t>
  </si>
  <si>
    <t>浅井</t>
  </si>
  <si>
    <t>恵</t>
  </si>
  <si>
    <t>あ２１</t>
  </si>
  <si>
    <t>鹿取</t>
  </si>
  <si>
    <t>あつみ</t>
  </si>
  <si>
    <t>あ２２</t>
  </si>
  <si>
    <t>憲生</t>
  </si>
  <si>
    <t>代表：石田　文彦</t>
  </si>
  <si>
    <t>ishida5122@gmail.com</t>
  </si>
  <si>
    <t>京セラTC</t>
  </si>
  <si>
    <t>き０１</t>
  </si>
  <si>
    <t>拓</t>
  </si>
  <si>
    <t>匡志</t>
  </si>
  <si>
    <t>OK</t>
  </si>
  <si>
    <t>石田文彦</t>
  </si>
  <si>
    <t>一色</t>
  </si>
  <si>
    <t>翼</t>
  </si>
  <si>
    <t>京セラTC</t>
  </si>
  <si>
    <t>兼古</t>
  </si>
  <si>
    <t>翔太</t>
  </si>
  <si>
    <t>櫻井</t>
  </si>
  <si>
    <t>貴哉</t>
  </si>
  <si>
    <t>京セラ</t>
  </si>
  <si>
    <t>柴田</t>
  </si>
  <si>
    <t>雅寛</t>
  </si>
  <si>
    <t>名古屋市</t>
  </si>
  <si>
    <t>陽介</t>
  </si>
  <si>
    <t>中元寺</t>
  </si>
  <si>
    <t>功貴</t>
  </si>
  <si>
    <t>薮内</t>
  </si>
  <si>
    <t>陸久</t>
  </si>
  <si>
    <t>山本</t>
  </si>
  <si>
    <t>和樹</t>
  </si>
  <si>
    <t>大津市</t>
  </si>
  <si>
    <t>菊井</t>
  </si>
  <si>
    <t>鈴夏</t>
  </si>
  <si>
    <t>森</t>
  </si>
  <si>
    <t>愛捺花</t>
  </si>
  <si>
    <t>湖南市</t>
  </si>
  <si>
    <t>涼花</t>
  </si>
  <si>
    <t>伊藤</t>
  </si>
  <si>
    <t>成行</t>
  </si>
  <si>
    <t>京都市</t>
  </si>
  <si>
    <t>川田</t>
  </si>
  <si>
    <t>達也</t>
  </si>
  <si>
    <t>宇治市</t>
  </si>
  <si>
    <t>貴也</t>
  </si>
  <si>
    <t>岸本</t>
  </si>
  <si>
    <t>恭介</t>
  </si>
  <si>
    <t>大和郡山市</t>
  </si>
  <si>
    <t>佐治</t>
  </si>
  <si>
    <t>武</t>
  </si>
  <si>
    <t>甲賀市</t>
  </si>
  <si>
    <t>佐藤</t>
  </si>
  <si>
    <t>祥</t>
  </si>
  <si>
    <t>細川</t>
  </si>
  <si>
    <t>知剛</t>
  </si>
  <si>
    <t>松本</t>
  </si>
  <si>
    <t>太一</t>
  </si>
  <si>
    <t>村西</t>
  </si>
  <si>
    <t>徹</t>
  </si>
  <si>
    <t>守山市</t>
  </si>
  <si>
    <t>青木</t>
  </si>
  <si>
    <t>香奈依</t>
  </si>
  <si>
    <t>金山</t>
  </si>
  <si>
    <t>真理子</t>
  </si>
  <si>
    <t>亀井</t>
  </si>
  <si>
    <t>莉乃</t>
  </si>
  <si>
    <t>島井</t>
  </si>
  <si>
    <t>美帆</t>
  </si>
  <si>
    <t>田端</t>
  </si>
  <si>
    <t>輝子</t>
  </si>
  <si>
    <t>八幡市</t>
  </si>
  <si>
    <t>由井</t>
  </si>
  <si>
    <t>利紗子</t>
  </si>
  <si>
    <t>相楽郡</t>
  </si>
  <si>
    <t>篠原</t>
  </si>
  <si>
    <t>弘法</t>
  </si>
  <si>
    <t>き５９</t>
  </si>
  <si>
    <t>一瀬</t>
  </si>
  <si>
    <t>翔太</t>
  </si>
  <si>
    <t>き６０</t>
  </si>
  <si>
    <t>樋口</t>
  </si>
  <si>
    <t>大輔</t>
  </si>
  <si>
    <t>き６１</t>
  </si>
  <si>
    <t>片渕</t>
  </si>
  <si>
    <t>友結</t>
  </si>
  <si>
    <t>き６２</t>
  </si>
  <si>
    <t>石川</t>
  </si>
  <si>
    <t>和洋</t>
  </si>
  <si>
    <t>き６３</t>
  </si>
  <si>
    <t>智紀</t>
  </si>
  <si>
    <t>き６４</t>
  </si>
  <si>
    <t>勇輔</t>
  </si>
  <si>
    <t>き６５</t>
  </si>
  <si>
    <t>中尾</t>
  </si>
  <si>
    <t>慶太</t>
  </si>
  <si>
    <t>き６６</t>
  </si>
  <si>
    <t>奥田</t>
  </si>
  <si>
    <t>響介</t>
  </si>
  <si>
    <t>松井美和子</t>
  </si>
  <si>
    <t>miwako-matsui-216@hotmail.co.jp</t>
  </si>
  <si>
    <t>ふ１</t>
  </si>
  <si>
    <t>ふ２</t>
  </si>
  <si>
    <t>ふ３</t>
  </si>
  <si>
    <t>ふ４</t>
  </si>
  <si>
    <t>ふ５</t>
  </si>
  <si>
    <t>ふ６</t>
  </si>
  <si>
    <t>ふ７</t>
  </si>
  <si>
    <t>ふ８</t>
  </si>
  <si>
    <t>ふ９</t>
  </si>
  <si>
    <t>ふ１０</t>
  </si>
  <si>
    <t>ふ１１</t>
  </si>
  <si>
    <t>ふ１２</t>
  </si>
  <si>
    <t>ふ１３</t>
  </si>
  <si>
    <t>ふ１４</t>
  </si>
  <si>
    <t>ふ１５</t>
  </si>
  <si>
    <t>ふ１６</t>
  </si>
  <si>
    <t>岡野</t>
  </si>
  <si>
    <t>羽</t>
  </si>
  <si>
    <t>ふ１７</t>
  </si>
  <si>
    <t>宇治市</t>
  </si>
  <si>
    <t>ふ１８</t>
  </si>
  <si>
    <t>ふ１９</t>
  </si>
  <si>
    <t>ふ２０</t>
  </si>
  <si>
    <t>代表　鍵谷　浩太</t>
  </si>
  <si>
    <t>kyu-chosu0808@outlook.jp</t>
  </si>
  <si>
    <t>グリフィンズ　</t>
  </si>
  <si>
    <t>東近江グリフィンズ</t>
  </si>
  <si>
    <t>鍵谷</t>
  </si>
  <si>
    <t>浩太</t>
  </si>
  <si>
    <t>ぐ０２</t>
  </si>
  <si>
    <t>恵亮</t>
  </si>
  <si>
    <t>ぐ０３</t>
  </si>
  <si>
    <t>泰輝</t>
  </si>
  <si>
    <t>ぐ０４</t>
  </si>
  <si>
    <t>梅本</t>
  </si>
  <si>
    <t>彬充</t>
  </si>
  <si>
    <t>ぐ０５</t>
  </si>
  <si>
    <t>浦崎</t>
  </si>
  <si>
    <t>康平</t>
  </si>
  <si>
    <t>ぐ０６</t>
  </si>
  <si>
    <t>中山</t>
  </si>
  <si>
    <t>ぐ０７</t>
  </si>
  <si>
    <t>照幸</t>
  </si>
  <si>
    <t>グリフィンズ　</t>
  </si>
  <si>
    <t>ぐ０８</t>
  </si>
  <si>
    <t>ぐ０９</t>
  </si>
  <si>
    <t>侑暉</t>
  </si>
  <si>
    <t>ぐ１０</t>
  </si>
  <si>
    <t>ぐ１１</t>
  </si>
  <si>
    <t>ぐ１２</t>
  </si>
  <si>
    <t>ぐ１３</t>
  </si>
  <si>
    <t>ぐ１４</t>
  </si>
  <si>
    <t>ぐ１５</t>
  </si>
  <si>
    <t>彬弘</t>
  </si>
  <si>
    <t>ぐ１６</t>
  </si>
  <si>
    <t>ぐ１７</t>
  </si>
  <si>
    <t>ぐ１８</t>
  </si>
  <si>
    <t>ぐ１９</t>
  </si>
  <si>
    <t>ぐ２０</t>
  </si>
  <si>
    <t>ぐ２１</t>
  </si>
  <si>
    <t>ぐ２２</t>
  </si>
  <si>
    <t>ぐ２３</t>
  </si>
  <si>
    <t>ぐ２４</t>
  </si>
  <si>
    <t>将義</t>
  </si>
  <si>
    <t>ぐ２５</t>
  </si>
  <si>
    <t>ぐ２６</t>
  </si>
  <si>
    <t>ぐ２７</t>
  </si>
  <si>
    <t>孝宜</t>
  </si>
  <si>
    <t>ぐ２８</t>
  </si>
  <si>
    <t>吉野</t>
  </si>
  <si>
    <t>淳也</t>
  </si>
  <si>
    <t>ぐ２９</t>
  </si>
  <si>
    <t>岸田</t>
  </si>
  <si>
    <t>ぐ３０</t>
  </si>
  <si>
    <t>ぐ３１</t>
  </si>
  <si>
    <t>ぐ３２</t>
  </si>
  <si>
    <t>ぐ３３</t>
  </si>
  <si>
    <t>ぐ３４</t>
  </si>
  <si>
    <t>卓志</t>
  </si>
  <si>
    <t>ぐ３５</t>
  </si>
  <si>
    <t>ぐ３６</t>
  </si>
  <si>
    <t>向井</t>
  </si>
  <si>
    <t>章人</t>
  </si>
  <si>
    <t>ぐ３７</t>
  </si>
  <si>
    <t>安梨佐</t>
  </si>
  <si>
    <t>ぐ３８</t>
  </si>
  <si>
    <t>荒木</t>
  </si>
  <si>
    <t>麻友</t>
  </si>
  <si>
    <t>ぐ３９</t>
  </si>
  <si>
    <t>菊地</t>
  </si>
  <si>
    <t>ぐ４０</t>
  </si>
  <si>
    <t>瀬古</t>
  </si>
  <si>
    <t>悠貴</t>
  </si>
  <si>
    <t>ぐ４１</t>
  </si>
  <si>
    <t>鈴置</t>
  </si>
  <si>
    <t>朋也</t>
  </si>
  <si>
    <t>ぐ４２</t>
  </si>
  <si>
    <t>陽子</t>
  </si>
  <si>
    <t>大谷</t>
  </si>
  <si>
    <t>英江</t>
  </si>
  <si>
    <t>代表者　森永洋介</t>
  </si>
  <si>
    <t>　yosukem9@gmail.com</t>
  </si>
  <si>
    <t>村田八日市ＴＣ</t>
  </si>
  <si>
    <t>む０１</t>
  </si>
  <si>
    <t>南井まどか</t>
  </si>
  <si>
    <t>澤田多佳美</t>
  </si>
  <si>
    <t>杉山春澄</t>
  </si>
  <si>
    <t>二上貴光</t>
  </si>
  <si>
    <t>山田義大</t>
  </si>
  <si>
    <t>大里</t>
  </si>
  <si>
    <t>哲哉</t>
  </si>
  <si>
    <t>大里哲哉</t>
  </si>
  <si>
    <t>川東真央</t>
  </si>
  <si>
    <t>む５０</t>
  </si>
  <si>
    <t>草野</t>
  </si>
  <si>
    <t>健一</t>
  </si>
  <si>
    <t>草野健一</t>
  </si>
  <si>
    <t>む５１</t>
  </si>
  <si>
    <t>杉山</t>
  </si>
  <si>
    <t>涼佑</t>
  </si>
  <si>
    <t>杉山涼佑</t>
  </si>
  <si>
    <t>彦根市</t>
  </si>
  <si>
    <t>む５２</t>
  </si>
  <si>
    <t>藤原　　まい</t>
  </si>
  <si>
    <t>藤原まい</t>
  </si>
  <si>
    <t>む５３</t>
  </si>
  <si>
    <t>並河　康訓</t>
  </si>
  <si>
    <t>並河康訓</t>
  </si>
  <si>
    <t>近江八幡市</t>
  </si>
  <si>
    <t>む５４</t>
  </si>
  <si>
    <t>大塚　陽</t>
  </si>
  <si>
    <t>大塚陽</t>
  </si>
  <si>
    <t>む５５</t>
  </si>
  <si>
    <t>出路</t>
  </si>
  <si>
    <t>美乃</t>
  </si>
  <si>
    <t>む５６</t>
  </si>
  <si>
    <t>相坂　常朝</t>
  </si>
  <si>
    <t>高田</t>
  </si>
  <si>
    <t>洋治</t>
  </si>
  <si>
    <t>プラチナ</t>
  </si>
  <si>
    <t>湖東プラチナ</t>
  </si>
  <si>
    <t>中野</t>
  </si>
  <si>
    <t>哲也</t>
  </si>
  <si>
    <t>ぷ０３</t>
  </si>
  <si>
    <t>羽田</t>
  </si>
  <si>
    <t>昭夫</t>
  </si>
  <si>
    <t>ぷ０４</t>
  </si>
  <si>
    <t>藤本</t>
  </si>
  <si>
    <t>昌彦</t>
  </si>
  <si>
    <t>ぷ０５</t>
  </si>
  <si>
    <t>安田</t>
  </si>
  <si>
    <t>ぷ０６</t>
  </si>
  <si>
    <t>吉田</t>
  </si>
  <si>
    <t>知司</t>
  </si>
  <si>
    <t>ぷ０７</t>
  </si>
  <si>
    <t>直八</t>
  </si>
  <si>
    <t>ぷ０８</t>
  </si>
  <si>
    <t>新屋</t>
  </si>
  <si>
    <t>正男</t>
  </si>
  <si>
    <t>ぷ０９</t>
  </si>
  <si>
    <t>保憲</t>
  </si>
  <si>
    <t>ぷ１０</t>
  </si>
  <si>
    <t>一男</t>
  </si>
  <si>
    <t>ぷ１１</t>
  </si>
  <si>
    <t>小柳</t>
  </si>
  <si>
    <t>寛明</t>
  </si>
  <si>
    <t>ぷ１２</t>
  </si>
  <si>
    <t>関塚</t>
  </si>
  <si>
    <t>清茂</t>
  </si>
  <si>
    <t>ぷ１３</t>
  </si>
  <si>
    <t>早川</t>
  </si>
  <si>
    <t>浩</t>
  </si>
  <si>
    <t>ぷ１４</t>
  </si>
  <si>
    <t>堀部</t>
  </si>
  <si>
    <t>品子</t>
  </si>
  <si>
    <t>ぷ１５</t>
  </si>
  <si>
    <t>森谷</t>
  </si>
  <si>
    <t>洋子</t>
  </si>
  <si>
    <t>ぷ１６</t>
  </si>
  <si>
    <t>田邉</t>
  </si>
  <si>
    <t>俊子</t>
  </si>
  <si>
    <t>ぷ１７</t>
  </si>
  <si>
    <t>堀川</t>
  </si>
  <si>
    <t>敬児</t>
  </si>
  <si>
    <t>ぷ１８</t>
  </si>
  <si>
    <t>本池</t>
  </si>
  <si>
    <t>清子</t>
  </si>
  <si>
    <t>ぷ１９</t>
  </si>
  <si>
    <t>晶枝</t>
  </si>
  <si>
    <t>ぷ２０</t>
  </si>
  <si>
    <t>鶴田</t>
  </si>
  <si>
    <t>進</t>
  </si>
  <si>
    <t>ぷ２１</t>
  </si>
  <si>
    <t>澤井</t>
  </si>
  <si>
    <t>恵子</t>
  </si>
  <si>
    <t>澤井恵子</t>
  </si>
  <si>
    <t>ぷ２２</t>
  </si>
  <si>
    <t>鈴木</t>
  </si>
  <si>
    <t>英夫</t>
  </si>
  <si>
    <t>ぷ３６</t>
  </si>
  <si>
    <t>鈴木英夫</t>
  </si>
  <si>
    <t>ぷ２３</t>
  </si>
  <si>
    <t>油利</t>
  </si>
  <si>
    <t>亨</t>
  </si>
  <si>
    <t>ぷ３７</t>
  </si>
  <si>
    <t>油利亨</t>
  </si>
  <si>
    <t>ぷ２４</t>
  </si>
  <si>
    <t>誠</t>
  </si>
  <si>
    <t>ぷ３８</t>
  </si>
  <si>
    <t>澤井誠</t>
  </si>
  <si>
    <t>ぷ２５</t>
  </si>
  <si>
    <t>早苗</t>
  </si>
  <si>
    <t>ぷ３９</t>
  </si>
  <si>
    <t>関塚早苗</t>
  </si>
  <si>
    <t>ぷ40</t>
  </si>
  <si>
    <t>仰倉</t>
  </si>
  <si>
    <t>隆男</t>
  </si>
  <si>
    <t>ぷ４０</t>
  </si>
  <si>
    <t>仰倉隆男</t>
  </si>
  <si>
    <t>ぷ４１</t>
  </si>
  <si>
    <t>羽生田</t>
  </si>
  <si>
    <t>羽生田正</t>
  </si>
  <si>
    <t>代表　国村 昌生</t>
  </si>
  <si>
    <t>kunimuram@sekisuijsuhi.co.jp</t>
  </si>
  <si>
    <t>白井</t>
  </si>
  <si>
    <t>秀幸</t>
  </si>
  <si>
    <t>国村</t>
  </si>
  <si>
    <t>昌生</t>
  </si>
  <si>
    <t>上原</t>
  </si>
  <si>
    <t>悠</t>
  </si>
  <si>
    <t>宮崎</t>
  </si>
  <si>
    <t>大悟</t>
  </si>
  <si>
    <t>せ０７</t>
  </si>
  <si>
    <t>西垣</t>
  </si>
  <si>
    <t>学</t>
  </si>
  <si>
    <t>大津市</t>
  </si>
  <si>
    <t>代表　鹿野　雄大</t>
  </si>
  <si>
    <t>deer.field199199@gmail.com</t>
  </si>
  <si>
    <t>高森</t>
  </si>
  <si>
    <t>美保</t>
  </si>
  <si>
    <t>孟</t>
  </si>
  <si>
    <t>巧</t>
  </si>
  <si>
    <t>博</t>
  </si>
  <si>
    <t>西村</t>
  </si>
  <si>
    <t>保乃実</t>
  </si>
  <si>
    <t>長浜市</t>
  </si>
  <si>
    <t>藤居</t>
  </si>
  <si>
    <t>将隆</t>
  </si>
  <si>
    <t>楠瀬</t>
  </si>
  <si>
    <t>正雄</t>
  </si>
  <si>
    <t>代表　片岡一寿</t>
  </si>
  <si>
    <t>ptkq67180＠yahoo.co.jp</t>
  </si>
  <si>
    <t>う０２</t>
  </si>
  <si>
    <t>進</t>
  </si>
  <si>
    <t>末</t>
  </si>
  <si>
    <t>末和也</t>
  </si>
  <si>
    <t>堤内</t>
  </si>
  <si>
    <t>峰　</t>
  </si>
  <si>
    <t>祥靖</t>
  </si>
  <si>
    <t>森</t>
  </si>
  <si>
    <t>淳</t>
  </si>
  <si>
    <t>出縄</t>
  </si>
  <si>
    <t>久子</t>
  </si>
  <si>
    <t>辻</t>
  </si>
  <si>
    <t>藤村</t>
  </si>
  <si>
    <t>加代子</t>
  </si>
  <si>
    <t>友加里</t>
  </si>
  <si>
    <t>代表　上津慶和</t>
  </si>
  <si>
    <t>smile.yu5052@gmail.com</t>
  </si>
  <si>
    <t>アンヴァース</t>
  </si>
  <si>
    <t>ん０１</t>
  </si>
  <si>
    <t>片桐</t>
  </si>
  <si>
    <t>美里</t>
  </si>
  <si>
    <t>ん０２</t>
  </si>
  <si>
    <t>中川</t>
  </si>
  <si>
    <t>久江</t>
  </si>
  <si>
    <t>ん０３</t>
  </si>
  <si>
    <t>米澤</t>
  </si>
  <si>
    <t>香澄</t>
  </si>
  <si>
    <t>ん０４</t>
  </si>
  <si>
    <t>上津</t>
  </si>
  <si>
    <t>慶和</t>
  </si>
  <si>
    <t>ん０５</t>
  </si>
  <si>
    <t>池内</t>
  </si>
  <si>
    <t>大道</t>
  </si>
  <si>
    <t>ん０６</t>
  </si>
  <si>
    <t>猪飼</t>
  </si>
  <si>
    <t>尚輝</t>
  </si>
  <si>
    <t>ん０７</t>
  </si>
  <si>
    <t>岡</t>
  </si>
  <si>
    <t>栄介</t>
  </si>
  <si>
    <t>ん０８</t>
  </si>
  <si>
    <t>西嶌</t>
  </si>
  <si>
    <t>ん０９</t>
  </si>
  <si>
    <t>島田</t>
  </si>
  <si>
    <t>ん１０</t>
  </si>
  <si>
    <t>宮川</t>
  </si>
  <si>
    <t>裕樹</t>
  </si>
  <si>
    <t>ん１１</t>
  </si>
  <si>
    <t>渡辺</t>
  </si>
  <si>
    <t>智之</t>
  </si>
  <si>
    <t>ん１２</t>
  </si>
  <si>
    <t>津曲</t>
  </si>
  <si>
    <t>崇志</t>
  </si>
  <si>
    <t>湖南市</t>
  </si>
  <si>
    <t>ん１３</t>
  </si>
  <si>
    <t>越智</t>
  </si>
  <si>
    <t>友基</t>
  </si>
  <si>
    <t>ん１４</t>
  </si>
  <si>
    <t>辻本</t>
  </si>
  <si>
    <t>将士</t>
  </si>
  <si>
    <t>ん１５</t>
  </si>
  <si>
    <t>原</t>
  </si>
  <si>
    <t>智則</t>
  </si>
  <si>
    <t>ん１６</t>
  </si>
  <si>
    <t>石倉</t>
  </si>
  <si>
    <t>ん１７</t>
  </si>
  <si>
    <t>ピーター</t>
  </si>
  <si>
    <t>リーダー</t>
  </si>
  <si>
    <t>ん１８</t>
  </si>
  <si>
    <t>鍋内</t>
  </si>
  <si>
    <t>雄樹</t>
  </si>
  <si>
    <t>ん１９</t>
  </si>
  <si>
    <t>石内</t>
  </si>
  <si>
    <t>伸幸</t>
  </si>
  <si>
    <t>ん２０</t>
  </si>
  <si>
    <t>靖之</t>
  </si>
  <si>
    <t>ん２１</t>
  </si>
  <si>
    <t>ん２２</t>
  </si>
  <si>
    <t>橋爪</t>
  </si>
  <si>
    <t>ん２３</t>
  </si>
  <si>
    <t>佳祐</t>
  </si>
  <si>
    <t>こ０７</t>
  </si>
  <si>
    <t>個人登録</t>
  </si>
  <si>
    <t>け４１</t>
  </si>
  <si>
    <t>日高</t>
  </si>
  <si>
    <t>眞規子</t>
  </si>
  <si>
    <t>竜平</t>
  </si>
  <si>
    <t>寺元</t>
  </si>
  <si>
    <t>翔太</t>
  </si>
  <si>
    <t>知里</t>
  </si>
  <si>
    <t>末木</t>
  </si>
  <si>
    <t>久美子</t>
  </si>
  <si>
    <t>垂井町</t>
  </si>
  <si>
    <t>寿人</t>
  </si>
  <si>
    <t>山口</t>
  </si>
  <si>
    <t>千恵</t>
  </si>
  <si>
    <t>け４２</t>
  </si>
  <si>
    <t>榎本</t>
  </si>
  <si>
    <t>匡秀</t>
  </si>
  <si>
    <t>ん２４　0</t>
  </si>
  <si>
    <t>ん２５　0</t>
  </si>
  <si>
    <t>ん２６　0</t>
  </si>
  <si>
    <t>ん２７　0</t>
  </si>
  <si>
    <t>ぐ４３　0</t>
  </si>
  <si>
    <t>ぐ４４　0</t>
  </si>
  <si>
    <t>河西</t>
  </si>
  <si>
    <t>け２０</t>
  </si>
  <si>
    <t>け１４</t>
  </si>
  <si>
    <t>け３１</t>
  </si>
  <si>
    <t>む０８</t>
  </si>
  <si>
    <t>む３７</t>
  </si>
  <si>
    <t>む４５</t>
  </si>
  <si>
    <t>う１５</t>
  </si>
  <si>
    <t>む１６</t>
  </si>
  <si>
    <t>け２１</t>
  </si>
  <si>
    <t>け２２</t>
  </si>
  <si>
    <t>け０６</t>
  </si>
  <si>
    <t>け２３</t>
  </si>
  <si>
    <t>上野</t>
  </si>
  <si>
    <t>う１７</t>
  </si>
  <si>
    <t>う３７</t>
  </si>
  <si>
    <t>け０７</t>
  </si>
  <si>
    <t>け２４</t>
  </si>
  <si>
    <t>て２２</t>
  </si>
  <si>
    <t>て０３</t>
  </si>
  <si>
    <t>て０９</t>
  </si>
  <si>
    <t>て０４</t>
  </si>
  <si>
    <t>て０８</t>
  </si>
  <si>
    <t>て０２</t>
  </si>
  <si>
    <t>む０６</t>
  </si>
  <si>
    <t>こ０３</t>
  </si>
  <si>
    <t>う０３</t>
  </si>
  <si>
    <t>う４３</t>
  </si>
  <si>
    <t>ぐ４３</t>
  </si>
  <si>
    <t>ぐ４４</t>
  </si>
  <si>
    <t>グリフィンズ</t>
  </si>
  <si>
    <t>ぷ２２</t>
  </si>
  <si>
    <t>ん０４</t>
  </si>
  <si>
    <t>ん２６</t>
  </si>
  <si>
    <t>↓ひばり公園　　8：45までに本部に出席を届ける</t>
  </si>
  <si>
    <t>第12回バレンタインミックス　８ゲームマッチ（8-8タイブレーク）ノーアド方式</t>
  </si>
  <si>
    <t>第12回バレンタインミックス　1セットマッチ（6-6タイブレーク）ノーアド方式</t>
  </si>
  <si>
    <t>コンソレ</t>
  </si>
  <si>
    <t>④</t>
  </si>
  <si>
    <t>⑦</t>
  </si>
  <si>
    <t>↓ひばり公園　ドームＡ　8：45までに本部に出席を届ける</t>
  </si>
  <si>
    <t>↓ひばり公園　ドームＢ　8：45までに本部に出席を届ける</t>
  </si>
  <si>
    <t>➅</t>
  </si>
  <si>
    <t>第12回バレンタインミックス　４マッチ先取（タイブレークなし）ノーアド方式</t>
  </si>
  <si>
    <r>
      <rPr>
        <b/>
        <sz val="16"/>
        <color indexed="10"/>
        <rFont val="ＭＳ Ｐゴシック"/>
        <family val="3"/>
      </rPr>
      <t>Ｂ＆ＯＶ110</t>
    </r>
    <r>
      <rPr>
        <b/>
        <sz val="16"/>
        <color indexed="8"/>
        <rFont val="ＭＳ Ｐゴシック"/>
        <family val="3"/>
      </rPr>
      <t>　　　　　　　　　　　　　　　　　　　　　　　　　　　　　　　　　　　2020.2.9</t>
    </r>
  </si>
  <si>
    <t>澁谷</t>
  </si>
  <si>
    <t>姫井</t>
  </si>
  <si>
    <t>楠瀬</t>
  </si>
  <si>
    <t>武田</t>
  </si>
  <si>
    <t>鹿野</t>
  </si>
  <si>
    <t>片岡・倍田</t>
  </si>
  <si>
    <t>中田・今井</t>
  </si>
  <si>
    <t>中山</t>
  </si>
  <si>
    <t>杉山</t>
  </si>
  <si>
    <t>6-2</t>
  </si>
  <si>
    <t>6-3</t>
  </si>
  <si>
    <t>上津・青木</t>
  </si>
  <si>
    <t>6-1</t>
  </si>
  <si>
    <t>6-4</t>
  </si>
  <si>
    <t>中山・伊藤</t>
  </si>
  <si>
    <t xml:space="preserve">6-1 7-5 </t>
  </si>
  <si>
    <t>辰巳・川上</t>
  </si>
  <si>
    <t>Ｂ＆ＯＶ110　優勝　山口・森　組（グリフィンズ）　　　　　　　　　　　　　　　　　準優勝　田中・川並　組（Ｋテニスカレッジ）</t>
  </si>
  <si>
    <r>
      <rPr>
        <b/>
        <sz val="18"/>
        <color indexed="10"/>
        <rFont val="ＭＳ Ｐゴシック"/>
        <family val="3"/>
      </rPr>
      <t>A級</t>
    </r>
    <r>
      <rPr>
        <b/>
        <sz val="18"/>
        <color indexed="8"/>
        <rFont val="ＭＳ Ｐゴシック"/>
        <family val="3"/>
      </rPr>
      <t>　１セットマッチ（6-6タイブレーク））ノーアド方式　　　　　2020.02.9
１２：４５までに　ひばり公園本部で二人揃て受付</t>
    </r>
  </si>
  <si>
    <t>杉山・出路</t>
  </si>
  <si>
    <t>川上・村田</t>
  </si>
  <si>
    <t>竹田・大脇</t>
  </si>
  <si>
    <t>山口・山口</t>
  </si>
  <si>
    <t>7-5</t>
  </si>
  <si>
    <t>Ａ級　優勝　中根・吉村　組（グリフィンズ）　　　　　　　　　　　　　　　準優勝　池端・土肥　組（フレンズ）</t>
  </si>
  <si>
    <t>3位　山口・山口　組（Ｋテニスカレッジ）　　　　　　　　　　　　　　4位　竹田・大脇　組（うさかめ・村田八日市ＴＣ）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</si>
</sst>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0&quot;人&quot;"/>
    <numFmt numFmtId="180" formatCode="0_);[Red]\(0\)"/>
    <numFmt numFmtId="181" formatCode="#&quot;位&quot;"/>
    <numFmt numFmtId="182" formatCode="0&quot;勝&quot;"/>
    <numFmt numFmtId="183" formatCode="0&quot;敗&quot;"/>
    <numFmt numFmtId="184" formatCode="0.000"/>
    <numFmt numFmtId="185" formatCode="0&quot;位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6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MS PGothic"/>
      <family val="3"/>
    </font>
    <font>
      <b/>
      <sz val="16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MS PGothic"/>
      <family val="3"/>
    </font>
    <font>
      <b/>
      <sz val="11"/>
      <color indexed="10"/>
      <name val="MS PGothic"/>
      <family val="3"/>
    </font>
    <font>
      <b/>
      <sz val="11"/>
      <color indexed="50"/>
      <name val="ＭＳ Ｐゴシック"/>
      <family val="3"/>
    </font>
    <font>
      <b/>
      <sz val="9"/>
      <color indexed="8"/>
      <name val="MS PGothic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  <font>
      <sz val="11"/>
      <color theme="1"/>
      <name val="Calibri"/>
      <family val="3"/>
    </font>
    <font>
      <b/>
      <sz val="11"/>
      <color rgb="FFFFFFFF"/>
      <name val="Calibri"/>
      <family val="3"/>
    </font>
    <font>
      <sz val="11"/>
      <color rgb="FFFA7D00"/>
      <name val="Calibri"/>
      <family val="3"/>
    </font>
    <font>
      <b/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000000"/>
      <name val="MS PGothic"/>
      <family val="3"/>
    </font>
    <font>
      <b/>
      <sz val="11"/>
      <color rgb="FFFF0000"/>
      <name val="MS PGothic"/>
      <family val="3"/>
    </font>
    <font>
      <b/>
      <sz val="11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rgb="FF92D050"/>
      <name val="ＭＳ Ｐゴシック"/>
      <family val="3"/>
    </font>
    <font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rgb="FF00B050"/>
      <name val="ＭＳ Ｐゴシック"/>
      <family val="3"/>
    </font>
    <font>
      <b/>
      <sz val="10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9"/>
      <color rgb="FF00B050"/>
      <name val="ＭＳ Ｐゴシック"/>
      <family val="3"/>
    </font>
    <font>
      <b/>
      <sz val="9"/>
      <color rgb="FF000000"/>
      <name val="MS PGothic"/>
      <family val="3"/>
    </font>
    <font>
      <b/>
      <sz val="11"/>
      <color theme="1"/>
      <name val="MS P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20" borderId="1" applyNumberFormat="0" applyAlignment="0" applyProtection="0"/>
    <xf numFmtId="0" fontId="45" fillId="21" borderId="2" applyNumberFormat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28" fillId="0" borderId="4" applyNumberFormat="0" applyFill="0" applyAlignment="0" applyProtection="0"/>
    <xf numFmtId="0" fontId="46" fillId="0" borderId="5" applyNumberFormat="0" applyFill="0" applyAlignment="0" applyProtection="0"/>
    <xf numFmtId="0" fontId="30" fillId="3" borderId="0" applyNumberFormat="0" applyBorder="0" applyAlignment="0" applyProtection="0"/>
    <xf numFmtId="0" fontId="23" fillId="24" borderId="6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1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2" fillId="24" borderId="11" applyNumberFormat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6" fontId="0" fillId="0" borderId="0" applyProtection="0">
      <alignment vertical="center"/>
    </xf>
    <xf numFmtId="0" fontId="21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8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91" applyNumberFormat="1" applyFont="1" applyFill="1" applyBorder="1" applyAlignment="1">
      <alignment horizontal="left" vertical="center"/>
    </xf>
    <xf numFmtId="0" fontId="3" fillId="0" borderId="0" xfId="95" applyFont="1">
      <alignment vertical="center"/>
      <protection/>
    </xf>
    <xf numFmtId="0" fontId="5" fillId="0" borderId="0" xfId="95" applyFont="1">
      <alignment vertical="center"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1" fillId="0" borderId="20" xfId="0" applyNumberFormat="1" applyFont="1" applyFill="1" applyBorder="1" applyAlignment="1">
      <alignment vertical="center" shrinkToFit="1"/>
    </xf>
    <xf numFmtId="0" fontId="1" fillId="0" borderId="21" xfId="0" applyNumberFormat="1" applyFont="1" applyFill="1" applyBorder="1" applyAlignment="1">
      <alignment vertical="center" shrinkToFit="1"/>
    </xf>
    <xf numFmtId="0" fontId="1" fillId="0" borderId="22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181" fontId="1" fillId="0" borderId="0" xfId="0" applyNumberFormat="1" applyFont="1" applyFill="1" applyBorder="1" applyAlignment="1">
      <alignment horizontal="right" vertical="center" shrinkToFit="1"/>
    </xf>
    <xf numFmtId="0" fontId="1" fillId="0" borderId="16" xfId="0" applyNumberFormat="1" applyFont="1" applyFill="1" applyBorder="1" applyAlignment="1" applyProtection="1">
      <alignment vertical="center" shrinkToFit="1"/>
      <protection locked="0"/>
    </xf>
    <xf numFmtId="2" fontId="1" fillId="0" borderId="16" xfId="0" applyNumberFormat="1" applyFont="1" applyFill="1" applyBorder="1" applyAlignment="1">
      <alignment horizontal="center" vertical="center" shrinkToFit="1"/>
    </xf>
    <xf numFmtId="181" fontId="1" fillId="0" borderId="16" xfId="0" applyNumberFormat="1" applyFont="1" applyFill="1" applyBorder="1" applyAlignment="1">
      <alignment horizontal="right" vertical="center"/>
    </xf>
    <xf numFmtId="0" fontId="1" fillId="0" borderId="23" xfId="0" applyNumberFormat="1" applyFont="1" applyFill="1" applyBorder="1" applyAlignment="1">
      <alignment vertical="center" shrinkToFit="1"/>
    </xf>
    <xf numFmtId="0" fontId="1" fillId="0" borderId="19" xfId="0" applyNumberFormat="1" applyFont="1" applyFill="1" applyBorder="1" applyAlignment="1">
      <alignment vertical="center" shrinkToFit="1"/>
    </xf>
    <xf numFmtId="0" fontId="1" fillId="0" borderId="24" xfId="0" applyNumberFormat="1" applyFont="1" applyFill="1" applyBorder="1" applyAlignment="1">
      <alignment vertical="center" shrinkToFit="1"/>
    </xf>
    <xf numFmtId="0" fontId="1" fillId="0" borderId="25" xfId="0" applyNumberFormat="1" applyFont="1" applyFill="1" applyBorder="1" applyAlignment="1">
      <alignment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184" fontId="1" fillId="0" borderId="0" xfId="0" applyNumberFormat="1" applyFont="1" applyFill="1" applyBorder="1" applyAlignment="1">
      <alignment horizontal="center" vertical="center" shrinkToFit="1"/>
    </xf>
    <xf numFmtId="0" fontId="1" fillId="0" borderId="27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1" fillId="0" borderId="32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7" fillId="0" borderId="0" xfId="95" applyFont="1">
      <alignment vertical="center"/>
      <protection/>
    </xf>
    <xf numFmtId="0" fontId="3" fillId="0" borderId="0" xfId="90" applyFont="1">
      <alignment vertical="center"/>
    </xf>
    <xf numFmtId="0" fontId="1" fillId="0" borderId="0" xfId="84" applyFont="1">
      <alignment vertical="center"/>
      <protection/>
    </xf>
    <xf numFmtId="0" fontId="48" fillId="0" borderId="0" xfId="0" applyFont="1" applyAlignment="1">
      <alignment horizontal="center" vertical="center"/>
    </xf>
    <xf numFmtId="0" fontId="1" fillId="0" borderId="0" xfId="68" applyFont="1" applyAlignment="1">
      <alignment horizontal="left"/>
      <protection/>
    </xf>
    <xf numFmtId="0" fontId="1" fillId="0" borderId="0" xfId="84" applyFont="1" applyAlignment="1">
      <alignment horizontal="center" vertical="center"/>
      <protection/>
    </xf>
    <xf numFmtId="0" fontId="1" fillId="0" borderId="0" xfId="88" applyFont="1">
      <alignment vertical="center"/>
      <protection/>
    </xf>
    <xf numFmtId="0" fontId="1" fillId="0" borderId="0" xfId="68" applyFont="1">
      <alignment vertical="center"/>
      <protection/>
    </xf>
    <xf numFmtId="0" fontId="1" fillId="0" borderId="0" xfId="68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91" applyFont="1">
      <alignment vertical="center"/>
    </xf>
    <xf numFmtId="0" fontId="3" fillId="0" borderId="0" xfId="91" applyFont="1" applyAlignment="1">
      <alignment horizontal="center" vertical="center"/>
    </xf>
    <xf numFmtId="0" fontId="1" fillId="0" borderId="0" xfId="0" applyFont="1" applyAlignment="1">
      <alignment/>
    </xf>
    <xf numFmtId="179" fontId="3" fillId="0" borderId="0" xfId="91" applyNumberFormat="1" applyFont="1">
      <alignment vertical="center"/>
    </xf>
    <xf numFmtId="0" fontId="1" fillId="0" borderId="0" xfId="91" applyFont="1">
      <alignment vertical="center"/>
    </xf>
    <xf numFmtId="0" fontId="1" fillId="0" borderId="0" xfId="91" applyFont="1" applyAlignment="1">
      <alignment horizontal="center" vertical="center"/>
    </xf>
    <xf numFmtId="10" fontId="3" fillId="0" borderId="0" xfId="91" applyNumberFormat="1" applyFont="1" applyAlignment="1">
      <alignment horizontal="center" vertical="center"/>
    </xf>
    <xf numFmtId="0" fontId="6" fillId="0" borderId="0" xfId="91" applyFont="1" applyAlignment="1">
      <alignment horizontal="left" vertical="center"/>
    </xf>
    <xf numFmtId="0" fontId="3" fillId="0" borderId="0" xfId="9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91" applyFont="1" applyAlignment="1">
      <alignment horizontal="left" vertical="center"/>
    </xf>
    <xf numFmtId="0" fontId="1" fillId="0" borderId="0" xfId="91" applyFont="1" applyAlignment="1">
      <alignment horizontal="right" vertical="center"/>
    </xf>
    <xf numFmtId="0" fontId="5" fillId="0" borderId="0" xfId="91" applyFont="1">
      <alignment vertical="center"/>
    </xf>
    <xf numFmtId="0" fontId="5" fillId="0" borderId="0" xfId="91" applyFont="1" applyAlignment="1">
      <alignment horizontal="left" vertical="center"/>
    </xf>
    <xf numFmtId="0" fontId="49" fillId="0" borderId="0" xfId="91" applyFont="1">
      <alignment vertical="center"/>
    </xf>
    <xf numFmtId="0" fontId="50" fillId="0" borderId="0" xfId="0" applyFont="1" applyAlignment="1">
      <alignment vertical="center"/>
    </xf>
    <xf numFmtId="0" fontId="1" fillId="0" borderId="0" xfId="95" applyFont="1" applyAlignment="1">
      <alignment horizontal="right"/>
      <protection/>
    </xf>
    <xf numFmtId="0" fontId="5" fillId="0" borderId="0" xfId="79" applyFont="1">
      <alignment vertical="center"/>
      <protection/>
    </xf>
    <xf numFmtId="0" fontId="5" fillId="0" borderId="0" xfId="76" applyFont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76" applyFont="1">
      <alignment vertical="center"/>
      <protection/>
    </xf>
    <xf numFmtId="0" fontId="1" fillId="0" borderId="0" xfId="0" applyFont="1" applyAlignment="1">
      <alignment vertical="center"/>
    </xf>
    <xf numFmtId="0" fontId="3" fillId="0" borderId="0" xfId="76" applyFont="1" applyAlignment="1">
      <alignment horizontal="center" vertical="center"/>
      <protection/>
    </xf>
    <xf numFmtId="0" fontId="1" fillId="0" borderId="0" xfId="71" applyFont="1" applyAlignment="1">
      <alignment/>
    </xf>
    <xf numFmtId="0" fontId="4" fillId="0" borderId="0" xfId="71">
      <alignment vertical="center"/>
    </xf>
    <xf numFmtId="0" fontId="1" fillId="0" borderId="0" xfId="71" applyFont="1" applyAlignment="1">
      <alignment horizontal="right"/>
    </xf>
    <xf numFmtId="0" fontId="1" fillId="0" borderId="0" xfId="91" applyFont="1" applyAlignment="1">
      <alignment horizontal="left" vertical="center" shrinkToFit="1"/>
    </xf>
    <xf numFmtId="0" fontId="1" fillId="0" borderId="0" xfId="78" applyFont="1" applyAlignment="1">
      <alignment/>
    </xf>
    <xf numFmtId="0" fontId="0" fillId="0" borderId="0" xfId="78" applyFont="1" applyAlignment="1">
      <alignment/>
    </xf>
    <xf numFmtId="0" fontId="5" fillId="0" borderId="0" xfId="78" applyFont="1" applyAlignment="1">
      <alignment/>
    </xf>
    <xf numFmtId="0" fontId="3" fillId="0" borderId="0" xfId="78" applyFont="1" applyAlignment="1">
      <alignment/>
    </xf>
    <xf numFmtId="0" fontId="0" fillId="0" borderId="0" xfId="78" applyAlignment="1">
      <alignment/>
    </xf>
    <xf numFmtId="0" fontId="3" fillId="0" borderId="0" xfId="91" applyFont="1" applyAlignment="1">
      <alignment horizontal="left" vertical="center"/>
    </xf>
    <xf numFmtId="0" fontId="1" fillId="0" borderId="0" xfId="71" applyFont="1">
      <alignment vertical="center"/>
    </xf>
    <xf numFmtId="0" fontId="49" fillId="0" borderId="0" xfId="91" applyFont="1" applyAlignment="1">
      <alignment horizontal="left" vertical="center" shrinkToFit="1"/>
    </xf>
    <xf numFmtId="0" fontId="49" fillId="0" borderId="0" xfId="91" applyFont="1" applyAlignment="1">
      <alignment horizontal="left" vertical="center"/>
    </xf>
    <xf numFmtId="0" fontId="5" fillId="0" borderId="0" xfId="91" applyFont="1" applyAlignment="1">
      <alignment horizontal="left" vertical="center" shrinkToFit="1"/>
    </xf>
    <xf numFmtId="0" fontId="49" fillId="0" borderId="0" xfId="78" applyFont="1">
      <alignment vertical="center"/>
    </xf>
    <xf numFmtId="0" fontId="1" fillId="0" borderId="0" xfId="78" applyFont="1">
      <alignment vertical="center"/>
    </xf>
    <xf numFmtId="0" fontId="3" fillId="0" borderId="33" xfId="91" applyFont="1" applyBorder="1">
      <alignment vertical="center"/>
    </xf>
    <xf numFmtId="0" fontId="1" fillId="0" borderId="34" xfId="91" applyFont="1" applyBorder="1" applyAlignment="1">
      <alignment horizontal="right" vertical="center"/>
    </xf>
    <xf numFmtId="0" fontId="47" fillId="0" borderId="0" xfId="78" applyFont="1" applyAlignment="1">
      <alignment/>
    </xf>
    <xf numFmtId="0" fontId="47" fillId="0" borderId="0" xfId="71" applyFont="1">
      <alignment vertical="center"/>
    </xf>
    <xf numFmtId="0" fontId="5" fillId="0" borderId="35" xfId="78" applyFont="1" applyBorder="1" applyAlignment="1">
      <alignment/>
    </xf>
    <xf numFmtId="0" fontId="1" fillId="0" borderId="36" xfId="91" applyFont="1" applyBorder="1" applyAlignment="1">
      <alignment horizontal="right" vertical="center"/>
    </xf>
    <xf numFmtId="0" fontId="3" fillId="0" borderId="35" xfId="78" applyFont="1" applyBorder="1" applyAlignment="1">
      <alignment/>
    </xf>
    <xf numFmtId="10" fontId="3" fillId="0" borderId="0" xfId="91" applyNumberFormat="1" applyFont="1">
      <alignment vertical="center"/>
    </xf>
    <xf numFmtId="0" fontId="3" fillId="0" borderId="0" xfId="94" applyFont="1">
      <alignment vertical="center"/>
      <protection/>
    </xf>
    <xf numFmtId="0" fontId="3" fillId="0" borderId="0" xfId="89" applyFont="1">
      <alignment vertical="center"/>
      <protection/>
    </xf>
    <xf numFmtId="0" fontId="3" fillId="0" borderId="0" xfId="78" applyFont="1">
      <alignment vertical="center"/>
    </xf>
    <xf numFmtId="0" fontId="5" fillId="0" borderId="0" xfId="78" applyFont="1">
      <alignment vertical="center"/>
    </xf>
    <xf numFmtId="0" fontId="3" fillId="0" borderId="0" xfId="0" applyFont="1" applyAlignment="1">
      <alignment/>
    </xf>
    <xf numFmtId="0" fontId="49" fillId="0" borderId="0" xfId="94" applyFont="1">
      <alignment vertical="center"/>
      <protection/>
    </xf>
    <xf numFmtId="0" fontId="49" fillId="0" borderId="0" xfId="89" applyFont="1">
      <alignment vertical="center"/>
      <protection/>
    </xf>
    <xf numFmtId="0" fontId="49" fillId="0" borderId="0" xfId="91" applyFont="1" applyAlignment="1">
      <alignment horizontal="right" vertical="center"/>
    </xf>
    <xf numFmtId="0" fontId="49" fillId="0" borderId="0" xfId="0" applyFont="1" applyAlignment="1">
      <alignment/>
    </xf>
    <xf numFmtId="0" fontId="47" fillId="0" borderId="0" xfId="90" applyFont="1">
      <alignment vertical="center"/>
    </xf>
    <xf numFmtId="0" fontId="47" fillId="0" borderId="0" xfId="91" applyFont="1">
      <alignment vertical="center"/>
    </xf>
    <xf numFmtId="0" fontId="1" fillId="0" borderId="37" xfId="91" applyFont="1" applyBorder="1">
      <alignment vertical="center"/>
    </xf>
    <xf numFmtId="0" fontId="47" fillId="0" borderId="0" xfId="91" applyFont="1" applyAlignment="1">
      <alignment horizontal="left" vertical="center"/>
    </xf>
    <xf numFmtId="0" fontId="7" fillId="0" borderId="0" xfId="91" applyFont="1">
      <alignment vertical="center"/>
    </xf>
    <xf numFmtId="0" fontId="6" fillId="0" borderId="0" xfId="91" applyFont="1">
      <alignment vertical="center"/>
    </xf>
    <xf numFmtId="0" fontId="8" fillId="0" borderId="0" xfId="91" applyFont="1">
      <alignment vertical="center"/>
    </xf>
    <xf numFmtId="0" fontId="47" fillId="0" borderId="0" xfId="78" applyFont="1">
      <alignment vertical="center"/>
    </xf>
    <xf numFmtId="0" fontId="47" fillId="0" borderId="0" xfId="91" applyFont="1" applyAlignment="1">
      <alignment horizontal="right" vertical="center"/>
    </xf>
    <xf numFmtId="0" fontId="5" fillId="0" borderId="0" xfId="90" applyFont="1">
      <alignment vertical="center"/>
    </xf>
    <xf numFmtId="0" fontId="49" fillId="0" borderId="0" xfId="34" applyFont="1">
      <alignment vertical="center"/>
      <protection/>
    </xf>
    <xf numFmtId="0" fontId="5" fillId="0" borderId="0" xfId="34" applyFont="1">
      <alignment vertical="center"/>
      <protection/>
    </xf>
    <xf numFmtId="0" fontId="1" fillId="0" borderId="0" xfId="90" applyFont="1">
      <alignment vertical="center"/>
    </xf>
    <xf numFmtId="0" fontId="1" fillId="0" borderId="0" xfId="86" applyFont="1">
      <alignment/>
      <protection/>
    </xf>
    <xf numFmtId="0" fontId="51" fillId="0" borderId="0" xfId="91" applyFont="1">
      <alignment vertical="center"/>
    </xf>
    <xf numFmtId="0" fontId="47" fillId="0" borderId="0" xfId="0" applyFont="1" applyAlignment="1">
      <alignment vertical="center"/>
    </xf>
    <xf numFmtId="0" fontId="52" fillId="0" borderId="0" xfId="91" applyFont="1">
      <alignment vertical="center"/>
    </xf>
    <xf numFmtId="0" fontId="9" fillId="0" borderId="0" xfId="91" applyFont="1">
      <alignment vertical="center"/>
    </xf>
    <xf numFmtId="0" fontId="3" fillId="0" borderId="0" xfId="35" applyFont="1">
      <alignment vertical="center"/>
      <protection/>
    </xf>
    <xf numFmtId="0" fontId="5" fillId="0" borderId="0" xfId="89" applyFont="1">
      <alignment vertical="center"/>
      <protection/>
    </xf>
    <xf numFmtId="0" fontId="1" fillId="0" borderId="0" xfId="89" applyFont="1">
      <alignment vertical="center"/>
      <protection/>
    </xf>
    <xf numFmtId="0" fontId="33" fillId="0" borderId="0" xfId="92" applyFont="1">
      <alignment/>
    </xf>
    <xf numFmtId="0" fontId="3" fillId="0" borderId="0" xfId="92" applyFont="1">
      <alignment/>
    </xf>
    <xf numFmtId="0" fontId="5" fillId="0" borderId="0" xfId="35" applyFont="1">
      <alignment vertical="center"/>
      <protection/>
    </xf>
    <xf numFmtId="0" fontId="1" fillId="0" borderId="0" xfId="35" applyFont="1">
      <alignment vertical="center"/>
      <protection/>
    </xf>
    <xf numFmtId="0" fontId="3" fillId="0" borderId="0" xfId="93" applyFont="1">
      <alignment/>
    </xf>
    <xf numFmtId="0" fontId="1" fillId="0" borderId="0" xfId="78" applyFont="1" applyAlignment="1">
      <alignment horizontal="right" vertical="center"/>
    </xf>
    <xf numFmtId="0" fontId="5" fillId="0" borderId="0" xfId="93" applyFo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9" fillId="0" borderId="0" xfId="93" applyFont="1">
      <alignment/>
    </xf>
    <xf numFmtId="0" fontId="3" fillId="0" borderId="0" xfId="78" applyFont="1" applyAlignment="1">
      <alignment horizontal="right" vertical="center"/>
    </xf>
    <xf numFmtId="180" fontId="1" fillId="0" borderId="0" xfId="91" applyNumberFormat="1" applyFont="1" applyAlignment="1">
      <alignment horizontal="right" vertical="center"/>
    </xf>
    <xf numFmtId="180" fontId="3" fillId="25" borderId="0" xfId="91" applyNumberFormat="1" applyFont="1" applyFill="1" applyAlignment="1">
      <alignment horizontal="right" vertical="center"/>
    </xf>
    <xf numFmtId="0" fontId="3" fillId="25" borderId="0" xfId="91" applyFont="1" applyFill="1">
      <alignment vertical="center"/>
    </xf>
    <xf numFmtId="0" fontId="3" fillId="25" borderId="0" xfId="0" applyFont="1" applyFill="1" applyAlignment="1">
      <alignment vertical="center"/>
    </xf>
    <xf numFmtId="0" fontId="49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49" fillId="25" borderId="0" xfId="91" applyFont="1" applyFill="1">
      <alignment vertical="center"/>
    </xf>
    <xf numFmtId="0" fontId="49" fillId="25" borderId="0" xfId="91" applyFont="1" applyFill="1" applyAlignment="1">
      <alignment horizontal="left" vertical="center"/>
    </xf>
    <xf numFmtId="0" fontId="3" fillId="25" borderId="0" xfId="91" applyFont="1" applyFill="1" applyAlignment="1">
      <alignment horizontal="center" vertical="center"/>
    </xf>
    <xf numFmtId="0" fontId="3" fillId="25" borderId="0" xfId="91" applyFont="1" applyFill="1" applyAlignment="1">
      <alignment horizontal="right" vertical="center"/>
    </xf>
    <xf numFmtId="0" fontId="47" fillId="0" borderId="12" xfId="91" applyFont="1" applyBorder="1">
      <alignment vertical="center"/>
    </xf>
    <xf numFmtId="0" fontId="3" fillId="0" borderId="38" xfId="91" applyFont="1" applyBorder="1">
      <alignment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" fillId="0" borderId="0" xfId="81" applyFont="1" applyAlignment="1">
      <alignment horizontal="right"/>
      <protection/>
    </xf>
    <xf numFmtId="0" fontId="34" fillId="0" borderId="0" xfId="0" applyFont="1" applyAlignment="1">
      <alignment vertical="center"/>
    </xf>
    <xf numFmtId="0" fontId="53" fillId="0" borderId="0" xfId="0" applyFont="1" applyAlignment="1">
      <alignment/>
    </xf>
    <xf numFmtId="179" fontId="34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1" fillId="0" borderId="0" xfId="84" applyFont="1" applyAlignment="1">
      <alignment/>
      <protection/>
    </xf>
    <xf numFmtId="0" fontId="1" fillId="0" borderId="0" xfId="78" applyFont="1" applyAlignment="1">
      <alignment horizontal="center" vertical="center"/>
    </xf>
    <xf numFmtId="10" fontId="1" fillId="0" borderId="0" xfId="84" applyNumberFormat="1" applyFont="1">
      <alignment vertical="center"/>
      <protection/>
    </xf>
    <xf numFmtId="0" fontId="3" fillId="0" borderId="0" xfId="81" applyFont="1" applyAlignment="1">
      <alignment horizontal="left"/>
      <protection/>
    </xf>
    <xf numFmtId="0" fontId="1" fillId="0" borderId="0" xfId="76" applyFont="1" applyAlignment="1">
      <alignment horizontal="left" vertical="center"/>
      <protection/>
    </xf>
    <xf numFmtId="0" fontId="12" fillId="0" borderId="0" xfId="81" applyFont="1" applyAlignment="1">
      <alignment horizontal="center" vertical="center"/>
      <protection/>
    </xf>
    <xf numFmtId="0" fontId="1" fillId="0" borderId="0" xfId="81" applyFont="1" applyAlignment="1">
      <alignment horizontal="left"/>
      <protection/>
    </xf>
    <xf numFmtId="0" fontId="48" fillId="0" borderId="0" xfId="0" applyFont="1" applyAlignment="1">
      <alignment vertical="center"/>
    </xf>
    <xf numFmtId="0" fontId="3" fillId="0" borderId="0" xfId="76" applyFont="1" applyAlignment="1">
      <alignment horizontal="left" vertical="center"/>
      <protection/>
    </xf>
    <xf numFmtId="0" fontId="1" fillId="0" borderId="0" xfId="81" applyFont="1" applyAlignment="1">
      <alignment horizontal="left" vertical="center"/>
      <protection/>
    </xf>
    <xf numFmtId="0" fontId="12" fillId="0" borderId="0" xfId="91" applyFont="1" applyAlignment="1">
      <alignment horizontal="center" vertical="center"/>
    </xf>
    <xf numFmtId="0" fontId="49" fillId="0" borderId="0" xfId="81" applyFont="1" applyAlignment="1">
      <alignment horizontal="left"/>
      <protection/>
    </xf>
    <xf numFmtId="0" fontId="56" fillId="0" borderId="0" xfId="0" applyFont="1" applyAlignment="1">
      <alignment vertical="center"/>
    </xf>
    <xf numFmtId="0" fontId="5" fillId="0" borderId="0" xfId="84" applyFont="1">
      <alignment vertical="center"/>
      <protection/>
    </xf>
    <xf numFmtId="0" fontId="5" fillId="0" borderId="0" xfId="81" applyFont="1" applyAlignment="1">
      <alignment horizontal="left"/>
      <protection/>
    </xf>
    <xf numFmtId="0" fontId="11" fillId="0" borderId="0" xfId="68" applyFont="1" applyAlignment="1">
      <alignment horizontal="left"/>
      <protection/>
    </xf>
    <xf numFmtId="0" fontId="5" fillId="0" borderId="0" xfId="68" applyFont="1" applyAlignment="1">
      <alignment horizontal="left"/>
      <protection/>
    </xf>
    <xf numFmtId="0" fontId="5" fillId="0" borderId="0" xfId="76" applyFont="1" applyAlignment="1">
      <alignment horizontal="left" vertical="center"/>
      <protection/>
    </xf>
    <xf numFmtId="0" fontId="49" fillId="0" borderId="0" xfId="76" applyFont="1" applyAlignment="1">
      <alignment horizontal="left" vertical="center"/>
      <protection/>
    </xf>
    <xf numFmtId="179" fontId="3" fillId="0" borderId="0" xfId="91" applyNumberFormat="1" applyFont="1" applyAlignment="1">
      <alignment horizontal="center" vertical="center"/>
    </xf>
    <xf numFmtId="0" fontId="57" fillId="0" borderId="0" xfId="91" applyFont="1">
      <alignment vertical="center"/>
    </xf>
    <xf numFmtId="0" fontId="1" fillId="0" borderId="39" xfId="91" applyFont="1" applyBorder="1">
      <alignment vertical="center"/>
    </xf>
    <xf numFmtId="0" fontId="47" fillId="0" borderId="0" xfId="0" applyFont="1" applyAlignment="1">
      <alignment horizontal="right"/>
    </xf>
    <xf numFmtId="49" fontId="3" fillId="0" borderId="0" xfId="91" applyNumberFormat="1" applyFont="1">
      <alignment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71" applyFont="1">
      <alignment vertical="center"/>
    </xf>
    <xf numFmtId="0" fontId="49" fillId="0" borderId="0" xfId="91" applyFont="1" applyAlignment="1">
      <alignment horizontal="center" vertical="center"/>
    </xf>
    <xf numFmtId="56" fontId="49" fillId="0" borderId="0" xfId="91" applyNumberFormat="1" applyFont="1" applyAlignment="1">
      <alignment horizontal="center" vertical="center"/>
    </xf>
    <xf numFmtId="56" fontId="49" fillId="0" borderId="0" xfId="91" applyNumberFormat="1" applyFont="1">
      <alignment vertical="center"/>
    </xf>
    <xf numFmtId="183" fontId="59" fillId="0" borderId="29" xfId="0" applyNumberFormat="1" applyFont="1" applyFill="1" applyBorder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181" fontId="47" fillId="0" borderId="29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Border="1" applyAlignment="1">
      <alignment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12" xfId="0" applyFont="1" applyBorder="1" applyAlignment="1">
      <alignment vertical="center" shrinkToFit="1"/>
    </xf>
    <xf numFmtId="0" fontId="47" fillId="0" borderId="40" xfId="0" applyFont="1" applyBorder="1" applyAlignment="1">
      <alignment vertical="center" shrinkToFit="1"/>
    </xf>
    <xf numFmtId="0" fontId="47" fillId="0" borderId="41" xfId="0" applyNumberFormat="1" applyFont="1" applyFill="1" applyBorder="1" applyAlignment="1" applyProtection="1">
      <alignment vertical="center" shrinkToFit="1"/>
      <protection locked="0"/>
    </xf>
    <xf numFmtId="0" fontId="47" fillId="0" borderId="12" xfId="0" applyNumberFormat="1" applyFont="1" applyFill="1" applyBorder="1" applyAlignment="1" applyProtection="1">
      <alignment vertical="center" shrinkToFit="1"/>
      <protection locked="0"/>
    </xf>
    <xf numFmtId="0" fontId="47" fillId="0" borderId="13" xfId="0" applyNumberFormat="1" applyFont="1" applyFill="1" applyBorder="1" applyAlignment="1" applyProtection="1">
      <alignment vertical="center" shrinkToFit="1"/>
      <protection locked="0"/>
    </xf>
    <xf numFmtId="0" fontId="47" fillId="0" borderId="17" xfId="0" applyNumberFormat="1" applyFont="1" applyFill="1" applyBorder="1" applyAlignment="1">
      <alignment vertical="center" shrinkToFit="1"/>
    </xf>
    <xf numFmtId="0" fontId="47" fillId="0" borderId="12" xfId="0" applyNumberFormat="1" applyFont="1" applyFill="1" applyBorder="1" applyAlignment="1">
      <alignment vertical="center" shrinkToFit="1"/>
    </xf>
    <xf numFmtId="0" fontId="47" fillId="0" borderId="13" xfId="0" applyNumberFormat="1" applyFont="1" applyFill="1" applyBorder="1" applyAlignment="1">
      <alignment vertical="center" shrinkToFit="1"/>
    </xf>
    <xf numFmtId="0" fontId="47" fillId="0" borderId="20" xfId="0" applyNumberFormat="1" applyFont="1" applyFill="1" applyBorder="1" applyAlignment="1" applyProtection="1">
      <alignment vertical="center" shrinkToFit="1"/>
      <protection locked="0"/>
    </xf>
    <xf numFmtId="0" fontId="47" fillId="0" borderId="14" xfId="0" applyNumberFormat="1" applyFont="1" applyFill="1" applyBorder="1" applyAlignment="1">
      <alignment vertical="center" shrinkToFit="1"/>
    </xf>
    <xf numFmtId="181" fontId="47" fillId="0" borderId="17" xfId="0" applyNumberFormat="1" applyFont="1" applyFill="1" applyBorder="1" applyAlignment="1">
      <alignment horizontal="right" vertical="center"/>
    </xf>
    <xf numFmtId="0" fontId="47" fillId="0" borderId="16" xfId="0" applyNumberFormat="1" applyFont="1" applyFill="1" applyBorder="1" applyAlignment="1">
      <alignment horizontal="left" vertical="center" shrinkToFit="1"/>
    </xf>
    <xf numFmtId="0" fontId="47" fillId="0" borderId="42" xfId="0" applyNumberFormat="1" applyFont="1" applyFill="1" applyBorder="1" applyAlignment="1">
      <alignment horizontal="left" vertical="center" shrinkToFit="1"/>
    </xf>
    <xf numFmtId="0" fontId="47" fillId="0" borderId="42" xfId="0" applyNumberFormat="1" applyFont="1" applyFill="1" applyBorder="1" applyAlignment="1" applyProtection="1">
      <alignment vertical="center" shrinkToFit="1"/>
      <protection locked="0"/>
    </xf>
    <xf numFmtId="0" fontId="47" fillId="0" borderId="42" xfId="0" applyNumberFormat="1" applyFont="1" applyFill="1" applyBorder="1" applyAlignment="1">
      <alignment vertical="center" shrinkToFit="1"/>
    </xf>
    <xf numFmtId="0" fontId="47" fillId="0" borderId="42" xfId="0" applyNumberFormat="1" applyFont="1" applyFill="1" applyBorder="1" applyAlignment="1">
      <alignment horizontal="center" vertical="center" shrinkToFit="1"/>
    </xf>
    <xf numFmtId="2" fontId="47" fillId="0" borderId="42" xfId="0" applyNumberFormat="1" applyFont="1" applyFill="1" applyBorder="1" applyAlignment="1">
      <alignment horizontal="center" vertical="center" shrinkToFit="1"/>
    </xf>
    <xf numFmtId="181" fontId="47" fillId="0" borderId="42" xfId="0" applyNumberFormat="1" applyFont="1" applyFill="1" applyBorder="1" applyAlignment="1">
      <alignment horizontal="right" vertical="center"/>
    </xf>
    <xf numFmtId="181" fontId="47" fillId="0" borderId="16" xfId="0" applyNumberFormat="1" applyFont="1" applyFill="1" applyBorder="1" applyAlignment="1">
      <alignment horizontal="right" vertical="center"/>
    </xf>
    <xf numFmtId="181" fontId="47" fillId="0" borderId="0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 applyProtection="1">
      <alignment vertical="center" shrinkToFit="1"/>
      <protection locked="0"/>
    </xf>
    <xf numFmtId="0" fontId="47" fillId="0" borderId="16" xfId="0" applyNumberFormat="1" applyFont="1" applyFill="1" applyBorder="1" applyAlignment="1">
      <alignment horizontal="center" vertical="center" shrinkToFit="1"/>
    </xf>
    <xf numFmtId="181" fontId="47" fillId="0" borderId="16" xfId="0" applyNumberFormat="1" applyFont="1" applyFill="1" applyBorder="1" applyAlignment="1">
      <alignment horizontal="right" vertical="center" shrinkToFit="1"/>
    </xf>
    <xf numFmtId="181" fontId="47" fillId="0" borderId="0" xfId="0" applyNumberFormat="1" applyFont="1" applyFill="1" applyBorder="1" applyAlignment="1">
      <alignment horizontal="right" vertical="center" shrinkToFit="1"/>
    </xf>
    <xf numFmtId="0" fontId="47" fillId="0" borderId="16" xfId="0" applyNumberFormat="1" applyFont="1" applyFill="1" applyBorder="1" applyAlignment="1">
      <alignment vertical="center" shrinkToFit="1"/>
    </xf>
    <xf numFmtId="0" fontId="47" fillId="0" borderId="16" xfId="0" applyNumberFormat="1" applyFont="1" applyFill="1" applyBorder="1" applyAlignment="1">
      <alignment horizontal="center" vertical="center" shrinkToFit="1"/>
    </xf>
    <xf numFmtId="0" fontId="47" fillId="0" borderId="29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right" vertical="center" shrinkToFit="1"/>
    </xf>
    <xf numFmtId="183" fontId="59" fillId="0" borderId="0" xfId="0" applyNumberFormat="1" applyFont="1" applyFill="1" applyBorder="1" applyAlignment="1">
      <alignment horizontal="left" vertical="center" shrinkToFit="1"/>
    </xf>
    <xf numFmtId="0" fontId="58" fillId="0" borderId="0" xfId="0" applyNumberFormat="1" applyFont="1" applyFill="1" applyBorder="1" applyAlignment="1">
      <alignment vertical="center" shrinkToFit="1"/>
    </xf>
    <xf numFmtId="0" fontId="58" fillId="0" borderId="22" xfId="0" applyNumberFormat="1" applyFont="1" applyFill="1" applyBorder="1" applyAlignment="1">
      <alignment vertical="center" shrinkToFit="1"/>
    </xf>
    <xf numFmtId="0" fontId="58" fillId="0" borderId="43" xfId="0" applyNumberFormat="1" applyFont="1" applyFill="1" applyBorder="1" applyAlignment="1">
      <alignment vertical="center" shrinkToFit="1"/>
    </xf>
    <xf numFmtId="0" fontId="47" fillId="0" borderId="19" xfId="0" applyNumberFormat="1" applyFont="1" applyFill="1" applyBorder="1" applyAlignment="1">
      <alignment vertical="center" shrinkToFit="1"/>
    </xf>
    <xf numFmtId="0" fontId="58" fillId="0" borderId="16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47" fillId="0" borderId="15" xfId="0" applyNumberFormat="1" applyFont="1" applyFill="1" applyBorder="1" applyAlignment="1">
      <alignment vertical="center" shrinkToFit="1"/>
    </xf>
    <xf numFmtId="0" fontId="47" fillId="0" borderId="13" xfId="0" applyFont="1" applyBorder="1" applyAlignment="1">
      <alignment vertical="center" shrinkToFit="1"/>
    </xf>
    <xf numFmtId="0" fontId="47" fillId="0" borderId="44" xfId="0" applyNumberFormat="1" applyFont="1" applyFill="1" applyBorder="1" applyAlignment="1" applyProtection="1">
      <alignment vertical="center" shrinkToFit="1"/>
      <protection locked="0"/>
    </xf>
    <xf numFmtId="0" fontId="47" fillId="0" borderId="45" xfId="0" applyNumberFormat="1" applyFont="1" applyFill="1" applyBorder="1" applyAlignment="1" applyProtection="1">
      <alignment vertical="center" shrinkToFit="1"/>
      <protection locked="0"/>
    </xf>
    <xf numFmtId="0" fontId="47" fillId="0" borderId="46" xfId="0" applyNumberFormat="1" applyFont="1" applyFill="1" applyBorder="1" applyAlignment="1">
      <alignment vertical="center" shrinkToFit="1"/>
    </xf>
    <xf numFmtId="0" fontId="0" fillId="0" borderId="47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49" fillId="0" borderId="41" xfId="0" applyNumberFormat="1" applyFont="1" applyFill="1" applyBorder="1" applyAlignment="1" applyProtection="1">
      <alignment vertical="center" shrinkToFit="1"/>
      <protection locked="0"/>
    </xf>
    <xf numFmtId="0" fontId="49" fillId="0" borderId="12" xfId="0" applyNumberFormat="1" applyFont="1" applyFill="1" applyBorder="1" applyAlignment="1" applyProtection="1">
      <alignment vertical="center" shrinkToFit="1"/>
      <protection locked="0"/>
    </xf>
    <xf numFmtId="0" fontId="49" fillId="0" borderId="13" xfId="0" applyNumberFormat="1" applyFont="1" applyFill="1" applyBorder="1" applyAlignment="1" applyProtection="1">
      <alignment vertical="center" shrinkToFit="1"/>
      <protection locked="0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12" xfId="0" applyFont="1" applyBorder="1" applyAlignment="1">
      <alignment vertical="center" shrinkToFit="1"/>
    </xf>
    <xf numFmtId="0" fontId="60" fillId="0" borderId="40" xfId="0" applyFont="1" applyBorder="1" applyAlignment="1">
      <alignment vertical="center" shrinkToFit="1"/>
    </xf>
    <xf numFmtId="0" fontId="60" fillId="0" borderId="41" xfId="0" applyNumberFormat="1" applyFont="1" applyFill="1" applyBorder="1" applyAlignment="1" applyProtection="1">
      <alignment vertical="center" shrinkToFit="1"/>
      <protection locked="0"/>
    </xf>
    <xf numFmtId="0" fontId="60" fillId="0" borderId="12" xfId="0" applyNumberFormat="1" applyFont="1" applyFill="1" applyBorder="1" applyAlignment="1">
      <alignment vertical="center" shrinkToFit="1"/>
    </xf>
    <xf numFmtId="0" fontId="60" fillId="0" borderId="13" xfId="0" applyNumberFormat="1" applyFont="1" applyFill="1" applyBorder="1" applyAlignment="1">
      <alignment vertical="center" shrinkToFit="1"/>
    </xf>
    <xf numFmtId="0" fontId="60" fillId="0" borderId="12" xfId="0" applyNumberFormat="1" applyFont="1" applyFill="1" applyBorder="1" applyAlignment="1" applyProtection="1">
      <alignment vertical="center" shrinkToFit="1"/>
      <protection locked="0"/>
    </xf>
    <xf numFmtId="0" fontId="60" fillId="0" borderId="13" xfId="0" applyNumberFormat="1" applyFont="1" applyFill="1" applyBorder="1" applyAlignment="1" applyProtection="1">
      <alignment vertical="center" shrinkToFit="1"/>
      <protection locked="0"/>
    </xf>
    <xf numFmtId="0" fontId="49" fillId="0" borderId="20" xfId="0" applyNumberFormat="1" applyFont="1" applyFill="1" applyBorder="1" applyAlignment="1" applyProtection="1">
      <alignment vertical="center" shrinkToFit="1"/>
      <protection locked="0"/>
    </xf>
    <xf numFmtId="0" fontId="49" fillId="0" borderId="0" xfId="0" applyNumberFormat="1" applyFont="1" applyFill="1" applyBorder="1" applyAlignment="1">
      <alignment vertical="center" shrinkToFit="1"/>
    </xf>
    <xf numFmtId="0" fontId="49" fillId="0" borderId="14" xfId="0" applyNumberFormat="1" applyFont="1" applyFill="1" applyBorder="1" applyAlignment="1">
      <alignment vertical="center" shrinkToFit="1"/>
    </xf>
    <xf numFmtId="0" fontId="49" fillId="0" borderId="12" xfId="0" applyNumberFormat="1" applyFont="1" applyFill="1" applyBorder="1" applyAlignment="1">
      <alignment vertical="center" shrinkToFit="1"/>
    </xf>
    <xf numFmtId="0" fontId="49" fillId="0" borderId="13" xfId="0" applyNumberFormat="1" applyFont="1" applyFill="1" applyBorder="1" applyAlignment="1">
      <alignment vertical="center" shrinkToFit="1"/>
    </xf>
    <xf numFmtId="0" fontId="60" fillId="0" borderId="20" xfId="0" applyNumberFormat="1" applyFont="1" applyFill="1" applyBorder="1" applyAlignment="1" applyProtection="1">
      <alignment vertical="center" shrinkToFit="1"/>
      <protection locked="0"/>
    </xf>
    <xf numFmtId="0" fontId="60" fillId="0" borderId="0" xfId="0" applyNumberFormat="1" applyFont="1" applyFill="1" applyBorder="1" applyAlignment="1">
      <alignment vertical="center" shrinkToFit="1"/>
    </xf>
    <xf numFmtId="0" fontId="60" fillId="0" borderId="14" xfId="0" applyNumberFormat="1" applyFont="1" applyFill="1" applyBorder="1" applyAlignment="1">
      <alignment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2" xfId="0" applyFont="1" applyBorder="1" applyAlignment="1">
      <alignment vertical="center" shrinkToFit="1"/>
    </xf>
    <xf numFmtId="0" fontId="49" fillId="0" borderId="40" xfId="0" applyFont="1" applyBorder="1" applyAlignment="1">
      <alignment vertical="center" shrinkToFit="1"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36" xfId="0" applyNumberFormat="1" applyFont="1" applyFill="1" applyBorder="1" applyAlignment="1">
      <alignment vertical="center" shrinkToFit="1"/>
    </xf>
    <xf numFmtId="0" fontId="0" fillId="0" borderId="48" xfId="0" applyNumberFormat="1" applyFont="1" applyFill="1" applyBorder="1" applyAlignment="1">
      <alignment vertical="center" shrinkToFit="1"/>
    </xf>
    <xf numFmtId="0" fontId="0" fillId="0" borderId="49" xfId="0" applyNumberFormat="1" applyFont="1" applyFill="1" applyBorder="1" applyAlignment="1">
      <alignment vertical="center" shrinkToFit="1"/>
    </xf>
    <xf numFmtId="0" fontId="1" fillId="0" borderId="33" xfId="0" applyNumberFormat="1" applyFont="1" applyFill="1" applyBorder="1" applyAlignment="1">
      <alignment vertical="center" shrinkToFit="1"/>
    </xf>
    <xf numFmtId="0" fontId="50" fillId="0" borderId="38" xfId="0" applyNumberFormat="1" applyFont="1" applyFill="1" applyBorder="1" applyAlignment="1">
      <alignment vertical="center" shrinkToFit="1"/>
    </xf>
    <xf numFmtId="0" fontId="50" fillId="0" borderId="18" xfId="0" applyNumberFormat="1" applyFont="1" applyFill="1" applyBorder="1" applyAlignment="1">
      <alignment vertical="center" shrinkToFit="1"/>
    </xf>
    <xf numFmtId="0" fontId="50" fillId="0" borderId="0" xfId="0" applyNumberFormat="1" applyFont="1" applyFill="1" applyBorder="1" applyAlignment="1">
      <alignment vertical="center" shrinkToFit="1"/>
    </xf>
    <xf numFmtId="0" fontId="50" fillId="0" borderId="14" xfId="0" applyNumberFormat="1" applyFont="1" applyFill="1" applyBorder="1" applyAlignment="1">
      <alignment vertical="center" shrinkToFit="1"/>
    </xf>
    <xf numFmtId="0" fontId="50" fillId="0" borderId="36" xfId="0" applyNumberFormat="1" applyFont="1" applyFill="1" applyBorder="1" applyAlignment="1">
      <alignment vertical="center" shrinkToFit="1"/>
    </xf>
    <xf numFmtId="0" fontId="50" fillId="0" borderId="26" xfId="0" applyNumberFormat="1" applyFont="1" applyFill="1" applyBorder="1" applyAlignment="1">
      <alignment vertical="center" shrinkToFit="1"/>
    </xf>
    <xf numFmtId="0" fontId="50" fillId="0" borderId="20" xfId="0" applyNumberFormat="1" applyFont="1" applyFill="1" applyBorder="1" applyAlignment="1">
      <alignment vertical="center" shrinkToFit="1"/>
    </xf>
    <xf numFmtId="0" fontId="1" fillId="0" borderId="50" xfId="0" applyNumberFormat="1" applyFont="1" applyFill="1" applyBorder="1" applyAlignment="1">
      <alignment vertical="center" shrinkToFit="1"/>
    </xf>
    <xf numFmtId="0" fontId="1" fillId="0" borderId="51" xfId="0" applyNumberFormat="1" applyFont="1" applyFill="1" applyBorder="1" applyAlignment="1">
      <alignment vertical="center" shrinkToFit="1"/>
    </xf>
    <xf numFmtId="0" fontId="1" fillId="0" borderId="36" xfId="0" applyNumberFormat="1" applyFont="1" applyFill="1" applyBorder="1" applyAlignment="1">
      <alignment vertical="center" shrinkToFit="1"/>
    </xf>
    <xf numFmtId="0" fontId="0" fillId="0" borderId="52" xfId="0" applyNumberFormat="1" applyFont="1" applyFill="1" applyBorder="1" applyAlignment="1">
      <alignment vertical="center" shrinkToFit="1"/>
    </xf>
    <xf numFmtId="0" fontId="0" fillId="0" borderId="35" xfId="0" applyNumberFormat="1" applyFont="1" applyFill="1" applyBorder="1" applyAlignment="1">
      <alignment vertical="center" shrinkToFit="1"/>
    </xf>
    <xf numFmtId="0" fontId="1" fillId="0" borderId="53" xfId="0" applyNumberFormat="1" applyFont="1" applyFill="1" applyBorder="1" applyAlignment="1">
      <alignment vertical="center" shrinkToFit="1"/>
    </xf>
    <xf numFmtId="0" fontId="1" fillId="0" borderId="54" xfId="0" applyNumberFormat="1" applyFont="1" applyFill="1" applyBorder="1" applyAlignment="1">
      <alignment vertical="center" shrinkToFit="1"/>
    </xf>
    <xf numFmtId="0" fontId="1" fillId="0" borderId="55" xfId="0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vertical="center" shrinkToFit="1"/>
    </xf>
    <xf numFmtId="0" fontId="1" fillId="0" borderId="35" xfId="0" applyNumberFormat="1" applyFont="1" applyFill="1" applyBorder="1" applyAlignment="1">
      <alignment vertical="center" shrinkToFit="1"/>
    </xf>
    <xf numFmtId="0" fontId="1" fillId="0" borderId="56" xfId="0" applyNumberFormat="1" applyFont="1" applyFill="1" applyBorder="1" applyAlignment="1">
      <alignment vertical="center" shrinkToFit="1"/>
    </xf>
    <xf numFmtId="0" fontId="1" fillId="0" borderId="57" xfId="0" applyNumberFormat="1" applyFont="1" applyFill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0" borderId="0" xfId="0" applyNumberFormat="1" applyFont="1" applyFill="1" applyBorder="1" applyAlignment="1" applyProtection="1">
      <alignment vertical="center" shrinkToFit="1"/>
      <protection locked="0"/>
    </xf>
    <xf numFmtId="0" fontId="49" fillId="0" borderId="0" xfId="0" applyNumberFormat="1" applyFont="1" applyFill="1" applyBorder="1" applyAlignment="1">
      <alignment horizontal="center" vertical="center" shrinkToFit="1"/>
    </xf>
    <xf numFmtId="0" fontId="49" fillId="0" borderId="14" xfId="0" applyNumberFormat="1" applyFont="1" applyFill="1" applyBorder="1" applyAlignment="1" applyProtection="1">
      <alignment vertical="center" shrinkToFit="1"/>
      <protection locked="0"/>
    </xf>
    <xf numFmtId="0" fontId="60" fillId="0" borderId="13" xfId="0" applyFont="1" applyBorder="1" applyAlignment="1">
      <alignment vertical="center" shrinkToFit="1"/>
    </xf>
    <xf numFmtId="0" fontId="60" fillId="0" borderId="44" xfId="0" applyNumberFormat="1" applyFont="1" applyFill="1" applyBorder="1" applyAlignment="1" applyProtection="1">
      <alignment vertical="center" shrinkToFit="1"/>
      <protection locked="0"/>
    </xf>
    <xf numFmtId="0" fontId="60" fillId="0" borderId="45" xfId="0" applyNumberFormat="1" applyFont="1" applyFill="1" applyBorder="1" applyAlignment="1" applyProtection="1">
      <alignment vertical="center" shrinkToFit="1"/>
      <protection locked="0"/>
    </xf>
    <xf numFmtId="0" fontId="60" fillId="0" borderId="16" xfId="0" applyNumberFormat="1" applyFont="1" applyFill="1" applyBorder="1" applyAlignment="1">
      <alignment vertical="center" shrinkToFit="1"/>
    </xf>
    <xf numFmtId="0" fontId="60" fillId="0" borderId="46" xfId="0" applyNumberFormat="1" applyFont="1" applyFill="1" applyBorder="1" applyAlignment="1">
      <alignment vertical="center" shrinkToFit="1"/>
    </xf>
    <xf numFmtId="0" fontId="1" fillId="0" borderId="58" xfId="0" applyNumberFormat="1" applyFont="1" applyFill="1" applyBorder="1" applyAlignment="1">
      <alignment vertical="center" shrinkToFit="1"/>
    </xf>
    <xf numFmtId="0" fontId="1" fillId="0" borderId="48" xfId="0" applyNumberFormat="1" applyFont="1" applyFill="1" applyBorder="1" applyAlignment="1">
      <alignment vertical="center" shrinkToFit="1"/>
    </xf>
    <xf numFmtId="0" fontId="1" fillId="0" borderId="43" xfId="0" applyNumberFormat="1" applyFont="1" applyFill="1" applyBorder="1" applyAlignment="1">
      <alignment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0" fontId="60" fillId="0" borderId="18" xfId="0" applyFont="1" applyBorder="1" applyAlignment="1">
      <alignment horizontal="center" vertical="center" shrinkToFit="1"/>
    </xf>
    <xf numFmtId="181" fontId="1" fillId="0" borderId="17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38" xfId="0" applyNumberFormat="1" applyFont="1" applyFill="1" applyBorder="1" applyAlignment="1">
      <alignment horizontal="center" vertical="center" shrinkToFit="1"/>
    </xf>
    <xf numFmtId="0" fontId="60" fillId="0" borderId="0" xfId="0" applyNumberFormat="1" applyFont="1" applyFill="1" applyBorder="1" applyAlignment="1">
      <alignment horizontal="center" vertical="center" shrinkToFit="1"/>
    </xf>
    <xf numFmtId="0" fontId="47" fillId="0" borderId="38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7" fillId="0" borderId="26" xfId="0" applyNumberFormat="1" applyFont="1" applyFill="1" applyBorder="1" applyAlignment="1">
      <alignment horizontal="center" vertical="center" shrinkToFit="1"/>
    </xf>
    <xf numFmtId="0" fontId="47" fillId="0" borderId="20" xfId="0" applyNumberFormat="1" applyFont="1" applyFill="1" applyBorder="1" applyAlignment="1">
      <alignment horizontal="center" vertical="center" shrinkToFit="1"/>
    </xf>
    <xf numFmtId="0" fontId="47" fillId="0" borderId="59" xfId="0" applyNumberFormat="1" applyFont="1" applyFill="1" applyBorder="1" applyAlignment="1">
      <alignment horizontal="center" vertical="center" shrinkToFit="1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9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7" fillId="0" borderId="14" xfId="0" applyNumberFormat="1" applyFont="1" applyFill="1" applyBorder="1" applyAlignment="1">
      <alignment horizontal="center" vertical="center" shrinkToFit="1"/>
    </xf>
    <xf numFmtId="0" fontId="47" fillId="0" borderId="60" xfId="0" applyNumberFormat="1" applyFont="1" applyFill="1" applyBorder="1" applyAlignment="1">
      <alignment horizontal="center" vertical="center" shrinkToFit="1"/>
    </xf>
    <xf numFmtId="0" fontId="49" fillId="0" borderId="38" xfId="0" applyNumberFormat="1" applyFont="1" applyFill="1" applyBorder="1" applyAlignment="1">
      <alignment horizontal="center" vertical="center" shrinkToFit="1"/>
    </xf>
    <xf numFmtId="0" fontId="49" fillId="0" borderId="18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Fill="1" applyBorder="1" applyAlignment="1">
      <alignment horizontal="center" vertical="center" shrinkToFit="1"/>
    </xf>
    <xf numFmtId="0" fontId="49" fillId="0" borderId="14" xfId="0" applyNumberFormat="1" applyFont="1" applyFill="1" applyBorder="1" applyAlignment="1">
      <alignment horizontal="center" vertical="center" shrinkToFit="1"/>
    </xf>
    <xf numFmtId="0" fontId="1" fillId="0" borderId="61" xfId="0" applyNumberFormat="1" applyFont="1" applyFill="1" applyBorder="1" applyAlignment="1">
      <alignment horizontal="center" vertical="center" shrinkToFit="1"/>
    </xf>
    <xf numFmtId="0" fontId="1" fillId="0" borderId="62" xfId="0" applyNumberFormat="1" applyFont="1" applyFill="1" applyBorder="1" applyAlignment="1">
      <alignment horizontal="center" vertical="center" shrinkToFit="1"/>
    </xf>
    <xf numFmtId="2" fontId="49" fillId="0" borderId="63" xfId="0" applyNumberFormat="1" applyFont="1" applyFill="1" applyBorder="1" applyAlignment="1">
      <alignment horizontal="center" vertical="center" shrinkToFit="1"/>
    </xf>
    <xf numFmtId="2" fontId="49" fillId="0" borderId="62" xfId="0" applyNumberFormat="1" applyFont="1" applyFill="1" applyBorder="1" applyAlignment="1">
      <alignment horizontal="center" vertical="center" shrinkToFit="1"/>
    </xf>
    <xf numFmtId="184" fontId="49" fillId="0" borderId="62" xfId="0" applyNumberFormat="1" applyFont="1" applyFill="1" applyBorder="1" applyAlignment="1">
      <alignment horizontal="center" vertical="center" shrinkToFit="1"/>
    </xf>
    <xf numFmtId="184" fontId="49" fillId="0" borderId="64" xfId="0" applyNumberFormat="1" applyFont="1" applyFill="1" applyBorder="1" applyAlignment="1">
      <alignment horizontal="center" vertical="center" shrinkToFit="1"/>
    </xf>
    <xf numFmtId="2" fontId="47" fillId="0" borderId="63" xfId="0" applyNumberFormat="1" applyFont="1" applyFill="1" applyBorder="1" applyAlignment="1">
      <alignment horizontal="center" vertical="center" shrinkToFit="1"/>
    </xf>
    <xf numFmtId="2" fontId="47" fillId="0" borderId="62" xfId="0" applyNumberFormat="1" applyFont="1" applyFill="1" applyBorder="1" applyAlignment="1">
      <alignment horizontal="center" vertical="center" shrinkToFit="1"/>
    </xf>
    <xf numFmtId="184" fontId="47" fillId="0" borderId="62" xfId="0" applyNumberFormat="1" applyFont="1" applyFill="1" applyBorder="1" applyAlignment="1">
      <alignment horizontal="center" vertical="center" shrinkToFit="1"/>
    </xf>
    <xf numFmtId="184" fontId="47" fillId="0" borderId="64" xfId="0" applyNumberFormat="1" applyFont="1" applyFill="1" applyBorder="1" applyAlignment="1">
      <alignment horizontal="center" vertical="center" shrinkToFit="1"/>
    </xf>
    <xf numFmtId="2" fontId="60" fillId="0" borderId="63" xfId="0" applyNumberFormat="1" applyFont="1" applyFill="1" applyBorder="1" applyAlignment="1">
      <alignment horizontal="center" vertical="center" shrinkToFit="1"/>
    </xf>
    <xf numFmtId="2" fontId="60" fillId="0" borderId="62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47" fillId="0" borderId="12" xfId="0" applyNumberFormat="1" applyFont="1" applyFill="1" applyBorder="1" applyAlignment="1" applyProtection="1">
      <alignment horizontal="center" vertical="center" shrinkToFit="1"/>
      <protection locked="0"/>
    </xf>
    <xf numFmtId="184" fontId="1" fillId="0" borderId="62" xfId="0" applyNumberFormat="1" applyFont="1" applyFill="1" applyBorder="1" applyAlignment="1">
      <alignment horizontal="center" vertical="center" shrinkToFit="1"/>
    </xf>
    <xf numFmtId="184" fontId="1" fillId="0" borderId="64" xfId="0" applyNumberFormat="1" applyFont="1" applyFill="1" applyBorder="1" applyAlignment="1">
      <alignment horizontal="center" vertical="center" shrinkToFit="1"/>
    </xf>
    <xf numFmtId="2" fontId="1" fillId="0" borderId="63" xfId="0" applyNumberFormat="1" applyFont="1" applyFill="1" applyBorder="1" applyAlignment="1">
      <alignment horizontal="center" vertical="center" shrinkToFit="1"/>
    </xf>
    <xf numFmtId="2" fontId="1" fillId="0" borderId="62" xfId="0" applyNumberFormat="1" applyFont="1" applyFill="1" applyBorder="1" applyAlignment="1">
      <alignment horizontal="center" vertical="center" shrinkToFit="1"/>
    </xf>
    <xf numFmtId="184" fontId="60" fillId="0" borderId="62" xfId="0" applyNumberFormat="1" applyFont="1" applyFill="1" applyBorder="1" applyAlignment="1">
      <alignment horizontal="center" vertical="center" shrinkToFit="1"/>
    </xf>
    <xf numFmtId="0" fontId="60" fillId="0" borderId="15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left" vertical="center" wrapText="1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15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65" xfId="0" applyNumberFormat="1" applyFont="1" applyFill="1" applyBorder="1" applyAlignment="1" quotePrefix="1">
      <alignment horizontal="left" vertical="top" shrinkToFit="1"/>
    </xf>
    <xf numFmtId="0" fontId="1" fillId="0" borderId="65" xfId="0" applyNumberFormat="1" applyFont="1" applyFill="1" applyBorder="1" applyAlignment="1">
      <alignment horizontal="left" vertical="top" shrinkToFit="1"/>
    </xf>
    <xf numFmtId="0" fontId="1" fillId="0" borderId="0" xfId="0" applyNumberFormat="1" applyFont="1" applyFill="1" applyBorder="1" applyAlignment="1">
      <alignment horizontal="left" vertical="top" shrinkToFit="1"/>
    </xf>
    <xf numFmtId="0" fontId="1" fillId="0" borderId="33" xfId="0" applyNumberFormat="1" applyFont="1" applyFill="1" applyBorder="1" applyAlignment="1" quotePrefix="1">
      <alignment horizontal="left" vertical="center" shrinkToFit="1"/>
    </xf>
    <xf numFmtId="0" fontId="1" fillId="0" borderId="33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 quotePrefix="1">
      <alignment horizontal="right" vertical="center" shrinkToFit="1"/>
    </xf>
    <xf numFmtId="0" fontId="1" fillId="0" borderId="35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left" vertical="center" shrinkToFit="1"/>
    </xf>
    <xf numFmtId="0" fontId="1" fillId="0" borderId="14" xfId="0" applyNumberFormat="1" applyFont="1" applyFill="1" applyBorder="1" applyAlignment="1">
      <alignment horizontal="right" vertical="center" shrinkToFit="1"/>
    </xf>
    <xf numFmtId="0" fontId="4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6" xfId="0" applyNumberFormat="1" applyFont="1" applyFill="1" applyBorder="1" applyAlignment="1">
      <alignment horizontal="center" vertical="center" wrapText="1" shrinkToFit="1"/>
    </xf>
    <xf numFmtId="0" fontId="52" fillId="0" borderId="38" xfId="0" applyNumberFormat="1" applyFont="1" applyFill="1" applyBorder="1" applyAlignment="1">
      <alignment horizontal="center" vertical="center" wrapText="1" shrinkToFit="1"/>
    </xf>
    <xf numFmtId="0" fontId="52" fillId="0" borderId="18" xfId="0" applyNumberFormat="1" applyFont="1" applyFill="1" applyBorder="1" applyAlignment="1">
      <alignment horizontal="center" vertical="center" wrapText="1" shrinkToFit="1"/>
    </xf>
    <xf numFmtId="0" fontId="52" fillId="0" borderId="20" xfId="0" applyNumberFormat="1" applyFont="1" applyFill="1" applyBorder="1" applyAlignment="1">
      <alignment horizontal="center" vertical="center" wrapText="1" shrinkToFit="1"/>
    </xf>
    <xf numFmtId="0" fontId="52" fillId="0" borderId="0" xfId="0" applyNumberFormat="1" applyFont="1" applyFill="1" applyBorder="1" applyAlignment="1">
      <alignment horizontal="center" vertical="center" wrapText="1" shrinkToFit="1"/>
    </xf>
    <xf numFmtId="0" fontId="52" fillId="0" borderId="14" xfId="0" applyNumberFormat="1" applyFont="1" applyFill="1" applyBorder="1" applyAlignment="1">
      <alignment horizontal="center" vertical="center" wrapText="1" shrinkToFit="1"/>
    </xf>
    <xf numFmtId="0" fontId="52" fillId="0" borderId="41" xfId="0" applyNumberFormat="1" applyFont="1" applyFill="1" applyBorder="1" applyAlignment="1">
      <alignment horizontal="center" vertical="center" wrapText="1" shrinkToFit="1"/>
    </xf>
    <xf numFmtId="0" fontId="52" fillId="0" borderId="12" xfId="0" applyNumberFormat="1" applyFont="1" applyFill="1" applyBorder="1" applyAlignment="1">
      <alignment horizontal="center" vertical="center" wrapText="1" shrinkToFit="1"/>
    </xf>
    <xf numFmtId="0" fontId="52" fillId="0" borderId="13" xfId="0" applyNumberFormat="1" applyFont="1" applyFill="1" applyBorder="1" applyAlignment="1">
      <alignment horizontal="center" vertical="center" wrapText="1" shrinkToFit="1"/>
    </xf>
    <xf numFmtId="0" fontId="47" fillId="0" borderId="66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7" fillId="0" borderId="67" xfId="0" applyFont="1" applyBorder="1" applyAlignment="1">
      <alignment horizontal="center" vertical="center" shrinkToFit="1"/>
    </xf>
    <xf numFmtId="0" fontId="47" fillId="0" borderId="41" xfId="0" applyNumberFormat="1" applyFont="1" applyFill="1" applyBorder="1" applyAlignment="1">
      <alignment horizontal="center" vertical="center" shrinkToFit="1"/>
    </xf>
    <xf numFmtId="0" fontId="47" fillId="0" borderId="12" xfId="0" applyNumberFormat="1" applyFont="1" applyFill="1" applyBorder="1" applyAlignment="1">
      <alignment horizontal="center" vertical="center" shrinkToFit="1"/>
    </xf>
    <xf numFmtId="0" fontId="47" fillId="0" borderId="13" xfId="0" applyNumberFormat="1" applyFont="1" applyFill="1" applyBorder="1" applyAlignment="1">
      <alignment horizontal="center" vertical="center" shrinkToFit="1"/>
    </xf>
    <xf numFmtId="0" fontId="47" fillId="0" borderId="68" xfId="0" applyNumberFormat="1" applyFont="1" applyFill="1" applyBorder="1" applyAlignment="1">
      <alignment horizontal="center" vertical="center" shrinkToFit="1"/>
    </xf>
    <xf numFmtId="0" fontId="47" fillId="0" borderId="44" xfId="0" applyNumberFormat="1" applyFont="1" applyFill="1" applyBorder="1" applyAlignment="1">
      <alignment horizontal="center" vertical="center" shrinkToFit="1"/>
    </xf>
    <xf numFmtId="0" fontId="47" fillId="0" borderId="67" xfId="0" applyNumberFormat="1" applyFont="1" applyFill="1" applyBorder="1" applyAlignment="1">
      <alignment horizontal="center" vertical="center" shrinkToFit="1"/>
    </xf>
    <xf numFmtId="0" fontId="47" fillId="0" borderId="69" xfId="0" applyNumberFormat="1" applyFont="1" applyFill="1" applyBorder="1" applyAlignment="1">
      <alignment horizontal="center" vertical="center" shrinkToFit="1"/>
    </xf>
    <xf numFmtId="0" fontId="47" fillId="0" borderId="69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7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38" xfId="0" applyFont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79" xfId="0" applyNumberFormat="1" applyFont="1" applyFill="1" applyBorder="1" applyAlignment="1">
      <alignment horizontal="center" vertical="center" shrinkToFit="1"/>
    </xf>
    <xf numFmtId="0" fontId="1" fillId="0" borderId="68" xfId="0" applyNumberFormat="1" applyFont="1" applyFill="1" applyBorder="1" applyAlignment="1">
      <alignment horizontal="center" vertical="center" shrinkToFit="1"/>
    </xf>
    <xf numFmtId="0" fontId="1" fillId="0" borderId="41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182" fontId="47" fillId="0" borderId="38" xfId="0" applyNumberFormat="1" applyFont="1" applyFill="1" applyBorder="1" applyAlignment="1">
      <alignment horizontal="center" vertical="center" shrinkToFit="1"/>
    </xf>
    <xf numFmtId="182" fontId="47" fillId="0" borderId="0" xfId="0" applyNumberFormat="1" applyFont="1" applyFill="1" applyBorder="1" applyAlignment="1">
      <alignment horizontal="center" vertical="center" shrinkToFit="1"/>
    </xf>
    <xf numFmtId="0" fontId="1" fillId="0" borderId="67" xfId="0" applyNumberFormat="1" applyFont="1" applyFill="1" applyBorder="1" applyAlignment="1">
      <alignment horizontal="center" vertical="center" shrinkToFit="1"/>
    </xf>
    <xf numFmtId="0" fontId="1" fillId="0" borderId="69" xfId="0" applyNumberFormat="1" applyFont="1" applyFill="1" applyBorder="1" applyAlignment="1">
      <alignment horizontal="center" vertical="center" shrinkToFit="1"/>
    </xf>
    <xf numFmtId="0" fontId="4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68" xfId="0" applyNumberFormat="1" applyFont="1" applyFill="1" applyBorder="1" applyAlignment="1" applyProtection="1">
      <alignment horizontal="center" vertical="center" shrinkToFit="1"/>
      <protection locked="0"/>
    </xf>
    <xf numFmtId="2" fontId="49" fillId="0" borderId="0" xfId="0" applyNumberFormat="1" applyFont="1" applyFill="1" applyBorder="1" applyAlignment="1">
      <alignment horizontal="center" vertical="center" shrinkToFit="1"/>
    </xf>
    <xf numFmtId="2" fontId="49" fillId="0" borderId="12" xfId="0" applyNumberFormat="1" applyFont="1" applyFill="1" applyBorder="1" applyAlignment="1">
      <alignment horizontal="center" vertical="center" shrinkToFit="1"/>
    </xf>
    <xf numFmtId="0" fontId="47" fillId="0" borderId="70" xfId="0" applyNumberFormat="1" applyFont="1" applyFill="1" applyBorder="1" applyAlignment="1">
      <alignment horizontal="center" vertical="center" shrinkToFit="1"/>
    </xf>
    <xf numFmtId="0" fontId="47" fillId="0" borderId="71" xfId="0" applyNumberFormat="1" applyFont="1" applyFill="1" applyBorder="1" applyAlignment="1">
      <alignment horizontal="center" vertical="center" shrinkToFit="1"/>
    </xf>
    <xf numFmtId="0" fontId="47" fillId="0" borderId="81" xfId="0" applyNumberFormat="1" applyFont="1" applyFill="1" applyBorder="1" applyAlignment="1">
      <alignment horizontal="center" vertical="center" shrinkToFit="1"/>
    </xf>
    <xf numFmtId="0" fontId="47" fillId="0" borderId="73" xfId="0" applyNumberFormat="1" applyFont="1" applyFill="1" applyBorder="1" applyAlignment="1">
      <alignment horizontal="center" vertical="center" shrinkToFit="1"/>
    </xf>
    <xf numFmtId="0" fontId="47" fillId="0" borderId="74" xfId="0" applyNumberFormat="1" applyFont="1" applyFill="1" applyBorder="1" applyAlignment="1">
      <alignment horizontal="center" vertical="center" shrinkToFit="1"/>
    </xf>
    <xf numFmtId="0" fontId="47" fillId="0" borderId="82" xfId="0" applyNumberFormat="1" applyFont="1" applyFill="1" applyBorder="1" applyAlignment="1">
      <alignment horizontal="center" vertical="center" shrinkToFit="1"/>
    </xf>
    <xf numFmtId="183" fontId="59" fillId="0" borderId="38" xfId="0" applyNumberFormat="1" applyFont="1" applyFill="1" applyBorder="1" applyAlignment="1">
      <alignment horizontal="left" vertical="center" shrinkToFit="1"/>
    </xf>
    <xf numFmtId="183" fontId="59" fillId="0" borderId="83" xfId="0" applyNumberFormat="1" applyFont="1" applyFill="1" applyBorder="1" applyAlignment="1">
      <alignment horizontal="left" vertical="center" shrinkToFit="1"/>
    </xf>
    <xf numFmtId="183" fontId="59" fillId="0" borderId="0" xfId="0" applyNumberFormat="1" applyFont="1" applyFill="1" applyBorder="1" applyAlignment="1">
      <alignment horizontal="left" vertical="center" shrinkToFit="1"/>
    </xf>
    <xf numFmtId="183" fontId="59" fillId="0" borderId="17" xfId="0" applyNumberFormat="1" applyFont="1" applyFill="1" applyBorder="1" applyAlignment="1">
      <alignment horizontal="left" vertical="center" shrinkToFit="1"/>
    </xf>
    <xf numFmtId="181" fontId="47" fillId="0" borderId="0" xfId="0" applyNumberFormat="1" applyFont="1" applyFill="1" applyBorder="1" applyAlignment="1">
      <alignment horizontal="right" vertical="center"/>
    </xf>
    <xf numFmtId="181" fontId="47" fillId="0" borderId="17" xfId="0" applyNumberFormat="1" applyFont="1" applyFill="1" applyBorder="1" applyAlignment="1">
      <alignment horizontal="right" vertical="center"/>
    </xf>
    <xf numFmtId="181" fontId="47" fillId="0" borderId="12" xfId="0" applyNumberFormat="1" applyFont="1" applyFill="1" applyBorder="1" applyAlignment="1">
      <alignment horizontal="right" vertical="center"/>
    </xf>
    <xf numFmtId="181" fontId="47" fillId="0" borderId="40" xfId="0" applyNumberFormat="1" applyFont="1" applyFill="1" applyBorder="1" applyAlignment="1">
      <alignment horizontal="right" vertical="center"/>
    </xf>
    <xf numFmtId="183" fontId="61" fillId="0" borderId="38" xfId="0" applyNumberFormat="1" applyFont="1" applyFill="1" applyBorder="1" applyAlignment="1">
      <alignment horizontal="left" vertical="center" shrinkToFit="1"/>
    </xf>
    <xf numFmtId="183" fontId="61" fillId="0" borderId="83" xfId="0" applyNumberFormat="1" applyFont="1" applyFill="1" applyBorder="1" applyAlignment="1">
      <alignment horizontal="left" vertical="center" shrinkToFit="1"/>
    </xf>
    <xf numFmtId="183" fontId="61" fillId="0" borderId="0" xfId="0" applyNumberFormat="1" applyFont="1" applyFill="1" applyBorder="1" applyAlignment="1">
      <alignment horizontal="left" vertical="center" shrinkToFit="1"/>
    </xf>
    <xf numFmtId="183" fontId="61" fillId="0" borderId="17" xfId="0" applyNumberFormat="1" applyFont="1" applyFill="1" applyBorder="1" applyAlignment="1">
      <alignment horizontal="left" vertical="center" shrinkToFit="1"/>
    </xf>
    <xf numFmtId="181" fontId="60" fillId="0" borderId="0" xfId="0" applyNumberFormat="1" applyFont="1" applyFill="1" applyBorder="1" applyAlignment="1">
      <alignment horizontal="right" vertical="center"/>
    </xf>
    <xf numFmtId="181" fontId="60" fillId="0" borderId="17" xfId="0" applyNumberFormat="1" applyFont="1" applyFill="1" applyBorder="1" applyAlignment="1">
      <alignment horizontal="right" vertical="center"/>
    </xf>
    <xf numFmtId="181" fontId="60" fillId="0" borderId="12" xfId="0" applyNumberFormat="1" applyFont="1" applyFill="1" applyBorder="1" applyAlignment="1">
      <alignment horizontal="right" vertical="center"/>
    </xf>
    <xf numFmtId="181" fontId="60" fillId="0" borderId="40" xfId="0" applyNumberFormat="1" applyFont="1" applyFill="1" applyBorder="1" applyAlignment="1">
      <alignment horizontal="right" vertical="center"/>
    </xf>
    <xf numFmtId="184" fontId="60" fillId="0" borderId="64" xfId="0" applyNumberFormat="1" applyFont="1" applyFill="1" applyBorder="1" applyAlignment="1">
      <alignment horizontal="center" vertical="center" shrinkToFit="1"/>
    </xf>
    <xf numFmtId="0" fontId="47" fillId="0" borderId="45" xfId="0" applyNumberFormat="1" applyFont="1" applyFill="1" applyBorder="1" applyAlignment="1">
      <alignment horizontal="center" vertical="center" shrinkToFit="1"/>
    </xf>
    <xf numFmtId="0" fontId="47" fillId="0" borderId="16" xfId="0" applyNumberFormat="1" applyFont="1" applyFill="1" applyBorder="1" applyAlignment="1">
      <alignment horizontal="center" vertical="center" shrinkToFit="1"/>
    </xf>
    <xf numFmtId="0" fontId="47" fillId="0" borderId="79" xfId="0" applyNumberFormat="1" applyFont="1" applyFill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182" fontId="60" fillId="0" borderId="38" xfId="0" applyNumberFormat="1" applyFont="1" applyFill="1" applyBorder="1" applyAlignment="1">
      <alignment horizontal="center" vertical="center" shrinkToFit="1"/>
    </xf>
    <xf numFmtId="182" fontId="60" fillId="0" borderId="0" xfId="0" applyNumberFormat="1" applyFont="1" applyFill="1" applyBorder="1" applyAlignment="1">
      <alignment horizontal="center" vertical="center" shrinkToFit="1"/>
    </xf>
    <xf numFmtId="2" fontId="60" fillId="0" borderId="0" xfId="0" applyNumberFormat="1" applyFont="1" applyFill="1" applyBorder="1" applyAlignment="1">
      <alignment horizontal="center" vertical="center" shrinkToFit="1"/>
    </xf>
    <xf numFmtId="2" fontId="60" fillId="0" borderId="12" xfId="0" applyNumberFormat="1" applyFont="1" applyFill="1" applyBorder="1" applyAlignment="1">
      <alignment horizontal="center" vertical="center" shrinkToFit="1"/>
    </xf>
    <xf numFmtId="182" fontId="1" fillId="0" borderId="38" xfId="0" applyNumberFormat="1" applyFont="1" applyFill="1" applyBorder="1" applyAlignment="1">
      <alignment horizontal="center" vertical="center" shrinkToFit="1"/>
    </xf>
    <xf numFmtId="182" fontId="1" fillId="0" borderId="0" xfId="0" applyNumberFormat="1" applyFont="1" applyFill="1" applyBorder="1" applyAlignment="1">
      <alignment horizontal="center" vertical="center" shrinkToFit="1"/>
    </xf>
    <xf numFmtId="183" fontId="62" fillId="0" borderId="38" xfId="0" applyNumberFormat="1" applyFont="1" applyFill="1" applyBorder="1" applyAlignment="1">
      <alignment horizontal="left" vertical="center" shrinkToFit="1"/>
    </xf>
    <xf numFmtId="183" fontId="62" fillId="0" borderId="83" xfId="0" applyNumberFormat="1" applyFont="1" applyFill="1" applyBorder="1" applyAlignment="1">
      <alignment horizontal="left" vertical="center" shrinkToFit="1"/>
    </xf>
    <xf numFmtId="183" fontId="62" fillId="0" borderId="0" xfId="0" applyNumberFormat="1" applyFont="1" applyFill="1" applyBorder="1" applyAlignment="1">
      <alignment horizontal="left" vertical="center" shrinkToFit="1"/>
    </xf>
    <xf numFmtId="183" fontId="62" fillId="0" borderId="17" xfId="0" applyNumberFormat="1" applyFont="1" applyFill="1" applyBorder="1" applyAlignment="1">
      <alignment horizontal="left" vertical="center" shrinkToFit="1"/>
    </xf>
    <xf numFmtId="0" fontId="1" fillId="0" borderId="64" xfId="0" applyNumberFormat="1" applyFont="1" applyFill="1" applyBorder="1" applyAlignment="1">
      <alignment horizontal="center" vertical="center" shrinkToFit="1"/>
    </xf>
    <xf numFmtId="0" fontId="60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Fill="1" applyBorder="1" applyAlignment="1">
      <alignment horizontal="center" vertical="center" shrinkToFit="1"/>
    </xf>
    <xf numFmtId="182" fontId="49" fillId="0" borderId="38" xfId="0" applyNumberFormat="1" applyFont="1" applyFill="1" applyBorder="1" applyAlignment="1">
      <alignment horizontal="center" vertical="center" shrinkToFit="1"/>
    </xf>
    <xf numFmtId="182" fontId="49" fillId="0" borderId="0" xfId="0" applyNumberFormat="1" applyFont="1" applyFill="1" applyBorder="1" applyAlignment="1">
      <alignment horizontal="center" vertical="center" shrinkToFit="1"/>
    </xf>
    <xf numFmtId="181" fontId="49" fillId="0" borderId="0" xfId="0" applyNumberFormat="1" applyFont="1" applyFill="1" applyBorder="1" applyAlignment="1">
      <alignment horizontal="right" vertical="center"/>
    </xf>
    <xf numFmtId="181" fontId="49" fillId="0" borderId="17" xfId="0" applyNumberFormat="1" applyFont="1" applyFill="1" applyBorder="1" applyAlignment="1">
      <alignment horizontal="right" vertical="center"/>
    </xf>
    <xf numFmtId="181" fontId="49" fillId="0" borderId="12" xfId="0" applyNumberFormat="1" applyFont="1" applyFill="1" applyBorder="1" applyAlignment="1">
      <alignment horizontal="right" vertical="center"/>
    </xf>
    <xf numFmtId="181" fontId="49" fillId="0" borderId="40" xfId="0" applyNumberFormat="1" applyFont="1" applyFill="1" applyBorder="1" applyAlignment="1">
      <alignment horizontal="right" vertical="center"/>
    </xf>
    <xf numFmtId="0" fontId="1" fillId="0" borderId="84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183" fontId="7" fillId="0" borderId="38" xfId="0" applyNumberFormat="1" applyFont="1" applyFill="1" applyBorder="1" applyAlignment="1">
      <alignment horizontal="left" vertical="center" shrinkToFit="1"/>
    </xf>
    <xf numFmtId="183" fontId="7" fillId="0" borderId="83" xfId="0" applyNumberFormat="1" applyFont="1" applyFill="1" applyBorder="1" applyAlignment="1">
      <alignment horizontal="left" vertical="center" shrinkToFit="1"/>
    </xf>
    <xf numFmtId="183" fontId="7" fillId="0" borderId="0" xfId="0" applyNumberFormat="1" applyFont="1" applyFill="1" applyBorder="1" applyAlignment="1">
      <alignment horizontal="left" vertical="center" shrinkToFit="1"/>
    </xf>
    <xf numFmtId="183" fontId="7" fillId="0" borderId="17" xfId="0" applyNumberFormat="1" applyFont="1" applyFill="1" applyBorder="1" applyAlignment="1">
      <alignment horizontal="left" vertical="center" shrinkToFit="1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40" xfId="0" applyNumberFormat="1" applyFont="1" applyFill="1" applyBorder="1" applyAlignment="1">
      <alignment horizontal="right" vertical="center"/>
    </xf>
    <xf numFmtId="0" fontId="60" fillId="0" borderId="18" xfId="0" applyNumberFormat="1" applyFont="1" applyFill="1" applyBorder="1" applyAlignment="1">
      <alignment horizontal="center" vertical="center" shrinkToFit="1"/>
    </xf>
    <xf numFmtId="0" fontId="60" fillId="0" borderId="14" xfId="0" applyNumberFormat="1" applyFont="1" applyFill="1" applyBorder="1" applyAlignment="1">
      <alignment horizontal="center" vertical="center" shrinkToFit="1"/>
    </xf>
    <xf numFmtId="0" fontId="60" fillId="0" borderId="60" xfId="0" applyNumberFormat="1" applyFont="1" applyFill="1" applyBorder="1" applyAlignment="1">
      <alignment horizontal="center" vertical="center" shrinkToFit="1"/>
    </xf>
    <xf numFmtId="0" fontId="60" fillId="0" borderId="0" xfId="0" applyNumberFormat="1" applyFont="1" applyFill="1" applyBorder="1" applyAlignment="1">
      <alignment horizontal="left" vertical="center" shrinkToFit="1"/>
    </xf>
    <xf numFmtId="0" fontId="49" fillId="0" borderId="0" xfId="0" applyNumberFormat="1" applyFont="1" applyFill="1" applyBorder="1" applyAlignment="1">
      <alignment horizontal="right" vertical="center" shrinkToFit="1"/>
    </xf>
    <xf numFmtId="0" fontId="60" fillId="0" borderId="12" xfId="0" applyFont="1" applyBorder="1" applyAlignment="1">
      <alignment horizontal="center" vertical="center" shrinkToFit="1"/>
    </xf>
    <xf numFmtId="0" fontId="60" fillId="0" borderId="70" xfId="0" applyNumberFormat="1" applyFont="1" applyFill="1" applyBorder="1" applyAlignment="1">
      <alignment horizontal="center" vertical="center" shrinkToFit="1"/>
    </xf>
    <xf numFmtId="0" fontId="60" fillId="0" borderId="71" xfId="0" applyNumberFormat="1" applyFont="1" applyFill="1" applyBorder="1" applyAlignment="1">
      <alignment horizontal="center" vertical="center" shrinkToFit="1"/>
    </xf>
    <xf numFmtId="0" fontId="60" fillId="0" borderId="81" xfId="0" applyNumberFormat="1" applyFont="1" applyFill="1" applyBorder="1" applyAlignment="1">
      <alignment horizontal="center" vertical="center" shrinkToFit="1"/>
    </xf>
    <xf numFmtId="0" fontId="60" fillId="0" borderId="73" xfId="0" applyNumberFormat="1" applyFont="1" applyFill="1" applyBorder="1" applyAlignment="1">
      <alignment horizontal="center" vertical="center" shrinkToFit="1"/>
    </xf>
    <xf numFmtId="0" fontId="60" fillId="0" borderId="74" xfId="0" applyNumberFormat="1" applyFont="1" applyFill="1" applyBorder="1" applyAlignment="1">
      <alignment horizontal="center" vertical="center" shrinkToFit="1"/>
    </xf>
    <xf numFmtId="0" fontId="60" fillId="0" borderId="82" xfId="0" applyNumberFormat="1" applyFont="1" applyFill="1" applyBorder="1" applyAlignment="1">
      <alignment horizontal="center" vertical="center" shrinkToFit="1"/>
    </xf>
    <xf numFmtId="0" fontId="60" fillId="0" borderId="26" xfId="0" applyNumberFormat="1" applyFont="1" applyFill="1" applyBorder="1" applyAlignment="1">
      <alignment horizontal="center" vertical="center" shrinkToFit="1"/>
    </xf>
    <xf numFmtId="0" fontId="60" fillId="0" borderId="20" xfId="0" applyNumberFormat="1" applyFont="1" applyFill="1" applyBorder="1" applyAlignment="1">
      <alignment horizontal="center" vertical="center" shrinkToFit="1"/>
    </xf>
    <xf numFmtId="0" fontId="60" fillId="0" borderId="59" xfId="0" applyNumberFormat="1" applyFont="1" applyFill="1" applyBorder="1" applyAlignment="1">
      <alignment horizontal="center" vertical="center" shrinkToFit="1"/>
    </xf>
    <xf numFmtId="0" fontId="47" fillId="0" borderId="72" xfId="0" applyNumberFormat="1" applyFont="1" applyFill="1" applyBorder="1" applyAlignment="1">
      <alignment horizontal="center" vertical="center" shrinkToFit="1"/>
    </xf>
    <xf numFmtId="0" fontId="47" fillId="0" borderId="75" xfId="0" applyNumberFormat="1" applyFont="1" applyFill="1" applyBorder="1" applyAlignment="1">
      <alignment horizontal="center" vertical="center" shrinkToFit="1"/>
    </xf>
    <xf numFmtId="0" fontId="47" fillId="0" borderId="76" xfId="0" applyNumberFormat="1" applyFont="1" applyFill="1" applyBorder="1" applyAlignment="1">
      <alignment horizontal="center" vertical="center" shrinkToFit="1"/>
    </xf>
    <xf numFmtId="0" fontId="47" fillId="0" borderId="77" xfId="0" applyNumberFormat="1" applyFont="1" applyFill="1" applyBorder="1" applyAlignment="1">
      <alignment horizontal="center" vertical="center" shrinkToFit="1"/>
    </xf>
    <xf numFmtId="0" fontId="47" fillId="0" borderId="78" xfId="0" applyNumberFormat="1" applyFont="1" applyFill="1" applyBorder="1" applyAlignment="1">
      <alignment horizontal="center" vertical="center" shrinkToFit="1"/>
    </xf>
    <xf numFmtId="2" fontId="1" fillId="0" borderId="12" xfId="0" applyNumberFormat="1" applyFont="1" applyFill="1" applyBorder="1" applyAlignment="1">
      <alignment horizontal="center" vertical="center" shrinkToFit="1"/>
    </xf>
    <xf numFmtId="0" fontId="47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72" xfId="0" applyNumberFormat="1" applyFont="1" applyFill="1" applyBorder="1" applyAlignment="1">
      <alignment horizontal="center" vertical="center" shrinkToFit="1"/>
    </xf>
    <xf numFmtId="0" fontId="60" fillId="0" borderId="75" xfId="0" applyNumberFormat="1" applyFont="1" applyFill="1" applyBorder="1" applyAlignment="1">
      <alignment horizontal="center" vertical="center" shrinkToFit="1"/>
    </xf>
    <xf numFmtId="0" fontId="60" fillId="0" borderId="76" xfId="0" applyNumberFormat="1" applyFont="1" applyFill="1" applyBorder="1" applyAlignment="1">
      <alignment horizontal="center" vertical="center" shrinkToFit="1"/>
    </xf>
    <xf numFmtId="0" fontId="60" fillId="0" borderId="77" xfId="0" applyNumberFormat="1" applyFont="1" applyFill="1" applyBorder="1" applyAlignment="1">
      <alignment horizontal="center" vertical="center" shrinkToFit="1"/>
    </xf>
    <xf numFmtId="0" fontId="60" fillId="0" borderId="78" xfId="0" applyNumberFormat="1" applyFont="1" applyFill="1" applyBorder="1" applyAlignment="1">
      <alignment horizontal="center" vertical="center" shrinkToFit="1"/>
    </xf>
    <xf numFmtId="0" fontId="4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46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 quotePrefix="1">
      <alignment horizontal="right" vertical="top" shrinkToFit="1"/>
    </xf>
    <xf numFmtId="0" fontId="1" fillId="0" borderId="0" xfId="0" applyNumberFormat="1" applyFont="1" applyFill="1" applyBorder="1" applyAlignment="1">
      <alignment horizontal="right" vertical="top" shrinkToFit="1"/>
    </xf>
    <xf numFmtId="0" fontId="1" fillId="0" borderId="35" xfId="0" applyNumberFormat="1" applyFont="1" applyFill="1" applyBorder="1" applyAlignment="1">
      <alignment horizontal="right" vertical="top" shrinkToFit="1"/>
    </xf>
    <xf numFmtId="0" fontId="1" fillId="0" borderId="20" xfId="0" applyNumberFormat="1" applyFont="1" applyFill="1" applyBorder="1" applyAlignment="1">
      <alignment horizontal="right" vertical="top" shrinkToFit="1"/>
    </xf>
    <xf numFmtId="0" fontId="1" fillId="0" borderId="85" xfId="0" applyNumberFormat="1" applyFont="1" applyFill="1" applyBorder="1" applyAlignment="1" quotePrefix="1">
      <alignment horizontal="center" vertical="center" shrinkToFit="1"/>
    </xf>
    <xf numFmtId="0" fontId="1" fillId="0" borderId="34" xfId="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 quotePrefix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right" vertical="center" shrinkToFit="1"/>
    </xf>
    <xf numFmtId="49" fontId="1" fillId="0" borderId="35" xfId="0" applyNumberFormat="1" applyFont="1" applyFill="1" applyBorder="1" applyAlignment="1">
      <alignment horizontal="right" vertical="center" shrinkToFit="1"/>
    </xf>
    <xf numFmtId="0" fontId="47" fillId="0" borderId="43" xfId="0" applyNumberFormat="1" applyFont="1" applyFill="1" applyBorder="1" applyAlignment="1">
      <alignment horizontal="center" vertical="center" shrinkToFit="1"/>
    </xf>
    <xf numFmtId="0" fontId="47" fillId="0" borderId="22" xfId="0" applyNumberFormat="1" applyFont="1" applyFill="1" applyBorder="1" applyAlignment="1">
      <alignment horizontal="center" vertical="center" shrinkToFit="1"/>
    </xf>
    <xf numFmtId="0" fontId="47" fillId="0" borderId="86" xfId="0" applyNumberFormat="1" applyFont="1" applyFill="1" applyBorder="1" applyAlignment="1">
      <alignment horizontal="center" vertical="center" shrinkToFit="1"/>
    </xf>
    <xf numFmtId="0" fontId="63" fillId="0" borderId="0" xfId="0" applyNumberFormat="1" applyFont="1" applyFill="1" applyBorder="1" applyAlignment="1">
      <alignment horizontal="center" vertical="center" shrinkToFit="1"/>
    </xf>
    <xf numFmtId="0" fontId="0" fillId="0" borderId="3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87" xfId="0" applyNumberFormat="1" applyFont="1" applyFill="1" applyBorder="1" applyAlignment="1" quotePrefix="1">
      <alignment horizontal="center" vertical="center" shrinkToFit="1"/>
    </xf>
    <xf numFmtId="0" fontId="1" fillId="0" borderId="65" xfId="0" applyNumberFormat="1" applyFont="1" applyFill="1" applyBorder="1" applyAlignment="1">
      <alignment horizontal="center" vertical="center" shrinkToFit="1"/>
    </xf>
    <xf numFmtId="0" fontId="1" fillId="0" borderId="88" xfId="0" applyNumberFormat="1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 shrinkToFit="1"/>
    </xf>
    <xf numFmtId="0" fontId="47" fillId="0" borderId="89" xfId="0" applyFont="1" applyBorder="1" applyAlignment="1">
      <alignment horizontal="center" vertical="center" shrinkToFit="1"/>
    </xf>
    <xf numFmtId="0" fontId="49" fillId="0" borderId="89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7" fillId="0" borderId="61" xfId="0" applyNumberFormat="1" applyFont="1" applyFill="1" applyBorder="1" applyAlignment="1">
      <alignment horizontal="center" vertical="center" shrinkToFit="1"/>
    </xf>
    <xf numFmtId="0" fontId="47" fillId="0" borderId="62" xfId="0" applyNumberFormat="1" applyFont="1" applyFill="1" applyBorder="1" applyAlignment="1">
      <alignment horizontal="center" vertical="center" shrinkToFit="1"/>
    </xf>
    <xf numFmtId="0" fontId="60" fillId="0" borderId="89" xfId="0" applyFont="1" applyBorder="1" applyAlignment="1">
      <alignment horizontal="center" vertical="center" shrinkToFit="1"/>
    </xf>
    <xf numFmtId="0" fontId="4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26" xfId="0" applyNumberFormat="1" applyFont="1" applyFill="1" applyBorder="1" applyAlignment="1">
      <alignment horizontal="center" vertical="center" shrinkToFit="1"/>
    </xf>
    <xf numFmtId="0" fontId="49" fillId="0" borderId="20" xfId="0" applyNumberFormat="1" applyFont="1" applyFill="1" applyBorder="1" applyAlignment="1">
      <alignment horizontal="center" vertical="center" shrinkToFit="1"/>
    </xf>
    <xf numFmtId="0" fontId="47" fillId="0" borderId="90" xfId="0" applyNumberFormat="1" applyFont="1" applyFill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7" fillId="0" borderId="64" xfId="0" applyNumberFormat="1" applyFont="1" applyFill="1" applyBorder="1" applyAlignment="1">
      <alignment horizontal="center" vertical="center" shrinkToFit="1"/>
    </xf>
    <xf numFmtId="181" fontId="47" fillId="0" borderId="17" xfId="0" applyNumberFormat="1" applyFont="1" applyFill="1" applyBorder="1" applyAlignment="1">
      <alignment horizontal="center" vertical="center" shrinkToFit="1"/>
    </xf>
    <xf numFmtId="0" fontId="36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65" xfId="0" applyNumberFormat="1" applyFont="1" applyFill="1" applyBorder="1" applyAlignment="1" quotePrefix="1">
      <alignment horizontal="right" vertical="center" shrinkToFit="1"/>
    </xf>
    <xf numFmtId="0" fontId="1" fillId="0" borderId="65" xfId="0" applyNumberFormat="1" applyFont="1" applyFill="1" applyBorder="1" applyAlignment="1">
      <alignment horizontal="right" vertical="center" shrinkToFit="1"/>
    </xf>
    <xf numFmtId="0" fontId="1" fillId="0" borderId="88" xfId="0" applyNumberFormat="1" applyFont="1" applyFill="1" applyBorder="1" applyAlignment="1">
      <alignment horizontal="right" vertical="center" shrinkToFit="1"/>
    </xf>
    <xf numFmtId="0" fontId="47" fillId="0" borderId="65" xfId="0" applyNumberFormat="1" applyFont="1" applyFill="1" applyBorder="1" applyAlignment="1" quotePrefix="1">
      <alignment horizontal="center" vertical="center" shrinkToFit="1"/>
    </xf>
    <xf numFmtId="0" fontId="47" fillId="0" borderId="65" xfId="0" applyNumberFormat="1" applyFont="1" applyFill="1" applyBorder="1" applyAlignment="1">
      <alignment horizontal="center" vertical="center" shrinkToFit="1"/>
    </xf>
    <xf numFmtId="0" fontId="64" fillId="0" borderId="0" xfId="0" applyNumberFormat="1" applyFont="1" applyFill="1" applyBorder="1" applyAlignment="1">
      <alignment horizontal="right" shrinkToFit="1"/>
    </xf>
    <xf numFmtId="0" fontId="47" fillId="0" borderId="17" xfId="0" applyNumberFormat="1" applyFont="1" applyFill="1" applyBorder="1" applyAlignment="1">
      <alignment horizontal="center" vertical="center" shrinkToFit="1"/>
    </xf>
    <xf numFmtId="0" fontId="47" fillId="0" borderId="40" xfId="0" applyNumberFormat="1" applyFont="1" applyFill="1" applyBorder="1" applyAlignment="1">
      <alignment horizontal="center" vertical="center" shrinkToFit="1"/>
    </xf>
    <xf numFmtId="0" fontId="47" fillId="0" borderId="84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left" vertical="center" shrinkToFit="1"/>
    </xf>
    <xf numFmtId="0" fontId="47" fillId="0" borderId="15" xfId="0" applyNumberFormat="1" applyFont="1" applyFill="1" applyBorder="1" applyAlignment="1">
      <alignment horizontal="left" vertical="center" shrinkToFit="1"/>
    </xf>
    <xf numFmtId="2" fontId="60" fillId="0" borderId="15" xfId="0" applyNumberFormat="1" applyFont="1" applyFill="1" applyBorder="1" applyAlignment="1">
      <alignment horizontal="center" vertical="center" shrinkToFit="1"/>
    </xf>
    <xf numFmtId="184" fontId="60" fillId="0" borderId="91" xfId="0" applyNumberFormat="1" applyFont="1" applyFill="1" applyBorder="1" applyAlignment="1">
      <alignment horizontal="center" vertical="center" shrinkToFit="1"/>
    </xf>
    <xf numFmtId="181" fontId="60" fillId="0" borderId="15" xfId="0" applyNumberFormat="1" applyFont="1" applyFill="1" applyBorder="1" applyAlignment="1">
      <alignment horizontal="right" vertical="center"/>
    </xf>
    <xf numFmtId="181" fontId="60" fillId="0" borderId="92" xfId="0" applyNumberFormat="1" applyFont="1" applyFill="1" applyBorder="1" applyAlignment="1">
      <alignment horizontal="right" vertical="center"/>
    </xf>
    <xf numFmtId="0" fontId="60" fillId="0" borderId="12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 shrinkToFit="1"/>
    </xf>
    <xf numFmtId="0" fontId="49" fillId="0" borderId="13" xfId="0" applyNumberFormat="1" applyFont="1" applyFill="1" applyBorder="1" applyAlignment="1">
      <alignment horizontal="center" vertical="center" shrinkToFit="1"/>
    </xf>
    <xf numFmtId="0" fontId="6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6" xfId="0" applyNumberFormat="1" applyFont="1" applyFill="1" applyBorder="1" applyAlignment="1">
      <alignment horizontal="center" vertical="center" wrapText="1" shrinkToFit="1"/>
    </xf>
    <xf numFmtId="0" fontId="51" fillId="0" borderId="38" xfId="0" applyNumberFormat="1" applyFont="1" applyFill="1" applyBorder="1" applyAlignment="1">
      <alignment horizontal="center" vertical="center" wrapText="1" shrinkToFit="1"/>
    </xf>
    <xf numFmtId="0" fontId="51" fillId="0" borderId="18" xfId="0" applyNumberFormat="1" applyFont="1" applyFill="1" applyBorder="1" applyAlignment="1">
      <alignment horizontal="center" vertical="center" wrapText="1" shrinkToFit="1"/>
    </xf>
    <xf numFmtId="0" fontId="51" fillId="0" borderId="20" xfId="0" applyNumberFormat="1" applyFont="1" applyFill="1" applyBorder="1" applyAlignment="1">
      <alignment horizontal="center" vertical="center" wrapText="1" shrinkToFit="1"/>
    </xf>
    <xf numFmtId="0" fontId="51" fillId="0" borderId="0" xfId="0" applyNumberFormat="1" applyFont="1" applyFill="1" applyBorder="1" applyAlignment="1">
      <alignment horizontal="center" vertical="center" wrapText="1" shrinkToFit="1"/>
    </xf>
    <xf numFmtId="0" fontId="51" fillId="0" borderId="14" xfId="0" applyNumberFormat="1" applyFont="1" applyFill="1" applyBorder="1" applyAlignment="1">
      <alignment horizontal="center" vertical="center" wrapText="1" shrinkToFit="1"/>
    </xf>
    <xf numFmtId="0" fontId="51" fillId="0" borderId="41" xfId="0" applyNumberFormat="1" applyFont="1" applyFill="1" applyBorder="1" applyAlignment="1">
      <alignment horizontal="center" vertical="center" wrapText="1" shrinkToFit="1"/>
    </xf>
    <xf numFmtId="0" fontId="51" fillId="0" borderId="12" xfId="0" applyNumberFormat="1" applyFont="1" applyFill="1" applyBorder="1" applyAlignment="1">
      <alignment horizontal="center" vertical="center" wrapText="1" shrinkToFit="1"/>
    </xf>
    <xf numFmtId="0" fontId="51" fillId="0" borderId="13" xfId="0" applyNumberFormat="1" applyFont="1" applyFill="1" applyBorder="1" applyAlignment="1">
      <alignment horizontal="center" vertical="center" wrapText="1" shrinkToFit="1"/>
    </xf>
    <xf numFmtId="2" fontId="47" fillId="0" borderId="0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3" xfId="0" applyNumberFormat="1" applyFont="1" applyFill="1" applyBorder="1" applyAlignment="1">
      <alignment horizontal="center" vertical="center" shrinkToFit="1"/>
    </xf>
    <xf numFmtId="0" fontId="65" fillId="0" borderId="26" xfId="0" applyNumberFormat="1" applyFont="1" applyFill="1" applyBorder="1" applyAlignment="1">
      <alignment horizontal="center" vertical="center" wrapText="1" shrinkToFit="1"/>
    </xf>
    <xf numFmtId="0" fontId="65" fillId="0" borderId="38" xfId="0" applyNumberFormat="1" applyFont="1" applyFill="1" applyBorder="1" applyAlignment="1">
      <alignment horizontal="center" vertical="center" wrapText="1" shrinkToFit="1"/>
    </xf>
    <xf numFmtId="0" fontId="65" fillId="0" borderId="18" xfId="0" applyNumberFormat="1" applyFont="1" applyFill="1" applyBorder="1" applyAlignment="1">
      <alignment horizontal="center" vertical="center" wrapText="1" shrinkToFit="1"/>
    </xf>
    <xf numFmtId="0" fontId="65" fillId="0" borderId="20" xfId="0" applyNumberFormat="1" applyFont="1" applyFill="1" applyBorder="1" applyAlignment="1">
      <alignment horizontal="center" vertical="center" wrapText="1" shrinkToFit="1"/>
    </xf>
    <xf numFmtId="0" fontId="65" fillId="0" borderId="0" xfId="0" applyNumberFormat="1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41" xfId="0" applyNumberFormat="1" applyFont="1" applyFill="1" applyBorder="1" applyAlignment="1">
      <alignment horizontal="center" vertical="center" wrapText="1" shrinkToFit="1"/>
    </xf>
    <xf numFmtId="0" fontId="65" fillId="0" borderId="12" xfId="0" applyNumberFormat="1" applyFont="1" applyFill="1" applyBorder="1" applyAlignment="1">
      <alignment horizontal="center" vertical="center" wrapText="1" shrinkToFit="1"/>
    </xf>
    <xf numFmtId="0" fontId="65" fillId="0" borderId="13" xfId="0" applyNumberFormat="1" applyFont="1" applyFill="1" applyBorder="1" applyAlignment="1">
      <alignment horizontal="center" vertical="center" wrapText="1" shrinkToFit="1"/>
    </xf>
    <xf numFmtId="0" fontId="4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0" xfId="0" applyNumberFormat="1" applyFont="1" applyFill="1" applyBorder="1" applyAlignment="1">
      <alignment horizontal="center" vertical="center" shrinkToFit="1"/>
    </xf>
    <xf numFmtId="0" fontId="49" fillId="0" borderId="71" xfId="0" applyNumberFormat="1" applyFont="1" applyFill="1" applyBorder="1" applyAlignment="1">
      <alignment horizontal="center" vertical="center" shrinkToFit="1"/>
    </xf>
    <xf numFmtId="0" fontId="49" fillId="0" borderId="74" xfId="0" applyNumberFormat="1" applyFont="1" applyFill="1" applyBorder="1" applyAlignment="1">
      <alignment horizontal="center" vertical="center" shrinkToFit="1"/>
    </xf>
    <xf numFmtId="0" fontId="49" fillId="0" borderId="75" xfId="0" applyNumberFormat="1" applyFont="1" applyFill="1" applyBorder="1" applyAlignment="1">
      <alignment horizontal="center" vertical="center" shrinkToFit="1"/>
    </xf>
    <xf numFmtId="0" fontId="49" fillId="0" borderId="73" xfId="0" applyNumberFormat="1" applyFont="1" applyFill="1" applyBorder="1" applyAlignment="1">
      <alignment horizontal="center" vertical="center" shrinkToFit="1"/>
    </xf>
    <xf numFmtId="0" fontId="49" fillId="0" borderId="76" xfId="0" applyNumberFormat="1" applyFont="1" applyFill="1" applyBorder="1" applyAlignment="1">
      <alignment horizontal="center" vertical="center" shrinkToFit="1"/>
    </xf>
    <xf numFmtId="0" fontId="49" fillId="0" borderId="77" xfId="0" applyNumberFormat="1" applyFont="1" applyFill="1" applyBorder="1" applyAlignment="1">
      <alignment horizontal="center" vertical="center" shrinkToFit="1"/>
    </xf>
    <xf numFmtId="0" fontId="49" fillId="0" borderId="78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indent="1" shrinkToFit="1"/>
    </xf>
    <xf numFmtId="0" fontId="3" fillId="0" borderId="0" xfId="91" applyFont="1" applyAlignment="1">
      <alignment horizontal="center" vertical="center"/>
    </xf>
    <xf numFmtId="10" fontId="3" fillId="0" borderId="0" xfId="91" applyNumberFormat="1" applyFont="1" applyAlignment="1">
      <alignment horizontal="center" vertical="center"/>
    </xf>
    <xf numFmtId="179" fontId="5" fillId="0" borderId="0" xfId="78" applyNumberFormat="1" applyFont="1" applyAlignment="1">
      <alignment horizontal="center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1" fillId="0" borderId="0" xfId="78" applyFont="1" applyAlignment="1">
      <alignment horizontal="left" vertical="center"/>
    </xf>
    <xf numFmtId="0" fontId="47" fillId="0" borderId="0" xfId="9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0" fontId="47" fillId="0" borderId="0" xfId="0" applyNumberFormat="1" applyFont="1" applyAlignment="1">
      <alignment horizontal="center" vertical="center"/>
    </xf>
    <xf numFmtId="0" fontId="6" fillId="0" borderId="0" xfId="91" applyFont="1" applyAlignment="1">
      <alignment horizontal="left" vertical="center"/>
    </xf>
    <xf numFmtId="10" fontId="34" fillId="0" borderId="0" xfId="0" applyNumberFormat="1" applyFont="1" applyAlignment="1">
      <alignment horizontal="center" vertical="center"/>
    </xf>
    <xf numFmtId="0" fontId="5" fillId="0" borderId="0" xfId="91" applyFont="1" applyAlignment="1">
      <alignment horizontal="center" vertical="center"/>
    </xf>
    <xf numFmtId="0" fontId="1" fillId="0" borderId="0" xfId="91" applyFont="1" applyAlignment="1">
      <alignment horizontal="center" vertical="center"/>
    </xf>
    <xf numFmtId="0" fontId="1" fillId="0" borderId="0" xfId="91" applyFont="1" applyAlignment="1">
      <alignment horizontal="left" vertical="center"/>
    </xf>
    <xf numFmtId="0" fontId="3" fillId="0" borderId="0" xfId="91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76" applyFont="1" applyAlignment="1">
      <alignment horizontal="center" vertical="center"/>
      <protection/>
    </xf>
    <xf numFmtId="0" fontId="3" fillId="0" borderId="0" xfId="71" applyFont="1" applyAlignment="1">
      <alignment horizontal="center" vertical="center"/>
    </xf>
    <xf numFmtId="179" fontId="3" fillId="0" borderId="0" xfId="91" applyNumberFormat="1" applyFont="1" applyAlignment="1">
      <alignment horizontal="center" vertical="center"/>
    </xf>
    <xf numFmtId="49" fontId="3" fillId="0" borderId="0" xfId="91" applyNumberFormat="1" applyFont="1" applyAlignment="1">
      <alignment horizontal="center" vertical="center"/>
    </xf>
    <xf numFmtId="0" fontId="5" fillId="0" borderId="0" xfId="78" applyFont="1" applyAlignment="1">
      <alignment horizontal="center"/>
    </xf>
    <xf numFmtId="10" fontId="5" fillId="0" borderId="0" xfId="78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9"/>
    </xf>
    <xf numFmtId="0" fontId="1" fillId="0" borderId="52" xfId="0" applyNumberFormat="1" applyFont="1" applyFill="1" applyBorder="1" applyAlignment="1">
      <alignment horizontal="center" vertical="center" shrinkToFit="1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 3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チェックセル" xfId="44"/>
    <cellStyle name="どちらでもない" xfId="45"/>
    <cellStyle name="Percent" xfId="46"/>
    <cellStyle name="Hyperlink" xfId="47"/>
    <cellStyle name="メモ" xfId="48"/>
    <cellStyle name="リンク セル" xfId="49"/>
    <cellStyle name="リンク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10" xfId="67"/>
    <cellStyle name="標準 10 2" xfId="68"/>
    <cellStyle name="標準 11" xfId="69"/>
    <cellStyle name="標準 12" xfId="70"/>
    <cellStyle name="標準 2" xfId="71"/>
    <cellStyle name="標準 2 2" xfId="72"/>
    <cellStyle name="標準 2 2 2" xfId="73"/>
    <cellStyle name="標準 2_登録ナンバー" xfId="74"/>
    <cellStyle name="標準 3" xfId="75"/>
    <cellStyle name="標準 3 2" xfId="76"/>
    <cellStyle name="標準 3_登録ナンバー" xfId="77"/>
    <cellStyle name="標準 3_登録ナンバー 2" xfId="78"/>
    <cellStyle name="標準 3_登録ナンバー15.02.16" xfId="79"/>
    <cellStyle name="標準 4" xfId="80"/>
    <cellStyle name="標準 4 2" xfId="81"/>
    <cellStyle name="標準 5" xfId="82"/>
    <cellStyle name="標準 6" xfId="83"/>
    <cellStyle name="標準 6 2" xfId="84"/>
    <cellStyle name="標準 7" xfId="85"/>
    <cellStyle name="標準 8" xfId="86"/>
    <cellStyle name="標準 9" xfId="87"/>
    <cellStyle name="標準 9 2" xfId="88"/>
    <cellStyle name="標準_Book2" xfId="89"/>
    <cellStyle name="標準_Book2 2" xfId="90"/>
    <cellStyle name="標準_Book2_登録ナンバー" xfId="91"/>
    <cellStyle name="標準_Sheet1" xfId="92"/>
    <cellStyle name="標準_Sheet1_登録ナンバー" xfId="93"/>
    <cellStyle name="標準_登録ナンバー" xfId="94"/>
    <cellStyle name="標準_登録ナンバー15.02.16" xfId="95"/>
    <cellStyle name="Followed Hyperlink" xfId="96"/>
    <cellStyle name="良い" xfId="97"/>
  </cellStyles>
  <dxfs count="2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512</xdr:row>
      <xdr:rowOff>114300</xdr:rowOff>
    </xdr:from>
    <xdr:to>
      <xdr:col>2</xdr:col>
      <xdr:colOff>142875</xdr:colOff>
      <xdr:row>512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371600" y="882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407</xdr:row>
      <xdr:rowOff>114300</xdr:rowOff>
    </xdr:from>
    <xdr:to>
      <xdr:col>2</xdr:col>
      <xdr:colOff>142875</xdr:colOff>
      <xdr:row>407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371600" y="698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522</xdr:row>
      <xdr:rowOff>114300</xdr:rowOff>
    </xdr:from>
    <xdr:to>
      <xdr:col>2</xdr:col>
      <xdr:colOff>142875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371600" y="899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413</xdr:row>
      <xdr:rowOff>114300</xdr:rowOff>
    </xdr:from>
    <xdr:to>
      <xdr:col>2</xdr:col>
      <xdr:colOff>142875</xdr:colOff>
      <xdr:row>413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371600" y="7090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597</xdr:row>
      <xdr:rowOff>114300</xdr:rowOff>
    </xdr:from>
    <xdr:to>
      <xdr:col>2</xdr:col>
      <xdr:colOff>142875</xdr:colOff>
      <xdr:row>597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371600" y="1027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462</xdr:row>
      <xdr:rowOff>114300</xdr:rowOff>
    </xdr:from>
    <xdr:to>
      <xdr:col>2</xdr:col>
      <xdr:colOff>142875</xdr:colOff>
      <xdr:row>462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371600" y="793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559</xdr:row>
      <xdr:rowOff>0</xdr:rowOff>
    </xdr:from>
    <xdr:to>
      <xdr:col>2</xdr:col>
      <xdr:colOff>142875</xdr:colOff>
      <xdr:row>559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371600" y="9616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413</xdr:row>
      <xdr:rowOff>114300</xdr:rowOff>
    </xdr:from>
    <xdr:to>
      <xdr:col>2</xdr:col>
      <xdr:colOff>142875</xdr:colOff>
      <xdr:row>413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371600" y="7090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1371600" y="75733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1371600" y="3352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13716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453</xdr:row>
      <xdr:rowOff>114300</xdr:rowOff>
    </xdr:from>
    <xdr:to>
      <xdr:col>2</xdr:col>
      <xdr:colOff>142875</xdr:colOff>
      <xdr:row>453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4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6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453</xdr:row>
      <xdr:rowOff>114300</xdr:rowOff>
    </xdr:from>
    <xdr:to>
      <xdr:col>2</xdr:col>
      <xdr:colOff>142875</xdr:colOff>
      <xdr:row>453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9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1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453</xdr:row>
      <xdr:rowOff>114300</xdr:rowOff>
    </xdr:from>
    <xdr:to>
      <xdr:col>2</xdr:col>
      <xdr:colOff>142875</xdr:colOff>
      <xdr:row>453</xdr:row>
      <xdr:rowOff>114300</xdr:rowOff>
    </xdr:to>
    <xdr:sp>
      <xdr:nvSpPr>
        <xdr:cNvPr id="23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24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6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559</xdr:row>
      <xdr:rowOff>114300</xdr:rowOff>
    </xdr:from>
    <xdr:to>
      <xdr:col>2</xdr:col>
      <xdr:colOff>66675</xdr:colOff>
      <xdr:row>559</xdr:row>
      <xdr:rowOff>114300</xdr:rowOff>
    </xdr:to>
    <xdr:sp>
      <xdr:nvSpPr>
        <xdr:cNvPr id="28" name="Line 8"/>
        <xdr:cNvSpPr>
          <a:spLocks/>
        </xdr:cNvSpPr>
      </xdr:nvSpPr>
      <xdr:spPr>
        <a:xfrm flipH="1">
          <a:off x="1371600" y="962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446</xdr:row>
      <xdr:rowOff>114300</xdr:rowOff>
    </xdr:from>
    <xdr:to>
      <xdr:col>2</xdr:col>
      <xdr:colOff>66675</xdr:colOff>
      <xdr:row>446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1371600" y="766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453</xdr:row>
      <xdr:rowOff>114300</xdr:rowOff>
    </xdr:from>
    <xdr:to>
      <xdr:col>2</xdr:col>
      <xdr:colOff>76200</xdr:colOff>
      <xdr:row>453</xdr:row>
      <xdr:rowOff>114300</xdr:rowOff>
    </xdr:to>
    <xdr:sp>
      <xdr:nvSpPr>
        <xdr:cNvPr id="30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31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32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33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440</xdr:row>
      <xdr:rowOff>114300</xdr:rowOff>
    </xdr:from>
    <xdr:to>
      <xdr:col>2</xdr:col>
      <xdr:colOff>85725</xdr:colOff>
      <xdr:row>440</xdr:row>
      <xdr:rowOff>114300</xdr:rowOff>
    </xdr:to>
    <xdr:sp>
      <xdr:nvSpPr>
        <xdr:cNvPr id="35" name="Line 8"/>
        <xdr:cNvSpPr>
          <a:spLocks/>
        </xdr:cNvSpPr>
      </xdr:nvSpPr>
      <xdr:spPr>
        <a:xfrm flipH="1">
          <a:off x="1371600" y="755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36" name="Line 7"/>
        <xdr:cNvSpPr>
          <a:spLocks/>
        </xdr:cNvSpPr>
      </xdr:nvSpPr>
      <xdr:spPr>
        <a:xfrm flipH="1" flipV="1">
          <a:off x="1371600" y="8021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37" name="Line 8"/>
        <xdr:cNvSpPr>
          <a:spLocks/>
        </xdr:cNvSpPr>
      </xdr:nvSpPr>
      <xdr:spPr>
        <a:xfrm flipH="1">
          <a:off x="1371600" y="804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38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39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1371600" y="9062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>
      <xdr:nvSpPr>
        <xdr:cNvPr id="41" name="Line 8"/>
        <xdr:cNvSpPr>
          <a:spLocks/>
        </xdr:cNvSpPr>
      </xdr:nvSpPr>
      <xdr:spPr>
        <a:xfrm flipH="1">
          <a:off x="1371600" y="7229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>
      <xdr:nvSpPr>
        <xdr:cNvPr id="42" name="Line 8"/>
        <xdr:cNvSpPr>
          <a:spLocks/>
        </xdr:cNvSpPr>
      </xdr:nvSpPr>
      <xdr:spPr>
        <a:xfrm flipH="1">
          <a:off x="1371600" y="9062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>
      <xdr:nvSpPr>
        <xdr:cNvPr id="43" name="Line 8"/>
        <xdr:cNvSpPr>
          <a:spLocks/>
        </xdr:cNvSpPr>
      </xdr:nvSpPr>
      <xdr:spPr>
        <a:xfrm flipH="1">
          <a:off x="1371600" y="7229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413</xdr:row>
      <xdr:rowOff>114300</xdr:rowOff>
    </xdr:from>
    <xdr:to>
      <xdr:col>2</xdr:col>
      <xdr:colOff>76200</xdr:colOff>
      <xdr:row>413</xdr:row>
      <xdr:rowOff>114300</xdr:rowOff>
    </xdr:to>
    <xdr:sp>
      <xdr:nvSpPr>
        <xdr:cNvPr id="44" name="Line 8"/>
        <xdr:cNvSpPr>
          <a:spLocks/>
        </xdr:cNvSpPr>
      </xdr:nvSpPr>
      <xdr:spPr>
        <a:xfrm flipH="1">
          <a:off x="1371600" y="7090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45" name="Line 7"/>
        <xdr:cNvSpPr>
          <a:spLocks/>
        </xdr:cNvSpPr>
      </xdr:nvSpPr>
      <xdr:spPr>
        <a:xfrm flipH="1" flipV="1">
          <a:off x="1371600" y="75733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46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47" name="Line 7"/>
        <xdr:cNvSpPr>
          <a:spLocks/>
        </xdr:cNvSpPr>
      </xdr:nvSpPr>
      <xdr:spPr>
        <a:xfrm flipH="1" flipV="1">
          <a:off x="1371600" y="3352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48" name="Line 8"/>
        <xdr:cNvSpPr>
          <a:spLocks/>
        </xdr:cNvSpPr>
      </xdr:nvSpPr>
      <xdr:spPr>
        <a:xfrm flipH="1">
          <a:off x="13716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440</xdr:row>
      <xdr:rowOff>114300</xdr:rowOff>
    </xdr:from>
    <xdr:to>
      <xdr:col>2</xdr:col>
      <xdr:colOff>85725</xdr:colOff>
      <xdr:row>440</xdr:row>
      <xdr:rowOff>114300</xdr:rowOff>
    </xdr:to>
    <xdr:sp>
      <xdr:nvSpPr>
        <xdr:cNvPr id="49" name="Line 8"/>
        <xdr:cNvSpPr>
          <a:spLocks/>
        </xdr:cNvSpPr>
      </xdr:nvSpPr>
      <xdr:spPr>
        <a:xfrm flipH="1">
          <a:off x="1371600" y="755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50" name="Line 7"/>
        <xdr:cNvSpPr>
          <a:spLocks/>
        </xdr:cNvSpPr>
      </xdr:nvSpPr>
      <xdr:spPr>
        <a:xfrm flipH="1" flipV="1">
          <a:off x="1371600" y="8021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51" name="Line 8"/>
        <xdr:cNvSpPr>
          <a:spLocks/>
        </xdr:cNvSpPr>
      </xdr:nvSpPr>
      <xdr:spPr>
        <a:xfrm flipH="1">
          <a:off x="1371600" y="804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2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3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54" name="Line 8"/>
        <xdr:cNvSpPr>
          <a:spLocks/>
        </xdr:cNvSpPr>
      </xdr:nvSpPr>
      <xdr:spPr>
        <a:xfrm flipH="1">
          <a:off x="1371600" y="762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55" name="Line 7"/>
        <xdr:cNvSpPr>
          <a:spLocks/>
        </xdr:cNvSpPr>
      </xdr:nvSpPr>
      <xdr:spPr>
        <a:xfrm flipH="1" flipV="1">
          <a:off x="1371600" y="80905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56" name="Line 8"/>
        <xdr:cNvSpPr>
          <a:spLocks/>
        </xdr:cNvSpPr>
      </xdr:nvSpPr>
      <xdr:spPr>
        <a:xfrm flipH="1">
          <a:off x="1371600" y="810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7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8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59" name="Line 8"/>
        <xdr:cNvSpPr>
          <a:spLocks/>
        </xdr:cNvSpPr>
      </xdr:nvSpPr>
      <xdr:spPr>
        <a:xfrm flipH="1">
          <a:off x="1371600" y="9130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60" name="Line 8"/>
        <xdr:cNvSpPr>
          <a:spLocks/>
        </xdr:cNvSpPr>
      </xdr:nvSpPr>
      <xdr:spPr>
        <a:xfrm flipH="1">
          <a:off x="1371600" y="7298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61" name="Line 8"/>
        <xdr:cNvSpPr>
          <a:spLocks/>
        </xdr:cNvSpPr>
      </xdr:nvSpPr>
      <xdr:spPr>
        <a:xfrm flipH="1">
          <a:off x="1371600" y="9130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62" name="Line 8"/>
        <xdr:cNvSpPr>
          <a:spLocks/>
        </xdr:cNvSpPr>
      </xdr:nvSpPr>
      <xdr:spPr>
        <a:xfrm flipH="1">
          <a:off x="1371600" y="7298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114300</xdr:rowOff>
    </xdr:from>
    <xdr:to>
      <xdr:col>2</xdr:col>
      <xdr:colOff>76200</xdr:colOff>
      <xdr:row>417</xdr:row>
      <xdr:rowOff>114300</xdr:rowOff>
    </xdr:to>
    <xdr:sp>
      <xdr:nvSpPr>
        <xdr:cNvPr id="63" name="Line 8"/>
        <xdr:cNvSpPr>
          <a:spLocks/>
        </xdr:cNvSpPr>
      </xdr:nvSpPr>
      <xdr:spPr>
        <a:xfrm flipH="1">
          <a:off x="137160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>
      <xdr:nvSpPr>
        <xdr:cNvPr id="64" name="Line 7"/>
        <xdr:cNvSpPr>
          <a:spLocks/>
        </xdr:cNvSpPr>
      </xdr:nvSpPr>
      <xdr:spPr>
        <a:xfrm flipH="1" flipV="1">
          <a:off x="1371600" y="76428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>
      <xdr:nvSpPr>
        <xdr:cNvPr id="65" name="Line 8"/>
        <xdr:cNvSpPr>
          <a:spLocks/>
        </xdr:cNvSpPr>
      </xdr:nvSpPr>
      <xdr:spPr>
        <a:xfrm flipH="1">
          <a:off x="1371600" y="766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66" name="Line 8"/>
        <xdr:cNvSpPr>
          <a:spLocks/>
        </xdr:cNvSpPr>
      </xdr:nvSpPr>
      <xdr:spPr>
        <a:xfrm flipH="1">
          <a:off x="1371600" y="762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67" name="Line 7"/>
        <xdr:cNvSpPr>
          <a:spLocks/>
        </xdr:cNvSpPr>
      </xdr:nvSpPr>
      <xdr:spPr>
        <a:xfrm flipH="1" flipV="1">
          <a:off x="1371600" y="80905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68" name="Line 8"/>
        <xdr:cNvSpPr>
          <a:spLocks/>
        </xdr:cNvSpPr>
      </xdr:nvSpPr>
      <xdr:spPr>
        <a:xfrm flipH="1">
          <a:off x="1371600" y="810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69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0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71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72" name="Line 7"/>
        <xdr:cNvSpPr>
          <a:spLocks/>
        </xdr:cNvSpPr>
      </xdr:nvSpPr>
      <xdr:spPr>
        <a:xfrm flipH="1" flipV="1">
          <a:off x="1371600" y="8056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73" name="Line 8"/>
        <xdr:cNvSpPr>
          <a:spLocks/>
        </xdr:cNvSpPr>
      </xdr:nvSpPr>
      <xdr:spPr>
        <a:xfrm flipH="1">
          <a:off x="1371600" y="807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74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5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76" name="Line 8"/>
        <xdr:cNvSpPr>
          <a:spLocks/>
        </xdr:cNvSpPr>
      </xdr:nvSpPr>
      <xdr:spPr>
        <a:xfrm flipH="1">
          <a:off x="1371600" y="909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77" name="Line 8"/>
        <xdr:cNvSpPr>
          <a:spLocks/>
        </xdr:cNvSpPr>
      </xdr:nvSpPr>
      <xdr:spPr>
        <a:xfrm flipH="1">
          <a:off x="1371600" y="726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78" name="Line 8"/>
        <xdr:cNvSpPr>
          <a:spLocks/>
        </xdr:cNvSpPr>
      </xdr:nvSpPr>
      <xdr:spPr>
        <a:xfrm flipH="1">
          <a:off x="1371600" y="909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79" name="Line 8"/>
        <xdr:cNvSpPr>
          <a:spLocks/>
        </xdr:cNvSpPr>
      </xdr:nvSpPr>
      <xdr:spPr>
        <a:xfrm flipH="1">
          <a:off x="1371600" y="726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>
      <xdr:nvSpPr>
        <xdr:cNvPr id="80" name="Line 8"/>
        <xdr:cNvSpPr>
          <a:spLocks/>
        </xdr:cNvSpPr>
      </xdr:nvSpPr>
      <xdr:spPr>
        <a:xfrm flipH="1">
          <a:off x="1371600" y="7124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81" name="Line 7"/>
        <xdr:cNvSpPr>
          <a:spLocks/>
        </xdr:cNvSpPr>
      </xdr:nvSpPr>
      <xdr:spPr>
        <a:xfrm flipH="1" flipV="1">
          <a:off x="1371600" y="76085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82" name="Line 8"/>
        <xdr:cNvSpPr>
          <a:spLocks/>
        </xdr:cNvSpPr>
      </xdr:nvSpPr>
      <xdr:spPr>
        <a:xfrm flipH="1">
          <a:off x="1371600" y="762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83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4" name="Line 7"/>
        <xdr:cNvSpPr>
          <a:spLocks/>
        </xdr:cNvSpPr>
      </xdr:nvSpPr>
      <xdr:spPr>
        <a:xfrm flipH="1" flipV="1">
          <a:off x="1371600" y="8056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85" name="Line 8"/>
        <xdr:cNvSpPr>
          <a:spLocks/>
        </xdr:cNvSpPr>
      </xdr:nvSpPr>
      <xdr:spPr>
        <a:xfrm flipH="1">
          <a:off x="1371600" y="807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86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87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88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9" name="Line 7"/>
        <xdr:cNvSpPr>
          <a:spLocks/>
        </xdr:cNvSpPr>
      </xdr:nvSpPr>
      <xdr:spPr>
        <a:xfrm flipH="1" flipV="1">
          <a:off x="1371600" y="8056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90" name="Line 8"/>
        <xdr:cNvSpPr>
          <a:spLocks/>
        </xdr:cNvSpPr>
      </xdr:nvSpPr>
      <xdr:spPr>
        <a:xfrm flipH="1">
          <a:off x="1371600" y="807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91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92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93" name="Line 8"/>
        <xdr:cNvSpPr>
          <a:spLocks/>
        </xdr:cNvSpPr>
      </xdr:nvSpPr>
      <xdr:spPr>
        <a:xfrm flipH="1">
          <a:off x="1371600" y="909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94" name="Line 8"/>
        <xdr:cNvSpPr>
          <a:spLocks/>
        </xdr:cNvSpPr>
      </xdr:nvSpPr>
      <xdr:spPr>
        <a:xfrm flipH="1">
          <a:off x="1371600" y="726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95" name="Line 8"/>
        <xdr:cNvSpPr>
          <a:spLocks/>
        </xdr:cNvSpPr>
      </xdr:nvSpPr>
      <xdr:spPr>
        <a:xfrm flipH="1">
          <a:off x="1371600" y="909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96" name="Line 8"/>
        <xdr:cNvSpPr>
          <a:spLocks/>
        </xdr:cNvSpPr>
      </xdr:nvSpPr>
      <xdr:spPr>
        <a:xfrm flipH="1">
          <a:off x="1371600" y="726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>
      <xdr:nvSpPr>
        <xdr:cNvPr id="97" name="Line 8"/>
        <xdr:cNvSpPr>
          <a:spLocks/>
        </xdr:cNvSpPr>
      </xdr:nvSpPr>
      <xdr:spPr>
        <a:xfrm flipH="1">
          <a:off x="1371600" y="7124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98" name="Line 7"/>
        <xdr:cNvSpPr>
          <a:spLocks/>
        </xdr:cNvSpPr>
      </xdr:nvSpPr>
      <xdr:spPr>
        <a:xfrm flipH="1" flipV="1">
          <a:off x="1371600" y="76085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99" name="Line 8"/>
        <xdr:cNvSpPr>
          <a:spLocks/>
        </xdr:cNvSpPr>
      </xdr:nvSpPr>
      <xdr:spPr>
        <a:xfrm flipH="1">
          <a:off x="1371600" y="762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100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101" name="Line 7"/>
        <xdr:cNvSpPr>
          <a:spLocks/>
        </xdr:cNvSpPr>
      </xdr:nvSpPr>
      <xdr:spPr>
        <a:xfrm flipH="1" flipV="1">
          <a:off x="1371600" y="8056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102" name="Line 8"/>
        <xdr:cNvSpPr>
          <a:spLocks/>
        </xdr:cNvSpPr>
      </xdr:nvSpPr>
      <xdr:spPr>
        <a:xfrm flipH="1">
          <a:off x="1371600" y="807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03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04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453</xdr:row>
      <xdr:rowOff>114300</xdr:rowOff>
    </xdr:from>
    <xdr:to>
      <xdr:col>2</xdr:col>
      <xdr:colOff>142875</xdr:colOff>
      <xdr:row>453</xdr:row>
      <xdr:rowOff>114300</xdr:rowOff>
    </xdr:to>
    <xdr:sp>
      <xdr:nvSpPr>
        <xdr:cNvPr id="105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06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07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08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09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560</xdr:row>
      <xdr:rowOff>114300</xdr:rowOff>
    </xdr:from>
    <xdr:to>
      <xdr:col>2</xdr:col>
      <xdr:colOff>66675</xdr:colOff>
      <xdr:row>560</xdr:row>
      <xdr:rowOff>114300</xdr:rowOff>
    </xdr:to>
    <xdr:sp>
      <xdr:nvSpPr>
        <xdr:cNvPr id="110" name="Line 8"/>
        <xdr:cNvSpPr>
          <a:spLocks/>
        </xdr:cNvSpPr>
      </xdr:nvSpPr>
      <xdr:spPr>
        <a:xfrm flipH="1">
          <a:off x="1371600" y="964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447</xdr:row>
      <xdr:rowOff>114300</xdr:rowOff>
    </xdr:from>
    <xdr:to>
      <xdr:col>2</xdr:col>
      <xdr:colOff>66675</xdr:colOff>
      <xdr:row>447</xdr:row>
      <xdr:rowOff>114300</xdr:rowOff>
    </xdr:to>
    <xdr:sp>
      <xdr:nvSpPr>
        <xdr:cNvPr id="111" name="Line 8"/>
        <xdr:cNvSpPr>
          <a:spLocks/>
        </xdr:cNvSpPr>
      </xdr:nvSpPr>
      <xdr:spPr>
        <a:xfrm flipH="1">
          <a:off x="1371600" y="768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454</xdr:row>
      <xdr:rowOff>114300</xdr:rowOff>
    </xdr:from>
    <xdr:to>
      <xdr:col>2</xdr:col>
      <xdr:colOff>76200</xdr:colOff>
      <xdr:row>454</xdr:row>
      <xdr:rowOff>114300</xdr:rowOff>
    </xdr:to>
    <xdr:sp>
      <xdr:nvSpPr>
        <xdr:cNvPr id="112" name="Line 8"/>
        <xdr:cNvSpPr>
          <a:spLocks/>
        </xdr:cNvSpPr>
      </xdr:nvSpPr>
      <xdr:spPr>
        <a:xfrm flipH="1">
          <a:off x="1371600" y="780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95250</xdr:rowOff>
    </xdr:from>
    <xdr:to>
      <xdr:col>2</xdr:col>
      <xdr:colOff>38100</xdr:colOff>
      <xdr:row>482</xdr:row>
      <xdr:rowOff>104775</xdr:rowOff>
    </xdr:to>
    <xdr:sp>
      <xdr:nvSpPr>
        <xdr:cNvPr id="113" name="Line 7"/>
        <xdr:cNvSpPr>
          <a:spLocks/>
        </xdr:cNvSpPr>
      </xdr:nvSpPr>
      <xdr:spPr>
        <a:xfrm flipH="1" flipV="1">
          <a:off x="1371600" y="827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483</xdr:row>
      <xdr:rowOff>114300</xdr:rowOff>
    </xdr:from>
    <xdr:to>
      <xdr:col>2</xdr:col>
      <xdr:colOff>0</xdr:colOff>
      <xdr:row>483</xdr:row>
      <xdr:rowOff>114300</xdr:rowOff>
    </xdr:to>
    <xdr:sp>
      <xdr:nvSpPr>
        <xdr:cNvPr id="114" name="Line 8"/>
        <xdr:cNvSpPr>
          <a:spLocks/>
        </xdr:cNvSpPr>
      </xdr:nvSpPr>
      <xdr:spPr>
        <a:xfrm flipH="1">
          <a:off x="1371600" y="829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15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16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17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18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19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120" name="Line 7"/>
        <xdr:cNvSpPr>
          <a:spLocks/>
        </xdr:cNvSpPr>
      </xdr:nvSpPr>
      <xdr:spPr>
        <a:xfrm flipH="1" flipV="1">
          <a:off x="1371600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21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22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23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24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25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>
      <xdr:nvSpPr>
        <xdr:cNvPr id="126" name="Line 8"/>
        <xdr:cNvSpPr>
          <a:spLocks/>
        </xdr:cNvSpPr>
      </xdr:nvSpPr>
      <xdr:spPr>
        <a:xfrm flipH="1">
          <a:off x="1371600" y="572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127" name="Line 7"/>
        <xdr:cNvSpPr>
          <a:spLocks/>
        </xdr:cNvSpPr>
      </xdr:nvSpPr>
      <xdr:spPr>
        <a:xfrm flipH="1" flipV="1">
          <a:off x="1371600" y="621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128" name="Line 8"/>
        <xdr:cNvSpPr>
          <a:spLocks/>
        </xdr:cNvSpPr>
      </xdr:nvSpPr>
      <xdr:spPr>
        <a:xfrm flipH="1">
          <a:off x="1371600" y="623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29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30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31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32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33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34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35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136" name="Line 7"/>
        <xdr:cNvSpPr>
          <a:spLocks/>
        </xdr:cNvSpPr>
      </xdr:nvSpPr>
      <xdr:spPr>
        <a:xfrm flipH="1" flipV="1">
          <a:off x="1371600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37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38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39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40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41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>
      <xdr:nvSpPr>
        <xdr:cNvPr id="142" name="Line 8"/>
        <xdr:cNvSpPr>
          <a:spLocks/>
        </xdr:cNvSpPr>
      </xdr:nvSpPr>
      <xdr:spPr>
        <a:xfrm flipH="1">
          <a:off x="1371600" y="572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143" name="Line 7"/>
        <xdr:cNvSpPr>
          <a:spLocks/>
        </xdr:cNvSpPr>
      </xdr:nvSpPr>
      <xdr:spPr>
        <a:xfrm flipH="1" flipV="1">
          <a:off x="1371600" y="621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144" name="Line 8"/>
        <xdr:cNvSpPr>
          <a:spLocks/>
        </xdr:cNvSpPr>
      </xdr:nvSpPr>
      <xdr:spPr>
        <a:xfrm flipH="1">
          <a:off x="1371600" y="623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45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46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47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48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49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50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51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152" name="Line 7"/>
        <xdr:cNvSpPr>
          <a:spLocks/>
        </xdr:cNvSpPr>
      </xdr:nvSpPr>
      <xdr:spPr>
        <a:xfrm flipH="1" flipV="1">
          <a:off x="1371600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53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54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55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56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57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>
      <xdr:nvSpPr>
        <xdr:cNvPr id="158" name="Line 8"/>
        <xdr:cNvSpPr>
          <a:spLocks/>
        </xdr:cNvSpPr>
      </xdr:nvSpPr>
      <xdr:spPr>
        <a:xfrm flipH="1">
          <a:off x="1371600" y="572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159" name="Line 7"/>
        <xdr:cNvSpPr>
          <a:spLocks/>
        </xdr:cNvSpPr>
      </xdr:nvSpPr>
      <xdr:spPr>
        <a:xfrm flipH="1" flipV="1">
          <a:off x="1371600" y="621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160" name="Line 8"/>
        <xdr:cNvSpPr>
          <a:spLocks/>
        </xdr:cNvSpPr>
      </xdr:nvSpPr>
      <xdr:spPr>
        <a:xfrm flipH="1">
          <a:off x="1371600" y="623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61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62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63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64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17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11</xdr:col>
      <xdr:colOff>295275</xdr:colOff>
      <xdr:row>17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0"/>
          <a:ext cx="41052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133350</xdr:rowOff>
    </xdr:from>
    <xdr:to>
      <xdr:col>5</xdr:col>
      <xdr:colOff>200025</xdr:colOff>
      <xdr:row>41</xdr:row>
      <xdr:rowOff>38100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076700"/>
          <a:ext cx="39909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24</xdr:row>
      <xdr:rowOff>0</xdr:rowOff>
    </xdr:from>
    <xdr:to>
      <xdr:col>10</xdr:col>
      <xdr:colOff>333375</xdr:colOff>
      <xdr:row>41</xdr:row>
      <xdr:rowOff>38100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4114800"/>
          <a:ext cx="393382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5</xdr:col>
      <xdr:colOff>314325</xdr:colOff>
      <xdr:row>65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058150"/>
          <a:ext cx="41243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47</xdr:row>
      <xdr:rowOff>28575</xdr:rowOff>
    </xdr:from>
    <xdr:to>
      <xdr:col>10</xdr:col>
      <xdr:colOff>571500</xdr:colOff>
      <xdr:row>64</xdr:row>
      <xdr:rowOff>142875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8086725"/>
          <a:ext cx="40481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J150"/>
  <sheetViews>
    <sheetView zoomScaleSheetLayoutView="100" zoomScalePageLayoutView="0" workbookViewId="0" topLeftCell="A1">
      <selection activeCell="AB61" sqref="AB61"/>
    </sheetView>
  </sheetViews>
  <sheetFormatPr defaultColWidth="1.875" defaultRowHeight="7.5" customHeight="1"/>
  <cols>
    <col min="1" max="1" width="1.875" style="8" customWidth="1"/>
    <col min="2" max="2" width="3.25390625" style="8" hidden="1" customWidth="1"/>
    <col min="3" max="5" width="1.875" style="8" hidden="1" customWidth="1"/>
    <col min="6" max="10" width="1.875" style="8" customWidth="1"/>
    <col min="11" max="11" width="0.875" style="8" customWidth="1"/>
    <col min="12" max="14" width="1.875" style="8" hidden="1" customWidth="1"/>
    <col min="15" max="18" width="1.875" style="8" customWidth="1"/>
    <col min="19" max="19" width="0.875" style="8" customWidth="1"/>
    <col min="20" max="26" width="1.875" style="8" customWidth="1"/>
    <col min="27" max="27" width="0.74609375" style="8" customWidth="1"/>
    <col min="28" max="34" width="1.875" style="8" customWidth="1"/>
    <col min="35" max="35" width="0.6171875" style="8" customWidth="1"/>
    <col min="36" max="41" width="1.875" style="8" customWidth="1"/>
    <col min="42" max="42" width="1.625" style="8" customWidth="1"/>
    <col min="43" max="43" width="0.74609375" style="8" hidden="1" customWidth="1"/>
    <col min="44" max="44" width="2.125" style="8" customWidth="1"/>
    <col min="45" max="45" width="3.50390625" style="8" customWidth="1"/>
    <col min="46" max="46" width="0.6171875" style="8" customWidth="1"/>
    <col min="47" max="47" width="0.37109375" style="8" customWidth="1"/>
    <col min="48" max="48" width="2.125" style="8" customWidth="1"/>
    <col min="49" max="51" width="1.875" style="8" customWidth="1"/>
    <col min="52" max="52" width="5.375" style="8" customWidth="1"/>
    <col min="53" max="53" width="3.25390625" style="8" customWidth="1"/>
    <col min="54" max="16384" width="1.875" style="8" customWidth="1"/>
  </cols>
  <sheetData>
    <row r="1" spans="3:97" ht="12" customHeight="1">
      <c r="C1" s="43" t="s">
        <v>1317</v>
      </c>
      <c r="D1" s="43"/>
      <c r="E1" s="43"/>
      <c r="F1" s="544" t="s">
        <v>1318</v>
      </c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</row>
    <row r="2" spans="3:97" ht="12" customHeight="1">
      <c r="C2" s="43"/>
      <c r="D2" s="43"/>
      <c r="E2" s="43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</row>
    <row r="3" spans="3:97" ht="12" customHeight="1">
      <c r="C3" s="43"/>
      <c r="D3" s="43"/>
      <c r="E3" s="43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4"/>
      <c r="AZ3" s="544"/>
      <c r="BA3" s="544"/>
      <c r="BB3" s="544"/>
      <c r="BC3" s="544"/>
      <c r="BD3" s="544"/>
      <c r="BE3" s="544"/>
      <c r="BF3" s="544"/>
      <c r="BG3" s="544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</row>
    <row r="4" spans="3:59" ht="12" customHeight="1">
      <c r="C4" s="8" t="s">
        <v>29</v>
      </c>
      <c r="D4" s="6"/>
      <c r="E4" s="6"/>
      <c r="F4" s="379" t="s">
        <v>1345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</row>
    <row r="5" spans="4:59" ht="12" customHeight="1">
      <c r="D5" s="6"/>
      <c r="E5" s="6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</row>
    <row r="6" spans="4:59" ht="12" customHeight="1">
      <c r="D6" s="6"/>
      <c r="E6" s="6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</row>
    <row r="7" spans="4:59" ht="12" customHeight="1">
      <c r="D7" s="6"/>
      <c r="E7" s="6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</row>
    <row r="8" spans="3:59" ht="12" customHeight="1">
      <c r="C8" s="13"/>
      <c r="D8" s="13"/>
      <c r="E8" s="13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</row>
    <row r="9" spans="1:59" ht="12" customHeight="1">
      <c r="A9" s="15"/>
      <c r="C9" s="443" t="s">
        <v>0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83"/>
      <c r="T9" s="431" t="str">
        <f>F13</f>
        <v>中根</v>
      </c>
      <c r="U9" s="432"/>
      <c r="V9" s="432"/>
      <c r="W9" s="432"/>
      <c r="X9" s="432"/>
      <c r="Y9" s="432"/>
      <c r="Z9" s="432"/>
      <c r="AA9" s="433"/>
      <c r="AB9" s="434" t="str">
        <f>F17</f>
        <v>杉山</v>
      </c>
      <c r="AC9" s="371"/>
      <c r="AD9" s="371"/>
      <c r="AE9" s="371"/>
      <c r="AF9" s="371"/>
      <c r="AG9" s="371"/>
      <c r="AH9" s="371"/>
      <c r="AI9" s="371"/>
      <c r="AJ9" s="434" t="str">
        <f>F21</f>
        <v>池端</v>
      </c>
      <c r="AK9" s="371"/>
      <c r="AL9" s="371"/>
      <c r="AM9" s="371"/>
      <c r="AN9" s="371"/>
      <c r="AO9" s="371"/>
      <c r="AP9" s="371"/>
      <c r="AQ9" s="383"/>
      <c r="AR9" s="431" t="str">
        <f>F25</f>
        <v>川上</v>
      </c>
      <c r="AS9" s="432"/>
      <c r="AT9" s="432"/>
      <c r="AU9" s="432"/>
      <c r="AV9" s="432"/>
      <c r="AW9" s="432"/>
      <c r="AX9" s="432"/>
      <c r="AY9" s="435"/>
      <c r="AZ9" s="358">
        <f>IF(AZ15&lt;&gt;"","取得","")</f>
      </c>
      <c r="BA9" s="17"/>
      <c r="BB9" s="432" t="s">
        <v>1</v>
      </c>
      <c r="BC9" s="432"/>
      <c r="BD9" s="432"/>
      <c r="BE9" s="432"/>
      <c r="BF9" s="432"/>
      <c r="BG9" s="500"/>
    </row>
    <row r="10" spans="1:59" ht="12" customHeight="1">
      <c r="A10" s="15"/>
      <c r="C10" s="443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83"/>
      <c r="T10" s="434"/>
      <c r="U10" s="371"/>
      <c r="V10" s="371"/>
      <c r="W10" s="371"/>
      <c r="X10" s="371"/>
      <c r="Y10" s="371"/>
      <c r="Z10" s="371"/>
      <c r="AA10" s="383"/>
      <c r="AB10" s="434"/>
      <c r="AC10" s="371"/>
      <c r="AD10" s="371"/>
      <c r="AE10" s="371"/>
      <c r="AF10" s="371"/>
      <c r="AG10" s="371"/>
      <c r="AH10" s="371"/>
      <c r="AI10" s="371"/>
      <c r="AJ10" s="434"/>
      <c r="AK10" s="371"/>
      <c r="AL10" s="371"/>
      <c r="AM10" s="371"/>
      <c r="AN10" s="371"/>
      <c r="AO10" s="371"/>
      <c r="AP10" s="371"/>
      <c r="AQ10" s="383"/>
      <c r="AR10" s="434"/>
      <c r="AS10" s="371"/>
      <c r="AT10" s="371"/>
      <c r="AU10" s="371"/>
      <c r="AV10" s="371"/>
      <c r="AW10" s="371"/>
      <c r="AX10" s="371"/>
      <c r="AY10" s="436"/>
      <c r="AZ10" s="359"/>
      <c r="BB10" s="371"/>
      <c r="BC10" s="371"/>
      <c r="BD10" s="371"/>
      <c r="BE10" s="371"/>
      <c r="BF10" s="371"/>
      <c r="BG10" s="335"/>
    </row>
    <row r="11" spans="1:59" ht="12" customHeight="1">
      <c r="A11" s="15"/>
      <c r="C11" s="443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83"/>
      <c r="T11" s="434" t="str">
        <f>O13</f>
        <v>吉村</v>
      </c>
      <c r="U11" s="371"/>
      <c r="V11" s="371"/>
      <c r="W11" s="371"/>
      <c r="X11" s="371"/>
      <c r="Y11" s="371"/>
      <c r="Z11" s="371"/>
      <c r="AA11" s="383"/>
      <c r="AB11" s="434" t="str">
        <f>O17</f>
        <v>出路</v>
      </c>
      <c r="AC11" s="371"/>
      <c r="AD11" s="371"/>
      <c r="AE11" s="371"/>
      <c r="AF11" s="371"/>
      <c r="AG11" s="371"/>
      <c r="AH11" s="371"/>
      <c r="AI11" s="371"/>
      <c r="AJ11" s="434" t="str">
        <f>O21</f>
        <v>土肥</v>
      </c>
      <c r="AK11" s="371"/>
      <c r="AL11" s="371"/>
      <c r="AM11" s="371"/>
      <c r="AN11" s="371"/>
      <c r="AO11" s="371"/>
      <c r="AP11" s="371"/>
      <c r="AQ11" s="383"/>
      <c r="AR11" s="371" t="str">
        <f>O25</f>
        <v>村田</v>
      </c>
      <c r="AS11" s="371"/>
      <c r="AT11" s="371"/>
      <c r="AU11" s="371"/>
      <c r="AV11" s="371"/>
      <c r="AW11" s="371"/>
      <c r="AX11" s="371"/>
      <c r="AY11" s="436"/>
      <c r="AZ11" s="359">
        <f>IF(AZ15&lt;&gt;"","ゲーム率","")</f>
      </c>
      <c r="BA11" s="371"/>
      <c r="BB11" s="371" t="s">
        <v>2</v>
      </c>
      <c r="BC11" s="371"/>
      <c r="BD11" s="371"/>
      <c r="BE11" s="371"/>
      <c r="BF11" s="371"/>
      <c r="BG11" s="335"/>
    </row>
    <row r="12" spans="1:59" ht="12" customHeight="1">
      <c r="A12" s="15"/>
      <c r="C12" s="444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9"/>
      <c r="T12" s="437"/>
      <c r="U12" s="438"/>
      <c r="V12" s="438"/>
      <c r="W12" s="438"/>
      <c r="X12" s="438"/>
      <c r="Y12" s="438"/>
      <c r="Z12" s="438"/>
      <c r="AA12" s="439"/>
      <c r="AB12" s="437"/>
      <c r="AC12" s="438"/>
      <c r="AD12" s="438"/>
      <c r="AE12" s="438"/>
      <c r="AF12" s="438"/>
      <c r="AG12" s="438"/>
      <c r="AH12" s="438"/>
      <c r="AI12" s="438"/>
      <c r="AJ12" s="437"/>
      <c r="AK12" s="438"/>
      <c r="AL12" s="438"/>
      <c r="AM12" s="438"/>
      <c r="AN12" s="438"/>
      <c r="AO12" s="438"/>
      <c r="AP12" s="438"/>
      <c r="AQ12" s="439"/>
      <c r="AR12" s="438"/>
      <c r="AS12" s="438"/>
      <c r="AT12" s="438"/>
      <c r="AU12" s="438"/>
      <c r="AV12" s="438"/>
      <c r="AW12" s="438"/>
      <c r="AX12" s="438"/>
      <c r="AY12" s="440"/>
      <c r="AZ12" s="488"/>
      <c r="BA12" s="438"/>
      <c r="BB12" s="438"/>
      <c r="BC12" s="438"/>
      <c r="BD12" s="438"/>
      <c r="BE12" s="438"/>
      <c r="BF12" s="438"/>
      <c r="BG12" s="493"/>
    </row>
    <row r="13" spans="1:59" s="6" customFormat="1" ht="12" customHeight="1">
      <c r="A13" s="16"/>
      <c r="B13" s="334">
        <f>BD15</f>
        <v>1</v>
      </c>
      <c r="C13" s="408" t="s">
        <v>984</v>
      </c>
      <c r="D13" s="409"/>
      <c r="E13" s="409"/>
      <c r="F13" s="430" t="str">
        <f>IF(C13="ここに","",VLOOKUP(C13,'登録ナンバー'!$A$1:$C$620,2,0))</f>
        <v>中根</v>
      </c>
      <c r="G13" s="430"/>
      <c r="H13" s="430"/>
      <c r="I13" s="430"/>
      <c r="J13" s="430"/>
      <c r="K13" s="336" t="s">
        <v>4</v>
      </c>
      <c r="L13" s="430" t="s">
        <v>1009</v>
      </c>
      <c r="M13" s="430"/>
      <c r="N13" s="430"/>
      <c r="O13" s="430" t="str">
        <f>IF(L13="ここに","",VLOOKUP(L13,'登録ナンバー'!$A$1:$C$620,2,0))</f>
        <v>吉村</v>
      </c>
      <c r="P13" s="430"/>
      <c r="Q13" s="430"/>
      <c r="R13" s="430"/>
      <c r="S13" s="430"/>
      <c r="T13" s="399">
        <f>IF(AB13="","丸付き数字は試合順番","")</f>
      </c>
      <c r="U13" s="400"/>
      <c r="V13" s="400"/>
      <c r="W13" s="400"/>
      <c r="X13" s="400"/>
      <c r="Y13" s="400"/>
      <c r="Z13" s="400"/>
      <c r="AA13" s="401"/>
      <c r="AB13" s="445" t="s">
        <v>1324</v>
      </c>
      <c r="AC13" s="347"/>
      <c r="AD13" s="347"/>
      <c r="AE13" s="347" t="s">
        <v>5</v>
      </c>
      <c r="AF13" s="347">
        <v>1</v>
      </c>
      <c r="AG13" s="347"/>
      <c r="AH13" s="347"/>
      <c r="AI13" s="397"/>
      <c r="AJ13" s="445" t="s">
        <v>1321</v>
      </c>
      <c r="AK13" s="347"/>
      <c r="AL13" s="347"/>
      <c r="AM13" s="347" t="s">
        <v>5</v>
      </c>
      <c r="AN13" s="354">
        <v>6</v>
      </c>
      <c r="AO13" s="354"/>
      <c r="AP13" s="354"/>
      <c r="AQ13" s="355"/>
      <c r="AR13" s="445" t="s">
        <v>1324</v>
      </c>
      <c r="AS13" s="347"/>
      <c r="AT13" s="347" t="s">
        <v>5</v>
      </c>
      <c r="AU13" s="347">
        <v>0</v>
      </c>
      <c r="AV13" s="347"/>
      <c r="AW13" s="347"/>
      <c r="AX13" s="347"/>
      <c r="AY13" s="447"/>
      <c r="AZ13" s="360">
        <f>IF(COUNTIF(BA13:BC26,1)=2,"直接対決","")</f>
      </c>
      <c r="BA13" s="494">
        <v>3</v>
      </c>
      <c r="BB13" s="494"/>
      <c r="BC13" s="494"/>
      <c r="BD13" s="484">
        <f>IF(AB13="","",3-BA13)</f>
        <v>0</v>
      </c>
      <c r="BE13" s="484"/>
      <c r="BF13" s="484"/>
      <c r="BG13" s="485"/>
    </row>
    <row r="14" spans="1:59" s="6" customFormat="1" ht="6" customHeight="1">
      <c r="A14" s="16"/>
      <c r="B14" s="334"/>
      <c r="C14" s="410"/>
      <c r="D14" s="328"/>
      <c r="E14" s="328"/>
      <c r="F14" s="326"/>
      <c r="G14" s="326"/>
      <c r="H14" s="326"/>
      <c r="I14" s="326"/>
      <c r="J14" s="326"/>
      <c r="K14" s="336"/>
      <c r="L14" s="326"/>
      <c r="M14" s="326"/>
      <c r="N14" s="326"/>
      <c r="O14" s="326"/>
      <c r="P14" s="326"/>
      <c r="Q14" s="326"/>
      <c r="R14" s="326"/>
      <c r="S14" s="326"/>
      <c r="T14" s="402"/>
      <c r="U14" s="403"/>
      <c r="V14" s="403"/>
      <c r="W14" s="403"/>
      <c r="X14" s="403"/>
      <c r="Y14" s="403"/>
      <c r="Z14" s="403"/>
      <c r="AA14" s="404"/>
      <c r="AB14" s="446"/>
      <c r="AC14" s="348"/>
      <c r="AD14" s="348"/>
      <c r="AE14" s="348"/>
      <c r="AF14" s="348"/>
      <c r="AG14" s="348"/>
      <c r="AH14" s="348"/>
      <c r="AI14" s="398"/>
      <c r="AJ14" s="446"/>
      <c r="AK14" s="348"/>
      <c r="AL14" s="348"/>
      <c r="AM14" s="348"/>
      <c r="AN14" s="356"/>
      <c r="AO14" s="356"/>
      <c r="AP14" s="356"/>
      <c r="AQ14" s="357"/>
      <c r="AR14" s="446"/>
      <c r="AS14" s="348"/>
      <c r="AT14" s="348"/>
      <c r="AU14" s="348"/>
      <c r="AV14" s="348"/>
      <c r="AW14" s="348"/>
      <c r="AX14" s="348"/>
      <c r="AY14" s="448"/>
      <c r="AZ14" s="361"/>
      <c r="BA14" s="495"/>
      <c r="BB14" s="495"/>
      <c r="BC14" s="495"/>
      <c r="BD14" s="486"/>
      <c r="BE14" s="486"/>
      <c r="BF14" s="486"/>
      <c r="BG14" s="487"/>
    </row>
    <row r="15" spans="1:59" ht="17.25" customHeight="1">
      <c r="A15" s="15"/>
      <c r="C15" s="410" t="s">
        <v>6</v>
      </c>
      <c r="D15" s="328"/>
      <c r="E15" s="328"/>
      <c r="F15" s="326" t="str">
        <f>IF(C13="ここに","",VLOOKUP(C13,'登録ナンバー'!$A$1:$D$620,4,0))</f>
        <v>グリフィンズ　</v>
      </c>
      <c r="G15" s="326"/>
      <c r="H15" s="326"/>
      <c r="I15" s="326"/>
      <c r="J15" s="326"/>
      <c r="K15" s="286"/>
      <c r="L15" s="336" t="s">
        <v>6</v>
      </c>
      <c r="M15" s="336"/>
      <c r="N15" s="336"/>
      <c r="O15" s="326" t="str">
        <f>IF(L13="ここに","",VLOOKUP(L13,'登録ナンバー'!$A$1:$D$620,4,0))</f>
        <v>グリフィンズ　</v>
      </c>
      <c r="P15" s="326"/>
      <c r="Q15" s="326"/>
      <c r="R15" s="326"/>
      <c r="S15" s="327"/>
      <c r="T15" s="402"/>
      <c r="U15" s="403"/>
      <c r="V15" s="403"/>
      <c r="W15" s="403"/>
      <c r="X15" s="403"/>
      <c r="Y15" s="403"/>
      <c r="Z15" s="403"/>
      <c r="AA15" s="404"/>
      <c r="AB15" s="446"/>
      <c r="AC15" s="348"/>
      <c r="AD15" s="348"/>
      <c r="AE15" s="348"/>
      <c r="AF15" s="348"/>
      <c r="AG15" s="348"/>
      <c r="AH15" s="348"/>
      <c r="AI15" s="398"/>
      <c r="AJ15" s="446"/>
      <c r="AK15" s="348"/>
      <c r="AL15" s="348"/>
      <c r="AM15" s="348"/>
      <c r="AN15" s="356"/>
      <c r="AO15" s="356"/>
      <c r="AP15" s="356"/>
      <c r="AQ15" s="357"/>
      <c r="AR15" s="446"/>
      <c r="AS15" s="348"/>
      <c r="AT15" s="348"/>
      <c r="AU15" s="348"/>
      <c r="AV15" s="348"/>
      <c r="AW15" s="348"/>
      <c r="AX15" s="348"/>
      <c r="AY15" s="448"/>
      <c r="AZ15" s="362">
        <f>IF(OR(COUNTIF(BA13:BC26,2)=3,COUNTIF(BA13:BC26,1)=3),(AB16+AJ16+AR16)/(AB16+AJ16+AF13+AN13+AW13+AR16),"")</f>
      </c>
      <c r="BA15" s="449"/>
      <c r="BB15" s="449"/>
      <c r="BC15" s="449"/>
      <c r="BD15" s="496">
        <f>IF(AZ15&lt;&gt;"",RANK(AZ15,AZ15:AZ28),RANK(BA13,BA13:BC26))</f>
        <v>1</v>
      </c>
      <c r="BE15" s="496"/>
      <c r="BF15" s="496"/>
      <c r="BG15" s="497"/>
    </row>
    <row r="16" spans="1:59" ht="3.75" customHeight="1" hidden="1">
      <c r="A16" s="15"/>
      <c r="C16" s="418"/>
      <c r="D16" s="419"/>
      <c r="E16" s="419"/>
      <c r="F16" s="286"/>
      <c r="G16" s="286"/>
      <c r="H16" s="286"/>
      <c r="I16" s="286"/>
      <c r="J16" s="287"/>
      <c r="K16" s="286"/>
      <c r="L16" s="420"/>
      <c r="M16" s="420"/>
      <c r="N16" s="420"/>
      <c r="O16" s="286"/>
      <c r="P16" s="286"/>
      <c r="Q16" s="286"/>
      <c r="R16" s="288"/>
      <c r="S16" s="314"/>
      <c r="T16" s="405"/>
      <c r="U16" s="406"/>
      <c r="V16" s="406"/>
      <c r="W16" s="406"/>
      <c r="X16" s="406"/>
      <c r="Y16" s="406"/>
      <c r="Z16" s="406"/>
      <c r="AA16" s="407"/>
      <c r="AB16" s="266" t="str">
        <f>IF(AB13="⑦","7",IF(AB13="⑥","6",AB13))</f>
        <v>➅</v>
      </c>
      <c r="AC16" s="267"/>
      <c r="AD16" s="267"/>
      <c r="AE16" s="267"/>
      <c r="AF16" s="267"/>
      <c r="AG16" s="267"/>
      <c r="AH16" s="267"/>
      <c r="AI16" s="268"/>
      <c r="AJ16" s="266" t="str">
        <f>IF(AJ13="⑦","7",IF(AJ13="⑥","6",AJ13))</f>
        <v>7</v>
      </c>
      <c r="AK16" s="267"/>
      <c r="AL16" s="267"/>
      <c r="AM16" s="267"/>
      <c r="AN16" s="267"/>
      <c r="AO16" s="267"/>
      <c r="AP16" s="267"/>
      <c r="AQ16" s="268"/>
      <c r="AR16" s="267" t="str">
        <f>IF(AR13="⑦","7",IF(AR13="⑥","6",AR13))</f>
        <v>➅</v>
      </c>
      <c r="AS16" s="267"/>
      <c r="AT16" s="267"/>
      <c r="AU16" s="315"/>
      <c r="AV16" s="316"/>
      <c r="AW16" s="315"/>
      <c r="AX16" s="315"/>
      <c r="AY16" s="317"/>
      <c r="AZ16" s="363"/>
      <c r="BA16" s="450"/>
      <c r="BB16" s="450"/>
      <c r="BC16" s="450"/>
      <c r="BD16" s="498"/>
      <c r="BE16" s="498"/>
      <c r="BF16" s="498"/>
      <c r="BG16" s="499"/>
    </row>
    <row r="17" spans="1:59" ht="12" customHeight="1">
      <c r="A17" s="15"/>
      <c r="B17" s="334">
        <f>BD19</f>
        <v>3</v>
      </c>
      <c r="C17" s="408" t="s">
        <v>1288</v>
      </c>
      <c r="D17" s="409"/>
      <c r="E17" s="409"/>
      <c r="F17" s="409" t="str">
        <f>IF(C17="ここに","",VLOOKUP(C17,'登録ナンバー'!$A$1:$C$620,2,0))</f>
        <v>杉山</v>
      </c>
      <c r="G17" s="409"/>
      <c r="H17" s="409"/>
      <c r="I17" s="409"/>
      <c r="J17" s="409"/>
      <c r="K17" s="337" t="s">
        <v>4</v>
      </c>
      <c r="L17" s="409" t="s">
        <v>1058</v>
      </c>
      <c r="M17" s="409"/>
      <c r="N17" s="409"/>
      <c r="O17" s="409" t="str">
        <f>IF(L17="ここに","",VLOOKUP(L17,'登録ナンバー'!$A$1:$C$620,2,0))</f>
        <v>出路</v>
      </c>
      <c r="P17" s="409"/>
      <c r="Q17" s="409"/>
      <c r="R17" s="409"/>
      <c r="S17" s="477"/>
      <c r="T17" s="343">
        <f>IF(AB13="","",IF(AND(AF13=6,AB13&lt;&gt;"⑦"),"⑥",IF(AF13=7,"⑦",AF13)))</f>
        <v>1</v>
      </c>
      <c r="U17" s="341"/>
      <c r="V17" s="341"/>
      <c r="W17" s="341" t="s">
        <v>5</v>
      </c>
      <c r="X17" s="341">
        <v>6</v>
      </c>
      <c r="Y17" s="341"/>
      <c r="Z17" s="341"/>
      <c r="AA17" s="351"/>
      <c r="AB17" s="421"/>
      <c r="AC17" s="422"/>
      <c r="AD17" s="422"/>
      <c r="AE17" s="422"/>
      <c r="AF17" s="422"/>
      <c r="AG17" s="422"/>
      <c r="AH17" s="422"/>
      <c r="AI17" s="423"/>
      <c r="AJ17" s="538">
        <v>4</v>
      </c>
      <c r="AK17" s="349"/>
      <c r="AL17" s="349"/>
      <c r="AM17" s="349" t="s">
        <v>5</v>
      </c>
      <c r="AN17" s="341">
        <v>6</v>
      </c>
      <c r="AO17" s="341"/>
      <c r="AP17" s="341"/>
      <c r="AQ17" s="351"/>
      <c r="AR17" s="538" t="s">
        <v>1321</v>
      </c>
      <c r="AS17" s="349"/>
      <c r="AT17" s="349" t="s">
        <v>5</v>
      </c>
      <c r="AU17" s="349">
        <v>6</v>
      </c>
      <c r="AV17" s="349"/>
      <c r="AW17" s="349"/>
      <c r="AX17" s="349"/>
      <c r="AY17" s="531"/>
      <c r="AZ17" s="364">
        <f>IF(COUNTIF(BA13:BC28,1)=2,"直接対決","")</f>
      </c>
      <c r="BA17" s="441">
        <v>1</v>
      </c>
      <c r="BB17" s="441"/>
      <c r="BC17" s="441"/>
      <c r="BD17" s="457">
        <f>IF(AB13="","",3-BA17)</f>
        <v>2</v>
      </c>
      <c r="BE17" s="457"/>
      <c r="BF17" s="457"/>
      <c r="BG17" s="458"/>
    </row>
    <row r="18" spans="1:59" ht="6.75" customHeight="1">
      <c r="A18" s="15"/>
      <c r="B18" s="334"/>
      <c r="C18" s="410"/>
      <c r="D18" s="328"/>
      <c r="E18" s="328"/>
      <c r="F18" s="328"/>
      <c r="G18" s="328"/>
      <c r="H18" s="328"/>
      <c r="I18" s="328"/>
      <c r="J18" s="328"/>
      <c r="K18" s="337"/>
      <c r="L18" s="328"/>
      <c r="M18" s="328"/>
      <c r="N18" s="328"/>
      <c r="O18" s="328"/>
      <c r="P18" s="328"/>
      <c r="Q18" s="328"/>
      <c r="R18" s="328"/>
      <c r="S18" s="329"/>
      <c r="T18" s="344"/>
      <c r="U18" s="342"/>
      <c r="V18" s="342"/>
      <c r="W18" s="342"/>
      <c r="X18" s="342"/>
      <c r="Y18" s="342"/>
      <c r="Z18" s="342"/>
      <c r="AA18" s="352"/>
      <c r="AB18" s="424"/>
      <c r="AC18" s="425"/>
      <c r="AD18" s="425"/>
      <c r="AE18" s="425"/>
      <c r="AF18" s="425"/>
      <c r="AG18" s="425"/>
      <c r="AH18" s="425"/>
      <c r="AI18" s="426"/>
      <c r="AJ18" s="539"/>
      <c r="AK18" s="350"/>
      <c r="AL18" s="350"/>
      <c r="AM18" s="350"/>
      <c r="AN18" s="342"/>
      <c r="AO18" s="342"/>
      <c r="AP18" s="342"/>
      <c r="AQ18" s="352"/>
      <c r="AR18" s="539"/>
      <c r="AS18" s="350"/>
      <c r="AT18" s="350"/>
      <c r="AU18" s="350"/>
      <c r="AV18" s="350"/>
      <c r="AW18" s="350"/>
      <c r="AX18" s="350"/>
      <c r="AY18" s="532"/>
      <c r="AZ18" s="365"/>
      <c r="BA18" s="442"/>
      <c r="BB18" s="442"/>
      <c r="BC18" s="442"/>
      <c r="BD18" s="459"/>
      <c r="BE18" s="459"/>
      <c r="BF18" s="459"/>
      <c r="BG18" s="460"/>
    </row>
    <row r="19" spans="1:59" ht="15.75" customHeight="1">
      <c r="A19" s="15"/>
      <c r="B19" s="15"/>
      <c r="C19" s="410" t="s">
        <v>6</v>
      </c>
      <c r="D19" s="328"/>
      <c r="E19" s="328"/>
      <c r="F19" s="328" t="str">
        <f>IF(C17="ここに","",VLOOKUP(C17,'登録ナンバー'!$A$1:$D$620,4,0))</f>
        <v>村田ＴＣ</v>
      </c>
      <c r="G19" s="328"/>
      <c r="H19" s="328"/>
      <c r="I19" s="328"/>
      <c r="J19" s="328"/>
      <c r="K19" s="264"/>
      <c r="L19" s="337" t="s">
        <v>6</v>
      </c>
      <c r="M19" s="337"/>
      <c r="N19" s="337"/>
      <c r="O19" s="328" t="str">
        <f>IF(L17="ここに","",VLOOKUP(L17,'登録ナンバー'!$A$1:$D$620,4,0))</f>
        <v>村田ＴＣ</v>
      </c>
      <c r="P19" s="328"/>
      <c r="Q19" s="328"/>
      <c r="R19" s="328"/>
      <c r="S19" s="329"/>
      <c r="T19" s="344"/>
      <c r="U19" s="342"/>
      <c r="V19" s="342"/>
      <c r="W19" s="342"/>
      <c r="X19" s="342"/>
      <c r="Y19" s="342"/>
      <c r="Z19" s="342"/>
      <c r="AA19" s="352"/>
      <c r="AB19" s="424"/>
      <c r="AC19" s="425"/>
      <c r="AD19" s="425"/>
      <c r="AE19" s="425"/>
      <c r="AF19" s="425"/>
      <c r="AG19" s="425"/>
      <c r="AH19" s="425"/>
      <c r="AI19" s="426"/>
      <c r="AJ19" s="539"/>
      <c r="AK19" s="350"/>
      <c r="AL19" s="350"/>
      <c r="AM19" s="350"/>
      <c r="AN19" s="342"/>
      <c r="AO19" s="342"/>
      <c r="AP19" s="342"/>
      <c r="AQ19" s="352"/>
      <c r="AR19" s="539"/>
      <c r="AS19" s="350"/>
      <c r="AT19" s="350"/>
      <c r="AU19" s="350"/>
      <c r="AV19" s="350"/>
      <c r="AW19" s="350"/>
      <c r="AX19" s="350"/>
      <c r="AY19" s="532"/>
      <c r="AZ19" s="366">
        <f>IF(OR(COUNTIF(BA13:BC26,2)=3,COUNTIF(BA13:BC26,1)=3),(T20+AJ20+AR20)/(T20+AJ20+X17+AN17+AW17+AR20),"")</f>
      </c>
      <c r="BA19" s="342"/>
      <c r="BB19" s="342"/>
      <c r="BC19" s="342"/>
      <c r="BD19" s="461">
        <f>IF(AZ19&lt;&gt;"",RANK(AZ19,AZ15:AZ28),RANK(BA17,BA13:BC26))</f>
        <v>3</v>
      </c>
      <c r="BE19" s="461"/>
      <c r="BF19" s="461"/>
      <c r="BG19" s="462"/>
    </row>
    <row r="20" spans="1:59" ht="5.25" customHeight="1" hidden="1">
      <c r="A20" s="15"/>
      <c r="B20" s="15"/>
      <c r="C20" s="418"/>
      <c r="D20" s="419"/>
      <c r="E20" s="419"/>
      <c r="F20" s="264"/>
      <c r="G20" s="264"/>
      <c r="H20" s="264"/>
      <c r="I20" s="264"/>
      <c r="J20" s="263"/>
      <c r="K20" s="264"/>
      <c r="L20" s="419"/>
      <c r="M20" s="419"/>
      <c r="N20" s="419"/>
      <c r="O20" s="264"/>
      <c r="P20" s="264"/>
      <c r="Q20" s="264"/>
      <c r="R20" s="219"/>
      <c r="S20" s="256"/>
      <c r="T20" s="221">
        <f>IF(T17="⑦","7",IF(T17="⑥","6",T17))</f>
        <v>1</v>
      </c>
      <c r="U20" s="225"/>
      <c r="V20" s="225"/>
      <c r="W20" s="225"/>
      <c r="X20" s="225"/>
      <c r="Y20" s="225"/>
      <c r="Z20" s="225"/>
      <c r="AA20" s="226"/>
      <c r="AB20" s="427"/>
      <c r="AC20" s="428"/>
      <c r="AD20" s="428"/>
      <c r="AE20" s="428"/>
      <c r="AF20" s="428"/>
      <c r="AG20" s="428"/>
      <c r="AH20" s="428"/>
      <c r="AI20" s="429"/>
      <c r="AJ20" s="221">
        <f>IF(AJ17="⑦","7",IF(AJ17="⑥","6",AJ17))</f>
        <v>4</v>
      </c>
      <c r="AK20" s="222"/>
      <c r="AL20" s="222"/>
      <c r="AM20" s="222"/>
      <c r="AN20" s="222"/>
      <c r="AO20" s="222"/>
      <c r="AP20" s="222"/>
      <c r="AQ20" s="223"/>
      <c r="AR20" s="222" t="str">
        <f>IF(AR17="⑦","7",IF(AR17="⑥","6",AR17))</f>
        <v>7</v>
      </c>
      <c r="AS20" s="222"/>
      <c r="AT20" s="222"/>
      <c r="AU20" s="222"/>
      <c r="AV20" s="222"/>
      <c r="AW20" s="222"/>
      <c r="AX20" s="222"/>
      <c r="AY20" s="257"/>
      <c r="AZ20" s="367"/>
      <c r="BA20" s="412"/>
      <c r="BB20" s="412"/>
      <c r="BC20" s="412"/>
      <c r="BD20" s="463"/>
      <c r="BE20" s="463"/>
      <c r="BF20" s="463"/>
      <c r="BG20" s="464"/>
    </row>
    <row r="21" spans="1:59" ht="12" customHeight="1">
      <c r="A21" s="15"/>
      <c r="B21" s="334">
        <f>BD23</f>
        <v>2</v>
      </c>
      <c r="C21" s="408" t="s">
        <v>934</v>
      </c>
      <c r="D21" s="409"/>
      <c r="E21" s="409"/>
      <c r="F21" s="332" t="str">
        <f>IF(C21="ここに","",VLOOKUP(C21,'登録ナンバー'!$A$1:$C$620,2,0))</f>
        <v>池端</v>
      </c>
      <c r="G21" s="332"/>
      <c r="H21" s="332"/>
      <c r="I21" s="332"/>
      <c r="J21" s="332"/>
      <c r="K21" s="338" t="s">
        <v>4</v>
      </c>
      <c r="L21" s="332" t="s">
        <v>940</v>
      </c>
      <c r="M21" s="332"/>
      <c r="N21" s="332"/>
      <c r="O21" s="332" t="str">
        <f>IF(L21="ここに","",VLOOKUP(L21,'登録ナンバー'!$A$1:$C$620,2,0))</f>
        <v>土肥</v>
      </c>
      <c r="P21" s="332"/>
      <c r="Q21" s="332"/>
      <c r="R21" s="332"/>
      <c r="S21" s="333"/>
      <c r="T21" s="522">
        <v>6</v>
      </c>
      <c r="U21" s="339"/>
      <c r="V21" s="339"/>
      <c r="W21" s="339" t="s">
        <v>5</v>
      </c>
      <c r="X21" s="339">
        <v>7</v>
      </c>
      <c r="Y21" s="339"/>
      <c r="Z21" s="339"/>
      <c r="AA21" s="510"/>
      <c r="AB21" s="522" t="s">
        <v>1324</v>
      </c>
      <c r="AC21" s="339"/>
      <c r="AD21" s="339"/>
      <c r="AE21" s="339" t="s">
        <v>5</v>
      </c>
      <c r="AF21" s="339">
        <v>4</v>
      </c>
      <c r="AG21" s="339"/>
      <c r="AH21" s="339"/>
      <c r="AI21" s="510"/>
      <c r="AJ21" s="516"/>
      <c r="AK21" s="517"/>
      <c r="AL21" s="517"/>
      <c r="AM21" s="517"/>
      <c r="AN21" s="517"/>
      <c r="AO21" s="517"/>
      <c r="AP21" s="517"/>
      <c r="AQ21" s="533"/>
      <c r="AR21" s="541" t="s">
        <v>1324</v>
      </c>
      <c r="AS21" s="489"/>
      <c r="AT21" s="489" t="s">
        <v>5</v>
      </c>
      <c r="AU21" s="489">
        <v>1</v>
      </c>
      <c r="AV21" s="489"/>
      <c r="AW21" s="489"/>
      <c r="AX21" s="489"/>
      <c r="AY21" s="490"/>
      <c r="AZ21" s="368">
        <f>IF(COUNTIF(BA13:BC28,1)=2,"直接対決","")</f>
      </c>
      <c r="BA21" s="478">
        <v>2</v>
      </c>
      <c r="BB21" s="478"/>
      <c r="BC21" s="478"/>
      <c r="BD21" s="465">
        <f>IF(AB13="","",3-BA21)</f>
        <v>1</v>
      </c>
      <c r="BE21" s="465"/>
      <c r="BF21" s="465"/>
      <c r="BG21" s="466"/>
    </row>
    <row r="22" spans="1:59" ht="6.75" customHeight="1">
      <c r="A22" s="15"/>
      <c r="B22" s="334"/>
      <c r="C22" s="410"/>
      <c r="D22" s="328"/>
      <c r="E22" s="328"/>
      <c r="F22" s="330"/>
      <c r="G22" s="330"/>
      <c r="H22" s="330"/>
      <c r="I22" s="330"/>
      <c r="J22" s="330"/>
      <c r="K22" s="338"/>
      <c r="L22" s="330"/>
      <c r="M22" s="330"/>
      <c r="N22" s="330"/>
      <c r="O22" s="330"/>
      <c r="P22" s="330"/>
      <c r="Q22" s="330"/>
      <c r="R22" s="330"/>
      <c r="S22" s="331"/>
      <c r="T22" s="523"/>
      <c r="U22" s="340"/>
      <c r="V22" s="340"/>
      <c r="W22" s="340"/>
      <c r="X22" s="340"/>
      <c r="Y22" s="340"/>
      <c r="Z22" s="340"/>
      <c r="AA22" s="511"/>
      <c r="AB22" s="523"/>
      <c r="AC22" s="340"/>
      <c r="AD22" s="340"/>
      <c r="AE22" s="340"/>
      <c r="AF22" s="340"/>
      <c r="AG22" s="340"/>
      <c r="AH22" s="340"/>
      <c r="AI22" s="511"/>
      <c r="AJ22" s="519"/>
      <c r="AK22" s="520"/>
      <c r="AL22" s="520"/>
      <c r="AM22" s="520"/>
      <c r="AN22" s="520"/>
      <c r="AO22" s="520"/>
      <c r="AP22" s="520"/>
      <c r="AQ22" s="534"/>
      <c r="AR22" s="542"/>
      <c r="AS22" s="491"/>
      <c r="AT22" s="491"/>
      <c r="AU22" s="491"/>
      <c r="AV22" s="491"/>
      <c r="AW22" s="491"/>
      <c r="AX22" s="491"/>
      <c r="AY22" s="492"/>
      <c r="AZ22" s="369"/>
      <c r="BA22" s="479"/>
      <c r="BB22" s="479"/>
      <c r="BC22" s="479"/>
      <c r="BD22" s="467"/>
      <c r="BE22" s="467"/>
      <c r="BF22" s="467"/>
      <c r="BG22" s="468"/>
    </row>
    <row r="23" spans="1:73" ht="15" customHeight="1">
      <c r="A23" s="15"/>
      <c r="B23" s="15"/>
      <c r="C23" s="410" t="s">
        <v>6</v>
      </c>
      <c r="D23" s="328"/>
      <c r="E23" s="328"/>
      <c r="F23" s="330" t="str">
        <f>IF(C21="ここに","",VLOOKUP(C21,'登録ナンバー'!$A$1:$D$620,4,0))</f>
        <v>フレンズ</v>
      </c>
      <c r="G23" s="330"/>
      <c r="H23" s="330"/>
      <c r="I23" s="330"/>
      <c r="J23" s="330"/>
      <c r="K23" s="269"/>
      <c r="L23" s="338" t="s">
        <v>6</v>
      </c>
      <c r="M23" s="338"/>
      <c r="N23" s="338"/>
      <c r="O23" s="330" t="str">
        <f>IF(L21="ここに","",VLOOKUP(L21,'登録ナンバー'!$A$1:$D$620,4,0))</f>
        <v>フレンズ</v>
      </c>
      <c r="P23" s="330"/>
      <c r="Q23" s="330"/>
      <c r="R23" s="330"/>
      <c r="S23" s="331"/>
      <c r="T23" s="523"/>
      <c r="U23" s="340"/>
      <c r="V23" s="340"/>
      <c r="W23" s="340"/>
      <c r="X23" s="340"/>
      <c r="Y23" s="340"/>
      <c r="Z23" s="340"/>
      <c r="AA23" s="511"/>
      <c r="AB23" s="523"/>
      <c r="AC23" s="340"/>
      <c r="AD23" s="340"/>
      <c r="AE23" s="340"/>
      <c r="AF23" s="340"/>
      <c r="AG23" s="340"/>
      <c r="AH23" s="340"/>
      <c r="AI23" s="511"/>
      <c r="AJ23" s="519"/>
      <c r="AK23" s="520"/>
      <c r="AL23" s="520"/>
      <c r="AM23" s="520"/>
      <c r="AN23" s="520"/>
      <c r="AO23" s="520"/>
      <c r="AP23" s="520"/>
      <c r="AQ23" s="534"/>
      <c r="AR23" s="542"/>
      <c r="AS23" s="491"/>
      <c r="AT23" s="540"/>
      <c r="AU23" s="491"/>
      <c r="AV23" s="491"/>
      <c r="AW23" s="491"/>
      <c r="AX23" s="491"/>
      <c r="AY23" s="492"/>
      <c r="AZ23" s="377">
        <f>IF(OR(COUNTIF(BA13:BC26,2)=3,COUNTIF(BA13:BC26,1)=3),(AB24+AR24+T24)/(T24+AF21+X21+AW21+AR24+AB24),"")</f>
      </c>
      <c r="BA23" s="480"/>
      <c r="BB23" s="480"/>
      <c r="BC23" s="480"/>
      <c r="BD23" s="469">
        <f>IF(AZ23&lt;&gt;"",RANK(AZ23,AZ15:AZ28),RANK(BA21,BA13:BC26))</f>
        <v>2</v>
      </c>
      <c r="BE23" s="469"/>
      <c r="BF23" s="469"/>
      <c r="BG23" s="470"/>
      <c r="BU23" s="2"/>
    </row>
    <row r="24" spans="1:59" ht="6.75" customHeight="1" hidden="1">
      <c r="A24" s="15"/>
      <c r="B24" s="15"/>
      <c r="C24" s="418"/>
      <c r="D24" s="419"/>
      <c r="E24" s="419"/>
      <c r="F24" s="269"/>
      <c r="G24" s="269"/>
      <c r="H24" s="269"/>
      <c r="I24" s="269"/>
      <c r="J24" s="269"/>
      <c r="K24" s="269"/>
      <c r="L24" s="515"/>
      <c r="M24" s="515"/>
      <c r="N24" s="515"/>
      <c r="O24" s="269"/>
      <c r="P24" s="269"/>
      <c r="Q24" s="269"/>
      <c r="R24" s="271"/>
      <c r="S24" s="318"/>
      <c r="T24" s="283">
        <f>IF(T21="⑦","7",IF(T21="⑥","6",T21))</f>
        <v>6</v>
      </c>
      <c r="U24" s="284"/>
      <c r="V24" s="284"/>
      <c r="W24" s="284"/>
      <c r="X24" s="284"/>
      <c r="Y24" s="284"/>
      <c r="Z24" s="284"/>
      <c r="AA24" s="285"/>
      <c r="AB24" s="283" t="str">
        <f>IF(AB21="⑦","7",IF(AB21="⑥","6",AB21))</f>
        <v>➅</v>
      </c>
      <c r="AC24" s="284"/>
      <c r="AD24" s="284"/>
      <c r="AE24" s="284"/>
      <c r="AF24" s="284"/>
      <c r="AG24" s="284"/>
      <c r="AH24" s="284"/>
      <c r="AI24" s="284"/>
      <c r="AJ24" s="535"/>
      <c r="AK24" s="536"/>
      <c r="AL24" s="536"/>
      <c r="AM24" s="536"/>
      <c r="AN24" s="536"/>
      <c r="AO24" s="536"/>
      <c r="AP24" s="536"/>
      <c r="AQ24" s="537"/>
      <c r="AR24" s="276" t="str">
        <f>IF(AR21="⑦","7",IF(AR21="⑥","6",AR21))</f>
        <v>➅</v>
      </c>
      <c r="AS24" s="276"/>
      <c r="AT24" s="276"/>
      <c r="AU24" s="276"/>
      <c r="AV24" s="276"/>
      <c r="AW24" s="276"/>
      <c r="AX24" s="276"/>
      <c r="AY24" s="319"/>
      <c r="AZ24" s="473"/>
      <c r="BA24" s="481"/>
      <c r="BB24" s="481"/>
      <c r="BC24" s="481"/>
      <c r="BD24" s="471"/>
      <c r="BE24" s="471"/>
      <c r="BF24" s="471"/>
      <c r="BG24" s="472"/>
    </row>
    <row r="25" spans="1:59" ht="12" customHeight="1">
      <c r="A25" s="15"/>
      <c r="B25" s="334">
        <f>BD27</f>
        <v>4</v>
      </c>
      <c r="C25" s="408" t="s">
        <v>1286</v>
      </c>
      <c r="D25" s="409"/>
      <c r="E25" s="409"/>
      <c r="F25" s="409" t="str">
        <f>IF(C25="ここに","",VLOOKUP(C25,'登録ナンバー'!$A$1:$C$620,2,0))</f>
        <v>川上</v>
      </c>
      <c r="G25" s="409"/>
      <c r="H25" s="409"/>
      <c r="I25" s="409"/>
      <c r="J25" s="409"/>
      <c r="K25" s="337" t="s">
        <v>4</v>
      </c>
      <c r="L25" s="409" t="s">
        <v>1287</v>
      </c>
      <c r="M25" s="409"/>
      <c r="N25" s="409"/>
      <c r="O25" s="409" t="str">
        <f>IF(L25="ここに","",VLOOKUP(L25,'登録ナンバー'!$A$1:$C$620,2,0))</f>
        <v>村田</v>
      </c>
      <c r="P25" s="409"/>
      <c r="Q25" s="409"/>
      <c r="R25" s="409"/>
      <c r="S25" s="477"/>
      <c r="T25" s="343">
        <v>0</v>
      </c>
      <c r="U25" s="341"/>
      <c r="V25" s="341"/>
      <c r="W25" s="341" t="s">
        <v>5</v>
      </c>
      <c r="X25" s="341">
        <v>6</v>
      </c>
      <c r="Y25" s="341"/>
      <c r="Z25" s="341"/>
      <c r="AA25" s="351"/>
      <c r="AB25" s="343">
        <v>6</v>
      </c>
      <c r="AC25" s="341"/>
      <c r="AD25" s="341"/>
      <c r="AE25" s="341" t="s">
        <v>5</v>
      </c>
      <c r="AF25" s="341">
        <v>7</v>
      </c>
      <c r="AG25" s="341"/>
      <c r="AH25" s="341"/>
      <c r="AI25" s="351"/>
      <c r="AJ25" s="343">
        <v>1</v>
      </c>
      <c r="AK25" s="341"/>
      <c r="AL25" s="341"/>
      <c r="AM25" s="341" t="s">
        <v>5</v>
      </c>
      <c r="AN25" s="341">
        <v>6</v>
      </c>
      <c r="AO25" s="341"/>
      <c r="AP25" s="341"/>
      <c r="AQ25" s="351"/>
      <c r="AR25" s="451"/>
      <c r="AS25" s="452"/>
      <c r="AT25" s="452"/>
      <c r="AU25" s="452"/>
      <c r="AV25" s="452"/>
      <c r="AW25" s="452"/>
      <c r="AX25" s="452"/>
      <c r="AY25" s="453"/>
      <c r="AZ25" s="375">
        <f>IF(COUNTIF(BA13:BC26,1)=2,"直接対決","")</f>
      </c>
      <c r="BA25" s="482">
        <f>COUNTIF(T25:AQ26,"⑥")+COUNTIF(T25:AQ26,"⑦")</f>
        <v>0</v>
      </c>
      <c r="BB25" s="482"/>
      <c r="BC25" s="482"/>
      <c r="BD25" s="504">
        <f>IF(AB13="","",3-BA25)</f>
        <v>3</v>
      </c>
      <c r="BE25" s="504"/>
      <c r="BF25" s="504"/>
      <c r="BG25" s="505"/>
    </row>
    <row r="26" spans="1:59" ht="7.5" customHeight="1">
      <c r="A26" s="15"/>
      <c r="B26" s="335"/>
      <c r="C26" s="410"/>
      <c r="D26" s="328"/>
      <c r="E26" s="328"/>
      <c r="F26" s="328"/>
      <c r="G26" s="328"/>
      <c r="H26" s="328"/>
      <c r="I26" s="328"/>
      <c r="J26" s="328"/>
      <c r="K26" s="337"/>
      <c r="L26" s="328"/>
      <c r="M26" s="328"/>
      <c r="N26" s="328"/>
      <c r="O26" s="328"/>
      <c r="P26" s="328"/>
      <c r="Q26" s="328"/>
      <c r="R26" s="328"/>
      <c r="S26" s="329"/>
      <c r="T26" s="344"/>
      <c r="U26" s="342"/>
      <c r="V26" s="342"/>
      <c r="W26" s="342"/>
      <c r="X26" s="342"/>
      <c r="Y26" s="342"/>
      <c r="Z26" s="342"/>
      <c r="AA26" s="352"/>
      <c r="AB26" s="344"/>
      <c r="AC26" s="342"/>
      <c r="AD26" s="342"/>
      <c r="AE26" s="342"/>
      <c r="AF26" s="342"/>
      <c r="AG26" s="342"/>
      <c r="AH26" s="342"/>
      <c r="AI26" s="352"/>
      <c r="AJ26" s="344"/>
      <c r="AK26" s="342"/>
      <c r="AL26" s="342"/>
      <c r="AM26" s="342"/>
      <c r="AN26" s="342"/>
      <c r="AO26" s="342"/>
      <c r="AP26" s="342"/>
      <c r="AQ26" s="352"/>
      <c r="AR26" s="454"/>
      <c r="AS26" s="455"/>
      <c r="AT26" s="455"/>
      <c r="AU26" s="455"/>
      <c r="AV26" s="455"/>
      <c r="AW26" s="455"/>
      <c r="AX26" s="455"/>
      <c r="AY26" s="456"/>
      <c r="AZ26" s="376"/>
      <c r="BA26" s="483"/>
      <c r="BB26" s="483"/>
      <c r="BC26" s="483"/>
      <c r="BD26" s="506"/>
      <c r="BE26" s="506"/>
      <c r="BF26" s="506"/>
      <c r="BG26" s="507"/>
    </row>
    <row r="27" spans="1:59" ht="17.25" customHeight="1" thickBot="1">
      <c r="A27" s="15"/>
      <c r="B27" s="15"/>
      <c r="C27" s="410" t="s">
        <v>6</v>
      </c>
      <c r="D27" s="328"/>
      <c r="E27" s="328"/>
      <c r="F27" s="328" t="str">
        <f>IF(C25="ここに","",VLOOKUP(C25,'登録ナンバー'!$A$1:$D$620,4,0))</f>
        <v>村田ＴＣ</v>
      </c>
      <c r="G27" s="328"/>
      <c r="H27" s="328"/>
      <c r="I27" s="328"/>
      <c r="J27" s="328"/>
      <c r="K27" s="215"/>
      <c r="L27" s="337" t="s">
        <v>6</v>
      </c>
      <c r="M27" s="337"/>
      <c r="N27" s="337"/>
      <c r="O27" s="328" t="str">
        <f>IF(L25="ここに","",VLOOKUP(L25,'登録ナンバー'!$A$1:$D$620,4,0))</f>
        <v>村田ＴＣ</v>
      </c>
      <c r="P27" s="328"/>
      <c r="Q27" s="328"/>
      <c r="R27" s="328"/>
      <c r="S27" s="329"/>
      <c r="T27" s="345"/>
      <c r="U27" s="346"/>
      <c r="V27" s="346"/>
      <c r="W27" s="342"/>
      <c r="X27" s="346"/>
      <c r="Y27" s="346"/>
      <c r="Z27" s="346"/>
      <c r="AA27" s="353"/>
      <c r="AB27" s="345"/>
      <c r="AC27" s="346"/>
      <c r="AD27" s="346"/>
      <c r="AE27" s="342"/>
      <c r="AF27" s="346"/>
      <c r="AG27" s="346"/>
      <c r="AH27" s="346"/>
      <c r="AI27" s="353"/>
      <c r="AJ27" s="345"/>
      <c r="AK27" s="346"/>
      <c r="AL27" s="346"/>
      <c r="AM27" s="346"/>
      <c r="AN27" s="346"/>
      <c r="AO27" s="346"/>
      <c r="AP27" s="346"/>
      <c r="AQ27" s="353"/>
      <c r="AR27" s="454"/>
      <c r="AS27" s="455"/>
      <c r="AT27" s="455"/>
      <c r="AU27" s="455"/>
      <c r="AV27" s="455"/>
      <c r="AW27" s="455"/>
      <c r="AX27" s="455"/>
      <c r="AY27" s="456"/>
      <c r="AZ27" s="373">
        <f>IF(OR(COUNTIF(BA13:BC26,2)=3,COUNTIF(BA13:BC26,1)=3),(AB28+AJ28+T28)/(AB28+AJ28+AF25+AN25+X25+T28),"")</f>
      </c>
      <c r="BA27" s="501"/>
      <c r="BB27" s="501"/>
      <c r="BC27" s="501"/>
      <c r="BD27" s="502">
        <f>IF(AZ27&lt;&gt;"",RANK(AZ27,AZ15:AZ28),RANK(BA25,BA13:BC26))</f>
        <v>4</v>
      </c>
      <c r="BE27" s="502"/>
      <c r="BF27" s="502"/>
      <c r="BG27" s="503"/>
    </row>
    <row r="28" spans="2:59" ht="6.75" customHeight="1" hidden="1">
      <c r="B28" s="15"/>
      <c r="C28" s="418"/>
      <c r="D28" s="419"/>
      <c r="E28" s="419"/>
      <c r="F28" s="215"/>
      <c r="G28" s="215"/>
      <c r="H28" s="215"/>
      <c r="I28" s="215"/>
      <c r="J28" s="215"/>
      <c r="K28" s="215"/>
      <c r="L28" s="419"/>
      <c r="M28" s="419"/>
      <c r="N28" s="419"/>
      <c r="O28" s="215"/>
      <c r="P28" s="215"/>
      <c r="Q28" s="215"/>
      <c r="R28" s="219"/>
      <c r="S28" s="220"/>
      <c r="T28" s="258">
        <f>IF(T25="⑦","7",IF(T25="⑥","6",T25))</f>
        <v>0</v>
      </c>
      <c r="U28" s="244"/>
      <c r="V28" s="244"/>
      <c r="W28" s="244"/>
      <c r="X28" s="244"/>
      <c r="Y28" s="244"/>
      <c r="Z28" s="244"/>
      <c r="AA28" s="259"/>
      <c r="AB28" s="258">
        <f>IF(AB25="⑦","7",IF(AB25="⑥","6",AB25))</f>
        <v>6</v>
      </c>
      <c r="AC28" s="244"/>
      <c r="AD28" s="244"/>
      <c r="AE28" s="244"/>
      <c r="AF28" s="244"/>
      <c r="AG28" s="244"/>
      <c r="AH28" s="244"/>
      <c r="AI28" s="259"/>
      <c r="AJ28" s="258">
        <f>IF(AJ25="⑦","7",IF(AJ25="⑥","6",AJ25))</f>
        <v>1</v>
      </c>
      <c r="AK28" s="244"/>
      <c r="AL28" s="244"/>
      <c r="AM28" s="244"/>
      <c r="AN28" s="244"/>
      <c r="AO28" s="244"/>
      <c r="AP28" s="244"/>
      <c r="AQ28" s="259"/>
      <c r="AR28" s="454"/>
      <c r="AS28" s="455"/>
      <c r="AT28" s="455"/>
      <c r="AU28" s="455"/>
      <c r="AV28" s="455"/>
      <c r="AW28" s="455"/>
      <c r="AX28" s="455"/>
      <c r="AY28" s="456"/>
      <c r="AZ28" s="373"/>
      <c r="BA28" s="501"/>
      <c r="BB28" s="501"/>
      <c r="BC28" s="501"/>
      <c r="BD28" s="502"/>
      <c r="BE28" s="502"/>
      <c r="BF28" s="502"/>
      <c r="BG28" s="503"/>
    </row>
    <row r="29" spans="3:59" ht="5.25" customHeight="1">
      <c r="C29" s="230"/>
      <c r="D29" s="230"/>
      <c r="E29" s="230"/>
      <c r="F29" s="230"/>
      <c r="G29" s="230"/>
      <c r="H29" s="230"/>
      <c r="I29" s="231"/>
      <c r="J29" s="231"/>
      <c r="K29" s="232"/>
      <c r="L29" s="233"/>
      <c r="M29" s="233"/>
      <c r="N29" s="233"/>
      <c r="O29" s="233"/>
      <c r="P29" s="233"/>
      <c r="Q29" s="233"/>
      <c r="R29" s="233"/>
      <c r="S29" s="232"/>
      <c r="T29" s="233"/>
      <c r="U29" s="233"/>
      <c r="V29" s="233"/>
      <c r="W29" s="233"/>
      <c r="X29" s="244"/>
      <c r="Y29" s="244"/>
      <c r="Z29" s="244"/>
      <c r="AA29" s="245"/>
      <c r="AB29" s="245"/>
      <c r="AC29" s="245"/>
      <c r="AD29" s="245"/>
      <c r="AE29" s="245"/>
      <c r="AF29" s="245"/>
      <c r="AG29" s="245"/>
      <c r="AH29" s="245"/>
      <c r="AI29" s="245"/>
      <c r="AJ29" s="234"/>
      <c r="AK29" s="234"/>
      <c r="AL29" s="234"/>
      <c r="AM29" s="234"/>
      <c r="AN29" s="234"/>
      <c r="AO29" s="234"/>
      <c r="AP29" s="234"/>
      <c r="AQ29" s="235"/>
      <c r="AR29" s="235"/>
      <c r="AS29" s="235"/>
      <c r="AT29" s="235"/>
      <c r="AU29" s="236"/>
      <c r="AV29" s="236"/>
      <c r="AW29" s="236"/>
      <c r="AX29" s="236"/>
      <c r="AY29" s="244"/>
      <c r="AZ29" s="17"/>
      <c r="BA29" s="17"/>
      <c r="BB29" s="17"/>
      <c r="BC29" s="17"/>
      <c r="BD29" s="17"/>
      <c r="BE29" s="17"/>
      <c r="BF29" s="17"/>
      <c r="BG29" s="17"/>
    </row>
    <row r="30" spans="3:51" ht="8.25" customHeight="1" thickBot="1"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255"/>
    </row>
    <row r="31" spans="1:59" ht="12" customHeight="1">
      <c r="A31" s="15"/>
      <c r="C31" s="416" t="s">
        <v>13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52"/>
      <c r="T31" s="474" t="str">
        <f>F35</f>
        <v>山口</v>
      </c>
      <c r="U31" s="475"/>
      <c r="V31" s="475"/>
      <c r="W31" s="475"/>
      <c r="X31" s="475"/>
      <c r="Y31" s="475"/>
      <c r="Z31" s="475"/>
      <c r="AA31" s="543"/>
      <c r="AB31" s="344" t="str">
        <f>F39</f>
        <v>松井</v>
      </c>
      <c r="AC31" s="342"/>
      <c r="AD31" s="342"/>
      <c r="AE31" s="342"/>
      <c r="AF31" s="342"/>
      <c r="AG31" s="342"/>
      <c r="AH31" s="342"/>
      <c r="AI31" s="342"/>
      <c r="AJ31" s="344" t="str">
        <f>F43</f>
        <v>北野</v>
      </c>
      <c r="AK31" s="342"/>
      <c r="AL31" s="342"/>
      <c r="AM31" s="342"/>
      <c r="AN31" s="342"/>
      <c r="AO31" s="342"/>
      <c r="AP31" s="342"/>
      <c r="AQ31" s="352"/>
      <c r="AR31" s="474" t="str">
        <f>F47</f>
        <v>竹田</v>
      </c>
      <c r="AS31" s="475"/>
      <c r="AT31" s="475"/>
      <c r="AU31" s="475"/>
      <c r="AV31" s="475"/>
      <c r="AW31" s="475"/>
      <c r="AX31" s="475"/>
      <c r="AY31" s="476"/>
      <c r="AZ31" s="358">
        <f>IF(AZ37&lt;&gt;"","取得","")</f>
      </c>
      <c r="BA31" s="17"/>
      <c r="BB31" s="432" t="s">
        <v>1</v>
      </c>
      <c r="BC31" s="432"/>
      <c r="BD31" s="432"/>
      <c r="BE31" s="432"/>
      <c r="BF31" s="432"/>
      <c r="BG31" s="500"/>
    </row>
    <row r="32" spans="1:59" ht="12" customHeight="1">
      <c r="A32" s="15"/>
      <c r="C32" s="416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52"/>
      <c r="T32" s="344"/>
      <c r="U32" s="342"/>
      <c r="V32" s="342"/>
      <c r="W32" s="342"/>
      <c r="X32" s="342"/>
      <c r="Y32" s="342"/>
      <c r="Z32" s="342"/>
      <c r="AA32" s="352"/>
      <c r="AB32" s="344"/>
      <c r="AC32" s="342"/>
      <c r="AD32" s="342"/>
      <c r="AE32" s="342"/>
      <c r="AF32" s="342"/>
      <c r="AG32" s="342"/>
      <c r="AH32" s="342"/>
      <c r="AI32" s="342"/>
      <c r="AJ32" s="344"/>
      <c r="AK32" s="342"/>
      <c r="AL32" s="342"/>
      <c r="AM32" s="342"/>
      <c r="AN32" s="342"/>
      <c r="AO32" s="342"/>
      <c r="AP32" s="342"/>
      <c r="AQ32" s="352"/>
      <c r="AR32" s="344"/>
      <c r="AS32" s="342"/>
      <c r="AT32" s="342"/>
      <c r="AU32" s="342"/>
      <c r="AV32" s="342"/>
      <c r="AW32" s="342"/>
      <c r="AX32" s="342"/>
      <c r="AY32" s="414"/>
      <c r="AZ32" s="359"/>
      <c r="BB32" s="371"/>
      <c r="BC32" s="371"/>
      <c r="BD32" s="371"/>
      <c r="BE32" s="371"/>
      <c r="BF32" s="371"/>
      <c r="BG32" s="335"/>
    </row>
    <row r="33" spans="1:59" ht="12" customHeight="1">
      <c r="A33" s="15"/>
      <c r="C33" s="416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52"/>
      <c r="T33" s="344" t="str">
        <f>O35</f>
        <v>山口</v>
      </c>
      <c r="U33" s="342"/>
      <c r="V33" s="342"/>
      <c r="W33" s="342"/>
      <c r="X33" s="342"/>
      <c r="Y33" s="342"/>
      <c r="Z33" s="342"/>
      <c r="AA33" s="352"/>
      <c r="AB33" s="344" t="str">
        <f>O39</f>
        <v>古市</v>
      </c>
      <c r="AC33" s="342"/>
      <c r="AD33" s="342"/>
      <c r="AE33" s="342"/>
      <c r="AF33" s="342"/>
      <c r="AG33" s="342"/>
      <c r="AH33" s="342"/>
      <c r="AI33" s="342"/>
      <c r="AJ33" s="344" t="str">
        <f>O43</f>
        <v>河西</v>
      </c>
      <c r="AK33" s="342"/>
      <c r="AL33" s="342"/>
      <c r="AM33" s="342"/>
      <c r="AN33" s="342"/>
      <c r="AO33" s="342"/>
      <c r="AP33" s="342"/>
      <c r="AQ33" s="352"/>
      <c r="AR33" s="342" t="str">
        <f>O47</f>
        <v>大脇</v>
      </c>
      <c r="AS33" s="342"/>
      <c r="AT33" s="342"/>
      <c r="AU33" s="342"/>
      <c r="AV33" s="342"/>
      <c r="AW33" s="342"/>
      <c r="AX33" s="342"/>
      <c r="AY33" s="414"/>
      <c r="AZ33" s="359">
        <f>IF(AZ37&lt;&gt;"","ゲーム率","")</f>
      </c>
      <c r="BA33" s="371"/>
      <c r="BB33" s="371" t="s">
        <v>2</v>
      </c>
      <c r="BC33" s="371"/>
      <c r="BD33" s="371"/>
      <c r="BE33" s="371"/>
      <c r="BF33" s="371"/>
      <c r="BG33" s="335"/>
    </row>
    <row r="34" spans="1:59" ht="12" customHeight="1">
      <c r="A34" s="15"/>
      <c r="C34" s="417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3"/>
      <c r="T34" s="411"/>
      <c r="U34" s="412"/>
      <c r="V34" s="412"/>
      <c r="W34" s="412"/>
      <c r="X34" s="412"/>
      <c r="Y34" s="412"/>
      <c r="Z34" s="412"/>
      <c r="AA34" s="413"/>
      <c r="AB34" s="411"/>
      <c r="AC34" s="412"/>
      <c r="AD34" s="412"/>
      <c r="AE34" s="412"/>
      <c r="AF34" s="412"/>
      <c r="AG34" s="412"/>
      <c r="AH34" s="412"/>
      <c r="AI34" s="412"/>
      <c r="AJ34" s="411"/>
      <c r="AK34" s="412"/>
      <c r="AL34" s="412"/>
      <c r="AM34" s="412"/>
      <c r="AN34" s="412"/>
      <c r="AO34" s="412"/>
      <c r="AP34" s="412"/>
      <c r="AQ34" s="413"/>
      <c r="AR34" s="412"/>
      <c r="AS34" s="412"/>
      <c r="AT34" s="412"/>
      <c r="AU34" s="412"/>
      <c r="AV34" s="412"/>
      <c r="AW34" s="412"/>
      <c r="AX34" s="412"/>
      <c r="AY34" s="415"/>
      <c r="AZ34" s="488"/>
      <c r="BA34" s="438"/>
      <c r="BB34" s="438"/>
      <c r="BC34" s="438"/>
      <c r="BD34" s="438"/>
      <c r="BE34" s="438"/>
      <c r="BF34" s="438"/>
      <c r="BG34" s="493"/>
    </row>
    <row r="35" spans="1:59" s="6" customFormat="1" ht="12" customHeight="1">
      <c r="A35" s="16"/>
      <c r="B35" s="334">
        <f>BD37</f>
        <v>1</v>
      </c>
      <c r="C35" s="408" t="s">
        <v>1284</v>
      </c>
      <c r="D35" s="409"/>
      <c r="E35" s="409"/>
      <c r="F35" s="430" t="str">
        <f>IF(C35="ここに","",VLOOKUP(C35,'登録ナンバー'!$A$1:$C$620,2,0))</f>
        <v>山口</v>
      </c>
      <c r="G35" s="430"/>
      <c r="H35" s="430"/>
      <c r="I35" s="430"/>
      <c r="J35" s="430"/>
      <c r="K35" s="336" t="s">
        <v>4</v>
      </c>
      <c r="L35" s="430" t="s">
        <v>1285</v>
      </c>
      <c r="M35" s="430"/>
      <c r="N35" s="430"/>
      <c r="O35" s="430" t="str">
        <f>IF(L35="ここに","",VLOOKUP(L35,'登録ナンバー'!$A$1:$C$620,2,0))</f>
        <v>山口</v>
      </c>
      <c r="P35" s="430"/>
      <c r="Q35" s="430"/>
      <c r="R35" s="430"/>
      <c r="S35" s="430"/>
      <c r="T35" s="399">
        <f>IF(AB35="","丸付き数字は試合順番","")</f>
      </c>
      <c r="U35" s="400"/>
      <c r="V35" s="400"/>
      <c r="W35" s="400"/>
      <c r="X35" s="400"/>
      <c r="Y35" s="400"/>
      <c r="Z35" s="400"/>
      <c r="AA35" s="401"/>
      <c r="AB35" s="445" t="s">
        <v>1321</v>
      </c>
      <c r="AC35" s="347"/>
      <c r="AD35" s="347"/>
      <c r="AE35" s="347" t="s">
        <v>5</v>
      </c>
      <c r="AF35" s="347">
        <v>5</v>
      </c>
      <c r="AG35" s="347"/>
      <c r="AH35" s="347"/>
      <c r="AI35" s="397"/>
      <c r="AJ35" s="445" t="s">
        <v>1324</v>
      </c>
      <c r="AK35" s="347"/>
      <c r="AL35" s="347"/>
      <c r="AM35" s="347" t="s">
        <v>5</v>
      </c>
      <c r="AN35" s="354">
        <v>3</v>
      </c>
      <c r="AO35" s="354"/>
      <c r="AP35" s="354"/>
      <c r="AQ35" s="355"/>
      <c r="AR35" s="445" t="s">
        <v>1324</v>
      </c>
      <c r="AS35" s="347"/>
      <c r="AT35" s="347" t="s">
        <v>5</v>
      </c>
      <c r="AU35" s="347">
        <v>4</v>
      </c>
      <c r="AV35" s="347"/>
      <c r="AW35" s="347"/>
      <c r="AX35" s="347"/>
      <c r="AY35" s="447"/>
      <c r="AZ35" s="360">
        <f>IF(COUNTIF(BA35:BC48,1)=2,"直接対決","")</f>
      </c>
      <c r="BA35" s="494">
        <v>3</v>
      </c>
      <c r="BB35" s="494"/>
      <c r="BC35" s="494"/>
      <c r="BD35" s="484">
        <f>IF(AB35="","",3-BA35)</f>
        <v>0</v>
      </c>
      <c r="BE35" s="484"/>
      <c r="BF35" s="484"/>
      <c r="BG35" s="485"/>
    </row>
    <row r="36" spans="1:59" s="6" customFormat="1" ht="4.5" customHeight="1">
      <c r="A36" s="16"/>
      <c r="B36" s="334"/>
      <c r="C36" s="410"/>
      <c r="D36" s="328"/>
      <c r="E36" s="328"/>
      <c r="F36" s="326"/>
      <c r="G36" s="326"/>
      <c r="H36" s="326"/>
      <c r="I36" s="326"/>
      <c r="J36" s="326"/>
      <c r="K36" s="336"/>
      <c r="L36" s="326"/>
      <c r="M36" s="326"/>
      <c r="N36" s="326"/>
      <c r="O36" s="326"/>
      <c r="P36" s="326"/>
      <c r="Q36" s="326"/>
      <c r="R36" s="326"/>
      <c r="S36" s="326"/>
      <c r="T36" s="402"/>
      <c r="U36" s="403"/>
      <c r="V36" s="403"/>
      <c r="W36" s="403"/>
      <c r="X36" s="403"/>
      <c r="Y36" s="403"/>
      <c r="Z36" s="403"/>
      <c r="AA36" s="404"/>
      <c r="AB36" s="446"/>
      <c r="AC36" s="348"/>
      <c r="AD36" s="348"/>
      <c r="AE36" s="348"/>
      <c r="AF36" s="348"/>
      <c r="AG36" s="348"/>
      <c r="AH36" s="348"/>
      <c r="AI36" s="398"/>
      <c r="AJ36" s="446"/>
      <c r="AK36" s="348"/>
      <c r="AL36" s="348"/>
      <c r="AM36" s="348"/>
      <c r="AN36" s="356"/>
      <c r="AO36" s="356"/>
      <c r="AP36" s="356"/>
      <c r="AQ36" s="357"/>
      <c r="AR36" s="446"/>
      <c r="AS36" s="348"/>
      <c r="AT36" s="348"/>
      <c r="AU36" s="348"/>
      <c r="AV36" s="348"/>
      <c r="AW36" s="348"/>
      <c r="AX36" s="348"/>
      <c r="AY36" s="448"/>
      <c r="AZ36" s="361"/>
      <c r="BA36" s="495"/>
      <c r="BB36" s="495"/>
      <c r="BC36" s="495"/>
      <c r="BD36" s="486"/>
      <c r="BE36" s="486"/>
      <c r="BF36" s="486"/>
      <c r="BG36" s="487"/>
    </row>
    <row r="37" spans="1:59" ht="16.5" customHeight="1">
      <c r="A37" s="15"/>
      <c r="C37" s="410" t="s">
        <v>6</v>
      </c>
      <c r="D37" s="328"/>
      <c r="E37" s="328"/>
      <c r="F37" s="326" t="str">
        <f>IF(C35="ここに","",VLOOKUP(C35,'登録ナンバー'!$A$1:$D$620,4,0))</f>
        <v>Kテニス</v>
      </c>
      <c r="G37" s="326"/>
      <c r="H37" s="326"/>
      <c r="I37" s="326"/>
      <c r="J37" s="326"/>
      <c r="K37" s="286"/>
      <c r="L37" s="336" t="s">
        <v>6</v>
      </c>
      <c r="M37" s="336"/>
      <c r="N37" s="336"/>
      <c r="O37" s="326" t="str">
        <f>IF(L35="ここに","",VLOOKUP(L35,'登録ナンバー'!$A$1:$D$620,4,0))</f>
        <v>Kテニス</v>
      </c>
      <c r="P37" s="326"/>
      <c r="Q37" s="326"/>
      <c r="R37" s="326"/>
      <c r="S37" s="327"/>
      <c r="T37" s="402"/>
      <c r="U37" s="403"/>
      <c r="V37" s="403"/>
      <c r="W37" s="403"/>
      <c r="X37" s="403"/>
      <c r="Y37" s="403"/>
      <c r="Z37" s="403"/>
      <c r="AA37" s="404"/>
      <c r="AB37" s="446"/>
      <c r="AC37" s="348"/>
      <c r="AD37" s="348"/>
      <c r="AE37" s="348"/>
      <c r="AF37" s="348"/>
      <c r="AG37" s="348"/>
      <c r="AH37" s="348"/>
      <c r="AI37" s="398"/>
      <c r="AJ37" s="446"/>
      <c r="AK37" s="348"/>
      <c r="AL37" s="348"/>
      <c r="AM37" s="348"/>
      <c r="AN37" s="356"/>
      <c r="AO37" s="356"/>
      <c r="AP37" s="356"/>
      <c r="AQ37" s="357"/>
      <c r="AR37" s="446"/>
      <c r="AS37" s="348"/>
      <c r="AT37" s="348"/>
      <c r="AU37" s="348"/>
      <c r="AV37" s="348"/>
      <c r="AW37" s="348"/>
      <c r="AX37" s="348"/>
      <c r="AY37" s="448"/>
      <c r="AZ37" s="362">
        <f>IF(OR(COUNTIF(BA35:BC48,2)=3,COUNTIF(BA35:BC48,1)=3),(AB38+AJ38+AR38)/(AB38+AJ38+AF35+AN35+AW35+AR38),"")</f>
      </c>
      <c r="BA37" s="449"/>
      <c r="BB37" s="449"/>
      <c r="BC37" s="449"/>
      <c r="BD37" s="496">
        <f>IF(AZ37&lt;&gt;"",RANK(AZ37,AZ37:AZ50),RANK(BA35,BA35:BC48))</f>
        <v>1</v>
      </c>
      <c r="BE37" s="496"/>
      <c r="BF37" s="496"/>
      <c r="BG37" s="497"/>
    </row>
    <row r="38" spans="1:59" ht="6" customHeight="1" hidden="1">
      <c r="A38" s="15"/>
      <c r="C38" s="418"/>
      <c r="D38" s="419"/>
      <c r="E38" s="419"/>
      <c r="F38" s="286"/>
      <c r="G38" s="286"/>
      <c r="H38" s="286"/>
      <c r="I38" s="286"/>
      <c r="J38" s="287"/>
      <c r="K38" s="286"/>
      <c r="L38" s="420"/>
      <c r="M38" s="420"/>
      <c r="N38" s="420"/>
      <c r="O38" s="286"/>
      <c r="P38" s="286"/>
      <c r="Q38" s="286"/>
      <c r="R38" s="288"/>
      <c r="S38" s="314"/>
      <c r="T38" s="405"/>
      <c r="U38" s="406"/>
      <c r="V38" s="406"/>
      <c r="W38" s="406"/>
      <c r="X38" s="406"/>
      <c r="Y38" s="406"/>
      <c r="Z38" s="406"/>
      <c r="AA38" s="407"/>
      <c r="AB38" s="266" t="str">
        <f>IF(AB35="⑦","7",IF(AB35="⑥","6",AB35))</f>
        <v>7</v>
      </c>
      <c r="AC38" s="267"/>
      <c r="AD38" s="267"/>
      <c r="AE38" s="267"/>
      <c r="AF38" s="267"/>
      <c r="AG38" s="267"/>
      <c r="AH38" s="267"/>
      <c r="AI38" s="268"/>
      <c r="AJ38" s="266" t="str">
        <f>IF(AJ35="⑦","7",IF(AJ35="⑥","6",AJ35))</f>
        <v>➅</v>
      </c>
      <c r="AK38" s="267"/>
      <c r="AL38" s="267"/>
      <c r="AM38" s="267"/>
      <c r="AN38" s="267"/>
      <c r="AO38" s="267"/>
      <c r="AP38" s="267"/>
      <c r="AQ38" s="268"/>
      <c r="AR38" s="267" t="str">
        <f>IF(AR35="⑦","7",IF(AR35="⑥","6",AR35))</f>
        <v>➅</v>
      </c>
      <c r="AS38" s="267"/>
      <c r="AT38" s="267"/>
      <c r="AU38" s="315"/>
      <c r="AV38" s="316"/>
      <c r="AW38" s="315"/>
      <c r="AX38" s="315"/>
      <c r="AY38" s="317"/>
      <c r="AZ38" s="363"/>
      <c r="BA38" s="450"/>
      <c r="BB38" s="450"/>
      <c r="BC38" s="450"/>
      <c r="BD38" s="498"/>
      <c r="BE38" s="498"/>
      <c r="BF38" s="498"/>
      <c r="BG38" s="499"/>
    </row>
    <row r="39" spans="1:59" ht="12" customHeight="1">
      <c r="A39" s="15"/>
      <c r="B39" s="334">
        <f>BD41</f>
        <v>3</v>
      </c>
      <c r="C39" s="408" t="s">
        <v>938</v>
      </c>
      <c r="D39" s="409"/>
      <c r="E39" s="409"/>
      <c r="F39" s="409" t="str">
        <f>IF(C39="ここに","",VLOOKUP(C39,'登録ナンバー'!$A$1:$C$620,2,0))</f>
        <v>松井</v>
      </c>
      <c r="G39" s="409"/>
      <c r="H39" s="409"/>
      <c r="I39" s="409"/>
      <c r="J39" s="409"/>
      <c r="K39" s="337" t="s">
        <v>4</v>
      </c>
      <c r="L39" s="409" t="s">
        <v>3</v>
      </c>
      <c r="M39" s="409"/>
      <c r="N39" s="409"/>
      <c r="O39" s="409" t="s">
        <v>617</v>
      </c>
      <c r="P39" s="409"/>
      <c r="Q39" s="409"/>
      <c r="R39" s="409"/>
      <c r="S39" s="477"/>
      <c r="T39" s="343">
        <f>IF(AB35="","",IF(AND(AF35=6,AB35&lt;&gt;"⑦"),"⑥",IF(AF35=7,"⑦",AF35)))</f>
        <v>5</v>
      </c>
      <c r="U39" s="341"/>
      <c r="V39" s="341"/>
      <c r="W39" s="341" t="s">
        <v>5</v>
      </c>
      <c r="X39" s="341">
        <f>IF(AB35="","",IF(AB35="⑥",6,IF(AB35="⑦",7,AB35)))</f>
        <v>7</v>
      </c>
      <c r="Y39" s="341"/>
      <c r="Z39" s="341"/>
      <c r="AA39" s="351"/>
      <c r="AB39" s="421"/>
      <c r="AC39" s="422"/>
      <c r="AD39" s="422"/>
      <c r="AE39" s="422"/>
      <c r="AF39" s="422"/>
      <c r="AG39" s="422"/>
      <c r="AH39" s="422"/>
      <c r="AI39" s="423"/>
      <c r="AJ39" s="538" t="s">
        <v>1324</v>
      </c>
      <c r="AK39" s="349"/>
      <c r="AL39" s="349"/>
      <c r="AM39" s="349" t="s">
        <v>5</v>
      </c>
      <c r="AN39" s="341">
        <v>1</v>
      </c>
      <c r="AO39" s="341"/>
      <c r="AP39" s="341"/>
      <c r="AQ39" s="351"/>
      <c r="AR39" s="538">
        <v>5</v>
      </c>
      <c r="AS39" s="349"/>
      <c r="AT39" s="349" t="s">
        <v>5</v>
      </c>
      <c r="AU39" s="349">
        <v>7</v>
      </c>
      <c r="AV39" s="349"/>
      <c r="AW39" s="349"/>
      <c r="AX39" s="349"/>
      <c r="AY39" s="531"/>
      <c r="AZ39" s="375">
        <f>IF(COUNTIF(BA35:BC50,1)=2,"直接対決","")</f>
      </c>
      <c r="BA39" s="482">
        <v>1</v>
      </c>
      <c r="BB39" s="482"/>
      <c r="BC39" s="482"/>
      <c r="BD39" s="504">
        <f>IF(AB35="","",3-BA39)</f>
        <v>2</v>
      </c>
      <c r="BE39" s="504"/>
      <c r="BF39" s="504"/>
      <c r="BG39" s="505"/>
    </row>
    <row r="40" spans="1:59" ht="6" customHeight="1">
      <c r="A40" s="15"/>
      <c r="B40" s="334"/>
      <c r="C40" s="410"/>
      <c r="D40" s="328"/>
      <c r="E40" s="328"/>
      <c r="F40" s="328"/>
      <c r="G40" s="328"/>
      <c r="H40" s="328"/>
      <c r="I40" s="328"/>
      <c r="J40" s="328"/>
      <c r="K40" s="337"/>
      <c r="L40" s="328"/>
      <c r="M40" s="328"/>
      <c r="N40" s="328"/>
      <c r="O40" s="328"/>
      <c r="P40" s="328"/>
      <c r="Q40" s="328"/>
      <c r="R40" s="328"/>
      <c r="S40" s="329"/>
      <c r="T40" s="344"/>
      <c r="U40" s="342"/>
      <c r="V40" s="342"/>
      <c r="W40" s="342"/>
      <c r="X40" s="342"/>
      <c r="Y40" s="342"/>
      <c r="Z40" s="342"/>
      <c r="AA40" s="352"/>
      <c r="AB40" s="424"/>
      <c r="AC40" s="425"/>
      <c r="AD40" s="425"/>
      <c r="AE40" s="425"/>
      <c r="AF40" s="425"/>
      <c r="AG40" s="425"/>
      <c r="AH40" s="425"/>
      <c r="AI40" s="426"/>
      <c r="AJ40" s="539"/>
      <c r="AK40" s="350"/>
      <c r="AL40" s="350"/>
      <c r="AM40" s="350"/>
      <c r="AN40" s="342"/>
      <c r="AO40" s="342"/>
      <c r="AP40" s="342"/>
      <c r="AQ40" s="352"/>
      <c r="AR40" s="539"/>
      <c r="AS40" s="350"/>
      <c r="AT40" s="350"/>
      <c r="AU40" s="350"/>
      <c r="AV40" s="350"/>
      <c r="AW40" s="350"/>
      <c r="AX40" s="350"/>
      <c r="AY40" s="532"/>
      <c r="AZ40" s="376"/>
      <c r="BA40" s="483"/>
      <c r="BB40" s="483"/>
      <c r="BC40" s="483"/>
      <c r="BD40" s="506"/>
      <c r="BE40" s="506"/>
      <c r="BF40" s="506"/>
      <c r="BG40" s="507"/>
    </row>
    <row r="41" spans="1:59" ht="17.25" customHeight="1">
      <c r="A41" s="15"/>
      <c r="B41" s="15"/>
      <c r="C41" s="410" t="s">
        <v>6</v>
      </c>
      <c r="D41" s="328"/>
      <c r="E41" s="328"/>
      <c r="F41" s="328" t="str">
        <f>IF(C39="ここに","",VLOOKUP(C39,'登録ナンバー'!$A$1:$D$620,4,0))</f>
        <v>フレンズ</v>
      </c>
      <c r="G41" s="328"/>
      <c r="H41" s="328"/>
      <c r="I41" s="328"/>
      <c r="J41" s="328"/>
      <c r="K41" s="215"/>
      <c r="L41" s="337" t="s">
        <v>6</v>
      </c>
      <c r="M41" s="337"/>
      <c r="N41" s="337"/>
      <c r="O41" s="328" t="s">
        <v>806</v>
      </c>
      <c r="P41" s="328"/>
      <c r="Q41" s="328"/>
      <c r="R41" s="328"/>
      <c r="S41" s="329"/>
      <c r="T41" s="344"/>
      <c r="U41" s="342"/>
      <c r="V41" s="342"/>
      <c r="W41" s="342"/>
      <c r="X41" s="342"/>
      <c r="Y41" s="342"/>
      <c r="Z41" s="342"/>
      <c r="AA41" s="352"/>
      <c r="AB41" s="424"/>
      <c r="AC41" s="425"/>
      <c r="AD41" s="425"/>
      <c r="AE41" s="425"/>
      <c r="AF41" s="425"/>
      <c r="AG41" s="425"/>
      <c r="AH41" s="425"/>
      <c r="AI41" s="426"/>
      <c r="AJ41" s="539"/>
      <c r="AK41" s="350"/>
      <c r="AL41" s="350"/>
      <c r="AM41" s="350"/>
      <c r="AN41" s="342"/>
      <c r="AO41" s="342"/>
      <c r="AP41" s="342"/>
      <c r="AQ41" s="352"/>
      <c r="AR41" s="539"/>
      <c r="AS41" s="350"/>
      <c r="AT41" s="350"/>
      <c r="AU41" s="350"/>
      <c r="AV41" s="350"/>
      <c r="AW41" s="350"/>
      <c r="AX41" s="350"/>
      <c r="AY41" s="532"/>
      <c r="AZ41" s="373">
        <f>IF(OR(COUNTIF(BA35:BC48,2)=3,COUNTIF(BA35:BC48,1)=3),(T42+AJ42+AR42)/(T42+AJ42+X39+AN39+AW39+AR42),"")</f>
      </c>
      <c r="BA41" s="371"/>
      <c r="BB41" s="371"/>
      <c r="BC41" s="371"/>
      <c r="BD41" s="502">
        <f>IF(AZ41&lt;&gt;"",RANK(AZ41,AZ37:AZ50),RANK(BA39,BA35:BC48))</f>
        <v>3</v>
      </c>
      <c r="BE41" s="502"/>
      <c r="BF41" s="502"/>
      <c r="BG41" s="503"/>
    </row>
    <row r="42" spans="1:59" ht="4.5" customHeight="1" hidden="1">
      <c r="A42" s="15"/>
      <c r="B42" s="15"/>
      <c r="C42" s="418"/>
      <c r="D42" s="419"/>
      <c r="E42" s="419"/>
      <c r="F42" s="215"/>
      <c r="G42" s="215"/>
      <c r="H42" s="215"/>
      <c r="I42" s="215"/>
      <c r="J42" s="218"/>
      <c r="K42" s="215"/>
      <c r="L42" s="419"/>
      <c r="M42" s="419"/>
      <c r="N42" s="419"/>
      <c r="O42" s="215"/>
      <c r="P42" s="215"/>
      <c r="Q42" s="215"/>
      <c r="R42" s="219"/>
      <c r="S42" s="256"/>
      <c r="T42" s="221">
        <f>IF(T39="⑦","7",IF(T39="⑥","6",T39))</f>
        <v>5</v>
      </c>
      <c r="U42" s="225"/>
      <c r="V42" s="225"/>
      <c r="W42" s="225"/>
      <c r="X42" s="225"/>
      <c r="Y42" s="225"/>
      <c r="Z42" s="225"/>
      <c r="AA42" s="226"/>
      <c r="AB42" s="427"/>
      <c r="AC42" s="428"/>
      <c r="AD42" s="428"/>
      <c r="AE42" s="428"/>
      <c r="AF42" s="428"/>
      <c r="AG42" s="428"/>
      <c r="AH42" s="428"/>
      <c r="AI42" s="429"/>
      <c r="AJ42" s="221" t="str">
        <f>IF(AJ39="⑦","7",IF(AJ39="⑥","6",AJ39))</f>
        <v>➅</v>
      </c>
      <c r="AK42" s="222"/>
      <c r="AL42" s="222"/>
      <c r="AM42" s="222"/>
      <c r="AN42" s="222"/>
      <c r="AO42" s="222"/>
      <c r="AP42" s="222"/>
      <c r="AQ42" s="223"/>
      <c r="AR42" s="222">
        <f>IF(AR39="⑦","7",IF(AR39="⑥","6",AR39))</f>
        <v>5</v>
      </c>
      <c r="AS42" s="222"/>
      <c r="AT42" s="222"/>
      <c r="AU42" s="222"/>
      <c r="AV42" s="222"/>
      <c r="AW42" s="222"/>
      <c r="AX42" s="222"/>
      <c r="AY42" s="257"/>
      <c r="AZ42" s="374"/>
      <c r="BA42" s="438"/>
      <c r="BB42" s="438"/>
      <c r="BC42" s="438"/>
      <c r="BD42" s="508"/>
      <c r="BE42" s="508"/>
      <c r="BF42" s="508"/>
      <c r="BG42" s="509"/>
    </row>
    <row r="43" spans="1:59" ht="12" customHeight="1">
      <c r="A43" s="15"/>
      <c r="B43" s="334">
        <f>BD45</f>
        <v>4</v>
      </c>
      <c r="C43" s="408" t="s">
        <v>967</v>
      </c>
      <c r="D43" s="409"/>
      <c r="E43" s="409"/>
      <c r="F43" s="409" t="str">
        <f>IF(C43="ここに","",VLOOKUP(C43,'登録ナンバー'!$A$1:$C$620,2,0))</f>
        <v>北野</v>
      </c>
      <c r="G43" s="409"/>
      <c r="H43" s="409"/>
      <c r="I43" s="409"/>
      <c r="J43" s="409"/>
      <c r="K43" s="337" t="s">
        <v>4</v>
      </c>
      <c r="L43" s="409" t="s">
        <v>3</v>
      </c>
      <c r="M43" s="409"/>
      <c r="N43" s="409"/>
      <c r="O43" s="409" t="s">
        <v>1282</v>
      </c>
      <c r="P43" s="409"/>
      <c r="Q43" s="409"/>
      <c r="R43" s="409"/>
      <c r="S43" s="477"/>
      <c r="T43" s="343">
        <v>3</v>
      </c>
      <c r="U43" s="341"/>
      <c r="V43" s="341"/>
      <c r="W43" s="341" t="s">
        <v>5</v>
      </c>
      <c r="X43" s="341">
        <v>6</v>
      </c>
      <c r="Y43" s="341"/>
      <c r="Z43" s="341"/>
      <c r="AA43" s="351"/>
      <c r="AB43" s="343">
        <v>1</v>
      </c>
      <c r="AC43" s="341"/>
      <c r="AD43" s="341"/>
      <c r="AE43" s="341" t="s">
        <v>5</v>
      </c>
      <c r="AF43" s="341">
        <v>6</v>
      </c>
      <c r="AG43" s="341"/>
      <c r="AH43" s="341"/>
      <c r="AI43" s="351"/>
      <c r="AJ43" s="451"/>
      <c r="AK43" s="452"/>
      <c r="AL43" s="452"/>
      <c r="AM43" s="452"/>
      <c r="AN43" s="452"/>
      <c r="AO43" s="452"/>
      <c r="AP43" s="452"/>
      <c r="AQ43" s="525"/>
      <c r="AR43" s="538">
        <v>3</v>
      </c>
      <c r="AS43" s="349"/>
      <c r="AT43" s="349" t="s">
        <v>5</v>
      </c>
      <c r="AU43" s="349">
        <v>6</v>
      </c>
      <c r="AV43" s="349"/>
      <c r="AW43" s="349"/>
      <c r="AX43" s="349"/>
      <c r="AY43" s="531"/>
      <c r="AZ43" s="375">
        <f>IF(COUNTIF(BA35:BC50,1)=2,"直接対決","")</f>
      </c>
      <c r="BA43" s="482">
        <f>COUNTIF(T43:AY44,"⑥")+COUNTIF(T43:AY44,"⑦")</f>
        <v>0</v>
      </c>
      <c r="BB43" s="482"/>
      <c r="BC43" s="482"/>
      <c r="BD43" s="504">
        <f>IF(AB35="","",3-BA43)</f>
        <v>3</v>
      </c>
      <c r="BE43" s="504"/>
      <c r="BF43" s="504"/>
      <c r="BG43" s="505"/>
    </row>
    <row r="44" spans="1:59" ht="6.75" customHeight="1">
      <c r="A44" s="15"/>
      <c r="B44" s="334"/>
      <c r="C44" s="410"/>
      <c r="D44" s="328"/>
      <c r="E44" s="328"/>
      <c r="F44" s="328"/>
      <c r="G44" s="328"/>
      <c r="H44" s="328"/>
      <c r="I44" s="328"/>
      <c r="J44" s="328"/>
      <c r="K44" s="337"/>
      <c r="L44" s="328"/>
      <c r="M44" s="328"/>
      <c r="N44" s="328"/>
      <c r="O44" s="328"/>
      <c r="P44" s="328"/>
      <c r="Q44" s="328"/>
      <c r="R44" s="328"/>
      <c r="S44" s="329"/>
      <c r="T44" s="344"/>
      <c r="U44" s="342"/>
      <c r="V44" s="342"/>
      <c r="W44" s="342"/>
      <c r="X44" s="342"/>
      <c r="Y44" s="342"/>
      <c r="Z44" s="342"/>
      <c r="AA44" s="352"/>
      <c r="AB44" s="344"/>
      <c r="AC44" s="342"/>
      <c r="AD44" s="342"/>
      <c r="AE44" s="342"/>
      <c r="AF44" s="342"/>
      <c r="AG44" s="342"/>
      <c r="AH44" s="342"/>
      <c r="AI44" s="352"/>
      <c r="AJ44" s="454"/>
      <c r="AK44" s="455"/>
      <c r="AL44" s="455"/>
      <c r="AM44" s="455"/>
      <c r="AN44" s="455"/>
      <c r="AO44" s="455"/>
      <c r="AP44" s="455"/>
      <c r="AQ44" s="526"/>
      <c r="AR44" s="539"/>
      <c r="AS44" s="350"/>
      <c r="AT44" s="350"/>
      <c r="AU44" s="350"/>
      <c r="AV44" s="350"/>
      <c r="AW44" s="350"/>
      <c r="AX44" s="350"/>
      <c r="AY44" s="532"/>
      <c r="AZ44" s="376"/>
      <c r="BA44" s="483"/>
      <c r="BB44" s="483"/>
      <c r="BC44" s="483"/>
      <c r="BD44" s="506"/>
      <c r="BE44" s="506"/>
      <c r="BF44" s="506"/>
      <c r="BG44" s="507"/>
    </row>
    <row r="45" spans="1:59" ht="18.75" customHeight="1">
      <c r="A45" s="15"/>
      <c r="B45" s="15"/>
      <c r="C45" s="410" t="s">
        <v>6</v>
      </c>
      <c r="D45" s="328"/>
      <c r="E45" s="328"/>
      <c r="F45" s="328" t="str">
        <f>IF(C43="ここに","",VLOOKUP(C43,'登録ナンバー'!$A$1:$D$620,4,0))</f>
        <v>グリフィンズ　</v>
      </c>
      <c r="G45" s="328"/>
      <c r="H45" s="328"/>
      <c r="I45" s="328"/>
      <c r="J45" s="328"/>
      <c r="K45" s="215"/>
      <c r="L45" s="337" t="s">
        <v>6</v>
      </c>
      <c r="M45" s="337"/>
      <c r="N45" s="337"/>
      <c r="O45" s="328" t="s">
        <v>806</v>
      </c>
      <c r="P45" s="328"/>
      <c r="Q45" s="328"/>
      <c r="R45" s="328"/>
      <c r="S45" s="329"/>
      <c r="T45" s="344"/>
      <c r="U45" s="342"/>
      <c r="V45" s="342"/>
      <c r="W45" s="342"/>
      <c r="X45" s="342"/>
      <c r="Y45" s="342"/>
      <c r="Z45" s="342"/>
      <c r="AA45" s="352"/>
      <c r="AB45" s="344"/>
      <c r="AC45" s="342"/>
      <c r="AD45" s="342"/>
      <c r="AE45" s="342"/>
      <c r="AF45" s="342"/>
      <c r="AG45" s="342"/>
      <c r="AH45" s="342"/>
      <c r="AI45" s="352"/>
      <c r="AJ45" s="454"/>
      <c r="AK45" s="455"/>
      <c r="AL45" s="455"/>
      <c r="AM45" s="455"/>
      <c r="AN45" s="455"/>
      <c r="AO45" s="455"/>
      <c r="AP45" s="455"/>
      <c r="AQ45" s="526"/>
      <c r="AR45" s="539"/>
      <c r="AS45" s="350"/>
      <c r="AT45" s="372"/>
      <c r="AU45" s="350"/>
      <c r="AV45" s="350"/>
      <c r="AW45" s="350"/>
      <c r="AX45" s="350"/>
      <c r="AY45" s="532"/>
      <c r="AZ45" s="373">
        <f>IF(OR(COUNTIF(BA35:BC48,2)=3,COUNTIF(BA35:BC48,1)=3),(AB46+AR46+T46)/(T46+AF43+X43+AW43+AR46+AB46),"")</f>
      </c>
      <c r="BA45" s="501"/>
      <c r="BB45" s="501"/>
      <c r="BC45" s="501"/>
      <c r="BD45" s="502">
        <f>IF(AZ45&lt;&gt;"",RANK(AZ45,AZ37:AZ50),RANK(BA43,BA35:BC48))</f>
        <v>4</v>
      </c>
      <c r="BE45" s="502"/>
      <c r="BF45" s="502"/>
      <c r="BG45" s="503"/>
    </row>
    <row r="46" spans="1:59" ht="4.5" customHeight="1" hidden="1">
      <c r="A46" s="15"/>
      <c r="B46" s="15"/>
      <c r="C46" s="418"/>
      <c r="D46" s="419"/>
      <c r="E46" s="419"/>
      <c r="F46" s="215"/>
      <c r="G46" s="215"/>
      <c r="H46" s="215"/>
      <c r="I46" s="215"/>
      <c r="J46" s="215"/>
      <c r="K46" s="215"/>
      <c r="L46" s="419"/>
      <c r="M46" s="419"/>
      <c r="N46" s="419"/>
      <c r="O46" s="215"/>
      <c r="P46" s="215"/>
      <c r="Q46" s="215"/>
      <c r="R46" s="219"/>
      <c r="S46" s="256"/>
      <c r="T46" s="227">
        <f>IF(T43="⑦","7",IF(T43="⑥","6",T43))</f>
        <v>3</v>
      </c>
      <c r="U46" s="217"/>
      <c r="V46" s="217"/>
      <c r="W46" s="217"/>
      <c r="X46" s="217"/>
      <c r="Y46" s="217"/>
      <c r="Z46" s="217"/>
      <c r="AA46" s="228"/>
      <c r="AB46" s="227">
        <f>IF(AB43="⑦","7",IF(AB43="⑥","6",AB43))</f>
        <v>1</v>
      </c>
      <c r="AC46" s="217"/>
      <c r="AD46" s="217"/>
      <c r="AE46" s="217"/>
      <c r="AF46" s="217"/>
      <c r="AG46" s="217"/>
      <c r="AH46" s="217"/>
      <c r="AI46" s="217"/>
      <c r="AJ46" s="527"/>
      <c r="AK46" s="528"/>
      <c r="AL46" s="528"/>
      <c r="AM46" s="528"/>
      <c r="AN46" s="528"/>
      <c r="AO46" s="528"/>
      <c r="AP46" s="528"/>
      <c r="AQ46" s="529"/>
      <c r="AR46" s="222">
        <f>IF(AR43="⑦","7",IF(AR43="⑥","6",AR43))</f>
        <v>3</v>
      </c>
      <c r="AS46" s="222"/>
      <c r="AT46" s="222"/>
      <c r="AU46" s="222"/>
      <c r="AV46" s="222"/>
      <c r="AW46" s="222"/>
      <c r="AX46" s="222"/>
      <c r="AY46" s="257"/>
      <c r="AZ46" s="374"/>
      <c r="BA46" s="530"/>
      <c r="BB46" s="530"/>
      <c r="BC46" s="530"/>
      <c r="BD46" s="508"/>
      <c r="BE46" s="508"/>
      <c r="BF46" s="508"/>
      <c r="BG46" s="509"/>
    </row>
    <row r="47" spans="1:59" ht="12" customHeight="1">
      <c r="A47" s="15"/>
      <c r="B47" s="334">
        <f>BD49</f>
        <v>2</v>
      </c>
      <c r="C47" s="408" t="s">
        <v>1289</v>
      </c>
      <c r="D47" s="409"/>
      <c r="E47" s="409"/>
      <c r="F47" s="332" t="str">
        <f>IF(C47="ここに","",VLOOKUP(C47,'登録ナンバー'!$A$1:$C$620,2,0))</f>
        <v>竹田</v>
      </c>
      <c r="G47" s="332"/>
      <c r="H47" s="332"/>
      <c r="I47" s="332"/>
      <c r="J47" s="332"/>
      <c r="K47" s="338" t="s">
        <v>4</v>
      </c>
      <c r="L47" s="332" t="s">
        <v>804</v>
      </c>
      <c r="M47" s="332"/>
      <c r="N47" s="332"/>
      <c r="O47" s="332" t="str">
        <f>IF(L47="ここに","",VLOOKUP(L47,'登録ナンバー'!$A$1:$C$620,2,0))</f>
        <v>大脇</v>
      </c>
      <c r="P47" s="332"/>
      <c r="Q47" s="332"/>
      <c r="R47" s="332"/>
      <c r="S47" s="333"/>
      <c r="T47" s="522">
        <v>4</v>
      </c>
      <c r="U47" s="339"/>
      <c r="V47" s="339"/>
      <c r="W47" s="339" t="s">
        <v>5</v>
      </c>
      <c r="X47" s="339">
        <v>6</v>
      </c>
      <c r="Y47" s="339"/>
      <c r="Z47" s="339"/>
      <c r="AA47" s="510"/>
      <c r="AB47" s="522" t="s">
        <v>1321</v>
      </c>
      <c r="AC47" s="339"/>
      <c r="AD47" s="339"/>
      <c r="AE47" s="339" t="s">
        <v>5</v>
      </c>
      <c r="AF47" s="339">
        <v>5</v>
      </c>
      <c r="AG47" s="339"/>
      <c r="AH47" s="339"/>
      <c r="AI47" s="510"/>
      <c r="AJ47" s="522" t="s">
        <v>1324</v>
      </c>
      <c r="AK47" s="339"/>
      <c r="AL47" s="339"/>
      <c r="AM47" s="339" t="s">
        <v>5</v>
      </c>
      <c r="AN47" s="339">
        <v>3</v>
      </c>
      <c r="AO47" s="339"/>
      <c r="AP47" s="339"/>
      <c r="AQ47" s="510"/>
      <c r="AR47" s="516"/>
      <c r="AS47" s="517"/>
      <c r="AT47" s="517"/>
      <c r="AU47" s="517"/>
      <c r="AV47" s="517"/>
      <c r="AW47" s="517"/>
      <c r="AX47" s="517"/>
      <c r="AY47" s="518"/>
      <c r="AZ47" s="368">
        <f>IF(COUNTIF(BA35:BC48,1)=2,"直接対決","")</f>
      </c>
      <c r="BA47" s="478">
        <v>2</v>
      </c>
      <c r="BB47" s="478"/>
      <c r="BC47" s="478"/>
      <c r="BD47" s="465">
        <f>IF(AB35="","",3-BA47)</f>
        <v>1</v>
      </c>
      <c r="BE47" s="465"/>
      <c r="BF47" s="465"/>
      <c r="BG47" s="466"/>
    </row>
    <row r="48" spans="1:59" ht="5.25" customHeight="1">
      <c r="A48" s="15"/>
      <c r="B48" s="335"/>
      <c r="C48" s="410"/>
      <c r="D48" s="328"/>
      <c r="E48" s="328"/>
      <c r="F48" s="330"/>
      <c r="G48" s="330"/>
      <c r="H48" s="330"/>
      <c r="I48" s="330"/>
      <c r="J48" s="330"/>
      <c r="K48" s="338"/>
      <c r="L48" s="330"/>
      <c r="M48" s="330"/>
      <c r="N48" s="330"/>
      <c r="O48" s="330"/>
      <c r="P48" s="330"/>
      <c r="Q48" s="330"/>
      <c r="R48" s="330"/>
      <c r="S48" s="331"/>
      <c r="T48" s="523"/>
      <c r="U48" s="340"/>
      <c r="V48" s="340"/>
      <c r="W48" s="340"/>
      <c r="X48" s="340"/>
      <c r="Y48" s="340"/>
      <c r="Z48" s="340"/>
      <c r="AA48" s="511"/>
      <c r="AB48" s="523"/>
      <c r="AC48" s="340"/>
      <c r="AD48" s="340"/>
      <c r="AE48" s="340"/>
      <c r="AF48" s="340"/>
      <c r="AG48" s="340"/>
      <c r="AH48" s="340"/>
      <c r="AI48" s="511"/>
      <c r="AJ48" s="523"/>
      <c r="AK48" s="340"/>
      <c r="AL48" s="340"/>
      <c r="AM48" s="340"/>
      <c r="AN48" s="340"/>
      <c r="AO48" s="340"/>
      <c r="AP48" s="340"/>
      <c r="AQ48" s="511"/>
      <c r="AR48" s="519"/>
      <c r="AS48" s="520"/>
      <c r="AT48" s="520"/>
      <c r="AU48" s="520"/>
      <c r="AV48" s="520"/>
      <c r="AW48" s="520"/>
      <c r="AX48" s="520"/>
      <c r="AY48" s="521"/>
      <c r="AZ48" s="369"/>
      <c r="BA48" s="479"/>
      <c r="BB48" s="479"/>
      <c r="BC48" s="479"/>
      <c r="BD48" s="467"/>
      <c r="BE48" s="467"/>
      <c r="BF48" s="467"/>
      <c r="BG48" s="468"/>
    </row>
    <row r="49" spans="1:59" ht="15" customHeight="1" thickBot="1">
      <c r="A49" s="15"/>
      <c r="B49" s="15"/>
      <c r="C49" s="410" t="s">
        <v>6</v>
      </c>
      <c r="D49" s="328"/>
      <c r="E49" s="328"/>
      <c r="F49" s="330" t="str">
        <f>IF(C47="ここに","",VLOOKUP(C47,'登録ナンバー'!$A$1:$D$620,4,0))</f>
        <v>うさかめ</v>
      </c>
      <c r="G49" s="330"/>
      <c r="H49" s="330"/>
      <c r="I49" s="330"/>
      <c r="J49" s="330"/>
      <c r="K49" s="269"/>
      <c r="L49" s="338" t="s">
        <v>6</v>
      </c>
      <c r="M49" s="338"/>
      <c r="N49" s="338"/>
      <c r="O49" s="330" t="str">
        <f>IF(L47="ここに","",VLOOKUP(L47,'登録ナンバー'!$A$1:$D$620,4,0))</f>
        <v>村田ＴＣ</v>
      </c>
      <c r="P49" s="330"/>
      <c r="Q49" s="330"/>
      <c r="R49" s="330"/>
      <c r="S49" s="331"/>
      <c r="T49" s="524"/>
      <c r="U49" s="378"/>
      <c r="V49" s="378"/>
      <c r="W49" s="340"/>
      <c r="X49" s="378"/>
      <c r="Y49" s="378"/>
      <c r="Z49" s="378"/>
      <c r="AA49" s="512"/>
      <c r="AB49" s="524"/>
      <c r="AC49" s="378"/>
      <c r="AD49" s="378"/>
      <c r="AE49" s="340"/>
      <c r="AF49" s="378"/>
      <c r="AG49" s="378"/>
      <c r="AH49" s="378"/>
      <c r="AI49" s="512"/>
      <c r="AJ49" s="524"/>
      <c r="AK49" s="378"/>
      <c r="AL49" s="378"/>
      <c r="AM49" s="378"/>
      <c r="AN49" s="378"/>
      <c r="AO49" s="378"/>
      <c r="AP49" s="378"/>
      <c r="AQ49" s="512"/>
      <c r="AR49" s="519"/>
      <c r="AS49" s="520"/>
      <c r="AT49" s="520"/>
      <c r="AU49" s="520"/>
      <c r="AV49" s="520"/>
      <c r="AW49" s="520"/>
      <c r="AX49" s="520"/>
      <c r="AY49" s="521"/>
      <c r="AZ49" s="377">
        <f>IF(OR(COUNTIF(BA35:BC48,2)=3,COUNTIF(BA35:BC48,1)=3),(AB50+AJ50+T50)/(AB50+AJ50+AF47+AN47+X47+T50),"")</f>
      </c>
      <c r="BA49" s="480"/>
      <c r="BB49" s="480"/>
      <c r="BC49" s="480"/>
      <c r="BD49" s="469">
        <f>IF(AZ49&lt;&gt;"",RANK(AZ49,AZ37:AZ50),RANK(BA47,BA35:BC48))</f>
        <v>2</v>
      </c>
      <c r="BE49" s="469"/>
      <c r="BF49" s="469"/>
      <c r="BG49" s="470"/>
    </row>
    <row r="50" spans="2:59" ht="4.5" customHeight="1" hidden="1">
      <c r="B50" s="15"/>
      <c r="C50" s="418"/>
      <c r="D50" s="419"/>
      <c r="E50" s="419"/>
      <c r="F50" s="269"/>
      <c r="G50" s="269"/>
      <c r="H50" s="269"/>
      <c r="I50" s="269"/>
      <c r="J50" s="269"/>
      <c r="K50" s="269"/>
      <c r="L50" s="515"/>
      <c r="M50" s="515"/>
      <c r="N50" s="515"/>
      <c r="O50" s="269"/>
      <c r="P50" s="269"/>
      <c r="Q50" s="269"/>
      <c r="R50" s="271"/>
      <c r="S50" s="272"/>
      <c r="T50" s="320">
        <f>IF(T47="⑦","7",IF(T47="⑥","6",T47))</f>
        <v>4</v>
      </c>
      <c r="U50" s="321"/>
      <c r="V50" s="321"/>
      <c r="W50" s="321"/>
      <c r="X50" s="321"/>
      <c r="Y50" s="321"/>
      <c r="Z50" s="321"/>
      <c r="AA50" s="322"/>
      <c r="AB50" s="320" t="str">
        <f>IF(AB47="⑦","7",IF(AB47="⑥","6",AB47))</f>
        <v>7</v>
      </c>
      <c r="AC50" s="321"/>
      <c r="AD50" s="321"/>
      <c r="AE50" s="321"/>
      <c r="AF50" s="321"/>
      <c r="AG50" s="321"/>
      <c r="AH50" s="321"/>
      <c r="AI50" s="322"/>
      <c r="AJ50" s="320" t="str">
        <f>IF(AJ47="⑦","7",IF(AJ47="⑥","6",AJ47))</f>
        <v>➅</v>
      </c>
      <c r="AK50" s="321"/>
      <c r="AL50" s="321"/>
      <c r="AM50" s="321"/>
      <c r="AN50" s="321"/>
      <c r="AO50" s="321"/>
      <c r="AP50" s="321"/>
      <c r="AQ50" s="322"/>
      <c r="AR50" s="519"/>
      <c r="AS50" s="520"/>
      <c r="AT50" s="520"/>
      <c r="AU50" s="520"/>
      <c r="AV50" s="520"/>
      <c r="AW50" s="520"/>
      <c r="AX50" s="520"/>
      <c r="AY50" s="521"/>
      <c r="AZ50" s="377"/>
      <c r="BA50" s="480"/>
      <c r="BB50" s="480"/>
      <c r="BC50" s="480"/>
      <c r="BD50" s="469"/>
      <c r="BE50" s="469"/>
      <c r="BF50" s="469"/>
      <c r="BG50" s="470"/>
    </row>
    <row r="51" spans="3:59" ht="3" customHeight="1">
      <c r="C51" s="44"/>
      <c r="D51" s="44"/>
      <c r="E51" s="44"/>
      <c r="F51" s="44"/>
      <c r="G51" s="44"/>
      <c r="H51" s="44"/>
      <c r="I51" s="44"/>
      <c r="J51" s="44"/>
      <c r="K51" s="33"/>
      <c r="L51" s="17"/>
      <c r="M51" s="17"/>
      <c r="N51" s="17"/>
      <c r="O51" s="17"/>
      <c r="P51" s="17"/>
      <c r="Q51" s="17"/>
      <c r="R51" s="17"/>
      <c r="S51" s="33"/>
      <c r="T51" s="17"/>
      <c r="U51" s="17"/>
      <c r="V51" s="17"/>
      <c r="W51" s="17"/>
      <c r="X51" s="17"/>
      <c r="Y51" s="17"/>
      <c r="Z51" s="17"/>
      <c r="AA51" s="33"/>
      <c r="AB51" s="17"/>
      <c r="AC51" s="17"/>
      <c r="AD51" s="17"/>
      <c r="AE51" s="17"/>
      <c r="AF51" s="17"/>
      <c r="AG51" s="17"/>
      <c r="AH51" s="17"/>
      <c r="AI51" s="14"/>
      <c r="AJ51" s="14"/>
      <c r="AK51" s="14"/>
      <c r="AL51" s="14"/>
      <c r="AM51" s="14"/>
      <c r="AN51" s="14"/>
      <c r="AO51" s="14"/>
      <c r="AP51" s="14"/>
      <c r="AQ51" s="34"/>
      <c r="AR51" s="34"/>
      <c r="AS51" s="34"/>
      <c r="AT51" s="34"/>
      <c r="AU51" s="35"/>
      <c r="AV51" s="35"/>
      <c r="AW51" s="35"/>
      <c r="AX51" s="35"/>
      <c r="AY51" s="17"/>
      <c r="AZ51" s="17"/>
      <c r="BA51" s="17"/>
      <c r="BB51" s="17"/>
      <c r="BC51" s="17"/>
      <c r="BD51" s="17"/>
      <c r="BE51" s="17"/>
      <c r="BF51" s="17"/>
      <c r="BG51" s="17"/>
    </row>
    <row r="52" spans="3:56" s="5" customFormat="1" ht="7.5" customHeight="1">
      <c r="C52" s="5" t="s">
        <v>8</v>
      </c>
      <c r="AN52" s="8"/>
      <c r="AO52" s="8"/>
      <c r="BC52" s="8"/>
      <c r="BD52" s="8"/>
    </row>
    <row r="53" spans="2:52" ht="7.5" customHeight="1"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P53" s="370" t="s">
        <v>9</v>
      </c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2"/>
      <c r="AY53" s="32"/>
      <c r="AZ53" s="32"/>
    </row>
    <row r="54" spans="2:49" ht="7.5" customHeight="1">
      <c r="B54" s="11"/>
      <c r="C54" s="21"/>
      <c r="O54" s="6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</row>
    <row r="55" spans="2:49" ht="7.5" customHeight="1">
      <c r="B55" s="11"/>
      <c r="C55" s="6"/>
      <c r="O55" s="26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</row>
    <row r="56" spans="2:62" s="6" customFormat="1" ht="7.5" customHeight="1">
      <c r="B56" s="11"/>
      <c r="C56" s="514" t="str">
        <f>IF(AB13="","リーグ1・1位",VLOOKUP(1,$B$13:$S$27,5,FALSE))</f>
        <v>中根</v>
      </c>
      <c r="D56" s="514"/>
      <c r="E56" s="514"/>
      <c r="F56" s="514"/>
      <c r="G56" s="514"/>
      <c r="H56" s="514"/>
      <c r="I56" s="514"/>
      <c r="J56" s="514"/>
      <c r="K56" s="514"/>
      <c r="L56" s="514"/>
      <c r="M56" s="356" t="str">
        <f>IF(AB13="","",VLOOKUP(1,$B$13:$S$27,14,FALSE))</f>
        <v>吉村</v>
      </c>
      <c r="N56" s="356"/>
      <c r="O56" s="356"/>
      <c r="P56" s="356"/>
      <c r="Q56" s="356"/>
      <c r="R56" s="356"/>
      <c r="S56" s="356"/>
      <c r="T56" s="356"/>
      <c r="U56" s="356"/>
      <c r="V56" s="356"/>
      <c r="W56" s="11"/>
      <c r="X56" s="11"/>
      <c r="Y56" s="11"/>
      <c r="Z56" s="11"/>
      <c r="AA56" s="11"/>
      <c r="AB56" s="393" t="s">
        <v>10</v>
      </c>
      <c r="AC56" s="393"/>
      <c r="AD56" s="393"/>
      <c r="AE56" s="393"/>
      <c r="AF56" s="393"/>
      <c r="AG56" s="393"/>
      <c r="AH56" s="11"/>
      <c r="AI56" s="11"/>
      <c r="AJ56" s="11"/>
      <c r="AK56" s="11"/>
      <c r="AL56" s="11"/>
      <c r="AM56" s="340" t="str">
        <f>IF(AB13="","リーグ1.2位",VLOOKUP(2,$B$13:$S$28,5,FALSE))</f>
        <v>池端</v>
      </c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513" t="str">
        <f>IF(AB13="","",VLOOKUP(2,$B$13:$S$27,14,FALSE))</f>
        <v>土肥</v>
      </c>
      <c r="AZ56" s="513"/>
      <c r="BA56" s="513"/>
      <c r="BB56" s="513"/>
      <c r="BC56" s="513"/>
      <c r="BD56" s="513"/>
      <c r="BE56" s="513"/>
      <c r="BF56" s="513"/>
      <c r="BG56" s="513"/>
      <c r="BH56" s="20"/>
      <c r="BI56" s="20"/>
      <c r="BJ56" s="20"/>
    </row>
    <row r="57" spans="2:62" s="6" customFormat="1" ht="7.5" customHeight="1">
      <c r="B57" s="11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27"/>
      <c r="X57" s="27"/>
      <c r="Y57" s="27"/>
      <c r="Z57" s="27"/>
      <c r="AA57" s="11"/>
      <c r="AB57" s="393"/>
      <c r="AC57" s="393"/>
      <c r="AD57" s="393"/>
      <c r="AE57" s="393"/>
      <c r="AF57" s="393"/>
      <c r="AG57" s="393"/>
      <c r="AH57" s="11"/>
      <c r="AI57" s="27"/>
      <c r="AJ57" s="27"/>
      <c r="AK57" s="27"/>
      <c r="AL57" s="27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513"/>
      <c r="AZ57" s="513"/>
      <c r="BA57" s="513"/>
      <c r="BB57" s="513"/>
      <c r="BC57" s="513"/>
      <c r="BD57" s="513"/>
      <c r="BE57" s="513"/>
      <c r="BF57" s="513"/>
      <c r="BG57" s="513"/>
      <c r="BH57" s="20"/>
      <c r="BI57" s="20"/>
      <c r="BJ57" s="20"/>
    </row>
    <row r="58" spans="2:62" ht="7.5" customHeight="1">
      <c r="B58" s="11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71"/>
      <c r="X58" s="371"/>
      <c r="Y58" s="371"/>
      <c r="Z58" s="371"/>
      <c r="AA58" s="294"/>
      <c r="AD58" s="29"/>
      <c r="AH58" s="311"/>
      <c r="AI58" s="371"/>
      <c r="AJ58" s="371"/>
      <c r="AK58" s="371"/>
      <c r="AL58" s="371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513"/>
      <c r="AZ58" s="513"/>
      <c r="BA58" s="513"/>
      <c r="BB58" s="513"/>
      <c r="BC58" s="513"/>
      <c r="BD58" s="513"/>
      <c r="BE58" s="513"/>
      <c r="BF58" s="513"/>
      <c r="BG58" s="513"/>
      <c r="BH58" s="20"/>
      <c r="BI58" s="20"/>
      <c r="BJ58" s="20"/>
    </row>
    <row r="59" spans="2:59" ht="7.5" customHeight="1">
      <c r="B59" s="11"/>
      <c r="C59" s="514"/>
      <c r="D59" s="514"/>
      <c r="E59" s="514"/>
      <c r="F59" s="514"/>
      <c r="G59" s="514"/>
      <c r="H59" s="514"/>
      <c r="I59" s="514"/>
      <c r="J59" s="514"/>
      <c r="K59" s="514"/>
      <c r="L59" s="514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71"/>
      <c r="X59" s="371"/>
      <c r="Y59" s="371"/>
      <c r="Z59" s="371"/>
      <c r="AA59" s="294"/>
      <c r="AB59" s="394" t="s">
        <v>1337</v>
      </c>
      <c r="AC59" s="371"/>
      <c r="AD59" s="371"/>
      <c r="AE59" s="371"/>
      <c r="AF59" s="371"/>
      <c r="AG59" s="371"/>
      <c r="AH59" s="311"/>
      <c r="AI59" s="371"/>
      <c r="AJ59" s="371"/>
      <c r="AK59" s="371"/>
      <c r="AL59" s="371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513"/>
      <c r="AZ59" s="513"/>
      <c r="BA59" s="513"/>
      <c r="BB59" s="513"/>
      <c r="BC59" s="513"/>
      <c r="BD59" s="513"/>
      <c r="BE59" s="513"/>
      <c r="BF59" s="513"/>
      <c r="BG59" s="513"/>
    </row>
    <row r="60" spans="2:59" ht="7.5" customHeight="1">
      <c r="B60" s="11"/>
      <c r="C60" s="21"/>
      <c r="D60" s="21"/>
      <c r="E60" s="21"/>
      <c r="F60" s="21"/>
      <c r="G60" s="21"/>
      <c r="H60" s="21"/>
      <c r="I60" s="21"/>
      <c r="J60" s="21"/>
      <c r="K60" s="21"/>
      <c r="L60" s="21"/>
      <c r="AA60" s="294"/>
      <c r="AB60" s="371"/>
      <c r="AC60" s="371"/>
      <c r="AD60" s="371"/>
      <c r="AE60" s="371"/>
      <c r="AF60" s="371"/>
      <c r="AG60" s="371"/>
      <c r="AH60" s="311"/>
      <c r="AY60" s="265"/>
      <c r="AZ60" s="265"/>
      <c r="BA60" s="265"/>
      <c r="BB60" s="265"/>
      <c r="BC60" s="265"/>
      <c r="BD60" s="265"/>
      <c r="BE60" s="265"/>
      <c r="BF60" s="265"/>
      <c r="BG60" s="265"/>
    </row>
    <row r="61" spans="2:59" ht="7.5" customHeight="1" thickBot="1">
      <c r="B61" s="11"/>
      <c r="C61" s="21"/>
      <c r="D61" s="21"/>
      <c r="E61" s="21"/>
      <c r="F61" s="21"/>
      <c r="G61" s="21"/>
      <c r="H61" s="21"/>
      <c r="I61" s="21"/>
      <c r="J61" s="21"/>
      <c r="K61" s="21"/>
      <c r="L61" s="21"/>
      <c r="Y61" s="371"/>
      <c r="Z61" s="371"/>
      <c r="AA61" s="307"/>
      <c r="AB61" s="304"/>
      <c r="AC61" s="304"/>
      <c r="AD61" s="308"/>
      <c r="AE61" s="51"/>
      <c r="AF61" s="30"/>
      <c r="AG61" s="30"/>
      <c r="AH61" s="313"/>
      <c r="AI61" s="371"/>
      <c r="AJ61" s="371"/>
      <c r="AK61" s="6"/>
      <c r="AY61" s="265"/>
      <c r="AZ61" s="265"/>
      <c r="BA61" s="265"/>
      <c r="BB61" s="265"/>
      <c r="BC61" s="265"/>
      <c r="BD61" s="265"/>
      <c r="BE61" s="265"/>
      <c r="BF61" s="265"/>
      <c r="BG61" s="265"/>
    </row>
    <row r="62" spans="2:59" ht="7.5" customHeight="1">
      <c r="B62" s="11"/>
      <c r="C62" s="21"/>
      <c r="D62" s="21"/>
      <c r="E62" s="21"/>
      <c r="F62" s="21"/>
      <c r="G62" s="21"/>
      <c r="H62" s="21"/>
      <c r="I62" s="21"/>
      <c r="J62" s="21"/>
      <c r="K62" s="21"/>
      <c r="L62" s="21"/>
      <c r="Y62" s="371"/>
      <c r="Z62" s="383"/>
      <c r="AA62" s="395" t="s">
        <v>1336</v>
      </c>
      <c r="AB62" s="384"/>
      <c r="AC62" s="384"/>
      <c r="AD62" s="384"/>
      <c r="AE62" s="390" t="s">
        <v>1337</v>
      </c>
      <c r="AF62" s="382"/>
      <c r="AG62" s="382"/>
      <c r="AH62" s="396"/>
      <c r="AI62" s="371"/>
      <c r="AJ62" s="371"/>
      <c r="AK62" s="6"/>
      <c r="AY62" s="265"/>
      <c r="AZ62" s="265"/>
      <c r="BA62" s="265"/>
      <c r="BB62" s="265"/>
      <c r="BC62" s="265"/>
      <c r="BD62" s="265"/>
      <c r="BE62" s="265"/>
      <c r="BF62" s="265"/>
      <c r="BG62" s="265"/>
    </row>
    <row r="63" spans="3:59" ht="7.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Z63" s="10"/>
      <c r="AA63" s="384"/>
      <c r="AB63" s="384"/>
      <c r="AC63" s="384"/>
      <c r="AD63" s="384"/>
      <c r="AE63" s="382"/>
      <c r="AF63" s="382"/>
      <c r="AG63" s="382"/>
      <c r="AH63" s="396"/>
      <c r="AM63" s="371" t="str">
        <f>IF(AB35="","リーグ2・1位",VLOOKUP(1,$B$35:$S$49,5,FALSE))</f>
        <v>山口</v>
      </c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84" t="str">
        <f>IF(AB35="","",VLOOKUP(1,$B$35:$S$49,14,FALSE))</f>
        <v>山口</v>
      </c>
      <c r="AZ63" s="384"/>
      <c r="BA63" s="384"/>
      <c r="BB63" s="384"/>
      <c r="BC63" s="384"/>
      <c r="BD63" s="384"/>
      <c r="BE63" s="384"/>
      <c r="BF63" s="384"/>
      <c r="BG63" s="384"/>
    </row>
    <row r="64" spans="3:59" ht="7.5" customHeight="1">
      <c r="C64" s="382" t="str">
        <f>IF(AB35="","リーグ2・2位",VLOOKUP(2,$B$35:$S$49,5,FALSE))</f>
        <v>竹田</v>
      </c>
      <c r="D64" s="382"/>
      <c r="E64" s="382"/>
      <c r="F64" s="382"/>
      <c r="G64" s="382"/>
      <c r="H64" s="382"/>
      <c r="I64" s="382"/>
      <c r="J64" s="382"/>
      <c r="K64" s="382"/>
      <c r="L64" s="382"/>
      <c r="M64" s="371" t="str">
        <f>IF(AB35="","",VLOOKUP(2,$B$35:$S$49,14,FALSE))</f>
        <v>大脇</v>
      </c>
      <c r="N64" s="371"/>
      <c r="O64" s="371"/>
      <c r="P64" s="371"/>
      <c r="Q64" s="371"/>
      <c r="R64" s="371"/>
      <c r="S64" s="371"/>
      <c r="T64" s="371"/>
      <c r="U64" s="371"/>
      <c r="V64" s="371"/>
      <c r="Z64" s="10"/>
      <c r="AH64" s="10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84"/>
      <c r="AZ64" s="384"/>
      <c r="BA64" s="384"/>
      <c r="BB64" s="384"/>
      <c r="BC64" s="384"/>
      <c r="BD64" s="384"/>
      <c r="BE64" s="384"/>
      <c r="BF64" s="384"/>
      <c r="BG64" s="384"/>
    </row>
    <row r="65" spans="3:59" ht="7.5" customHeight="1"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"/>
      <c r="X65" s="37"/>
      <c r="Y65" s="37"/>
      <c r="Z65" s="38"/>
      <c r="AB65" s="6"/>
      <c r="AC65" s="6"/>
      <c r="AD65" s="6"/>
      <c r="AE65" s="6"/>
      <c r="AF65" s="6"/>
      <c r="AG65" s="6"/>
      <c r="AH65" s="10"/>
      <c r="AI65" s="37"/>
      <c r="AJ65" s="37"/>
      <c r="AK65" s="37"/>
      <c r="AL65" s="37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84"/>
      <c r="AZ65" s="384"/>
      <c r="BA65" s="384"/>
      <c r="BB65" s="384"/>
      <c r="BC65" s="384"/>
      <c r="BD65" s="384"/>
      <c r="BE65" s="384"/>
      <c r="BF65" s="384"/>
      <c r="BG65" s="384"/>
    </row>
    <row r="66" spans="3:59" ht="7.5" customHeight="1"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6"/>
      <c r="AC66" s="6"/>
      <c r="AD66" s="6"/>
      <c r="AE66" s="6"/>
      <c r="AF66" s="6"/>
      <c r="AG66" s="6"/>
      <c r="AH66" s="1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1"/>
      <c r="AY66" s="384"/>
      <c r="AZ66" s="384"/>
      <c r="BA66" s="384"/>
      <c r="BB66" s="384"/>
      <c r="BC66" s="384"/>
      <c r="BD66" s="384"/>
      <c r="BE66" s="384"/>
      <c r="BF66" s="384"/>
      <c r="BG66" s="384"/>
    </row>
    <row r="67" spans="3:59" ht="7.5" customHeight="1"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11"/>
      <c r="AC67" s="11"/>
      <c r="AD67" s="11"/>
      <c r="AE67" s="11"/>
      <c r="AF67" s="11"/>
      <c r="AG67" s="11"/>
      <c r="AH67" s="1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84"/>
      <c r="AZ67" s="384"/>
      <c r="BA67" s="384"/>
      <c r="BB67" s="384"/>
      <c r="BC67" s="384"/>
      <c r="BD67" s="384"/>
      <c r="BE67" s="384"/>
      <c r="BF67" s="384"/>
      <c r="BG67" s="384"/>
    </row>
    <row r="68" spans="17:46" ht="7.5" customHeight="1">
      <c r="Q68" s="392" t="s">
        <v>11</v>
      </c>
      <c r="R68" s="392"/>
      <c r="S68" s="392"/>
      <c r="T68" s="392"/>
      <c r="U68" s="392"/>
      <c r="V68" s="392"/>
      <c r="W68" s="392"/>
      <c r="X68" s="392"/>
      <c r="Y68" s="46"/>
      <c r="Z68" s="46"/>
      <c r="AA68" s="46"/>
      <c r="AB68" s="46"/>
      <c r="AC68" s="46"/>
      <c r="AD68" s="46"/>
      <c r="AP68" s="6"/>
      <c r="AQ68" s="6"/>
      <c r="AR68" s="6"/>
      <c r="AS68" s="6"/>
      <c r="AT68" s="6"/>
    </row>
    <row r="69" spans="17:46" ht="7.5" customHeight="1">
      <c r="Q69" s="392"/>
      <c r="R69" s="392"/>
      <c r="S69" s="392"/>
      <c r="T69" s="392"/>
      <c r="U69" s="392"/>
      <c r="V69" s="392"/>
      <c r="W69" s="392"/>
      <c r="X69" s="392"/>
      <c r="Y69" s="46"/>
      <c r="Z69" s="46"/>
      <c r="AA69" s="46"/>
      <c r="AB69" s="46"/>
      <c r="AC69" s="46"/>
      <c r="AD69" s="46"/>
      <c r="AP69" s="6"/>
      <c r="AQ69" s="6"/>
      <c r="AR69" s="6"/>
      <c r="AS69" s="6"/>
      <c r="AT69" s="6"/>
    </row>
    <row r="70" spans="3:46" ht="12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Q70" s="392"/>
      <c r="R70" s="392"/>
      <c r="S70" s="392"/>
      <c r="T70" s="392"/>
      <c r="U70" s="392"/>
      <c r="V70" s="392"/>
      <c r="W70" s="392"/>
      <c r="X70" s="392"/>
      <c r="Y70" s="46"/>
      <c r="Z70" s="46"/>
      <c r="AA70" s="46"/>
      <c r="AB70" s="46"/>
      <c r="AC70" s="46"/>
      <c r="AD70" s="46"/>
      <c r="AE70" s="46"/>
      <c r="AF70" s="46"/>
      <c r="AG70" s="4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4:34" ht="7.5" customHeight="1">
      <c r="D71" s="21"/>
      <c r="R71" s="6"/>
      <c r="S71" s="371" t="s">
        <v>1348</v>
      </c>
      <c r="T71" s="371"/>
      <c r="U71" s="371"/>
      <c r="V71" s="371"/>
      <c r="W71" s="371"/>
      <c r="X71" s="371"/>
      <c r="Y71" s="371"/>
      <c r="Z71" s="371"/>
      <c r="AA71" s="371"/>
      <c r="AB71" s="6"/>
      <c r="AC71" s="6"/>
      <c r="AD71" s="6"/>
      <c r="AE71" s="6"/>
      <c r="AF71" s="6"/>
      <c r="AG71" s="6"/>
      <c r="AH71" s="6"/>
    </row>
    <row r="72" spans="4:38" ht="7.5" customHeight="1">
      <c r="D72" s="6"/>
      <c r="S72" s="371"/>
      <c r="T72" s="371"/>
      <c r="U72" s="371"/>
      <c r="V72" s="371"/>
      <c r="W72" s="371"/>
      <c r="X72" s="371"/>
      <c r="Y72" s="371"/>
      <c r="Z72" s="371"/>
      <c r="AA72" s="37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4:38" ht="7.5" customHeight="1">
      <c r="D73" s="6"/>
      <c r="S73" s="371"/>
      <c r="T73" s="371"/>
      <c r="U73" s="371"/>
      <c r="V73" s="371"/>
      <c r="W73" s="371"/>
      <c r="X73" s="371"/>
      <c r="Y73" s="371"/>
      <c r="Z73" s="371"/>
      <c r="AA73" s="371"/>
      <c r="AB73" s="49"/>
      <c r="AC73" s="49"/>
      <c r="AD73" s="50"/>
      <c r="AE73" s="11"/>
      <c r="AF73" s="11"/>
      <c r="AG73" s="11"/>
      <c r="AH73" s="11"/>
      <c r="AI73" s="11"/>
      <c r="AJ73" s="11"/>
      <c r="AK73" s="11"/>
      <c r="AL73" s="11"/>
    </row>
    <row r="74" spans="4:39" ht="7.5" customHeight="1" thickBot="1">
      <c r="D74" s="6"/>
      <c r="S74" s="371"/>
      <c r="T74" s="371"/>
      <c r="U74" s="371"/>
      <c r="V74" s="371"/>
      <c r="W74" s="371"/>
      <c r="X74" s="371"/>
      <c r="Y74" s="371"/>
      <c r="Z74" s="371"/>
      <c r="AA74" s="371"/>
      <c r="AD74" s="325"/>
      <c r="AE74" s="37"/>
      <c r="AF74" s="37"/>
      <c r="AG74" s="37"/>
      <c r="AH74" s="37"/>
      <c r="AI74" s="371" t="s">
        <v>12</v>
      </c>
      <c r="AJ74" s="371"/>
      <c r="AK74" s="371"/>
      <c r="AL74" s="371"/>
      <c r="AM74" s="371"/>
    </row>
    <row r="75" spans="4:39" ht="7.5" customHeight="1">
      <c r="D75" s="6"/>
      <c r="S75" s="356" t="s">
        <v>1349</v>
      </c>
      <c r="T75" s="356"/>
      <c r="U75" s="356"/>
      <c r="V75" s="356"/>
      <c r="W75" s="356"/>
      <c r="X75" s="356"/>
      <c r="Y75" s="356"/>
      <c r="Z75" s="356"/>
      <c r="AA75" s="356"/>
      <c r="AD75" s="311"/>
      <c r="AE75" s="385" t="s">
        <v>1350</v>
      </c>
      <c r="AF75" s="386"/>
      <c r="AG75" s="386"/>
      <c r="AH75" s="386"/>
      <c r="AI75" s="371"/>
      <c r="AJ75" s="371"/>
      <c r="AK75" s="371"/>
      <c r="AL75" s="371"/>
      <c r="AM75" s="371"/>
    </row>
    <row r="76" spans="4:39" ht="7.5" customHeight="1" thickBot="1">
      <c r="D76" s="6"/>
      <c r="S76" s="356"/>
      <c r="T76" s="356"/>
      <c r="U76" s="356"/>
      <c r="V76" s="356"/>
      <c r="W76" s="356"/>
      <c r="X76" s="356"/>
      <c r="Y76" s="356"/>
      <c r="Z76" s="356"/>
      <c r="AA76" s="356"/>
      <c r="AB76" s="304"/>
      <c r="AC76" s="304"/>
      <c r="AD76" s="313"/>
      <c r="AE76" s="387"/>
      <c r="AF76" s="387"/>
      <c r="AG76" s="387"/>
      <c r="AH76" s="387"/>
      <c r="AI76" s="371"/>
      <c r="AJ76" s="371"/>
      <c r="AK76" s="371"/>
      <c r="AL76" s="371"/>
      <c r="AM76" s="371"/>
    </row>
    <row r="77" spans="4:37" ht="7.5" customHeight="1">
      <c r="D77" s="6"/>
      <c r="S77" s="356"/>
      <c r="T77" s="356"/>
      <c r="U77" s="356"/>
      <c r="V77" s="356"/>
      <c r="W77" s="356"/>
      <c r="X77" s="356"/>
      <c r="Y77" s="356"/>
      <c r="Z77" s="356"/>
      <c r="AA77" s="356"/>
      <c r="AC77" s="6"/>
      <c r="AD77" s="6"/>
      <c r="AE77" s="387"/>
      <c r="AF77" s="387"/>
      <c r="AG77" s="387"/>
      <c r="AH77" s="387"/>
      <c r="AI77" s="6"/>
      <c r="AJ77" s="6"/>
      <c r="AK77" s="6"/>
    </row>
    <row r="79" spans="2:52" ht="7.5" customHeight="1">
      <c r="B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P79" s="370" t="s">
        <v>30</v>
      </c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70"/>
      <c r="AO79" s="370"/>
      <c r="AP79" s="370"/>
      <c r="AQ79" s="370"/>
      <c r="AR79" s="370"/>
      <c r="AS79" s="370"/>
      <c r="AT79" s="370"/>
      <c r="AU79" s="370"/>
      <c r="AV79" s="370"/>
      <c r="AW79" s="370"/>
      <c r="AX79" s="32"/>
      <c r="AY79" s="32"/>
      <c r="AZ79" s="32"/>
    </row>
    <row r="80" spans="2:49" ht="7.5" customHeight="1">
      <c r="B80" s="11"/>
      <c r="C80" s="21"/>
      <c r="O80" s="6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0"/>
      <c r="AR80" s="370"/>
      <c r="AS80" s="370"/>
      <c r="AT80" s="370"/>
      <c r="AU80" s="370"/>
      <c r="AV80" s="370"/>
      <c r="AW80" s="370"/>
    </row>
    <row r="81" spans="2:49" ht="7.5" customHeight="1">
      <c r="B81" s="11"/>
      <c r="C81" s="6"/>
      <c r="O81" s="26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  <c r="AT81" s="370"/>
      <c r="AU81" s="370"/>
      <c r="AV81" s="370"/>
      <c r="AW81" s="370"/>
    </row>
    <row r="82" spans="2:62" s="6" customFormat="1" ht="7.5" customHeight="1">
      <c r="B82" s="11"/>
      <c r="C82" s="382" t="str">
        <f>IF(AB13="","リーグ1・3位",VLOOKUP(3,$B$13:$S$27,5,FALSE))</f>
        <v>杉山</v>
      </c>
      <c r="D82" s="382"/>
      <c r="E82" s="382"/>
      <c r="F82" s="382"/>
      <c r="G82" s="382"/>
      <c r="H82" s="382"/>
      <c r="I82" s="382"/>
      <c r="J82" s="382"/>
      <c r="K82" s="382"/>
      <c r="L82" s="382"/>
      <c r="M82" s="371" t="str">
        <f>IF(AB13="","",VLOOKUP(3,$B$13:$S$26,14,FALSE))</f>
        <v>出路</v>
      </c>
      <c r="N82" s="371"/>
      <c r="O82" s="371"/>
      <c r="P82" s="371"/>
      <c r="Q82" s="371"/>
      <c r="R82" s="371"/>
      <c r="S82" s="371"/>
      <c r="T82" s="371"/>
      <c r="U82" s="371"/>
      <c r="V82" s="371"/>
      <c r="W82" s="11"/>
      <c r="X82" s="11"/>
      <c r="Y82" s="11"/>
      <c r="Z82" s="11"/>
      <c r="AA82" s="11"/>
      <c r="AB82" s="393" t="s">
        <v>31</v>
      </c>
      <c r="AC82" s="393"/>
      <c r="AD82" s="393"/>
      <c r="AE82" s="393"/>
      <c r="AF82" s="393"/>
      <c r="AG82" s="393"/>
      <c r="AH82" s="11"/>
      <c r="AI82" s="11"/>
      <c r="AJ82" s="11"/>
      <c r="AK82" s="11"/>
      <c r="AL82" s="11"/>
      <c r="AM82" s="371" t="str">
        <f>IF(AB13="","リーグ1.4位",VLOOKUP(4,$B$13:$S$27,5,FALSE))</f>
        <v>川上</v>
      </c>
      <c r="AN82" s="371"/>
      <c r="AO82" s="371"/>
      <c r="AP82" s="371"/>
      <c r="AQ82" s="371"/>
      <c r="AR82" s="371"/>
      <c r="AS82" s="371"/>
      <c r="AT82" s="371"/>
      <c r="AU82" s="371"/>
      <c r="AV82" s="371"/>
      <c r="AW82" s="371"/>
      <c r="AX82" s="371"/>
      <c r="AY82" s="384" t="str">
        <f>IF(AB13="","",VLOOKUP(4,$B$13:$R$28,14,FALSE))</f>
        <v>村田</v>
      </c>
      <c r="AZ82" s="384"/>
      <c r="BA82" s="384"/>
      <c r="BB82" s="384"/>
      <c r="BC82" s="384"/>
      <c r="BD82" s="384"/>
      <c r="BE82" s="384"/>
      <c r="BF82" s="384"/>
      <c r="BG82" s="384"/>
      <c r="BH82" s="20"/>
      <c r="BI82" s="20"/>
      <c r="BJ82" s="20"/>
    </row>
    <row r="83" spans="2:62" s="6" customFormat="1" ht="7.5" customHeight="1">
      <c r="B83" s="11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27"/>
      <c r="X83" s="27"/>
      <c r="Y83" s="27"/>
      <c r="Z83" s="27"/>
      <c r="AA83" s="11"/>
      <c r="AB83" s="393"/>
      <c r="AC83" s="393"/>
      <c r="AD83" s="393"/>
      <c r="AE83" s="393"/>
      <c r="AF83" s="393"/>
      <c r="AG83" s="393"/>
      <c r="AH83" s="11"/>
      <c r="AI83" s="27"/>
      <c r="AJ83" s="27"/>
      <c r="AK83" s="27"/>
      <c r="AL83" s="27"/>
      <c r="AM83" s="371"/>
      <c r="AN83" s="371"/>
      <c r="AO83" s="371"/>
      <c r="AP83" s="371"/>
      <c r="AQ83" s="371"/>
      <c r="AR83" s="371"/>
      <c r="AS83" s="371"/>
      <c r="AT83" s="371"/>
      <c r="AU83" s="371"/>
      <c r="AV83" s="371"/>
      <c r="AW83" s="371"/>
      <c r="AX83" s="371"/>
      <c r="AY83" s="384"/>
      <c r="AZ83" s="384"/>
      <c r="BA83" s="384"/>
      <c r="BB83" s="384"/>
      <c r="BC83" s="384"/>
      <c r="BD83" s="384"/>
      <c r="BE83" s="384"/>
      <c r="BF83" s="384"/>
      <c r="BG83" s="384"/>
      <c r="BH83" s="20"/>
      <c r="BI83" s="20"/>
      <c r="BJ83" s="20"/>
    </row>
    <row r="84" spans="2:62" ht="7.5" customHeight="1">
      <c r="B84" s="11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83"/>
      <c r="AA84" s="28"/>
      <c r="AD84" s="29"/>
      <c r="AH84" s="10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  <c r="AT84" s="371"/>
      <c r="AU84" s="371"/>
      <c r="AV84" s="371"/>
      <c r="AW84" s="371"/>
      <c r="AX84" s="371"/>
      <c r="AY84" s="384"/>
      <c r="AZ84" s="384"/>
      <c r="BA84" s="384"/>
      <c r="BB84" s="384"/>
      <c r="BC84" s="384"/>
      <c r="BD84" s="384"/>
      <c r="BE84" s="384"/>
      <c r="BF84" s="384"/>
      <c r="BG84" s="384"/>
      <c r="BH84" s="20"/>
      <c r="BI84" s="20"/>
      <c r="BJ84" s="20"/>
    </row>
    <row r="85" spans="2:59" ht="7.5" customHeight="1">
      <c r="B85" s="11"/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83"/>
      <c r="AB85" s="394" t="s">
        <v>1339</v>
      </c>
      <c r="AC85" s="371"/>
      <c r="AD85" s="371"/>
      <c r="AE85" s="371"/>
      <c r="AF85" s="371"/>
      <c r="AG85" s="371"/>
      <c r="AH85" s="10"/>
      <c r="AI85" s="371"/>
      <c r="AJ85" s="371"/>
      <c r="AK85" s="371"/>
      <c r="AL85" s="371"/>
      <c r="AM85" s="371"/>
      <c r="AN85" s="371"/>
      <c r="AO85" s="371"/>
      <c r="AP85" s="371"/>
      <c r="AQ85" s="371"/>
      <c r="AR85" s="371"/>
      <c r="AS85" s="371"/>
      <c r="AT85" s="371"/>
      <c r="AU85" s="371"/>
      <c r="AV85" s="371"/>
      <c r="AW85" s="371"/>
      <c r="AX85" s="371"/>
      <c r="AY85" s="384"/>
      <c r="AZ85" s="384"/>
      <c r="BA85" s="384"/>
      <c r="BB85" s="384"/>
      <c r="BC85" s="384"/>
      <c r="BD85" s="384"/>
      <c r="BE85" s="384"/>
      <c r="BF85" s="384"/>
      <c r="BG85" s="384"/>
    </row>
    <row r="86" spans="2:59" ht="7.5" customHeight="1">
      <c r="B86" s="11"/>
      <c r="C86" s="21"/>
      <c r="D86" s="21"/>
      <c r="E86" s="21"/>
      <c r="F86" s="21"/>
      <c r="G86" s="21"/>
      <c r="H86" s="21"/>
      <c r="I86" s="21"/>
      <c r="J86" s="21"/>
      <c r="K86" s="21"/>
      <c r="L86" s="21"/>
      <c r="Z86" s="10"/>
      <c r="AB86" s="371"/>
      <c r="AC86" s="371"/>
      <c r="AD86" s="371"/>
      <c r="AE86" s="371"/>
      <c r="AF86" s="371"/>
      <c r="AG86" s="371"/>
      <c r="AH86" s="10"/>
      <c r="AY86" s="265"/>
      <c r="AZ86" s="265"/>
      <c r="BA86" s="265"/>
      <c r="BB86" s="265"/>
      <c r="BC86" s="265"/>
      <c r="BD86" s="265"/>
      <c r="BE86" s="265"/>
      <c r="BF86" s="265"/>
      <c r="BG86" s="265"/>
    </row>
    <row r="87" spans="2:59" ht="7.5" customHeight="1" thickBot="1">
      <c r="B87" s="11"/>
      <c r="C87" s="21"/>
      <c r="D87" s="21"/>
      <c r="E87" s="21"/>
      <c r="F87" s="21"/>
      <c r="G87" s="21"/>
      <c r="H87" s="21"/>
      <c r="I87" s="21"/>
      <c r="J87" s="21"/>
      <c r="K87" s="21"/>
      <c r="L87" s="21"/>
      <c r="Y87" s="371"/>
      <c r="Z87" s="383"/>
      <c r="AA87" s="37"/>
      <c r="AB87" s="304"/>
      <c r="AC87" s="304"/>
      <c r="AD87" s="308"/>
      <c r="AE87" s="51"/>
      <c r="AF87" s="30"/>
      <c r="AG87" s="30"/>
      <c r="AH87" s="324"/>
      <c r="AI87" s="371"/>
      <c r="AJ87" s="371"/>
      <c r="AK87" s="6"/>
      <c r="AY87" s="265"/>
      <c r="AZ87" s="265"/>
      <c r="BA87" s="265"/>
      <c r="BB87" s="265"/>
      <c r="BC87" s="265"/>
      <c r="BD87" s="265"/>
      <c r="BE87" s="265"/>
      <c r="BF87" s="265"/>
      <c r="BG87" s="265"/>
    </row>
    <row r="88" spans="2:59" ht="7.5" customHeight="1">
      <c r="B88" s="11"/>
      <c r="C88" s="21"/>
      <c r="D88" s="21"/>
      <c r="E88" s="21"/>
      <c r="F88" s="21"/>
      <c r="G88" s="21"/>
      <c r="H88" s="21"/>
      <c r="I88" s="21"/>
      <c r="J88" s="21"/>
      <c r="K88" s="21"/>
      <c r="L88" s="21"/>
      <c r="Y88" s="371"/>
      <c r="Z88" s="371"/>
      <c r="AA88" s="388" t="s">
        <v>1339</v>
      </c>
      <c r="AB88" s="384"/>
      <c r="AC88" s="384"/>
      <c r="AD88" s="384"/>
      <c r="AE88" s="390" t="s">
        <v>1336</v>
      </c>
      <c r="AF88" s="382"/>
      <c r="AG88" s="382"/>
      <c r="AH88" s="391"/>
      <c r="AI88" s="371"/>
      <c r="AJ88" s="371"/>
      <c r="AK88" s="6"/>
      <c r="AY88" s="265"/>
      <c r="AZ88" s="265"/>
      <c r="BA88" s="265"/>
      <c r="BB88" s="265"/>
      <c r="BC88" s="265"/>
      <c r="BD88" s="265"/>
      <c r="BE88" s="265"/>
      <c r="BF88" s="265"/>
      <c r="BG88" s="265"/>
    </row>
    <row r="89" spans="3:59" ht="7.5" customHeight="1">
      <c r="C89" s="21"/>
      <c r="D89" s="21"/>
      <c r="E89" s="21"/>
      <c r="F89" s="21"/>
      <c r="G89" s="21"/>
      <c r="H89" s="21"/>
      <c r="I89" s="21"/>
      <c r="J89" s="21"/>
      <c r="K89" s="21"/>
      <c r="L89" s="21"/>
      <c r="AA89" s="389"/>
      <c r="AB89" s="384"/>
      <c r="AC89" s="384"/>
      <c r="AD89" s="384"/>
      <c r="AE89" s="382"/>
      <c r="AF89" s="382"/>
      <c r="AG89" s="382"/>
      <c r="AH89" s="391"/>
      <c r="AM89" s="371" t="str">
        <f>IF(AB35="","リーグ2・3位",VLOOKUP(3,$B$35:$S$49,5,FALSE))</f>
        <v>松井</v>
      </c>
      <c r="AN89" s="371"/>
      <c r="AO89" s="371"/>
      <c r="AP89" s="371"/>
      <c r="AQ89" s="371"/>
      <c r="AR89" s="371"/>
      <c r="AS89" s="371"/>
      <c r="AT89" s="371"/>
      <c r="AU89" s="371"/>
      <c r="AV89" s="371"/>
      <c r="AW89" s="371"/>
      <c r="AX89" s="371"/>
      <c r="AY89" s="384" t="str">
        <f>IF(AB35="","",VLOOKUP(3,$B$35:$S$50,14,FALSE))</f>
        <v>古市</v>
      </c>
      <c r="AZ89" s="384"/>
      <c r="BA89" s="384"/>
      <c r="BB89" s="384"/>
      <c r="BC89" s="384"/>
      <c r="BD89" s="384"/>
      <c r="BE89" s="384"/>
      <c r="BF89" s="384"/>
      <c r="BG89" s="384"/>
    </row>
    <row r="90" spans="3:59" ht="7.5" customHeight="1">
      <c r="C90" s="382" t="str">
        <f>IF(AB35="","リーグ2・4位",VLOOKUP(4,$B$35:$S$49,5,FALSE))</f>
        <v>北野</v>
      </c>
      <c r="D90" s="382"/>
      <c r="E90" s="382"/>
      <c r="F90" s="382"/>
      <c r="G90" s="382"/>
      <c r="H90" s="382"/>
      <c r="I90" s="382"/>
      <c r="J90" s="382"/>
      <c r="K90" s="382"/>
      <c r="L90" s="382"/>
      <c r="M90" s="371" t="str">
        <f>IF(AB35="","",VLOOKUP(4,$B$35:$S$49,14,FALSE))</f>
        <v>河西</v>
      </c>
      <c r="N90" s="371"/>
      <c r="O90" s="371"/>
      <c r="P90" s="371"/>
      <c r="Q90" s="371"/>
      <c r="R90" s="371"/>
      <c r="S90" s="371"/>
      <c r="T90" s="371"/>
      <c r="U90" s="371"/>
      <c r="V90" s="371"/>
      <c r="Z90" s="311"/>
      <c r="AH90" s="311"/>
      <c r="AM90" s="371"/>
      <c r="AN90" s="371"/>
      <c r="AO90" s="371"/>
      <c r="AP90" s="371"/>
      <c r="AQ90" s="371"/>
      <c r="AR90" s="371"/>
      <c r="AS90" s="371"/>
      <c r="AT90" s="371"/>
      <c r="AU90" s="371"/>
      <c r="AV90" s="371"/>
      <c r="AW90" s="371"/>
      <c r="AX90" s="371"/>
      <c r="AY90" s="384"/>
      <c r="AZ90" s="384"/>
      <c r="BA90" s="384"/>
      <c r="BB90" s="384"/>
      <c r="BC90" s="384"/>
      <c r="BD90" s="384"/>
      <c r="BE90" s="384"/>
      <c r="BF90" s="384"/>
      <c r="BG90" s="384"/>
    </row>
    <row r="91" spans="3:59" ht="7.5" customHeight="1"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"/>
      <c r="X91" s="37"/>
      <c r="Y91" s="37"/>
      <c r="Z91" s="323"/>
      <c r="AB91" s="6"/>
      <c r="AC91" s="6"/>
      <c r="AD91" s="6"/>
      <c r="AE91" s="6"/>
      <c r="AF91" s="6"/>
      <c r="AG91" s="6"/>
      <c r="AH91" s="311"/>
      <c r="AI91" s="37"/>
      <c r="AJ91" s="37"/>
      <c r="AK91" s="37"/>
      <c r="AL91" s="37"/>
      <c r="AM91" s="371"/>
      <c r="AN91" s="371"/>
      <c r="AO91" s="371"/>
      <c r="AP91" s="371"/>
      <c r="AQ91" s="371"/>
      <c r="AR91" s="371"/>
      <c r="AS91" s="371"/>
      <c r="AT91" s="371"/>
      <c r="AU91" s="371"/>
      <c r="AV91" s="371"/>
      <c r="AW91" s="371"/>
      <c r="AX91" s="371"/>
      <c r="AY91" s="384"/>
      <c r="AZ91" s="384"/>
      <c r="BA91" s="384"/>
      <c r="BB91" s="384"/>
      <c r="BC91" s="384"/>
      <c r="BD91" s="384"/>
      <c r="BE91" s="384"/>
      <c r="BF91" s="384"/>
      <c r="BG91" s="384"/>
    </row>
    <row r="92" spans="3:59" ht="7.5" customHeight="1"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71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  <c r="AA92" s="371"/>
      <c r="AB92" s="6"/>
      <c r="AC92" s="6"/>
      <c r="AD92" s="6"/>
      <c r="AE92" s="6"/>
      <c r="AF92" s="6"/>
      <c r="AG92" s="6"/>
      <c r="AH92" s="11"/>
      <c r="AI92" s="371"/>
      <c r="AJ92" s="371"/>
      <c r="AK92" s="371"/>
      <c r="AL92" s="371"/>
      <c r="AM92" s="371"/>
      <c r="AN92" s="371"/>
      <c r="AO92" s="371"/>
      <c r="AP92" s="371"/>
      <c r="AQ92" s="371"/>
      <c r="AR92" s="371"/>
      <c r="AS92" s="371"/>
      <c r="AT92" s="371"/>
      <c r="AU92" s="371"/>
      <c r="AV92" s="371"/>
      <c r="AW92" s="371"/>
      <c r="AX92" s="371"/>
      <c r="AY92" s="384"/>
      <c r="AZ92" s="384"/>
      <c r="BA92" s="384"/>
      <c r="BB92" s="384"/>
      <c r="BC92" s="384"/>
      <c r="BD92" s="384"/>
      <c r="BE92" s="384"/>
      <c r="BF92" s="384"/>
      <c r="BG92" s="384"/>
    </row>
    <row r="93" spans="3:59" ht="7.5" customHeight="1"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71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  <c r="AA93" s="371"/>
      <c r="AB93" s="11"/>
      <c r="AC93" s="11"/>
      <c r="AD93" s="11"/>
      <c r="AE93" s="11"/>
      <c r="AF93" s="11"/>
      <c r="AG93" s="11"/>
      <c r="AH93" s="11"/>
      <c r="AI93" s="371"/>
      <c r="AJ93" s="371"/>
      <c r="AK93" s="371"/>
      <c r="AL93" s="371"/>
      <c r="AM93" s="371"/>
      <c r="AN93" s="371"/>
      <c r="AO93" s="371"/>
      <c r="AP93" s="371"/>
      <c r="AQ93" s="371"/>
      <c r="AR93" s="371"/>
      <c r="AS93" s="371"/>
      <c r="AT93" s="371"/>
      <c r="AU93" s="371"/>
      <c r="AV93" s="371"/>
      <c r="AW93" s="371"/>
      <c r="AX93" s="371"/>
      <c r="AY93" s="384"/>
      <c r="AZ93" s="384"/>
      <c r="BA93" s="384"/>
      <c r="BB93" s="384"/>
      <c r="BC93" s="384"/>
      <c r="BD93" s="384"/>
      <c r="BE93" s="384"/>
      <c r="BF93" s="384"/>
      <c r="BG93" s="384"/>
    </row>
    <row r="94" spans="17:46" ht="7.5" customHeight="1">
      <c r="Q94" s="392" t="s">
        <v>32</v>
      </c>
      <c r="R94" s="392"/>
      <c r="S94" s="392"/>
      <c r="T94" s="392"/>
      <c r="U94" s="392"/>
      <c r="V94" s="392"/>
      <c r="W94" s="392"/>
      <c r="X94" s="392"/>
      <c r="Y94" s="46"/>
      <c r="Z94" s="46"/>
      <c r="AA94" s="46"/>
      <c r="AB94" s="46"/>
      <c r="AC94" s="46"/>
      <c r="AD94" s="46"/>
      <c r="AP94" s="6"/>
      <c r="AQ94" s="6"/>
      <c r="AR94" s="6"/>
      <c r="AS94" s="6"/>
      <c r="AT94" s="6"/>
    </row>
    <row r="95" spans="17:46" ht="7.5" customHeight="1">
      <c r="Q95" s="392"/>
      <c r="R95" s="392"/>
      <c r="S95" s="392"/>
      <c r="T95" s="392"/>
      <c r="U95" s="392"/>
      <c r="V95" s="392"/>
      <c r="W95" s="392"/>
      <c r="X95" s="392"/>
      <c r="Y95" s="46"/>
      <c r="Z95" s="46"/>
      <c r="AA95" s="46"/>
      <c r="AB95" s="46"/>
      <c r="AC95" s="46"/>
      <c r="AD95" s="46"/>
      <c r="AP95" s="6"/>
      <c r="AQ95" s="6"/>
      <c r="AR95" s="6"/>
      <c r="AS95" s="6"/>
      <c r="AT95" s="6"/>
    </row>
    <row r="96" spans="3:46" ht="12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Q96" s="392"/>
      <c r="R96" s="392"/>
      <c r="S96" s="392"/>
      <c r="T96" s="392"/>
      <c r="U96" s="392"/>
      <c r="V96" s="392"/>
      <c r="W96" s="392"/>
      <c r="X96" s="392"/>
      <c r="Y96" s="46"/>
      <c r="Z96" s="46"/>
      <c r="AA96" s="46"/>
      <c r="AB96" s="46"/>
      <c r="AC96" s="46"/>
      <c r="AD96" s="46"/>
      <c r="AE96" s="46"/>
      <c r="AF96" s="46"/>
      <c r="AG96" s="4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4:34" ht="7.5" customHeight="1">
      <c r="D97" s="21"/>
      <c r="R97" s="6"/>
      <c r="S97" s="371" t="s">
        <v>1346</v>
      </c>
      <c r="T97" s="371"/>
      <c r="U97" s="371"/>
      <c r="V97" s="371"/>
      <c r="W97" s="371"/>
      <c r="X97" s="371"/>
      <c r="Y97" s="371"/>
      <c r="Z97" s="371"/>
      <c r="AA97" s="371"/>
      <c r="AB97" s="6"/>
      <c r="AC97" s="6"/>
      <c r="AD97" s="6"/>
      <c r="AE97" s="6"/>
      <c r="AF97" s="6"/>
      <c r="AG97" s="6"/>
      <c r="AH97" s="6"/>
    </row>
    <row r="98" spans="4:38" ht="7.5" customHeight="1">
      <c r="D98" s="6"/>
      <c r="S98" s="371"/>
      <c r="T98" s="371"/>
      <c r="U98" s="371"/>
      <c r="V98" s="371"/>
      <c r="W98" s="371"/>
      <c r="X98" s="371"/>
      <c r="Y98" s="371"/>
      <c r="Z98" s="371"/>
      <c r="AA98" s="37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4:38" ht="7.5" customHeight="1">
      <c r="D99" s="6"/>
      <c r="S99" s="371"/>
      <c r="T99" s="371"/>
      <c r="U99" s="371"/>
      <c r="V99" s="371"/>
      <c r="W99" s="371"/>
      <c r="X99" s="371"/>
      <c r="Y99" s="371"/>
      <c r="Z99" s="371"/>
      <c r="AA99" s="371"/>
      <c r="AB99" s="49"/>
      <c r="AC99" s="49"/>
      <c r="AD99" s="50"/>
      <c r="AE99" s="11"/>
      <c r="AF99" s="11"/>
      <c r="AG99" s="11"/>
      <c r="AH99" s="11"/>
      <c r="AI99" s="11"/>
      <c r="AJ99" s="11"/>
      <c r="AK99" s="11"/>
      <c r="AL99" s="11"/>
    </row>
    <row r="100" spans="4:39" ht="7.5" customHeight="1" thickBot="1">
      <c r="D100" s="6"/>
      <c r="S100" s="371"/>
      <c r="T100" s="371"/>
      <c r="U100" s="371"/>
      <c r="V100" s="371"/>
      <c r="W100" s="371"/>
      <c r="X100" s="371"/>
      <c r="Y100" s="371"/>
      <c r="Z100" s="371"/>
      <c r="AA100" s="371"/>
      <c r="AD100" s="325"/>
      <c r="AE100" s="37"/>
      <c r="AF100" s="37"/>
      <c r="AG100" s="37"/>
      <c r="AH100" s="37"/>
      <c r="AI100" s="371" t="s">
        <v>33</v>
      </c>
      <c r="AJ100" s="371"/>
      <c r="AK100" s="371"/>
      <c r="AL100" s="371"/>
      <c r="AM100" s="371"/>
    </row>
    <row r="101" spans="4:39" ht="7.5" customHeight="1">
      <c r="D101" s="6"/>
      <c r="S101" s="371" t="s">
        <v>1347</v>
      </c>
      <c r="T101" s="371"/>
      <c r="U101" s="371"/>
      <c r="V101" s="371"/>
      <c r="W101" s="371"/>
      <c r="X101" s="371"/>
      <c r="Y101" s="371"/>
      <c r="Z101" s="371"/>
      <c r="AA101" s="371"/>
      <c r="AD101" s="311"/>
      <c r="AE101" s="385" t="s">
        <v>1340</v>
      </c>
      <c r="AF101" s="386"/>
      <c r="AG101" s="386"/>
      <c r="AH101" s="386"/>
      <c r="AI101" s="371"/>
      <c r="AJ101" s="371"/>
      <c r="AK101" s="371"/>
      <c r="AL101" s="371"/>
      <c r="AM101" s="371"/>
    </row>
    <row r="102" spans="4:39" ht="7.5" customHeight="1" thickBot="1">
      <c r="D102" s="6"/>
      <c r="S102" s="371"/>
      <c r="T102" s="371"/>
      <c r="U102" s="371"/>
      <c r="V102" s="371"/>
      <c r="W102" s="371"/>
      <c r="X102" s="371"/>
      <c r="Y102" s="371"/>
      <c r="Z102" s="371"/>
      <c r="AA102" s="371"/>
      <c r="AB102" s="304"/>
      <c r="AC102" s="304"/>
      <c r="AD102" s="313"/>
      <c r="AE102" s="387"/>
      <c r="AF102" s="387"/>
      <c r="AG102" s="387"/>
      <c r="AH102" s="387"/>
      <c r="AI102" s="371"/>
      <c r="AJ102" s="371"/>
      <c r="AK102" s="371"/>
      <c r="AL102" s="371"/>
      <c r="AM102" s="371"/>
    </row>
    <row r="103" spans="4:37" ht="7.5" customHeight="1">
      <c r="D103" s="6"/>
      <c r="S103" s="371"/>
      <c r="T103" s="371"/>
      <c r="U103" s="371"/>
      <c r="V103" s="371"/>
      <c r="W103" s="371"/>
      <c r="X103" s="371"/>
      <c r="Y103" s="371"/>
      <c r="Z103" s="371"/>
      <c r="AA103" s="371"/>
      <c r="AC103" s="6"/>
      <c r="AD103" s="6"/>
      <c r="AE103" s="387"/>
      <c r="AF103" s="387"/>
      <c r="AG103" s="387"/>
      <c r="AH103" s="387"/>
      <c r="AI103" s="6"/>
      <c r="AJ103" s="6"/>
      <c r="AK103" s="6"/>
    </row>
    <row r="112" ht="7.5" customHeight="1">
      <c r="CK112" s="22"/>
    </row>
    <row r="113" ht="7.5" customHeight="1">
      <c r="CK113" s="22"/>
    </row>
    <row r="114" ht="7.5" customHeight="1">
      <c r="CK114" s="22"/>
    </row>
    <row r="115" ht="7.5" customHeight="1">
      <c r="CK115" s="22"/>
    </row>
    <row r="116" ht="7.5" customHeight="1">
      <c r="CK116" s="22"/>
    </row>
    <row r="117" ht="7.5" customHeight="1">
      <c r="CK117" s="22"/>
    </row>
    <row r="118" spans="89:91" ht="7.5" customHeight="1">
      <c r="CK118" s="22"/>
      <c r="CM118" s="6"/>
    </row>
    <row r="119" spans="89:124" ht="7.5" customHeight="1">
      <c r="CK119" s="22"/>
      <c r="DL119" s="6"/>
      <c r="DM119" s="21"/>
      <c r="DN119" s="21"/>
      <c r="DO119" s="21"/>
      <c r="DP119" s="21"/>
      <c r="DQ119" s="21"/>
      <c r="DR119" s="21"/>
      <c r="DS119" s="21"/>
      <c r="DT119" s="21"/>
    </row>
    <row r="120" spans="89:90" ht="7.5" customHeight="1">
      <c r="CK120" s="22"/>
      <c r="CL120" s="6"/>
    </row>
    <row r="121" ht="7.5" customHeight="1">
      <c r="CK121" s="22"/>
    </row>
    <row r="122" spans="2:97" s="11" customFormat="1" ht="7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22"/>
      <c r="CL122" s="8"/>
      <c r="CM122" s="8"/>
      <c r="CN122" s="8"/>
      <c r="CO122" s="8"/>
      <c r="CP122" s="8"/>
      <c r="CQ122" s="8"/>
      <c r="CR122" s="8"/>
      <c r="CS122" s="8"/>
    </row>
    <row r="123" spans="2:133" s="11" customFormat="1" ht="7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22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</row>
    <row r="124" spans="2:140" s="11" customFormat="1" ht="7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</row>
    <row r="125" spans="2:132" s="11" customFormat="1" ht="7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</row>
    <row r="126" spans="2:118" s="11" customFormat="1" ht="7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</row>
    <row r="127" spans="2:118" s="11" customFormat="1" ht="7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</row>
    <row r="128" spans="2:118" s="11" customFormat="1" ht="7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</row>
    <row r="129" spans="2:118" s="11" customFormat="1" ht="7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</row>
    <row r="130" spans="98:118" ht="7.5" customHeight="1"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</row>
    <row r="132" ht="7.5" customHeight="1">
      <c r="DQ132" s="6"/>
    </row>
    <row r="136" spans="91:97" ht="7.5" customHeight="1">
      <c r="CM136" s="6"/>
      <c r="CN136" s="6"/>
      <c r="CO136" s="6"/>
      <c r="CP136" s="6"/>
      <c r="CR136" s="11"/>
      <c r="CS136" s="11"/>
    </row>
    <row r="137" spans="2:108" s="11" customFormat="1" ht="7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6"/>
      <c r="CN137" s="6"/>
      <c r="CO137" s="6"/>
      <c r="CP137" s="6"/>
      <c r="CQ137" s="6"/>
      <c r="CR137" s="6"/>
      <c r="CS137" s="6"/>
      <c r="CT137" s="6"/>
      <c r="CW137" s="8"/>
      <c r="CX137" s="8"/>
      <c r="CY137" s="8"/>
      <c r="CZ137" s="8"/>
      <c r="DA137" s="8"/>
      <c r="DB137" s="8"/>
      <c r="DC137" s="8"/>
      <c r="DD137" s="8"/>
    </row>
    <row r="138" spans="2:121" s="11" customFormat="1" ht="7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</row>
    <row r="139" spans="2:130" s="11" customFormat="1" ht="7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</row>
    <row r="140" spans="2:135" s="11" customFormat="1" ht="7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6"/>
      <c r="CN140" s="6"/>
      <c r="CO140" s="6"/>
      <c r="CP140" s="6"/>
      <c r="CQ140" s="6"/>
      <c r="CR140" s="6"/>
      <c r="CS140" s="6"/>
      <c r="CT140" s="6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</row>
    <row r="141" spans="2:122" s="11" customFormat="1" ht="7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6"/>
      <c r="CN141" s="6"/>
      <c r="CO141" s="6"/>
      <c r="CP141" s="6"/>
      <c r="CQ141" s="6"/>
      <c r="CR141" s="6"/>
      <c r="CS141" s="6"/>
      <c r="CT141" s="6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6"/>
    </row>
    <row r="142" spans="2:122" s="11" customFormat="1" ht="7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6"/>
      <c r="CN142" s="6"/>
      <c r="CO142" s="6"/>
      <c r="CP142" s="6"/>
      <c r="CQ142" s="6"/>
      <c r="CR142" s="6"/>
      <c r="CS142" s="6"/>
      <c r="CT142" s="6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6"/>
    </row>
    <row r="143" spans="2:122" s="11" customFormat="1" ht="7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6"/>
      <c r="CN143" s="6"/>
      <c r="CO143" s="6"/>
      <c r="CP143" s="6"/>
      <c r="CQ143" s="6"/>
      <c r="CR143" s="6"/>
      <c r="CS143" s="6"/>
      <c r="CT143" s="6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2:122" s="11" customFormat="1" ht="7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6"/>
      <c r="CN144" s="6"/>
      <c r="CO144" s="6"/>
      <c r="CP144" s="6"/>
      <c r="CQ144" s="6"/>
      <c r="CR144" s="6"/>
      <c r="CS144" s="6"/>
      <c r="CT144" s="6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8"/>
    </row>
    <row r="145" spans="91:122" ht="7.5" customHeight="1">
      <c r="CM145" s="6"/>
      <c r="CN145" s="6"/>
      <c r="CO145" s="6"/>
      <c r="CP145" s="6"/>
      <c r="CQ145" s="6"/>
      <c r="CR145" s="6"/>
      <c r="CS145" s="6"/>
      <c r="CT145" s="6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6"/>
    </row>
    <row r="146" spans="91:122" ht="7.5" customHeight="1">
      <c r="CM146" s="6"/>
      <c r="CN146" s="6"/>
      <c r="CO146" s="6"/>
      <c r="CP146" s="6"/>
      <c r="CQ146" s="6"/>
      <c r="CR146" s="6"/>
      <c r="CS146" s="6"/>
      <c r="CT146" s="6"/>
      <c r="DR146" s="6"/>
    </row>
    <row r="147" spans="91:122" ht="7.5" customHeight="1">
      <c r="CM147" s="6"/>
      <c r="CN147" s="6"/>
      <c r="CO147" s="6"/>
      <c r="CP147" s="6"/>
      <c r="CQ147" s="6"/>
      <c r="CR147" s="6"/>
      <c r="CS147" s="6"/>
      <c r="CT147" s="6"/>
      <c r="DR147" s="6"/>
    </row>
    <row r="148" spans="91:98" ht="7.5" customHeight="1">
      <c r="CM148" s="6"/>
      <c r="CN148" s="6"/>
      <c r="CO148" s="6"/>
      <c r="CP148" s="6"/>
      <c r="CQ148" s="6"/>
      <c r="CR148" s="6"/>
      <c r="CS148" s="6"/>
      <c r="CT148" s="6"/>
    </row>
    <row r="149" spans="91:95" ht="7.5" customHeight="1">
      <c r="CM149" s="6"/>
      <c r="CN149" s="6"/>
      <c r="CO149" s="6"/>
      <c r="CP149" s="6"/>
      <c r="CQ149" s="6"/>
    </row>
    <row r="150" ht="7.5" customHeight="1">
      <c r="CQ150" s="6"/>
    </row>
  </sheetData>
  <sheetProtection/>
  <mergeCells count="285">
    <mergeCell ref="F1:BG3"/>
    <mergeCell ref="AB43:AD45"/>
    <mergeCell ref="AR43:AS45"/>
    <mergeCell ref="L27:N28"/>
    <mergeCell ref="F25:J26"/>
    <mergeCell ref="AU39:AY41"/>
    <mergeCell ref="AR39:AS41"/>
    <mergeCell ref="T39:V41"/>
    <mergeCell ref="F43:J44"/>
    <mergeCell ref="O43:S44"/>
    <mergeCell ref="X43:AA45"/>
    <mergeCell ref="AF43:AI45"/>
    <mergeCell ref="F35:J36"/>
    <mergeCell ref="O35:S36"/>
    <mergeCell ref="AJ39:AL41"/>
    <mergeCell ref="F39:J40"/>
    <mergeCell ref="O39:S40"/>
    <mergeCell ref="AB35:AD37"/>
    <mergeCell ref="AJ35:AL37"/>
    <mergeCell ref="L41:N42"/>
    <mergeCell ref="AU17:AY19"/>
    <mergeCell ref="AR17:AS19"/>
    <mergeCell ref="AJ17:AL19"/>
    <mergeCell ref="T21:V23"/>
    <mergeCell ref="AB21:AD23"/>
    <mergeCell ref="AT21:AT23"/>
    <mergeCell ref="AE21:AE23"/>
    <mergeCell ref="AR21:AS23"/>
    <mergeCell ref="T31:AA32"/>
    <mergeCell ref="C23:E24"/>
    <mergeCell ref="L23:N24"/>
    <mergeCell ref="AJ21:AQ24"/>
    <mergeCell ref="AB17:AI20"/>
    <mergeCell ref="F17:J18"/>
    <mergeCell ref="O13:S14"/>
    <mergeCell ref="AB13:AD15"/>
    <mergeCell ref="X21:AA23"/>
    <mergeCell ref="AF21:AI23"/>
    <mergeCell ref="O17:S18"/>
    <mergeCell ref="C19:E20"/>
    <mergeCell ref="L19:N20"/>
    <mergeCell ref="BD49:BG50"/>
    <mergeCell ref="AJ43:AQ46"/>
    <mergeCell ref="BA45:BC46"/>
    <mergeCell ref="BA43:BC44"/>
    <mergeCell ref="BD45:BG46"/>
    <mergeCell ref="BA49:BC50"/>
    <mergeCell ref="AU43:AY45"/>
    <mergeCell ref="AJ47:AL49"/>
    <mergeCell ref="C49:E50"/>
    <mergeCell ref="L49:N50"/>
    <mergeCell ref="P53:AW55"/>
    <mergeCell ref="BA47:BC48"/>
    <mergeCell ref="BD47:BG48"/>
    <mergeCell ref="AR47:AY50"/>
    <mergeCell ref="AB47:AD49"/>
    <mergeCell ref="F47:J48"/>
    <mergeCell ref="O47:S48"/>
    <mergeCell ref="T47:V49"/>
    <mergeCell ref="AY63:BG67"/>
    <mergeCell ref="AY56:BG59"/>
    <mergeCell ref="C64:L67"/>
    <mergeCell ref="M64:V67"/>
    <mergeCell ref="W66:AA67"/>
    <mergeCell ref="AI66:AL67"/>
    <mergeCell ref="AM56:AX59"/>
    <mergeCell ref="C56:L59"/>
    <mergeCell ref="M56:V59"/>
    <mergeCell ref="AB59:AG60"/>
    <mergeCell ref="BD41:BG42"/>
    <mergeCell ref="BA39:BC40"/>
    <mergeCell ref="BD39:BG40"/>
    <mergeCell ref="BA35:BC36"/>
    <mergeCell ref="X47:AA49"/>
    <mergeCell ref="AF47:AI49"/>
    <mergeCell ref="AN47:AQ49"/>
    <mergeCell ref="BD37:BG38"/>
    <mergeCell ref="BD43:BG44"/>
    <mergeCell ref="BA41:BC42"/>
    <mergeCell ref="BB9:BG10"/>
    <mergeCell ref="BA27:BC28"/>
    <mergeCell ref="BD27:BG28"/>
    <mergeCell ref="BD25:BG26"/>
    <mergeCell ref="AR35:AS37"/>
    <mergeCell ref="BA37:BC38"/>
    <mergeCell ref="AZ33:BA34"/>
    <mergeCell ref="BB31:BG32"/>
    <mergeCell ref="BB33:BG34"/>
    <mergeCell ref="BD35:BG36"/>
    <mergeCell ref="BA21:BC22"/>
    <mergeCell ref="BA23:BC24"/>
    <mergeCell ref="BA25:BC26"/>
    <mergeCell ref="AU35:AY37"/>
    <mergeCell ref="BD13:BG14"/>
    <mergeCell ref="AZ11:BA12"/>
    <mergeCell ref="AU21:AY23"/>
    <mergeCell ref="BB11:BG12"/>
    <mergeCell ref="BA13:BC14"/>
    <mergeCell ref="BD15:BG16"/>
    <mergeCell ref="AB31:AI32"/>
    <mergeCell ref="AJ31:AQ32"/>
    <mergeCell ref="AR31:AY32"/>
    <mergeCell ref="O25:S26"/>
    <mergeCell ref="T25:V27"/>
    <mergeCell ref="X25:AA27"/>
    <mergeCell ref="AF25:AI27"/>
    <mergeCell ref="O27:S27"/>
    <mergeCell ref="AJ25:AL27"/>
    <mergeCell ref="AE25:AE27"/>
    <mergeCell ref="BA19:BC20"/>
    <mergeCell ref="BA15:BC16"/>
    <mergeCell ref="AR25:AY28"/>
    <mergeCell ref="BD17:BG18"/>
    <mergeCell ref="BD19:BG20"/>
    <mergeCell ref="BD21:BG22"/>
    <mergeCell ref="BD23:BG24"/>
    <mergeCell ref="AZ23:AZ24"/>
    <mergeCell ref="AZ25:AZ26"/>
    <mergeCell ref="AZ27:AZ28"/>
    <mergeCell ref="C9:S12"/>
    <mergeCell ref="T13:AA16"/>
    <mergeCell ref="AJ13:AL15"/>
    <mergeCell ref="AR13:AS15"/>
    <mergeCell ref="AU13:AY15"/>
    <mergeCell ref="AF13:AI15"/>
    <mergeCell ref="AN13:AQ15"/>
    <mergeCell ref="C15:E16"/>
    <mergeCell ref="L15:N16"/>
    <mergeCell ref="F13:J14"/>
    <mergeCell ref="C13:E14"/>
    <mergeCell ref="L13:N14"/>
    <mergeCell ref="BA17:BC18"/>
    <mergeCell ref="C17:E18"/>
    <mergeCell ref="L17:N18"/>
    <mergeCell ref="T17:V19"/>
    <mergeCell ref="X17:AA19"/>
    <mergeCell ref="AT13:AT15"/>
    <mergeCell ref="AT17:AT19"/>
    <mergeCell ref="AE13:AE15"/>
    <mergeCell ref="C35:E36"/>
    <mergeCell ref="L35:N36"/>
    <mergeCell ref="T9:AA10"/>
    <mergeCell ref="AB9:AI10"/>
    <mergeCell ref="AJ9:AQ10"/>
    <mergeCell ref="AR9:AY10"/>
    <mergeCell ref="T11:AA12"/>
    <mergeCell ref="AB11:AI12"/>
    <mergeCell ref="AJ11:AQ12"/>
    <mergeCell ref="AR11:AY12"/>
    <mergeCell ref="C39:E40"/>
    <mergeCell ref="L39:N40"/>
    <mergeCell ref="C37:E38"/>
    <mergeCell ref="L37:N38"/>
    <mergeCell ref="AB39:AI42"/>
    <mergeCell ref="F37:J37"/>
    <mergeCell ref="O37:S37"/>
    <mergeCell ref="F41:J41"/>
    <mergeCell ref="O41:S41"/>
    <mergeCell ref="C41:E42"/>
    <mergeCell ref="C43:E44"/>
    <mergeCell ref="L43:N44"/>
    <mergeCell ref="C45:E46"/>
    <mergeCell ref="L45:N46"/>
    <mergeCell ref="C47:E48"/>
    <mergeCell ref="L47:N48"/>
    <mergeCell ref="F45:J45"/>
    <mergeCell ref="C21:E22"/>
    <mergeCell ref="L21:N22"/>
    <mergeCell ref="T33:AA34"/>
    <mergeCell ref="AB33:AI34"/>
    <mergeCell ref="AJ33:AQ34"/>
    <mergeCell ref="AR33:AY34"/>
    <mergeCell ref="C31:S34"/>
    <mergeCell ref="C25:E26"/>
    <mergeCell ref="L25:N26"/>
    <mergeCell ref="C27:E28"/>
    <mergeCell ref="S75:AA77"/>
    <mergeCell ref="AE75:AH77"/>
    <mergeCell ref="Q68:X70"/>
    <mergeCell ref="S71:AA74"/>
    <mergeCell ref="AF35:AI37"/>
    <mergeCell ref="X39:AA41"/>
    <mergeCell ref="T35:AA38"/>
    <mergeCell ref="Y61:Z62"/>
    <mergeCell ref="AI61:AJ62"/>
    <mergeCell ref="T43:V45"/>
    <mergeCell ref="AB56:AG57"/>
    <mergeCell ref="AA62:AD63"/>
    <mergeCell ref="AE62:AH63"/>
    <mergeCell ref="W58:Z59"/>
    <mergeCell ref="AI58:AL59"/>
    <mergeCell ref="AM63:AX67"/>
    <mergeCell ref="C82:L85"/>
    <mergeCell ref="M82:V85"/>
    <mergeCell ref="AB82:AG83"/>
    <mergeCell ref="AM82:AX85"/>
    <mergeCell ref="W84:Z85"/>
    <mergeCell ref="AI84:AL85"/>
    <mergeCell ref="AB85:AG86"/>
    <mergeCell ref="AY89:BG93"/>
    <mergeCell ref="S97:AA100"/>
    <mergeCell ref="AI100:AM102"/>
    <mergeCell ref="S101:AA103"/>
    <mergeCell ref="AE101:AH103"/>
    <mergeCell ref="AA88:AD89"/>
    <mergeCell ref="AE88:AH89"/>
    <mergeCell ref="Q94:X96"/>
    <mergeCell ref="F4:BG8"/>
    <mergeCell ref="C90:L93"/>
    <mergeCell ref="M90:V93"/>
    <mergeCell ref="W92:AA93"/>
    <mergeCell ref="AI92:AL93"/>
    <mergeCell ref="Y87:Z88"/>
    <mergeCell ref="AI87:AJ88"/>
    <mergeCell ref="AY82:BG85"/>
    <mergeCell ref="AM89:AX93"/>
    <mergeCell ref="AZ39:AZ40"/>
    <mergeCell ref="AZ41:AZ42"/>
    <mergeCell ref="AZ43:AZ44"/>
    <mergeCell ref="AZ45:AZ46"/>
    <mergeCell ref="AZ47:AZ48"/>
    <mergeCell ref="AZ49:AZ50"/>
    <mergeCell ref="AM47:AM49"/>
    <mergeCell ref="P79:AW81"/>
    <mergeCell ref="AI74:AM76"/>
    <mergeCell ref="AZ31:AZ32"/>
    <mergeCell ref="AZ35:AZ36"/>
    <mergeCell ref="AZ37:AZ38"/>
    <mergeCell ref="AT35:AT37"/>
    <mergeCell ref="AT39:AT41"/>
    <mergeCell ref="AT43:AT45"/>
    <mergeCell ref="AE35:AE37"/>
    <mergeCell ref="AE43:AE45"/>
    <mergeCell ref="AZ9:AZ10"/>
    <mergeCell ref="AZ13:AZ14"/>
    <mergeCell ref="AZ15:AZ16"/>
    <mergeCell ref="AZ17:AZ18"/>
    <mergeCell ref="AZ19:AZ20"/>
    <mergeCell ref="AZ21:AZ22"/>
    <mergeCell ref="AM13:AM15"/>
    <mergeCell ref="AM17:AM19"/>
    <mergeCell ref="AM25:AM27"/>
    <mergeCell ref="AM35:AM37"/>
    <mergeCell ref="AM39:AM41"/>
    <mergeCell ref="AN17:AQ19"/>
    <mergeCell ref="AN25:AQ27"/>
    <mergeCell ref="AN35:AQ37"/>
    <mergeCell ref="AN39:AQ41"/>
    <mergeCell ref="AE47:AE49"/>
    <mergeCell ref="W17:W19"/>
    <mergeCell ref="W21:W23"/>
    <mergeCell ref="W25:W27"/>
    <mergeCell ref="W39:W41"/>
    <mergeCell ref="W43:W45"/>
    <mergeCell ref="W47:W49"/>
    <mergeCell ref="AB25:AD27"/>
    <mergeCell ref="C30:AX30"/>
    <mergeCell ref="O45:S45"/>
    <mergeCell ref="B43:B44"/>
    <mergeCell ref="B47:B48"/>
    <mergeCell ref="K13:K14"/>
    <mergeCell ref="K17:K18"/>
    <mergeCell ref="K21:K22"/>
    <mergeCell ref="K25:K26"/>
    <mergeCell ref="K35:K36"/>
    <mergeCell ref="K39:K40"/>
    <mergeCell ref="K43:K44"/>
    <mergeCell ref="K47:K48"/>
    <mergeCell ref="F49:J49"/>
    <mergeCell ref="O49:S49"/>
    <mergeCell ref="B13:B14"/>
    <mergeCell ref="B17:B18"/>
    <mergeCell ref="B21:B22"/>
    <mergeCell ref="B25:B26"/>
    <mergeCell ref="B35:B36"/>
    <mergeCell ref="B39:B40"/>
    <mergeCell ref="F27:J27"/>
    <mergeCell ref="F15:J15"/>
    <mergeCell ref="O15:S15"/>
    <mergeCell ref="F19:J19"/>
    <mergeCell ref="O19:S19"/>
    <mergeCell ref="F23:J23"/>
    <mergeCell ref="O23:S23"/>
    <mergeCell ref="O21:S22"/>
    <mergeCell ref="F21:J22"/>
  </mergeCells>
  <printOptions/>
  <pageMargins left="0" right="0" top="0" bottom="0" header="0.31" footer="0.3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O159"/>
  <sheetViews>
    <sheetView zoomScaleSheetLayoutView="100" zoomScalePageLayoutView="0" workbookViewId="0" topLeftCell="A61">
      <selection activeCell="BF72" sqref="BF72:BI73"/>
    </sheetView>
  </sheetViews>
  <sheetFormatPr defaultColWidth="1.25" defaultRowHeight="7.5" customHeight="1"/>
  <cols>
    <col min="1" max="1" width="0.6171875" style="8" customWidth="1"/>
    <col min="2" max="4" width="1.25" style="8" hidden="1" customWidth="1"/>
    <col min="5" max="5" width="2.75390625" style="8" hidden="1" customWidth="1"/>
    <col min="6" max="8" width="1.25" style="8" customWidth="1"/>
    <col min="9" max="9" width="0.74609375" style="8" customWidth="1"/>
    <col min="10" max="11" width="1.25" style="8" customWidth="1"/>
    <col min="12" max="13" width="1.25" style="8" hidden="1" customWidth="1"/>
    <col min="14" max="14" width="3.375" style="8" hidden="1" customWidth="1"/>
    <col min="15" max="16" width="1.25" style="8" customWidth="1"/>
    <col min="17" max="17" width="0.875" style="8" customWidth="1"/>
    <col min="18" max="21" width="1.25" style="8" customWidth="1"/>
    <col min="22" max="22" width="1.4921875" style="8" customWidth="1"/>
    <col min="23" max="24" width="1.25" style="8" customWidth="1"/>
    <col min="25" max="25" width="1.00390625" style="8" customWidth="1"/>
    <col min="26" max="32" width="1.25" style="8" customWidth="1"/>
    <col min="33" max="33" width="1.37890625" style="8" customWidth="1"/>
    <col min="34" max="34" width="0.37109375" style="8" customWidth="1"/>
    <col min="35" max="40" width="1.25" style="8" customWidth="1"/>
    <col min="41" max="41" width="0.6171875" style="8" customWidth="1"/>
    <col min="42" max="43" width="1.25" style="8" customWidth="1"/>
    <col min="44" max="44" width="0.74609375" style="8" hidden="1" customWidth="1"/>
    <col min="45" max="51" width="1.25" style="8" customWidth="1"/>
    <col min="52" max="52" width="1.00390625" style="8" customWidth="1"/>
    <col min="53" max="53" width="0.37109375" style="8" hidden="1" customWidth="1"/>
    <col min="54" max="55" width="1.25" style="8" hidden="1" customWidth="1"/>
    <col min="56" max="56" width="2.875" style="8" hidden="1" customWidth="1"/>
    <col min="57" max="60" width="1.25" style="8" customWidth="1"/>
    <col min="61" max="61" width="1.625" style="8" customWidth="1"/>
    <col min="62" max="62" width="0.74609375" style="8" customWidth="1"/>
    <col min="63" max="64" width="1.25" style="8" hidden="1" customWidth="1"/>
    <col min="65" max="65" width="2.625" style="8" hidden="1" customWidth="1"/>
    <col min="66" max="69" width="1.25" style="8" customWidth="1"/>
    <col min="70" max="70" width="1.00390625" style="8" customWidth="1"/>
    <col min="71" max="71" width="1.25" style="8" customWidth="1"/>
    <col min="72" max="72" width="1.4921875" style="8" customWidth="1"/>
    <col min="73" max="77" width="1.25" style="8" customWidth="1"/>
    <col min="78" max="78" width="0.875" style="8" customWidth="1"/>
    <col min="79" max="84" width="1.25" style="8" customWidth="1"/>
    <col min="85" max="85" width="1.00390625" style="8" customWidth="1"/>
    <col min="86" max="92" width="1.25" style="8" customWidth="1"/>
    <col min="93" max="93" width="0.5" style="8" customWidth="1"/>
    <col min="94" max="94" width="1.25" style="8" customWidth="1"/>
    <col min="95" max="95" width="1.37890625" style="8" hidden="1" customWidth="1"/>
    <col min="96" max="16384" width="1.25" style="8" customWidth="1"/>
  </cols>
  <sheetData>
    <row r="1" spans="4:95" ht="12" customHeight="1">
      <c r="D1" s="585" t="s">
        <v>1325</v>
      </c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85"/>
      <c r="BT1" s="585"/>
      <c r="BU1" s="585"/>
      <c r="BV1" s="585"/>
      <c r="BW1" s="585"/>
      <c r="BX1" s="585"/>
      <c r="BY1" s="585"/>
      <c r="BZ1" s="585"/>
      <c r="CA1" s="585"/>
      <c r="CB1" s="585"/>
      <c r="CC1" s="585"/>
      <c r="CD1" s="585"/>
      <c r="CE1" s="585"/>
      <c r="CF1" s="585"/>
      <c r="CG1" s="585"/>
      <c r="CH1" s="585"/>
      <c r="CI1" s="585"/>
      <c r="CJ1" s="585"/>
      <c r="CK1" s="585"/>
      <c r="CL1" s="585"/>
      <c r="CM1" s="585"/>
      <c r="CN1" s="585"/>
      <c r="CO1" s="585"/>
      <c r="CP1" s="585"/>
      <c r="CQ1" s="585"/>
    </row>
    <row r="2" spans="4:95" ht="12" customHeight="1"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  <c r="BI2" s="585"/>
      <c r="BJ2" s="585"/>
      <c r="BK2" s="585"/>
      <c r="BL2" s="585"/>
      <c r="BM2" s="585"/>
      <c r="BN2" s="585"/>
      <c r="BO2" s="585"/>
      <c r="BP2" s="585"/>
      <c r="BQ2" s="585"/>
      <c r="BR2" s="585"/>
      <c r="BS2" s="585"/>
      <c r="BT2" s="585"/>
      <c r="BU2" s="585"/>
      <c r="BV2" s="585"/>
      <c r="BW2" s="585"/>
      <c r="BX2" s="585"/>
      <c r="BY2" s="585"/>
      <c r="BZ2" s="585"/>
      <c r="CA2" s="585"/>
      <c r="CB2" s="585"/>
      <c r="CC2" s="585"/>
      <c r="CD2" s="585"/>
      <c r="CE2" s="585"/>
      <c r="CF2" s="585"/>
      <c r="CG2" s="585"/>
      <c r="CH2" s="585"/>
      <c r="CI2" s="585"/>
      <c r="CJ2" s="585"/>
      <c r="CK2" s="585"/>
      <c r="CL2" s="585"/>
      <c r="CM2" s="585"/>
      <c r="CN2" s="585"/>
      <c r="CO2" s="585"/>
      <c r="CP2" s="585"/>
      <c r="CQ2" s="585"/>
    </row>
    <row r="3" spans="4:95" ht="12" customHeight="1"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5"/>
      <c r="BA3" s="585"/>
      <c r="BB3" s="585"/>
      <c r="BC3" s="585"/>
      <c r="BD3" s="585"/>
      <c r="BE3" s="585"/>
      <c r="BF3" s="585"/>
      <c r="BG3" s="585"/>
      <c r="BH3" s="585"/>
      <c r="BI3" s="585"/>
      <c r="BJ3" s="585"/>
      <c r="BK3" s="585"/>
      <c r="BL3" s="585"/>
      <c r="BM3" s="585"/>
      <c r="BN3" s="585"/>
      <c r="BO3" s="585"/>
      <c r="BP3" s="585"/>
      <c r="BQ3" s="585"/>
      <c r="BR3" s="585"/>
      <c r="BS3" s="585"/>
      <c r="BT3" s="585"/>
      <c r="BU3" s="585"/>
      <c r="BV3" s="585"/>
      <c r="BW3" s="585"/>
      <c r="BX3" s="585"/>
      <c r="BY3" s="585"/>
      <c r="BZ3" s="585"/>
      <c r="CA3" s="585"/>
      <c r="CB3" s="585"/>
      <c r="CC3" s="585"/>
      <c r="CD3" s="585"/>
      <c r="CE3" s="585"/>
      <c r="CF3" s="585"/>
      <c r="CG3" s="585"/>
      <c r="CH3" s="585"/>
      <c r="CI3" s="585"/>
      <c r="CJ3" s="585"/>
      <c r="CK3" s="585"/>
      <c r="CL3" s="585"/>
      <c r="CM3" s="585"/>
      <c r="CN3" s="585"/>
      <c r="CO3" s="585"/>
      <c r="CP3" s="585"/>
      <c r="CQ3" s="585"/>
    </row>
    <row r="4" spans="2:99" ht="21.75" customHeight="1">
      <c r="B4" s="12"/>
      <c r="C4" s="12"/>
      <c r="D4" s="12"/>
      <c r="E4" s="12"/>
      <c r="F4" s="652" t="s">
        <v>1326</v>
      </c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  <c r="BF4" s="652"/>
      <c r="BG4" s="652"/>
      <c r="BH4" s="652"/>
      <c r="BI4" s="652"/>
      <c r="BJ4" s="652"/>
      <c r="BK4" s="652"/>
      <c r="BL4" s="652"/>
      <c r="BM4" s="652"/>
      <c r="BN4" s="652"/>
      <c r="BO4" s="652"/>
      <c r="BP4" s="652"/>
      <c r="BQ4" s="652"/>
      <c r="BR4" s="652"/>
      <c r="BS4" s="652"/>
      <c r="BT4" s="652"/>
      <c r="BU4" s="652"/>
      <c r="BV4" s="652"/>
      <c r="BW4" s="652"/>
      <c r="BX4" s="652"/>
      <c r="BY4" s="652"/>
      <c r="BZ4" s="652"/>
      <c r="CA4" s="652"/>
      <c r="CB4" s="652"/>
      <c r="CC4" s="652"/>
      <c r="CD4" s="652"/>
      <c r="CE4" s="652"/>
      <c r="CF4" s="652"/>
      <c r="CG4" s="652"/>
      <c r="CH4" s="652"/>
      <c r="CI4" s="652"/>
      <c r="CJ4" s="652"/>
      <c r="CK4" s="652"/>
      <c r="CL4" s="652"/>
      <c r="CM4" s="652"/>
      <c r="CN4" s="652"/>
      <c r="CO4" s="652"/>
      <c r="CP4" s="652"/>
      <c r="CQ4" s="652"/>
      <c r="CR4" s="652"/>
      <c r="CS4" s="652"/>
      <c r="CT4" s="652"/>
      <c r="CU4" s="652"/>
    </row>
    <row r="5" spans="2:102" ht="12" customHeight="1">
      <c r="B5" s="384" t="s">
        <v>1322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6"/>
      <c r="BB5" s="384" t="s">
        <v>1316</v>
      </c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</row>
    <row r="6" spans="2:102" ht="12" customHeight="1" thickBot="1"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1"/>
      <c r="AM6" s="651"/>
      <c r="AN6" s="651"/>
      <c r="AO6" s="651"/>
      <c r="AP6" s="651"/>
      <c r="AQ6" s="651"/>
      <c r="AR6" s="651"/>
      <c r="AS6" s="651"/>
      <c r="AT6" s="651"/>
      <c r="AU6" s="651"/>
      <c r="AV6" s="651"/>
      <c r="AW6" s="651"/>
      <c r="AX6" s="651"/>
      <c r="AY6" s="651"/>
      <c r="AZ6" s="6"/>
      <c r="BB6" s="651"/>
      <c r="BC6" s="651"/>
      <c r="BD6" s="651"/>
      <c r="BE6" s="651"/>
      <c r="BF6" s="651"/>
      <c r="BG6" s="651"/>
      <c r="BH6" s="651"/>
      <c r="BI6" s="651"/>
      <c r="BJ6" s="651"/>
      <c r="BK6" s="651"/>
      <c r="BL6" s="651"/>
      <c r="BM6" s="651"/>
      <c r="BN6" s="651"/>
      <c r="BO6" s="651"/>
      <c r="BP6" s="651"/>
      <c r="BQ6" s="651"/>
      <c r="BR6" s="651"/>
      <c r="BS6" s="651"/>
      <c r="BT6" s="651"/>
      <c r="BU6" s="651"/>
      <c r="BV6" s="651"/>
      <c r="BW6" s="651"/>
      <c r="BX6" s="651"/>
      <c r="BY6" s="651"/>
      <c r="BZ6" s="651"/>
      <c r="CA6" s="651"/>
      <c r="CB6" s="651"/>
      <c r="CC6" s="651"/>
      <c r="CD6" s="651"/>
      <c r="CE6" s="651"/>
      <c r="CF6" s="651"/>
      <c r="CG6" s="651"/>
      <c r="CH6" s="651"/>
      <c r="CI6" s="651"/>
      <c r="CJ6" s="651"/>
      <c r="CK6" s="651"/>
      <c r="CL6" s="651"/>
      <c r="CM6" s="651"/>
      <c r="CN6" s="651"/>
      <c r="CO6" s="651"/>
      <c r="CP6" s="651"/>
      <c r="CQ6" s="651"/>
      <c r="CR6" s="651"/>
      <c r="CS6" s="651"/>
      <c r="CT6" s="651"/>
      <c r="CU6" s="651"/>
      <c r="CV6" s="651"/>
      <c r="CW6" s="651"/>
      <c r="CX6" s="651"/>
    </row>
    <row r="7" spans="1:102" ht="12" customHeight="1">
      <c r="A7" s="15"/>
      <c r="B7" s="15"/>
      <c r="C7" s="443" t="s">
        <v>0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83"/>
      <c r="T7" s="434" t="str">
        <f>F11</f>
        <v>辰巳</v>
      </c>
      <c r="U7" s="371"/>
      <c r="V7" s="371"/>
      <c r="W7" s="371"/>
      <c r="X7" s="371"/>
      <c r="Y7" s="371"/>
      <c r="Z7" s="371"/>
      <c r="AA7" s="383"/>
      <c r="AB7" s="434" t="str">
        <f>F15</f>
        <v>森</v>
      </c>
      <c r="AC7" s="371"/>
      <c r="AD7" s="371"/>
      <c r="AE7" s="371"/>
      <c r="AF7" s="371"/>
      <c r="AG7" s="371"/>
      <c r="AH7" s="371"/>
      <c r="AI7" s="371"/>
      <c r="AJ7" s="434" t="str">
        <f>F19</f>
        <v>楠瀬</v>
      </c>
      <c r="AK7" s="371"/>
      <c r="AL7" s="371"/>
      <c r="AM7" s="371"/>
      <c r="AN7" s="371"/>
      <c r="AO7" s="371"/>
      <c r="AP7" s="371"/>
      <c r="AQ7" s="383"/>
      <c r="AR7" s="359">
        <f>IF(AR13&lt;&gt;"","取得","")</f>
      </c>
      <c r="AT7" s="371" t="s">
        <v>1</v>
      </c>
      <c r="AU7" s="371"/>
      <c r="AV7" s="371"/>
      <c r="AW7" s="371"/>
      <c r="AX7" s="371"/>
      <c r="AY7" s="335"/>
      <c r="AZ7" s="48"/>
      <c r="BA7" s="15"/>
      <c r="BB7" s="443" t="s">
        <v>35</v>
      </c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83"/>
      <c r="BS7" s="431" t="str">
        <f>BE11</f>
        <v>中田</v>
      </c>
      <c r="BT7" s="432"/>
      <c r="BU7" s="432"/>
      <c r="BV7" s="432"/>
      <c r="BW7" s="432"/>
      <c r="BX7" s="432"/>
      <c r="BY7" s="432"/>
      <c r="BZ7" s="433"/>
      <c r="CA7" s="434" t="str">
        <f>BE15</f>
        <v>杉山</v>
      </c>
      <c r="CB7" s="371"/>
      <c r="CC7" s="371"/>
      <c r="CD7" s="371"/>
      <c r="CE7" s="371"/>
      <c r="CF7" s="371"/>
      <c r="CG7" s="371"/>
      <c r="CH7" s="371"/>
      <c r="CI7" s="431" t="str">
        <f>BE19</f>
        <v>鹿野</v>
      </c>
      <c r="CJ7" s="432"/>
      <c r="CK7" s="432"/>
      <c r="CL7" s="432"/>
      <c r="CM7" s="432"/>
      <c r="CN7" s="432"/>
      <c r="CO7" s="432"/>
      <c r="CP7" s="435"/>
      <c r="CQ7" s="358">
        <f>IF(CQ13&lt;&gt;"","取得","")</f>
      </c>
      <c r="CR7" s="17"/>
      <c r="CS7" s="432" t="s">
        <v>1</v>
      </c>
      <c r="CT7" s="432"/>
      <c r="CU7" s="432"/>
      <c r="CV7" s="432"/>
      <c r="CW7" s="432"/>
      <c r="CX7" s="500"/>
    </row>
    <row r="8" spans="1:102" ht="12" customHeight="1">
      <c r="A8" s="15"/>
      <c r="C8" s="443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83"/>
      <c r="T8" s="434"/>
      <c r="U8" s="371"/>
      <c r="V8" s="371"/>
      <c r="W8" s="371"/>
      <c r="X8" s="371"/>
      <c r="Y8" s="371"/>
      <c r="Z8" s="371"/>
      <c r="AA8" s="383"/>
      <c r="AB8" s="434"/>
      <c r="AC8" s="371"/>
      <c r="AD8" s="371"/>
      <c r="AE8" s="371"/>
      <c r="AF8" s="371"/>
      <c r="AG8" s="371"/>
      <c r="AH8" s="371"/>
      <c r="AI8" s="371"/>
      <c r="AJ8" s="434"/>
      <c r="AK8" s="371"/>
      <c r="AL8" s="371"/>
      <c r="AM8" s="371"/>
      <c r="AN8" s="371"/>
      <c r="AO8" s="371"/>
      <c r="AP8" s="371"/>
      <c r="AQ8" s="383"/>
      <c r="AR8" s="359"/>
      <c r="AT8" s="371"/>
      <c r="AU8" s="371"/>
      <c r="AV8" s="371"/>
      <c r="AW8" s="371"/>
      <c r="AX8" s="371"/>
      <c r="AY8" s="335"/>
      <c r="AZ8" s="48"/>
      <c r="BB8" s="443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83"/>
      <c r="BS8" s="434"/>
      <c r="BT8" s="371"/>
      <c r="BU8" s="371"/>
      <c r="BV8" s="371"/>
      <c r="BW8" s="371"/>
      <c r="BX8" s="371"/>
      <c r="BY8" s="371"/>
      <c r="BZ8" s="383"/>
      <c r="CA8" s="434"/>
      <c r="CB8" s="371"/>
      <c r="CC8" s="371"/>
      <c r="CD8" s="371"/>
      <c r="CE8" s="371"/>
      <c r="CF8" s="371"/>
      <c r="CG8" s="371"/>
      <c r="CH8" s="371"/>
      <c r="CI8" s="434"/>
      <c r="CJ8" s="371"/>
      <c r="CK8" s="371"/>
      <c r="CL8" s="371"/>
      <c r="CM8" s="371"/>
      <c r="CN8" s="371"/>
      <c r="CO8" s="371"/>
      <c r="CP8" s="436"/>
      <c r="CQ8" s="359"/>
      <c r="CS8" s="371"/>
      <c r="CT8" s="371"/>
      <c r="CU8" s="371"/>
      <c r="CV8" s="371"/>
      <c r="CW8" s="371"/>
      <c r="CX8" s="335"/>
    </row>
    <row r="9" spans="1:102" ht="12" customHeight="1">
      <c r="A9" s="15"/>
      <c r="C9" s="443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83"/>
      <c r="T9" s="434" t="str">
        <f>O11</f>
        <v>川上</v>
      </c>
      <c r="U9" s="371"/>
      <c r="V9" s="371"/>
      <c r="W9" s="371"/>
      <c r="X9" s="371"/>
      <c r="Y9" s="371"/>
      <c r="Z9" s="371"/>
      <c r="AA9" s="383"/>
      <c r="AB9" s="434" t="str">
        <f>O15</f>
        <v>山口</v>
      </c>
      <c r="AC9" s="371"/>
      <c r="AD9" s="371"/>
      <c r="AE9" s="371"/>
      <c r="AF9" s="371"/>
      <c r="AG9" s="371"/>
      <c r="AH9" s="371"/>
      <c r="AI9" s="371"/>
      <c r="AJ9" s="434" t="str">
        <f>O19</f>
        <v>武田</v>
      </c>
      <c r="AK9" s="371"/>
      <c r="AL9" s="371"/>
      <c r="AM9" s="371"/>
      <c r="AN9" s="371"/>
      <c r="AO9" s="371"/>
      <c r="AP9" s="371"/>
      <c r="AQ9" s="383"/>
      <c r="AR9" s="359">
        <f>IF(AR13&lt;&gt;"","ゲーム率","")</f>
      </c>
      <c r="AS9" s="371"/>
      <c r="AT9" s="371" t="s">
        <v>2</v>
      </c>
      <c r="AU9" s="371"/>
      <c r="AV9" s="371"/>
      <c r="AW9" s="371"/>
      <c r="AX9" s="371"/>
      <c r="AY9" s="335"/>
      <c r="AZ9" s="48"/>
      <c r="BB9" s="443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83"/>
      <c r="BS9" s="434" t="str">
        <f>BN11</f>
        <v>今井</v>
      </c>
      <c r="BT9" s="371"/>
      <c r="BU9" s="371"/>
      <c r="BV9" s="371"/>
      <c r="BW9" s="371"/>
      <c r="BX9" s="371"/>
      <c r="BY9" s="371"/>
      <c r="BZ9" s="383"/>
      <c r="CA9" s="434" t="str">
        <f>BN15</f>
        <v>梶木</v>
      </c>
      <c r="CB9" s="371"/>
      <c r="CC9" s="371"/>
      <c r="CD9" s="371"/>
      <c r="CE9" s="371"/>
      <c r="CF9" s="371"/>
      <c r="CG9" s="371"/>
      <c r="CH9" s="371"/>
      <c r="CI9" s="434" t="str">
        <f>BN19</f>
        <v>草野</v>
      </c>
      <c r="CJ9" s="371"/>
      <c r="CK9" s="371"/>
      <c r="CL9" s="371"/>
      <c r="CM9" s="371"/>
      <c r="CN9" s="371"/>
      <c r="CO9" s="371"/>
      <c r="CP9" s="383"/>
      <c r="CQ9" s="359">
        <f>IF(CQ13&lt;&gt;"","ゲーム率","")</f>
      </c>
      <c r="CR9" s="371"/>
      <c r="CS9" s="371" t="s">
        <v>2</v>
      </c>
      <c r="CT9" s="371"/>
      <c r="CU9" s="371"/>
      <c r="CV9" s="371"/>
      <c r="CW9" s="371"/>
      <c r="CX9" s="335"/>
    </row>
    <row r="10" spans="1:102" ht="12" customHeight="1">
      <c r="A10" s="15"/>
      <c r="C10" s="444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437"/>
      <c r="U10" s="438"/>
      <c r="V10" s="438"/>
      <c r="W10" s="438"/>
      <c r="X10" s="438"/>
      <c r="Y10" s="438"/>
      <c r="Z10" s="438"/>
      <c r="AA10" s="439"/>
      <c r="AB10" s="437"/>
      <c r="AC10" s="438"/>
      <c r="AD10" s="438"/>
      <c r="AE10" s="438"/>
      <c r="AF10" s="438"/>
      <c r="AG10" s="438"/>
      <c r="AH10" s="438"/>
      <c r="AI10" s="438"/>
      <c r="AJ10" s="437"/>
      <c r="AK10" s="438"/>
      <c r="AL10" s="438"/>
      <c r="AM10" s="438"/>
      <c r="AN10" s="438"/>
      <c r="AO10" s="438"/>
      <c r="AP10" s="438"/>
      <c r="AQ10" s="439"/>
      <c r="AR10" s="488"/>
      <c r="AS10" s="438"/>
      <c r="AT10" s="438"/>
      <c r="AU10" s="438"/>
      <c r="AV10" s="438"/>
      <c r="AW10" s="438"/>
      <c r="AX10" s="438"/>
      <c r="AY10" s="493"/>
      <c r="AZ10" s="48"/>
      <c r="BB10" s="444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9"/>
      <c r="BS10" s="437"/>
      <c r="BT10" s="438"/>
      <c r="BU10" s="438"/>
      <c r="BV10" s="438"/>
      <c r="BW10" s="438"/>
      <c r="BX10" s="438"/>
      <c r="BY10" s="438"/>
      <c r="BZ10" s="439"/>
      <c r="CA10" s="437"/>
      <c r="CB10" s="438"/>
      <c r="CC10" s="438"/>
      <c r="CD10" s="438"/>
      <c r="CE10" s="438"/>
      <c r="CF10" s="438"/>
      <c r="CG10" s="438"/>
      <c r="CH10" s="438"/>
      <c r="CI10" s="437"/>
      <c r="CJ10" s="438"/>
      <c r="CK10" s="438"/>
      <c r="CL10" s="438"/>
      <c r="CM10" s="438"/>
      <c r="CN10" s="438"/>
      <c r="CO10" s="438"/>
      <c r="CP10" s="439"/>
      <c r="CQ10" s="488"/>
      <c r="CR10" s="438"/>
      <c r="CS10" s="438"/>
      <c r="CT10" s="438"/>
      <c r="CU10" s="438"/>
      <c r="CV10" s="438"/>
      <c r="CW10" s="438"/>
      <c r="CX10" s="493"/>
    </row>
    <row r="11" spans="1:102" s="6" customFormat="1" ht="12" customHeight="1">
      <c r="A11" s="16"/>
      <c r="B11" s="334">
        <f>AV13</f>
        <v>2</v>
      </c>
      <c r="C11" s="408" t="s">
        <v>1290</v>
      </c>
      <c r="D11" s="409"/>
      <c r="E11" s="409"/>
      <c r="F11" s="332" t="str">
        <f>IF(C11="ここに","",VLOOKUP(C11,'登録ナンバー'!$A$1:$C$620,2,0))</f>
        <v>辰巳</v>
      </c>
      <c r="G11" s="332"/>
      <c r="H11" s="332"/>
      <c r="I11" s="332"/>
      <c r="J11" s="332"/>
      <c r="K11" s="338" t="s">
        <v>4</v>
      </c>
      <c r="L11" s="332" t="s">
        <v>1291</v>
      </c>
      <c r="M11" s="332"/>
      <c r="N11" s="332"/>
      <c r="O11" s="332" t="str">
        <f>IF(L11="ここに","",VLOOKUP(L11,'登録ナンバー'!$A$1:$C$620,2,0))</f>
        <v>川上</v>
      </c>
      <c r="P11" s="332"/>
      <c r="Q11" s="332"/>
      <c r="R11" s="332"/>
      <c r="S11" s="332"/>
      <c r="T11" s="633">
        <f>IF(AB11="","丸付き数字は試合順番","")</f>
      </c>
      <c r="U11" s="634"/>
      <c r="V11" s="634"/>
      <c r="W11" s="634"/>
      <c r="X11" s="634"/>
      <c r="Y11" s="634"/>
      <c r="Z11" s="634"/>
      <c r="AA11" s="635"/>
      <c r="AB11" s="541">
        <v>2</v>
      </c>
      <c r="AC11" s="489"/>
      <c r="AD11" s="489"/>
      <c r="AE11" s="489" t="s">
        <v>5</v>
      </c>
      <c r="AF11" s="489">
        <v>4</v>
      </c>
      <c r="AG11" s="489"/>
      <c r="AH11" s="489"/>
      <c r="AI11" s="605"/>
      <c r="AJ11" s="541" t="s">
        <v>1320</v>
      </c>
      <c r="AK11" s="489"/>
      <c r="AL11" s="489"/>
      <c r="AM11" s="489" t="s">
        <v>5</v>
      </c>
      <c r="AN11" s="489">
        <v>3</v>
      </c>
      <c r="AO11" s="489"/>
      <c r="AP11" s="489"/>
      <c r="AQ11" s="605"/>
      <c r="AR11" s="368">
        <f>IF(COUNTIF(AS11:AU21,1)=2,"直接対決","")</f>
      </c>
      <c r="AS11" s="478">
        <f>COUNTIF(T11:AQ12,"④")+COUNTIF(T11:AQ12,"⑦")</f>
        <v>1</v>
      </c>
      <c r="AT11" s="478"/>
      <c r="AU11" s="478"/>
      <c r="AV11" s="465">
        <f>IF(AB11="","",2-AS11)</f>
        <v>1</v>
      </c>
      <c r="AW11" s="465"/>
      <c r="AX11" s="465"/>
      <c r="AY11" s="466"/>
      <c r="AZ11" s="214"/>
      <c r="BA11" s="584">
        <f>CU13</f>
        <v>3</v>
      </c>
      <c r="BB11" s="408" t="s">
        <v>1296</v>
      </c>
      <c r="BC11" s="409"/>
      <c r="BD11" s="409"/>
      <c r="BE11" s="409" t="str">
        <f>IF(BB11="ここに","",VLOOKUP(BB11,'登録ナンバー'!$A$1:$C$620,2,0))</f>
        <v>中田</v>
      </c>
      <c r="BF11" s="409"/>
      <c r="BG11" s="409"/>
      <c r="BH11" s="409"/>
      <c r="BI11" s="409"/>
      <c r="BJ11" s="337" t="s">
        <v>4</v>
      </c>
      <c r="BK11" s="409" t="s">
        <v>1297</v>
      </c>
      <c r="BL11" s="409"/>
      <c r="BM11" s="409"/>
      <c r="BN11" s="409" t="str">
        <f>IF(BK11="ここに","",VLOOKUP(BK11,'登録ナンバー'!$A$1:$C$620,2,0))</f>
        <v>今井</v>
      </c>
      <c r="BO11" s="409"/>
      <c r="BP11" s="409"/>
      <c r="BQ11" s="409"/>
      <c r="BR11" s="409"/>
      <c r="BS11" s="614">
        <f>IF(CA11="","丸付き数字は試合順番","")</f>
      </c>
      <c r="BT11" s="615"/>
      <c r="BU11" s="615"/>
      <c r="BV11" s="615"/>
      <c r="BW11" s="615"/>
      <c r="BX11" s="615"/>
      <c r="BY11" s="615"/>
      <c r="BZ11" s="616"/>
      <c r="CA11" s="538">
        <v>2</v>
      </c>
      <c r="CB11" s="349"/>
      <c r="CC11" s="349"/>
      <c r="CD11" s="349" t="s">
        <v>5</v>
      </c>
      <c r="CE11" s="349">
        <v>4</v>
      </c>
      <c r="CF11" s="349"/>
      <c r="CG11" s="349"/>
      <c r="CH11" s="577"/>
      <c r="CI11" s="538">
        <v>0</v>
      </c>
      <c r="CJ11" s="349"/>
      <c r="CK11" s="349"/>
      <c r="CL11" s="349" t="s">
        <v>5</v>
      </c>
      <c r="CM11" s="349">
        <v>4</v>
      </c>
      <c r="CN11" s="349"/>
      <c r="CO11" s="349"/>
      <c r="CP11" s="577"/>
      <c r="CQ11" s="375">
        <f>IF(COUNTIF(CR11:CT23,1)=2,"直接対決","")</f>
      </c>
      <c r="CR11" s="482">
        <f>COUNTIF(BS11:CP12,"④")+COUNTIF(BS11:CP12,"⑦")</f>
        <v>0</v>
      </c>
      <c r="CS11" s="482"/>
      <c r="CT11" s="482"/>
      <c r="CU11" s="504">
        <f>IF(CA11="","",2-CR11)</f>
        <v>2</v>
      </c>
      <c r="CV11" s="504"/>
      <c r="CW11" s="504"/>
      <c r="CX11" s="505"/>
    </row>
    <row r="12" spans="1:102" s="6" customFormat="1" ht="12" customHeight="1">
      <c r="A12" s="16"/>
      <c r="B12" s="334"/>
      <c r="C12" s="410"/>
      <c r="D12" s="328"/>
      <c r="E12" s="328"/>
      <c r="F12" s="330"/>
      <c r="G12" s="330"/>
      <c r="H12" s="330"/>
      <c r="I12" s="330"/>
      <c r="J12" s="330"/>
      <c r="K12" s="338"/>
      <c r="L12" s="330"/>
      <c r="M12" s="330"/>
      <c r="N12" s="330"/>
      <c r="O12" s="330"/>
      <c r="P12" s="330"/>
      <c r="Q12" s="330"/>
      <c r="R12" s="330"/>
      <c r="S12" s="330"/>
      <c r="T12" s="636"/>
      <c r="U12" s="637"/>
      <c r="V12" s="637"/>
      <c r="W12" s="637"/>
      <c r="X12" s="637"/>
      <c r="Y12" s="637"/>
      <c r="Z12" s="637"/>
      <c r="AA12" s="638"/>
      <c r="AB12" s="542"/>
      <c r="AC12" s="491"/>
      <c r="AD12" s="491"/>
      <c r="AE12" s="491"/>
      <c r="AF12" s="491"/>
      <c r="AG12" s="491"/>
      <c r="AH12" s="491"/>
      <c r="AI12" s="606"/>
      <c r="AJ12" s="542"/>
      <c r="AK12" s="491"/>
      <c r="AL12" s="491"/>
      <c r="AM12" s="491"/>
      <c r="AN12" s="491"/>
      <c r="AO12" s="491"/>
      <c r="AP12" s="491"/>
      <c r="AQ12" s="606"/>
      <c r="AR12" s="369"/>
      <c r="AS12" s="479"/>
      <c r="AT12" s="479"/>
      <c r="AU12" s="479"/>
      <c r="AV12" s="467"/>
      <c r="AW12" s="467"/>
      <c r="AX12" s="467"/>
      <c r="AY12" s="468"/>
      <c r="AZ12" s="214"/>
      <c r="BA12" s="584"/>
      <c r="BB12" s="410"/>
      <c r="BC12" s="328"/>
      <c r="BD12" s="328"/>
      <c r="BE12" s="328"/>
      <c r="BF12" s="328"/>
      <c r="BG12" s="328"/>
      <c r="BH12" s="328"/>
      <c r="BI12" s="328"/>
      <c r="BJ12" s="337"/>
      <c r="BK12" s="328"/>
      <c r="BL12" s="328"/>
      <c r="BM12" s="328"/>
      <c r="BN12" s="328"/>
      <c r="BO12" s="328"/>
      <c r="BP12" s="328"/>
      <c r="BQ12" s="328"/>
      <c r="BR12" s="328"/>
      <c r="BS12" s="617"/>
      <c r="BT12" s="618"/>
      <c r="BU12" s="618"/>
      <c r="BV12" s="618"/>
      <c r="BW12" s="618"/>
      <c r="BX12" s="618"/>
      <c r="BY12" s="618"/>
      <c r="BZ12" s="619"/>
      <c r="CA12" s="539"/>
      <c r="CB12" s="350"/>
      <c r="CC12" s="350"/>
      <c r="CD12" s="350"/>
      <c r="CE12" s="350"/>
      <c r="CF12" s="350"/>
      <c r="CG12" s="350"/>
      <c r="CH12" s="578"/>
      <c r="CI12" s="539"/>
      <c r="CJ12" s="350"/>
      <c r="CK12" s="350"/>
      <c r="CL12" s="350"/>
      <c r="CM12" s="350"/>
      <c r="CN12" s="350"/>
      <c r="CO12" s="350"/>
      <c r="CP12" s="578"/>
      <c r="CQ12" s="376"/>
      <c r="CR12" s="483"/>
      <c r="CS12" s="483"/>
      <c r="CT12" s="483"/>
      <c r="CU12" s="506"/>
      <c r="CV12" s="506"/>
      <c r="CW12" s="506"/>
      <c r="CX12" s="507"/>
    </row>
    <row r="13" spans="1:102" ht="18.75" customHeight="1">
      <c r="A13" s="15"/>
      <c r="C13" s="410" t="s">
        <v>6</v>
      </c>
      <c r="D13" s="328"/>
      <c r="E13" s="328"/>
      <c r="F13" s="330" t="str">
        <f>IF(C11="ここに","",VLOOKUP(C11,'登録ナンバー'!$A$1:$D$620,4,0))</f>
        <v>村田ＴＣ</v>
      </c>
      <c r="G13" s="330"/>
      <c r="H13" s="330"/>
      <c r="I13" s="330"/>
      <c r="J13" s="330"/>
      <c r="K13" s="269"/>
      <c r="L13" s="338" t="s">
        <v>6</v>
      </c>
      <c r="M13" s="338"/>
      <c r="N13" s="338"/>
      <c r="O13" s="338" t="str">
        <f>IF(L11="ここに","",VLOOKUP(L11,'登録ナンバー'!$A$1:$D$620,4,0))</f>
        <v>Kテニス</v>
      </c>
      <c r="P13" s="338"/>
      <c r="Q13" s="338"/>
      <c r="R13" s="338"/>
      <c r="S13" s="576"/>
      <c r="T13" s="636"/>
      <c r="U13" s="637"/>
      <c r="V13" s="637"/>
      <c r="W13" s="637"/>
      <c r="X13" s="637"/>
      <c r="Y13" s="637"/>
      <c r="Z13" s="637"/>
      <c r="AA13" s="638"/>
      <c r="AB13" s="542"/>
      <c r="AC13" s="491"/>
      <c r="AD13" s="491"/>
      <c r="AE13" s="491"/>
      <c r="AF13" s="491"/>
      <c r="AG13" s="491"/>
      <c r="AH13" s="491"/>
      <c r="AI13" s="606"/>
      <c r="AJ13" s="542"/>
      <c r="AK13" s="491"/>
      <c r="AL13" s="491"/>
      <c r="AM13" s="491"/>
      <c r="AN13" s="491"/>
      <c r="AO13" s="491"/>
      <c r="AP13" s="491"/>
      <c r="AQ13" s="606"/>
      <c r="AR13" s="377">
        <f>IF(OR(COUNTIF(AS11:AU23,2)=3,COUNTIF(AS11:AU23,1)=3),(AB14+AJ14)/(AB14+AJ14+AF11+AN11),"")</f>
      </c>
      <c r="AS13" s="480"/>
      <c r="AT13" s="480"/>
      <c r="AU13" s="480"/>
      <c r="AV13" s="469">
        <f>IF(AR13&lt;&gt;"",RANK(AR13,AR13:AR26),RANK(AS11,AS11:AU24))</f>
        <v>2</v>
      </c>
      <c r="AW13" s="469"/>
      <c r="AX13" s="469"/>
      <c r="AY13" s="470"/>
      <c r="AZ13" s="216"/>
      <c r="BA13" s="217"/>
      <c r="BB13" s="410" t="s">
        <v>6</v>
      </c>
      <c r="BC13" s="328"/>
      <c r="BD13" s="328"/>
      <c r="BE13" s="328" t="str">
        <f>IF(BB11="ここに","",VLOOKUP(BB11,'登録ナンバー'!$A$1:$D$620,4,0))</f>
        <v>うさかめ</v>
      </c>
      <c r="BF13" s="328"/>
      <c r="BG13" s="328"/>
      <c r="BH13" s="328"/>
      <c r="BI13" s="328"/>
      <c r="BJ13" s="215"/>
      <c r="BK13" s="337" t="s">
        <v>6</v>
      </c>
      <c r="BL13" s="337"/>
      <c r="BM13" s="337"/>
      <c r="BN13" s="337" t="str">
        <f>IF(BK11="ここに","",VLOOKUP(BK11,'登録ナンバー'!$A$1:$D$620,4,0))</f>
        <v>うさかめ</v>
      </c>
      <c r="BO13" s="337"/>
      <c r="BP13" s="337"/>
      <c r="BQ13" s="337"/>
      <c r="BR13" s="571"/>
      <c r="BS13" s="617"/>
      <c r="BT13" s="618"/>
      <c r="BU13" s="618"/>
      <c r="BV13" s="618"/>
      <c r="BW13" s="618"/>
      <c r="BX13" s="618"/>
      <c r="BY13" s="618"/>
      <c r="BZ13" s="619"/>
      <c r="CA13" s="539"/>
      <c r="CB13" s="350"/>
      <c r="CC13" s="350"/>
      <c r="CD13" s="350"/>
      <c r="CE13" s="350"/>
      <c r="CF13" s="350"/>
      <c r="CG13" s="350"/>
      <c r="CH13" s="578"/>
      <c r="CI13" s="539"/>
      <c r="CJ13" s="350"/>
      <c r="CK13" s="350"/>
      <c r="CL13" s="350"/>
      <c r="CM13" s="350"/>
      <c r="CN13" s="350"/>
      <c r="CO13" s="350"/>
      <c r="CP13" s="578"/>
      <c r="CQ13" s="373">
        <f>IF(OR(COUNTIF(CR11:CT23,2)=3,COUNTIF(CR11:CT23,1)=3),(CA14+CI14)/(CA14+CI14+CE11+CM11),"")</f>
      </c>
      <c r="CR13" s="501"/>
      <c r="CS13" s="501"/>
      <c r="CT13" s="501"/>
      <c r="CU13" s="502">
        <f>IF(CQ13&lt;&gt;"",RANK(CQ13,CQ13:CQ26),RANK(CR11,CR11:CT24))</f>
        <v>3</v>
      </c>
      <c r="CV13" s="502"/>
      <c r="CW13" s="502"/>
      <c r="CX13" s="503"/>
    </row>
    <row r="14" spans="1:102" ht="6" customHeight="1" hidden="1">
      <c r="A14" s="15"/>
      <c r="C14" s="418"/>
      <c r="D14" s="419"/>
      <c r="E14" s="419"/>
      <c r="F14" s="269"/>
      <c r="G14" s="269"/>
      <c r="H14" s="269"/>
      <c r="I14" s="269"/>
      <c r="J14" s="270"/>
      <c r="K14" s="269"/>
      <c r="L14" s="515"/>
      <c r="M14" s="515"/>
      <c r="N14" s="515"/>
      <c r="O14" s="269"/>
      <c r="P14" s="269"/>
      <c r="Q14" s="269"/>
      <c r="R14" s="271"/>
      <c r="S14" s="272"/>
      <c r="T14" s="639"/>
      <c r="U14" s="640"/>
      <c r="V14" s="640"/>
      <c r="W14" s="640"/>
      <c r="X14" s="640"/>
      <c r="Y14" s="640"/>
      <c r="Z14" s="640"/>
      <c r="AA14" s="641"/>
      <c r="AB14" s="273">
        <f>IF(AB11="⑦","7",IF(AB11="⑥","6",AB11))</f>
        <v>2</v>
      </c>
      <c r="AC14" s="276"/>
      <c r="AD14" s="276"/>
      <c r="AE14" s="276"/>
      <c r="AF14" s="276"/>
      <c r="AG14" s="276"/>
      <c r="AH14" s="276"/>
      <c r="AI14" s="276"/>
      <c r="AJ14" s="273" t="str">
        <f>IF(AJ11="⑦","7",IF(AJ11="⑥","6",AJ11))</f>
        <v>④</v>
      </c>
      <c r="AK14" s="276"/>
      <c r="AL14" s="276"/>
      <c r="AM14" s="276"/>
      <c r="AN14" s="276"/>
      <c r="AO14" s="276"/>
      <c r="AP14" s="276"/>
      <c r="AQ14" s="277"/>
      <c r="AR14" s="473"/>
      <c r="AS14" s="481"/>
      <c r="AT14" s="481"/>
      <c r="AU14" s="481"/>
      <c r="AV14" s="471"/>
      <c r="AW14" s="471"/>
      <c r="AX14" s="471"/>
      <c r="AY14" s="472"/>
      <c r="AZ14" s="216"/>
      <c r="BA14" s="217"/>
      <c r="BB14" s="418"/>
      <c r="BC14" s="419"/>
      <c r="BD14" s="419"/>
      <c r="BE14" s="215"/>
      <c r="BF14" s="215"/>
      <c r="BG14" s="215"/>
      <c r="BH14" s="215"/>
      <c r="BI14" s="218"/>
      <c r="BJ14" s="215"/>
      <c r="BK14" s="419"/>
      <c r="BL14" s="419"/>
      <c r="BM14" s="419"/>
      <c r="BN14" s="215"/>
      <c r="BO14" s="215"/>
      <c r="BP14" s="215"/>
      <c r="BQ14" s="219"/>
      <c r="BR14" s="220"/>
      <c r="BS14" s="620"/>
      <c r="BT14" s="621"/>
      <c r="BU14" s="621"/>
      <c r="BV14" s="621"/>
      <c r="BW14" s="621"/>
      <c r="BX14" s="621"/>
      <c r="BY14" s="621"/>
      <c r="BZ14" s="622"/>
      <c r="CA14" s="221">
        <f>IF(CA11="⑦","7",IF(CA11="⑥","6",CA11))</f>
        <v>2</v>
      </c>
      <c r="CB14" s="222"/>
      <c r="CC14" s="222"/>
      <c r="CD14" s="222"/>
      <c r="CE14" s="222"/>
      <c r="CF14" s="222"/>
      <c r="CG14" s="222"/>
      <c r="CH14" s="222"/>
      <c r="CI14" s="221">
        <f>IF(CI11="⑦","7",IF(CI11="⑥","6",CI11))</f>
        <v>0</v>
      </c>
      <c r="CJ14" s="222"/>
      <c r="CK14" s="222"/>
      <c r="CL14" s="222"/>
      <c r="CM14" s="222"/>
      <c r="CN14" s="222"/>
      <c r="CO14" s="222"/>
      <c r="CP14" s="223"/>
      <c r="CQ14" s="374"/>
      <c r="CR14" s="530"/>
      <c r="CS14" s="530"/>
      <c r="CT14" s="530"/>
      <c r="CU14" s="508"/>
      <c r="CV14" s="508"/>
      <c r="CW14" s="508"/>
      <c r="CX14" s="509"/>
    </row>
    <row r="15" spans="1:102" ht="12" customHeight="1">
      <c r="A15" s="15"/>
      <c r="B15" s="334">
        <f>AV17</f>
        <v>1</v>
      </c>
      <c r="C15" s="408" t="s">
        <v>1310</v>
      </c>
      <c r="D15" s="409"/>
      <c r="E15" s="409"/>
      <c r="F15" s="430" t="s">
        <v>1185</v>
      </c>
      <c r="G15" s="430"/>
      <c r="H15" s="430"/>
      <c r="I15" s="430"/>
      <c r="J15" s="430"/>
      <c r="K15" s="336" t="s">
        <v>4</v>
      </c>
      <c r="L15" s="430" t="s">
        <v>1311</v>
      </c>
      <c r="M15" s="430"/>
      <c r="N15" s="430"/>
      <c r="O15" s="430" t="s">
        <v>1271</v>
      </c>
      <c r="P15" s="430"/>
      <c r="Q15" s="430"/>
      <c r="R15" s="430"/>
      <c r="S15" s="573"/>
      <c r="T15" s="579" t="s">
        <v>1320</v>
      </c>
      <c r="U15" s="354"/>
      <c r="V15" s="354"/>
      <c r="W15" s="354" t="s">
        <v>5</v>
      </c>
      <c r="X15" s="354">
        <f>IF(AB11="","",IF(AB11="⑥",6,IF(AB11="⑦",7,AB11)))</f>
        <v>2</v>
      </c>
      <c r="Y15" s="354"/>
      <c r="Z15" s="354"/>
      <c r="AA15" s="355"/>
      <c r="AB15" s="626"/>
      <c r="AC15" s="627"/>
      <c r="AD15" s="627"/>
      <c r="AE15" s="627"/>
      <c r="AF15" s="627"/>
      <c r="AG15" s="627"/>
      <c r="AH15" s="627"/>
      <c r="AI15" s="627"/>
      <c r="AJ15" s="445" t="s">
        <v>1320</v>
      </c>
      <c r="AK15" s="347"/>
      <c r="AL15" s="347"/>
      <c r="AM15" s="347" t="s">
        <v>5</v>
      </c>
      <c r="AN15" s="347">
        <v>0</v>
      </c>
      <c r="AO15" s="347"/>
      <c r="AP15" s="347"/>
      <c r="AQ15" s="397"/>
      <c r="AR15" s="360">
        <f>IF(COUNTIF(AS11:AU21,1)=2,"直接対決","")</f>
      </c>
      <c r="AS15" s="494">
        <f>COUNTIF(T15:AQ16,"④")+COUNTIF(T15:AQ16,"⑦")</f>
        <v>2</v>
      </c>
      <c r="AT15" s="494"/>
      <c r="AU15" s="494"/>
      <c r="AV15" s="484">
        <f>IF(AB11="","",2-AS15)</f>
        <v>0</v>
      </c>
      <c r="AW15" s="484"/>
      <c r="AX15" s="484"/>
      <c r="AY15" s="485"/>
      <c r="AZ15" s="214"/>
      <c r="BA15" s="584">
        <f>CU17</f>
        <v>1</v>
      </c>
      <c r="BB15" s="408" t="s">
        <v>1306</v>
      </c>
      <c r="BC15" s="409"/>
      <c r="BD15" s="409"/>
      <c r="BE15" s="430" t="str">
        <f>IF(BB15="ここに","",VLOOKUP(BB15,'登録ナンバー'!$A$1:$C$620,2,0))</f>
        <v>杉山</v>
      </c>
      <c r="BF15" s="430"/>
      <c r="BG15" s="430"/>
      <c r="BH15" s="430"/>
      <c r="BI15" s="430"/>
      <c r="BJ15" s="336" t="s">
        <v>4</v>
      </c>
      <c r="BK15" s="430" t="s">
        <v>1283</v>
      </c>
      <c r="BL15" s="430"/>
      <c r="BM15" s="430"/>
      <c r="BN15" s="430" t="str">
        <f>IF(BK15="ここに","",VLOOKUP(BK15,'登録ナンバー'!$A$1:$C$620,2,0))</f>
        <v>梶木</v>
      </c>
      <c r="BO15" s="430"/>
      <c r="BP15" s="430"/>
      <c r="BQ15" s="430"/>
      <c r="BR15" s="573"/>
      <c r="BS15" s="579" t="s">
        <v>1320</v>
      </c>
      <c r="BT15" s="354"/>
      <c r="BU15" s="354"/>
      <c r="BV15" s="354" t="s">
        <v>5</v>
      </c>
      <c r="BW15" s="354">
        <f>IF(CA11="","",IF(CA11="⑥",6,IF(CA11="⑦",7,CA11)))</f>
        <v>2</v>
      </c>
      <c r="BX15" s="354"/>
      <c r="BY15" s="354"/>
      <c r="BZ15" s="355"/>
      <c r="CA15" s="626"/>
      <c r="CB15" s="627"/>
      <c r="CC15" s="627"/>
      <c r="CD15" s="627"/>
      <c r="CE15" s="627"/>
      <c r="CF15" s="627"/>
      <c r="CG15" s="627"/>
      <c r="CH15" s="627"/>
      <c r="CI15" s="445" t="s">
        <v>1320</v>
      </c>
      <c r="CJ15" s="347"/>
      <c r="CK15" s="347"/>
      <c r="CL15" s="347" t="s">
        <v>5</v>
      </c>
      <c r="CM15" s="347">
        <v>2</v>
      </c>
      <c r="CN15" s="347"/>
      <c r="CO15" s="347"/>
      <c r="CP15" s="397"/>
      <c r="CQ15" s="360">
        <f>IF(COUNTIF(CR11:CT23,1)=2,"直接対決","")</f>
      </c>
      <c r="CR15" s="494">
        <f>COUNTIF(BS15:CP16,"④")+COUNTIF(BS15:CP16,"⑦")</f>
        <v>2</v>
      </c>
      <c r="CS15" s="494"/>
      <c r="CT15" s="494"/>
      <c r="CU15" s="484">
        <f>IF(CA11="","",2-CR15)</f>
        <v>0</v>
      </c>
      <c r="CV15" s="484"/>
      <c r="CW15" s="484"/>
      <c r="CX15" s="485"/>
    </row>
    <row r="16" spans="1:102" ht="12" customHeight="1">
      <c r="A16" s="15"/>
      <c r="B16" s="334"/>
      <c r="C16" s="410"/>
      <c r="D16" s="328"/>
      <c r="E16" s="328"/>
      <c r="F16" s="326"/>
      <c r="G16" s="326"/>
      <c r="H16" s="326"/>
      <c r="I16" s="326"/>
      <c r="J16" s="326"/>
      <c r="K16" s="336"/>
      <c r="L16" s="326"/>
      <c r="M16" s="326"/>
      <c r="N16" s="326"/>
      <c r="O16" s="326"/>
      <c r="P16" s="326"/>
      <c r="Q16" s="326"/>
      <c r="R16" s="326"/>
      <c r="S16" s="327"/>
      <c r="T16" s="580"/>
      <c r="U16" s="356"/>
      <c r="V16" s="356"/>
      <c r="W16" s="356"/>
      <c r="X16" s="356"/>
      <c r="Y16" s="356"/>
      <c r="Z16" s="356"/>
      <c r="AA16" s="357"/>
      <c r="AB16" s="628"/>
      <c r="AC16" s="629"/>
      <c r="AD16" s="629"/>
      <c r="AE16" s="629"/>
      <c r="AF16" s="629"/>
      <c r="AG16" s="629"/>
      <c r="AH16" s="629"/>
      <c r="AI16" s="629"/>
      <c r="AJ16" s="446"/>
      <c r="AK16" s="348"/>
      <c r="AL16" s="348"/>
      <c r="AM16" s="348"/>
      <c r="AN16" s="348"/>
      <c r="AO16" s="348"/>
      <c r="AP16" s="348"/>
      <c r="AQ16" s="398"/>
      <c r="AR16" s="361"/>
      <c r="AS16" s="495"/>
      <c r="AT16" s="495"/>
      <c r="AU16" s="495"/>
      <c r="AV16" s="486"/>
      <c r="AW16" s="486"/>
      <c r="AX16" s="486"/>
      <c r="AY16" s="487"/>
      <c r="AZ16" s="214"/>
      <c r="BA16" s="584"/>
      <c r="BB16" s="410"/>
      <c r="BC16" s="328"/>
      <c r="BD16" s="328"/>
      <c r="BE16" s="326"/>
      <c r="BF16" s="326"/>
      <c r="BG16" s="326"/>
      <c r="BH16" s="326"/>
      <c r="BI16" s="326"/>
      <c r="BJ16" s="336"/>
      <c r="BK16" s="326"/>
      <c r="BL16" s="326"/>
      <c r="BM16" s="326"/>
      <c r="BN16" s="326"/>
      <c r="BO16" s="326"/>
      <c r="BP16" s="326"/>
      <c r="BQ16" s="326"/>
      <c r="BR16" s="327"/>
      <c r="BS16" s="580"/>
      <c r="BT16" s="356"/>
      <c r="BU16" s="356"/>
      <c r="BV16" s="356"/>
      <c r="BW16" s="356"/>
      <c r="BX16" s="356"/>
      <c r="BY16" s="356"/>
      <c r="BZ16" s="357"/>
      <c r="CA16" s="628"/>
      <c r="CB16" s="629"/>
      <c r="CC16" s="629"/>
      <c r="CD16" s="629"/>
      <c r="CE16" s="629"/>
      <c r="CF16" s="629"/>
      <c r="CG16" s="629"/>
      <c r="CH16" s="629"/>
      <c r="CI16" s="446"/>
      <c r="CJ16" s="348"/>
      <c r="CK16" s="348"/>
      <c r="CL16" s="348"/>
      <c r="CM16" s="348"/>
      <c r="CN16" s="348"/>
      <c r="CO16" s="348"/>
      <c r="CP16" s="398"/>
      <c r="CQ16" s="361"/>
      <c r="CR16" s="495"/>
      <c r="CS16" s="495"/>
      <c r="CT16" s="495"/>
      <c r="CU16" s="486"/>
      <c r="CV16" s="486"/>
      <c r="CW16" s="486"/>
      <c r="CX16" s="487"/>
    </row>
    <row r="17" spans="1:102" ht="21" customHeight="1">
      <c r="A17" s="15"/>
      <c r="B17" s="15"/>
      <c r="C17" s="410" t="s">
        <v>6</v>
      </c>
      <c r="D17" s="328"/>
      <c r="E17" s="328"/>
      <c r="F17" s="326" t="s">
        <v>1312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580"/>
      <c r="U17" s="356"/>
      <c r="V17" s="356"/>
      <c r="W17" s="356"/>
      <c r="X17" s="356"/>
      <c r="Y17" s="356"/>
      <c r="Z17" s="356"/>
      <c r="AA17" s="357"/>
      <c r="AB17" s="628"/>
      <c r="AC17" s="629"/>
      <c r="AD17" s="629"/>
      <c r="AE17" s="629"/>
      <c r="AF17" s="629"/>
      <c r="AG17" s="629"/>
      <c r="AH17" s="629"/>
      <c r="AI17" s="629"/>
      <c r="AJ17" s="446"/>
      <c r="AK17" s="348"/>
      <c r="AL17" s="348"/>
      <c r="AM17" s="348"/>
      <c r="AN17" s="624"/>
      <c r="AO17" s="624"/>
      <c r="AP17" s="624"/>
      <c r="AQ17" s="625"/>
      <c r="AR17" s="362">
        <f>IF(OR(COUNTIF(AS11:AU23,2)=3,COUNTIF(AS11:AU23,1)=3),(T18+AJ18)/(T18+AJ18+X15+AN15),"")</f>
      </c>
      <c r="AS17" s="356"/>
      <c r="AT17" s="356"/>
      <c r="AU17" s="356"/>
      <c r="AV17" s="496">
        <f>IF(AR17&lt;&gt;"",RANK(AR17,AR13:AR26),RANK(AS15,AS11:AU24))</f>
        <v>1</v>
      </c>
      <c r="AW17" s="496"/>
      <c r="AX17" s="496"/>
      <c r="AY17" s="497"/>
      <c r="AZ17" s="216"/>
      <c r="BA17" s="224"/>
      <c r="BB17" s="410" t="s">
        <v>6</v>
      </c>
      <c r="BC17" s="328"/>
      <c r="BD17" s="328"/>
      <c r="BE17" s="326" t="str">
        <f>IF(BB15="ここに","",VLOOKUP(BB15,'登録ナンバー'!$A$1:$D$620,4,0))</f>
        <v>村田ＴＣ</v>
      </c>
      <c r="BF17" s="326"/>
      <c r="BG17" s="326"/>
      <c r="BH17" s="326"/>
      <c r="BI17" s="326"/>
      <c r="BJ17" s="286"/>
      <c r="BK17" s="336" t="s">
        <v>6</v>
      </c>
      <c r="BL17" s="336"/>
      <c r="BM17" s="336"/>
      <c r="BN17" s="336" t="str">
        <f>IF(BK15="ここに","",VLOOKUP(BK15,'登録ナンバー'!$A$1:$D$620,4,0))</f>
        <v>Kテニス</v>
      </c>
      <c r="BO17" s="336"/>
      <c r="BP17" s="336"/>
      <c r="BQ17" s="336"/>
      <c r="BR17" s="572"/>
      <c r="BS17" s="580"/>
      <c r="BT17" s="356"/>
      <c r="BU17" s="356"/>
      <c r="BV17" s="356"/>
      <c r="BW17" s="356"/>
      <c r="BX17" s="356"/>
      <c r="BY17" s="356"/>
      <c r="BZ17" s="357"/>
      <c r="CA17" s="628"/>
      <c r="CB17" s="629"/>
      <c r="CC17" s="629"/>
      <c r="CD17" s="629"/>
      <c r="CE17" s="629"/>
      <c r="CF17" s="629"/>
      <c r="CG17" s="629"/>
      <c r="CH17" s="629"/>
      <c r="CI17" s="446"/>
      <c r="CJ17" s="348"/>
      <c r="CK17" s="348"/>
      <c r="CL17" s="348"/>
      <c r="CM17" s="624"/>
      <c r="CN17" s="624"/>
      <c r="CO17" s="624"/>
      <c r="CP17" s="625"/>
      <c r="CQ17" s="362">
        <f>IF(OR(COUNTIF(CR11:CT23,2)=3,COUNTIF(CR11:CT23,1)=3),(BS18+CI18)/(BS18+CI18+BW15+CM15),"")</f>
      </c>
      <c r="CR17" s="356"/>
      <c r="CS17" s="356"/>
      <c r="CT17" s="356"/>
      <c r="CU17" s="496">
        <f>IF(CQ17&lt;&gt;"",RANK(CQ17,CQ13:CQ26),RANK(CR15,CR11:CT24))</f>
        <v>1</v>
      </c>
      <c r="CV17" s="496"/>
      <c r="CW17" s="496"/>
      <c r="CX17" s="497"/>
    </row>
    <row r="18" spans="1:102" ht="4.5" customHeight="1" hidden="1">
      <c r="A18" s="15"/>
      <c r="B18" s="15"/>
      <c r="C18" s="418"/>
      <c r="D18" s="419"/>
      <c r="E18" s="419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266" t="str">
        <f>IF(T15="⑦","7",IF(T15="⑥","6",T15))</f>
        <v>④</v>
      </c>
      <c r="U18" s="281"/>
      <c r="V18" s="281"/>
      <c r="W18" s="281"/>
      <c r="X18" s="281"/>
      <c r="Y18" s="281"/>
      <c r="Z18" s="281"/>
      <c r="AA18" s="282"/>
      <c r="AB18" s="630"/>
      <c r="AC18" s="631"/>
      <c r="AD18" s="631"/>
      <c r="AE18" s="631"/>
      <c r="AF18" s="631"/>
      <c r="AG18" s="631"/>
      <c r="AH18" s="631"/>
      <c r="AI18" s="631"/>
      <c r="AJ18" s="266" t="str">
        <f>IF(AJ15="⑦","7",IF(AJ15="⑥","6",AJ15))</f>
        <v>④</v>
      </c>
      <c r="AK18" s="267"/>
      <c r="AL18" s="267"/>
      <c r="AM18" s="267"/>
      <c r="AN18" s="267"/>
      <c r="AO18" s="267"/>
      <c r="AP18" s="267"/>
      <c r="AQ18" s="268"/>
      <c r="AR18" s="363"/>
      <c r="AS18" s="603"/>
      <c r="AT18" s="603"/>
      <c r="AU18" s="603"/>
      <c r="AV18" s="498"/>
      <c r="AW18" s="498"/>
      <c r="AX18" s="498"/>
      <c r="AY18" s="499"/>
      <c r="AZ18" s="216"/>
      <c r="BA18" s="224"/>
      <c r="BB18" s="418"/>
      <c r="BC18" s="419"/>
      <c r="BD18" s="419"/>
      <c r="BE18" s="286"/>
      <c r="BF18" s="286"/>
      <c r="BG18" s="286"/>
      <c r="BH18" s="286"/>
      <c r="BI18" s="287"/>
      <c r="BJ18" s="286"/>
      <c r="BK18" s="420"/>
      <c r="BL18" s="420"/>
      <c r="BM18" s="420"/>
      <c r="BN18" s="286"/>
      <c r="BO18" s="286"/>
      <c r="BP18" s="286"/>
      <c r="BQ18" s="288"/>
      <c r="BR18" s="289"/>
      <c r="BS18" s="266" t="str">
        <f>IF(BS15="⑦","7",IF(BS15="⑥","6",BS15))</f>
        <v>④</v>
      </c>
      <c r="BT18" s="281"/>
      <c r="BU18" s="281"/>
      <c r="BV18" s="281"/>
      <c r="BW18" s="281"/>
      <c r="BX18" s="281"/>
      <c r="BY18" s="281"/>
      <c r="BZ18" s="282"/>
      <c r="CA18" s="630"/>
      <c r="CB18" s="631"/>
      <c r="CC18" s="631"/>
      <c r="CD18" s="631"/>
      <c r="CE18" s="631"/>
      <c r="CF18" s="631"/>
      <c r="CG18" s="631"/>
      <c r="CH18" s="631"/>
      <c r="CI18" s="266" t="str">
        <f>IF(CI15="⑦","7",IF(CI15="⑥","6",CI15))</f>
        <v>④</v>
      </c>
      <c r="CJ18" s="267"/>
      <c r="CK18" s="267"/>
      <c r="CL18" s="267"/>
      <c r="CM18" s="267"/>
      <c r="CN18" s="267"/>
      <c r="CO18" s="267"/>
      <c r="CP18" s="268"/>
      <c r="CQ18" s="363"/>
      <c r="CR18" s="603"/>
      <c r="CS18" s="603"/>
      <c r="CT18" s="603"/>
      <c r="CU18" s="498"/>
      <c r="CV18" s="498"/>
      <c r="CW18" s="498"/>
      <c r="CX18" s="499"/>
    </row>
    <row r="19" spans="1:102" ht="12" customHeight="1">
      <c r="A19" s="15"/>
      <c r="B19" s="334">
        <f>AV21</f>
        <v>3</v>
      </c>
      <c r="C19" s="408" t="s">
        <v>1300</v>
      </c>
      <c r="D19" s="409"/>
      <c r="E19" s="409"/>
      <c r="F19" s="409" t="str">
        <f>IF(C19="ここに","",VLOOKUP(C19,'登録ナンバー'!$A$1:$C$620,2,0))</f>
        <v>楠瀬</v>
      </c>
      <c r="G19" s="409"/>
      <c r="H19" s="409"/>
      <c r="I19" s="409"/>
      <c r="J19" s="409"/>
      <c r="K19" s="337" t="s">
        <v>4</v>
      </c>
      <c r="L19" s="409" t="s">
        <v>1301</v>
      </c>
      <c r="M19" s="409"/>
      <c r="N19" s="409"/>
      <c r="O19" s="409" t="str">
        <f>IF(L19="ここに","",VLOOKUP(L19,'登録ナンバー'!$A$1:$C$620,2,0))</f>
        <v>武田</v>
      </c>
      <c r="P19" s="409"/>
      <c r="Q19" s="409"/>
      <c r="R19" s="409"/>
      <c r="S19" s="477"/>
      <c r="T19" s="343">
        <f>IF(AN11="","",IF(AND(AN11=6,AJ11&lt;&gt;"⑦"),"⑥",IF(AN11=7,"⑦",AN11)))</f>
        <v>3</v>
      </c>
      <c r="U19" s="341"/>
      <c r="V19" s="341"/>
      <c r="W19" s="341" t="s">
        <v>5</v>
      </c>
      <c r="X19" s="341">
        <v>4</v>
      </c>
      <c r="Y19" s="341"/>
      <c r="Z19" s="341"/>
      <c r="AA19" s="351"/>
      <c r="AB19" s="343">
        <f>IF(AN15="","",IF(AND(AN15=6,AJ15&lt;&gt;"⑦"),"⑥",IF(AN15=7,"⑦",AN15)))</f>
        <v>0</v>
      </c>
      <c r="AC19" s="341"/>
      <c r="AD19" s="341"/>
      <c r="AE19" s="341" t="s">
        <v>5</v>
      </c>
      <c r="AF19" s="341">
        <v>4</v>
      </c>
      <c r="AG19" s="341"/>
      <c r="AH19" s="341"/>
      <c r="AI19" s="351"/>
      <c r="AJ19" s="451"/>
      <c r="AK19" s="452"/>
      <c r="AL19" s="452"/>
      <c r="AM19" s="452"/>
      <c r="AN19" s="452"/>
      <c r="AO19" s="452"/>
      <c r="AP19" s="455"/>
      <c r="AQ19" s="526"/>
      <c r="AR19" s="364">
        <f>IF(COUNTIF(AS11:AU21,1)=2,"直接対決","")</f>
      </c>
      <c r="AS19" s="482">
        <f>COUNTIF(T19:AQ20,"④")+COUNTIF(T19:AQ20,"⑦")</f>
        <v>0</v>
      </c>
      <c r="AT19" s="482"/>
      <c r="AU19" s="482"/>
      <c r="AV19" s="457">
        <f>IF(AB11="","",2-AS19)</f>
        <v>2</v>
      </c>
      <c r="AW19" s="457"/>
      <c r="AX19" s="457"/>
      <c r="AY19" s="458"/>
      <c r="AZ19" s="214"/>
      <c r="BA19" s="584">
        <f>CU21</f>
        <v>2</v>
      </c>
      <c r="BB19" s="408" t="s">
        <v>1304</v>
      </c>
      <c r="BC19" s="409"/>
      <c r="BD19" s="409"/>
      <c r="BE19" s="332" t="str">
        <f>IF(BB19="ここに","",VLOOKUP(BB19,'登録ナンバー'!$A$1:$C$620,2,0))</f>
        <v>鹿野</v>
      </c>
      <c r="BF19" s="332"/>
      <c r="BG19" s="332"/>
      <c r="BH19" s="332"/>
      <c r="BI19" s="332"/>
      <c r="BJ19" s="338" t="s">
        <v>4</v>
      </c>
      <c r="BK19" s="332" t="s">
        <v>1305</v>
      </c>
      <c r="BL19" s="332"/>
      <c r="BM19" s="332"/>
      <c r="BN19" s="332" t="str">
        <f>IF(BK19="ここに","",VLOOKUP(BK19,'登録ナンバー'!$A$1:$C$620,2,0))</f>
        <v>草野</v>
      </c>
      <c r="BO19" s="332"/>
      <c r="BP19" s="332"/>
      <c r="BQ19" s="332"/>
      <c r="BR19" s="333"/>
      <c r="BS19" s="522" t="s">
        <v>1320</v>
      </c>
      <c r="BT19" s="339"/>
      <c r="BU19" s="339"/>
      <c r="BV19" s="339" t="s">
        <v>5</v>
      </c>
      <c r="BW19" s="339">
        <f>IF(CM11="","",IF(CI11="⑥",6,IF(CI11="⑦",7,CI11)))</f>
        <v>0</v>
      </c>
      <c r="BX19" s="339"/>
      <c r="BY19" s="339"/>
      <c r="BZ19" s="510"/>
      <c r="CA19" s="522">
        <v>2</v>
      </c>
      <c r="CB19" s="339"/>
      <c r="CC19" s="339"/>
      <c r="CD19" s="339" t="s">
        <v>5</v>
      </c>
      <c r="CE19" s="339">
        <v>4</v>
      </c>
      <c r="CF19" s="339"/>
      <c r="CG19" s="339"/>
      <c r="CH19" s="510"/>
      <c r="CI19" s="516"/>
      <c r="CJ19" s="517"/>
      <c r="CK19" s="517"/>
      <c r="CL19" s="517"/>
      <c r="CM19" s="517"/>
      <c r="CN19" s="517"/>
      <c r="CO19" s="520"/>
      <c r="CP19" s="534"/>
      <c r="CQ19" s="368">
        <f>IF(COUNTIF(CR11:CT23,1)=2,"直接対決","")</f>
      </c>
      <c r="CR19" s="478">
        <f>COUNTIF(BS19:CP20,"④")+COUNTIF(BS19:CP20,"⑦")</f>
        <v>1</v>
      </c>
      <c r="CS19" s="478"/>
      <c r="CT19" s="478"/>
      <c r="CU19" s="465">
        <f>IF(CA11="","",2-CR19)</f>
        <v>1</v>
      </c>
      <c r="CV19" s="465"/>
      <c r="CW19" s="465"/>
      <c r="CX19" s="466"/>
    </row>
    <row r="20" spans="1:102" ht="12" customHeight="1">
      <c r="A20" s="15"/>
      <c r="B20" s="334"/>
      <c r="C20" s="410"/>
      <c r="D20" s="328"/>
      <c r="E20" s="328"/>
      <c r="F20" s="328"/>
      <c r="G20" s="328"/>
      <c r="H20" s="328"/>
      <c r="I20" s="328"/>
      <c r="J20" s="328"/>
      <c r="K20" s="337"/>
      <c r="L20" s="328"/>
      <c r="M20" s="328"/>
      <c r="N20" s="328"/>
      <c r="O20" s="328"/>
      <c r="P20" s="328"/>
      <c r="Q20" s="328"/>
      <c r="R20" s="328"/>
      <c r="S20" s="329"/>
      <c r="T20" s="344"/>
      <c r="U20" s="342"/>
      <c r="V20" s="342"/>
      <c r="W20" s="342"/>
      <c r="X20" s="342"/>
      <c r="Y20" s="342"/>
      <c r="Z20" s="342"/>
      <c r="AA20" s="352"/>
      <c r="AB20" s="344"/>
      <c r="AC20" s="342"/>
      <c r="AD20" s="342"/>
      <c r="AE20" s="342"/>
      <c r="AF20" s="342"/>
      <c r="AG20" s="342"/>
      <c r="AH20" s="342"/>
      <c r="AI20" s="352"/>
      <c r="AJ20" s="454"/>
      <c r="AK20" s="455"/>
      <c r="AL20" s="455"/>
      <c r="AM20" s="455"/>
      <c r="AN20" s="455"/>
      <c r="AO20" s="455"/>
      <c r="AP20" s="455"/>
      <c r="AQ20" s="526"/>
      <c r="AR20" s="365"/>
      <c r="AS20" s="483"/>
      <c r="AT20" s="483"/>
      <c r="AU20" s="483"/>
      <c r="AV20" s="459"/>
      <c r="AW20" s="459"/>
      <c r="AX20" s="459"/>
      <c r="AY20" s="460"/>
      <c r="AZ20" s="214"/>
      <c r="BA20" s="584"/>
      <c r="BB20" s="410"/>
      <c r="BC20" s="328"/>
      <c r="BD20" s="328"/>
      <c r="BE20" s="330"/>
      <c r="BF20" s="330"/>
      <c r="BG20" s="330"/>
      <c r="BH20" s="330"/>
      <c r="BI20" s="330"/>
      <c r="BJ20" s="338"/>
      <c r="BK20" s="330"/>
      <c r="BL20" s="330"/>
      <c r="BM20" s="330"/>
      <c r="BN20" s="330"/>
      <c r="BO20" s="330"/>
      <c r="BP20" s="330"/>
      <c r="BQ20" s="330"/>
      <c r="BR20" s="331"/>
      <c r="BS20" s="523"/>
      <c r="BT20" s="340"/>
      <c r="BU20" s="340"/>
      <c r="BV20" s="340"/>
      <c r="BW20" s="340"/>
      <c r="BX20" s="340"/>
      <c r="BY20" s="340"/>
      <c r="BZ20" s="511"/>
      <c r="CA20" s="523"/>
      <c r="CB20" s="340"/>
      <c r="CC20" s="340"/>
      <c r="CD20" s="340"/>
      <c r="CE20" s="340"/>
      <c r="CF20" s="340"/>
      <c r="CG20" s="340"/>
      <c r="CH20" s="511"/>
      <c r="CI20" s="519"/>
      <c r="CJ20" s="520"/>
      <c r="CK20" s="520"/>
      <c r="CL20" s="520"/>
      <c r="CM20" s="520"/>
      <c r="CN20" s="520"/>
      <c r="CO20" s="520"/>
      <c r="CP20" s="534"/>
      <c r="CQ20" s="369"/>
      <c r="CR20" s="479"/>
      <c r="CS20" s="479"/>
      <c r="CT20" s="479"/>
      <c r="CU20" s="467"/>
      <c r="CV20" s="467"/>
      <c r="CW20" s="467"/>
      <c r="CX20" s="468"/>
    </row>
    <row r="21" spans="1:102" ht="18.75" customHeight="1" thickBot="1">
      <c r="A21" s="15"/>
      <c r="B21" s="15"/>
      <c r="C21" s="410" t="s">
        <v>6</v>
      </c>
      <c r="D21" s="328"/>
      <c r="E21" s="328"/>
      <c r="F21" s="328" t="str">
        <f>IF(C19="ここに","",VLOOKUP(C19,'登録ナンバー'!$A$1:$D$620,4,0))</f>
        <v>TDC</v>
      </c>
      <c r="G21" s="328"/>
      <c r="H21" s="328"/>
      <c r="I21" s="328"/>
      <c r="J21" s="328"/>
      <c r="K21" s="215"/>
      <c r="L21" s="337" t="s">
        <v>6</v>
      </c>
      <c r="M21" s="337"/>
      <c r="N21" s="337"/>
      <c r="O21" s="337" t="str">
        <f>IF(L19="ここに","",VLOOKUP(L19,'登録ナンバー'!$A$1:$D$620,4,0))</f>
        <v>TDC</v>
      </c>
      <c r="P21" s="337"/>
      <c r="Q21" s="337"/>
      <c r="R21" s="337"/>
      <c r="S21" s="571"/>
      <c r="T21" s="344"/>
      <c r="U21" s="342"/>
      <c r="V21" s="342"/>
      <c r="W21" s="342"/>
      <c r="X21" s="412"/>
      <c r="Y21" s="412"/>
      <c r="Z21" s="412"/>
      <c r="AA21" s="413"/>
      <c r="AB21" s="344"/>
      <c r="AC21" s="342"/>
      <c r="AD21" s="342"/>
      <c r="AE21" s="342"/>
      <c r="AF21" s="342"/>
      <c r="AG21" s="342"/>
      <c r="AH21" s="342"/>
      <c r="AI21" s="352"/>
      <c r="AJ21" s="454"/>
      <c r="AK21" s="455"/>
      <c r="AL21" s="455"/>
      <c r="AM21" s="455"/>
      <c r="AN21" s="455"/>
      <c r="AO21" s="455"/>
      <c r="AP21" s="455"/>
      <c r="AQ21" s="526"/>
      <c r="AR21" s="366">
        <f>IF(OR(COUNTIF(AS11:AU23,2)=3,COUNTIF(AS11:AU23,1)=3),(AB22+T22)/(T22+AF19+X19+AB22),"")</f>
      </c>
      <c r="AS21" s="623"/>
      <c r="AT21" s="623"/>
      <c r="AU21" s="623"/>
      <c r="AV21" s="461">
        <f>IF(AR21&lt;&gt;"",RANK(AR21,AR13:AR26),RANK(AS19,AS11:AU24))</f>
        <v>3</v>
      </c>
      <c r="AW21" s="461"/>
      <c r="AX21" s="461"/>
      <c r="AY21" s="462"/>
      <c r="AZ21" s="216"/>
      <c r="BA21" s="224"/>
      <c r="BB21" s="410" t="s">
        <v>6</v>
      </c>
      <c r="BC21" s="328"/>
      <c r="BD21" s="328"/>
      <c r="BE21" s="330" t="str">
        <f>IF(BB19="ここに","",VLOOKUP(BB19,'登録ナンバー'!$A$1:$D$620,4,0))</f>
        <v>TDC</v>
      </c>
      <c r="BF21" s="330"/>
      <c r="BG21" s="330"/>
      <c r="BH21" s="330"/>
      <c r="BI21" s="330"/>
      <c r="BJ21" s="269"/>
      <c r="BK21" s="338" t="s">
        <v>6</v>
      </c>
      <c r="BL21" s="338"/>
      <c r="BM21" s="338"/>
      <c r="BN21" s="338" t="str">
        <f>IF(BK19="ここに","",VLOOKUP(BK19,'登録ナンバー'!$A$1:$D$620,4,0))</f>
        <v>TDC</v>
      </c>
      <c r="BO21" s="338"/>
      <c r="BP21" s="338"/>
      <c r="BQ21" s="338"/>
      <c r="BR21" s="576"/>
      <c r="BS21" s="523"/>
      <c r="BT21" s="340"/>
      <c r="BU21" s="340"/>
      <c r="BV21" s="340"/>
      <c r="BW21" s="602"/>
      <c r="BX21" s="602"/>
      <c r="BY21" s="602"/>
      <c r="BZ21" s="632"/>
      <c r="CA21" s="523"/>
      <c r="CB21" s="340"/>
      <c r="CC21" s="340"/>
      <c r="CD21" s="340"/>
      <c r="CE21" s="340"/>
      <c r="CF21" s="340"/>
      <c r="CG21" s="340"/>
      <c r="CH21" s="511"/>
      <c r="CI21" s="519"/>
      <c r="CJ21" s="520"/>
      <c r="CK21" s="520"/>
      <c r="CL21" s="520"/>
      <c r="CM21" s="520"/>
      <c r="CN21" s="520"/>
      <c r="CO21" s="520"/>
      <c r="CP21" s="534"/>
      <c r="CQ21" s="377">
        <f>IF(OR(COUNTIF(CR11:CT23,2)=3,COUNTIF(CR11:CT23,1)=3),(CA22+BS22)/(BS22+CE19+BW19+CA22),"")</f>
      </c>
      <c r="CR21" s="480"/>
      <c r="CS21" s="480"/>
      <c r="CT21" s="480"/>
      <c r="CU21" s="469">
        <f>IF(CQ21&lt;&gt;"",RANK(CQ21,CQ13:CQ26),RANK(CR19,CR11:CT24))</f>
        <v>2</v>
      </c>
      <c r="CV21" s="469"/>
      <c r="CW21" s="469"/>
      <c r="CX21" s="470"/>
    </row>
    <row r="22" spans="2:102" ht="5.25" customHeight="1" hidden="1">
      <c r="B22" s="15"/>
      <c r="C22" s="418"/>
      <c r="D22" s="419"/>
      <c r="E22" s="419"/>
      <c r="F22" s="215"/>
      <c r="G22" s="215"/>
      <c r="H22" s="215"/>
      <c r="I22" s="215"/>
      <c r="J22" s="215"/>
      <c r="K22" s="215"/>
      <c r="L22" s="419"/>
      <c r="M22" s="419"/>
      <c r="N22" s="419"/>
      <c r="O22" s="215"/>
      <c r="P22" s="215"/>
      <c r="Q22" s="215"/>
      <c r="R22" s="219"/>
      <c r="S22" s="220"/>
      <c r="T22" s="227">
        <f>IF(T19="⑦","7",IF(T19="⑥","6",T19))</f>
        <v>3</v>
      </c>
      <c r="U22" s="217"/>
      <c r="V22" s="217"/>
      <c r="W22" s="217"/>
      <c r="X22" s="217"/>
      <c r="Y22" s="217"/>
      <c r="Z22" s="217"/>
      <c r="AA22" s="228"/>
      <c r="AB22" s="227">
        <f>IF(AB19="⑦","7",IF(AB19="⑥","6",AB19))</f>
        <v>0</v>
      </c>
      <c r="AC22" s="217"/>
      <c r="AD22" s="217"/>
      <c r="AE22" s="217"/>
      <c r="AF22" s="217"/>
      <c r="AG22" s="217"/>
      <c r="AH22" s="217"/>
      <c r="AI22" s="217"/>
      <c r="AJ22" s="527"/>
      <c r="AK22" s="528"/>
      <c r="AL22" s="528"/>
      <c r="AM22" s="528"/>
      <c r="AN22" s="528"/>
      <c r="AO22" s="528"/>
      <c r="AP22" s="528"/>
      <c r="AQ22" s="529"/>
      <c r="AR22" s="366"/>
      <c r="AS22" s="623"/>
      <c r="AT22" s="623"/>
      <c r="AU22" s="623"/>
      <c r="AV22" s="461"/>
      <c r="AW22" s="461"/>
      <c r="AX22" s="461"/>
      <c r="AY22" s="462"/>
      <c r="AZ22" s="229"/>
      <c r="BA22" s="224"/>
      <c r="BB22" s="418"/>
      <c r="BC22" s="419"/>
      <c r="BD22" s="419"/>
      <c r="BE22" s="269"/>
      <c r="BF22" s="269"/>
      <c r="BG22" s="269"/>
      <c r="BH22" s="269"/>
      <c r="BI22" s="269"/>
      <c r="BJ22" s="269"/>
      <c r="BK22" s="515"/>
      <c r="BL22" s="515"/>
      <c r="BM22" s="515"/>
      <c r="BN22" s="269"/>
      <c r="BO22" s="269"/>
      <c r="BP22" s="269"/>
      <c r="BQ22" s="271"/>
      <c r="BR22" s="272"/>
      <c r="BS22" s="283" t="str">
        <f>IF(BS19="⑦","7",IF(BS19="⑥","6",BS19))</f>
        <v>④</v>
      </c>
      <c r="BT22" s="284"/>
      <c r="BU22" s="284"/>
      <c r="BV22" s="284"/>
      <c r="BW22" s="284"/>
      <c r="BX22" s="284"/>
      <c r="BY22" s="284"/>
      <c r="BZ22" s="285"/>
      <c r="CA22" s="283">
        <f>IF(CA19="⑦","7",IF(CA19="⑥","6",CA19))</f>
        <v>2</v>
      </c>
      <c r="CB22" s="284"/>
      <c r="CC22" s="284"/>
      <c r="CD22" s="284"/>
      <c r="CE22" s="284"/>
      <c r="CF22" s="284"/>
      <c r="CG22" s="284"/>
      <c r="CH22" s="284"/>
      <c r="CI22" s="535"/>
      <c r="CJ22" s="536"/>
      <c r="CK22" s="536"/>
      <c r="CL22" s="536"/>
      <c r="CM22" s="536"/>
      <c r="CN22" s="536"/>
      <c r="CO22" s="536"/>
      <c r="CP22" s="537"/>
      <c r="CQ22" s="377"/>
      <c r="CR22" s="480"/>
      <c r="CS22" s="480"/>
      <c r="CT22" s="480"/>
      <c r="CU22" s="469"/>
      <c r="CV22" s="469"/>
      <c r="CW22" s="469"/>
      <c r="CX22" s="470"/>
    </row>
    <row r="23" spans="3:102" ht="12" customHeight="1" hidden="1">
      <c r="C23" s="230"/>
      <c r="D23" s="230"/>
      <c r="E23" s="230"/>
      <c r="F23" s="230"/>
      <c r="G23" s="230"/>
      <c r="H23" s="230"/>
      <c r="I23" s="231"/>
      <c r="J23" s="231"/>
      <c r="K23" s="232"/>
      <c r="L23" s="233"/>
      <c r="M23" s="233"/>
      <c r="N23" s="233"/>
      <c r="O23" s="233"/>
      <c r="P23" s="233"/>
      <c r="Q23" s="233"/>
      <c r="R23" s="233"/>
      <c r="S23" s="232"/>
      <c r="T23" s="233"/>
      <c r="U23" s="233"/>
      <c r="V23" s="233"/>
      <c r="W23" s="233"/>
      <c r="X23" s="233"/>
      <c r="Y23" s="233"/>
      <c r="Z23" s="233"/>
      <c r="AA23" s="234"/>
      <c r="AB23" s="234"/>
      <c r="AC23" s="234"/>
      <c r="AD23" s="234"/>
      <c r="AE23" s="234"/>
      <c r="AF23" s="234"/>
      <c r="AG23" s="234"/>
      <c r="AH23" s="234"/>
      <c r="AI23" s="235"/>
      <c r="AJ23" s="235"/>
      <c r="AK23" s="235"/>
      <c r="AL23" s="235"/>
      <c r="AM23" s="236"/>
      <c r="AN23" s="236"/>
      <c r="AO23" s="236"/>
      <c r="AP23" s="236"/>
      <c r="AQ23" s="237"/>
      <c r="AR23" s="237"/>
      <c r="AS23" s="237"/>
      <c r="AT23" s="237"/>
      <c r="AU23" s="237"/>
      <c r="AV23" s="237"/>
      <c r="AW23" s="237"/>
      <c r="AX23" s="237"/>
      <c r="AY23" s="237"/>
      <c r="AZ23" s="238"/>
      <c r="BA23" s="217"/>
      <c r="BB23" s="239"/>
      <c r="BC23" s="239"/>
      <c r="BD23" s="239"/>
      <c r="BE23" s="239"/>
      <c r="BF23" s="239"/>
      <c r="BG23" s="239"/>
      <c r="BH23" s="239"/>
      <c r="BI23" s="239"/>
      <c r="BJ23" s="239"/>
      <c r="BK23" s="217"/>
      <c r="BL23" s="217"/>
      <c r="BM23" s="217"/>
      <c r="BN23" s="217"/>
      <c r="BO23" s="217"/>
      <c r="BP23" s="217"/>
      <c r="BQ23" s="217"/>
      <c r="BR23" s="217"/>
      <c r="BS23" s="240"/>
      <c r="BT23" s="217"/>
      <c r="BU23" s="217"/>
      <c r="BV23" s="217"/>
      <c r="BW23" s="217"/>
      <c r="BX23" s="217"/>
      <c r="BY23" s="217"/>
      <c r="BZ23" s="217"/>
      <c r="CA23" s="240"/>
      <c r="CB23" s="217"/>
      <c r="CC23" s="217"/>
      <c r="CD23" s="217"/>
      <c r="CE23" s="217"/>
      <c r="CF23" s="217"/>
      <c r="CG23" s="217"/>
      <c r="CH23" s="217"/>
      <c r="CI23" s="239"/>
      <c r="CJ23" s="239"/>
      <c r="CK23" s="239"/>
      <c r="CL23" s="239"/>
      <c r="CM23" s="239"/>
      <c r="CN23" s="239"/>
      <c r="CO23" s="239"/>
      <c r="CP23" s="239"/>
      <c r="CQ23" s="41"/>
      <c r="CR23" s="18"/>
      <c r="CS23" s="18"/>
      <c r="CT23" s="18"/>
      <c r="CU23" s="19"/>
      <c r="CV23" s="19"/>
      <c r="CW23" s="19"/>
      <c r="CX23" s="19"/>
    </row>
    <row r="24" spans="3:102" ht="12" customHeight="1"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3"/>
      <c r="BA24" s="217"/>
      <c r="BB24" s="241"/>
      <c r="BC24" s="234"/>
      <c r="BD24" s="234"/>
      <c r="BE24" s="234"/>
      <c r="BF24" s="234"/>
      <c r="BG24" s="234"/>
      <c r="BH24" s="234"/>
      <c r="BI24" s="234"/>
      <c r="BJ24" s="232"/>
      <c r="BK24" s="233"/>
      <c r="BL24" s="233"/>
      <c r="BM24" s="233"/>
      <c r="BN24" s="233"/>
      <c r="BO24" s="233"/>
      <c r="BP24" s="233"/>
      <c r="BQ24" s="233"/>
      <c r="BR24" s="232"/>
      <c r="BS24" s="233"/>
      <c r="BT24" s="233"/>
      <c r="BU24" s="233"/>
      <c r="BV24" s="233"/>
      <c r="BW24" s="233"/>
      <c r="BX24" s="233"/>
      <c r="BY24" s="233"/>
      <c r="BZ24" s="234"/>
      <c r="CA24" s="234"/>
      <c r="CB24" s="234"/>
      <c r="CC24" s="234"/>
      <c r="CD24" s="234"/>
      <c r="CE24" s="234"/>
      <c r="CF24" s="234"/>
      <c r="CG24" s="234"/>
      <c r="CH24" s="235"/>
      <c r="CI24" s="235"/>
      <c r="CJ24" s="235"/>
      <c r="CK24" s="235"/>
      <c r="CL24" s="236"/>
      <c r="CM24" s="236"/>
      <c r="CN24" s="236"/>
      <c r="CO24" s="236"/>
      <c r="CP24" s="244"/>
      <c r="CQ24" s="17"/>
      <c r="CR24" s="17"/>
      <c r="CS24" s="17"/>
      <c r="CT24" s="17"/>
      <c r="CU24" s="17"/>
      <c r="CV24" s="17"/>
      <c r="CW24" s="17"/>
      <c r="CX24" s="17"/>
    </row>
    <row r="25" spans="3:102" ht="12" customHeight="1">
      <c r="C25" s="596" t="s">
        <v>1316</v>
      </c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596"/>
      <c r="AS25" s="596"/>
      <c r="AT25" s="596"/>
      <c r="AU25" s="596"/>
      <c r="AV25" s="596"/>
      <c r="AW25" s="596"/>
      <c r="AX25" s="596"/>
      <c r="AY25" s="596"/>
      <c r="AZ25" s="239"/>
      <c r="BA25" s="217"/>
      <c r="BB25" s="596" t="s">
        <v>1323</v>
      </c>
      <c r="BC25" s="596"/>
      <c r="BD25" s="596"/>
      <c r="BE25" s="596"/>
      <c r="BF25" s="596"/>
      <c r="BG25" s="596"/>
      <c r="BH25" s="596"/>
      <c r="BI25" s="596"/>
      <c r="BJ25" s="596"/>
      <c r="BK25" s="596"/>
      <c r="BL25" s="596"/>
      <c r="BM25" s="596"/>
      <c r="BN25" s="596"/>
      <c r="BO25" s="596"/>
      <c r="BP25" s="596"/>
      <c r="BQ25" s="596"/>
      <c r="BR25" s="596"/>
      <c r="BS25" s="596"/>
      <c r="BT25" s="596"/>
      <c r="BU25" s="596"/>
      <c r="BV25" s="596"/>
      <c r="BW25" s="596"/>
      <c r="BX25" s="596"/>
      <c r="BY25" s="596"/>
      <c r="BZ25" s="596"/>
      <c r="CA25" s="596"/>
      <c r="CB25" s="596"/>
      <c r="CC25" s="596"/>
      <c r="CD25" s="596"/>
      <c r="CE25" s="596"/>
      <c r="CF25" s="596"/>
      <c r="CG25" s="596"/>
      <c r="CH25" s="596"/>
      <c r="CI25" s="596"/>
      <c r="CJ25" s="596"/>
      <c r="CK25" s="596"/>
      <c r="CL25" s="596"/>
      <c r="CM25" s="596"/>
      <c r="CN25" s="596"/>
      <c r="CO25" s="596"/>
      <c r="CP25" s="596"/>
      <c r="CQ25" s="596"/>
      <c r="CR25" s="596"/>
      <c r="CS25" s="596"/>
      <c r="CT25" s="596"/>
      <c r="CU25" s="596"/>
      <c r="CV25" s="596"/>
      <c r="CW25" s="596"/>
      <c r="CX25" s="596"/>
    </row>
    <row r="26" spans="3:102" ht="12" customHeight="1" thickBot="1"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597"/>
      <c r="AO26" s="597"/>
      <c r="AP26" s="597"/>
      <c r="AQ26" s="597"/>
      <c r="AR26" s="597"/>
      <c r="AS26" s="597"/>
      <c r="AT26" s="597"/>
      <c r="AU26" s="597"/>
      <c r="AV26" s="597"/>
      <c r="AW26" s="597"/>
      <c r="AX26" s="597"/>
      <c r="AY26" s="597"/>
      <c r="AZ26" s="239"/>
      <c r="BA26" s="217"/>
      <c r="BB26" s="597"/>
      <c r="BC26" s="597"/>
      <c r="BD26" s="597"/>
      <c r="BE26" s="597"/>
      <c r="BF26" s="597"/>
      <c r="BG26" s="597"/>
      <c r="BH26" s="597"/>
      <c r="BI26" s="597"/>
      <c r="BJ26" s="597"/>
      <c r="BK26" s="597"/>
      <c r="BL26" s="597"/>
      <c r="BM26" s="597"/>
      <c r="BN26" s="597"/>
      <c r="BO26" s="597"/>
      <c r="BP26" s="597"/>
      <c r="BQ26" s="597"/>
      <c r="BR26" s="597"/>
      <c r="BS26" s="597"/>
      <c r="BT26" s="597"/>
      <c r="BU26" s="597"/>
      <c r="BV26" s="597"/>
      <c r="BW26" s="597"/>
      <c r="BX26" s="597"/>
      <c r="BY26" s="597"/>
      <c r="BZ26" s="597"/>
      <c r="CA26" s="597"/>
      <c r="CB26" s="597"/>
      <c r="CC26" s="597"/>
      <c r="CD26" s="597"/>
      <c r="CE26" s="597"/>
      <c r="CF26" s="597"/>
      <c r="CG26" s="597"/>
      <c r="CH26" s="597"/>
      <c r="CI26" s="597"/>
      <c r="CJ26" s="597"/>
      <c r="CK26" s="597"/>
      <c r="CL26" s="597"/>
      <c r="CM26" s="597"/>
      <c r="CN26" s="597"/>
      <c r="CO26" s="597"/>
      <c r="CP26" s="597"/>
      <c r="CQ26" s="597"/>
      <c r="CR26" s="597"/>
      <c r="CS26" s="597"/>
      <c r="CT26" s="597"/>
      <c r="CU26" s="597"/>
      <c r="CV26" s="597"/>
      <c r="CW26" s="597"/>
      <c r="CX26" s="597"/>
    </row>
    <row r="27" spans="1:102" ht="12" customHeight="1">
      <c r="A27" s="15"/>
      <c r="C27" s="416" t="s">
        <v>13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52"/>
      <c r="T27" s="474" t="str">
        <f>F31</f>
        <v>中山</v>
      </c>
      <c r="U27" s="475"/>
      <c r="V27" s="475"/>
      <c r="W27" s="475"/>
      <c r="X27" s="475"/>
      <c r="Y27" s="475"/>
      <c r="Z27" s="475"/>
      <c r="AA27" s="543"/>
      <c r="AB27" s="344" t="str">
        <f>F35</f>
        <v>木村</v>
      </c>
      <c r="AC27" s="342"/>
      <c r="AD27" s="342"/>
      <c r="AE27" s="342"/>
      <c r="AF27" s="342"/>
      <c r="AG27" s="342"/>
      <c r="AH27" s="342"/>
      <c r="AI27" s="342"/>
      <c r="AJ27" s="344" t="str">
        <f>F39</f>
        <v>上津</v>
      </c>
      <c r="AK27" s="342"/>
      <c r="AL27" s="342"/>
      <c r="AM27" s="342"/>
      <c r="AN27" s="342"/>
      <c r="AO27" s="342"/>
      <c r="AP27" s="342"/>
      <c r="AQ27" s="352"/>
      <c r="AR27" s="574">
        <f>IF(AR33&lt;&gt;"","取得","")</f>
      </c>
      <c r="AS27" s="244"/>
      <c r="AT27" s="475" t="s">
        <v>1</v>
      </c>
      <c r="AU27" s="475"/>
      <c r="AV27" s="475"/>
      <c r="AW27" s="475"/>
      <c r="AX27" s="475"/>
      <c r="AY27" s="595"/>
      <c r="AZ27" s="246"/>
      <c r="BA27" s="224"/>
      <c r="BB27" s="416" t="s">
        <v>39</v>
      </c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52"/>
      <c r="BS27" s="474" t="str">
        <f>BE31</f>
        <v>川並</v>
      </c>
      <c r="BT27" s="475"/>
      <c r="BU27" s="475"/>
      <c r="BV27" s="475"/>
      <c r="BW27" s="475"/>
      <c r="BX27" s="475"/>
      <c r="BY27" s="475"/>
      <c r="BZ27" s="543"/>
      <c r="CA27" s="344" t="str">
        <f>BE35</f>
        <v>鈴木</v>
      </c>
      <c r="CB27" s="342"/>
      <c r="CC27" s="342"/>
      <c r="CD27" s="342"/>
      <c r="CE27" s="342"/>
      <c r="CF27" s="342"/>
      <c r="CG27" s="342"/>
      <c r="CH27" s="342"/>
      <c r="CI27" s="474" t="str">
        <f>BE39</f>
        <v>澁谷</v>
      </c>
      <c r="CJ27" s="475"/>
      <c r="CK27" s="475"/>
      <c r="CL27" s="475"/>
      <c r="CM27" s="475"/>
      <c r="CN27" s="475"/>
      <c r="CO27" s="475"/>
      <c r="CP27" s="476"/>
      <c r="CQ27" s="358">
        <f>IF(CQ33&lt;&gt;"","取得","")</f>
      </c>
      <c r="CR27" s="17"/>
      <c r="CS27" s="432" t="s">
        <v>1</v>
      </c>
      <c r="CT27" s="432"/>
      <c r="CU27" s="432"/>
      <c r="CV27" s="432"/>
      <c r="CW27" s="432"/>
      <c r="CX27" s="500"/>
    </row>
    <row r="28" spans="1:102" ht="12" customHeight="1">
      <c r="A28" s="15"/>
      <c r="C28" s="416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52"/>
      <c r="T28" s="344"/>
      <c r="U28" s="342"/>
      <c r="V28" s="342"/>
      <c r="W28" s="342"/>
      <c r="X28" s="342"/>
      <c r="Y28" s="342"/>
      <c r="Z28" s="342"/>
      <c r="AA28" s="352"/>
      <c r="AB28" s="344"/>
      <c r="AC28" s="342"/>
      <c r="AD28" s="342"/>
      <c r="AE28" s="342"/>
      <c r="AF28" s="342"/>
      <c r="AG28" s="342"/>
      <c r="AH28" s="342"/>
      <c r="AI28" s="342"/>
      <c r="AJ28" s="344"/>
      <c r="AK28" s="342"/>
      <c r="AL28" s="342"/>
      <c r="AM28" s="342"/>
      <c r="AN28" s="342"/>
      <c r="AO28" s="342"/>
      <c r="AP28" s="342"/>
      <c r="AQ28" s="352"/>
      <c r="AR28" s="575"/>
      <c r="AS28" s="217"/>
      <c r="AT28" s="342"/>
      <c r="AU28" s="342"/>
      <c r="AV28" s="342"/>
      <c r="AW28" s="342"/>
      <c r="AX28" s="342"/>
      <c r="AY28" s="593"/>
      <c r="AZ28" s="246"/>
      <c r="BA28" s="217"/>
      <c r="BB28" s="416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52"/>
      <c r="BS28" s="344"/>
      <c r="BT28" s="342"/>
      <c r="BU28" s="342"/>
      <c r="BV28" s="342"/>
      <c r="BW28" s="342"/>
      <c r="BX28" s="342"/>
      <c r="BY28" s="342"/>
      <c r="BZ28" s="352"/>
      <c r="CA28" s="344"/>
      <c r="CB28" s="342"/>
      <c r="CC28" s="342"/>
      <c r="CD28" s="342"/>
      <c r="CE28" s="342"/>
      <c r="CF28" s="342"/>
      <c r="CG28" s="342"/>
      <c r="CH28" s="342"/>
      <c r="CI28" s="344"/>
      <c r="CJ28" s="342"/>
      <c r="CK28" s="342"/>
      <c r="CL28" s="342"/>
      <c r="CM28" s="342"/>
      <c r="CN28" s="342"/>
      <c r="CO28" s="342"/>
      <c r="CP28" s="414"/>
      <c r="CQ28" s="359"/>
      <c r="CS28" s="371"/>
      <c r="CT28" s="371"/>
      <c r="CU28" s="371"/>
      <c r="CV28" s="371"/>
      <c r="CW28" s="371"/>
      <c r="CX28" s="335"/>
    </row>
    <row r="29" spans="1:102" ht="12" customHeight="1">
      <c r="A29" s="15"/>
      <c r="C29" s="416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52"/>
      <c r="T29" s="344" t="str">
        <f>O31</f>
        <v>伊藤</v>
      </c>
      <c r="U29" s="342"/>
      <c r="V29" s="342"/>
      <c r="W29" s="342"/>
      <c r="X29" s="342"/>
      <c r="Y29" s="342"/>
      <c r="Z29" s="342"/>
      <c r="AA29" s="352"/>
      <c r="AB29" s="344" t="str">
        <f>O35</f>
        <v>福永</v>
      </c>
      <c r="AC29" s="342"/>
      <c r="AD29" s="342"/>
      <c r="AE29" s="342"/>
      <c r="AF29" s="342"/>
      <c r="AG29" s="342"/>
      <c r="AH29" s="342"/>
      <c r="AI29" s="342"/>
      <c r="AJ29" s="344" t="str">
        <f>O39</f>
        <v>青木</v>
      </c>
      <c r="AK29" s="342"/>
      <c r="AL29" s="342"/>
      <c r="AM29" s="342"/>
      <c r="AN29" s="342"/>
      <c r="AO29" s="342"/>
      <c r="AP29" s="342"/>
      <c r="AQ29" s="352"/>
      <c r="AR29" s="575">
        <f>IF(AR33&lt;&gt;"","ゲーム率","")</f>
      </c>
      <c r="AS29" s="342"/>
      <c r="AT29" s="342" t="s">
        <v>2</v>
      </c>
      <c r="AU29" s="342"/>
      <c r="AV29" s="342"/>
      <c r="AW29" s="342"/>
      <c r="AX29" s="342"/>
      <c r="AY29" s="593"/>
      <c r="AZ29" s="246"/>
      <c r="BA29" s="217"/>
      <c r="BB29" s="416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52"/>
      <c r="BS29" s="344" t="str">
        <f>BN31</f>
        <v>田中</v>
      </c>
      <c r="BT29" s="342"/>
      <c r="BU29" s="342"/>
      <c r="BV29" s="342"/>
      <c r="BW29" s="342"/>
      <c r="BX29" s="342"/>
      <c r="BY29" s="342"/>
      <c r="BZ29" s="352"/>
      <c r="CA29" s="344" t="str">
        <f>BN35</f>
        <v>吉岡</v>
      </c>
      <c r="CB29" s="342"/>
      <c r="CC29" s="342"/>
      <c r="CD29" s="342"/>
      <c r="CE29" s="342"/>
      <c r="CF29" s="342"/>
      <c r="CG29" s="342"/>
      <c r="CH29" s="342"/>
      <c r="CI29" s="344" t="str">
        <f>BN39</f>
        <v>姫井</v>
      </c>
      <c r="CJ29" s="342"/>
      <c r="CK29" s="342"/>
      <c r="CL29" s="342"/>
      <c r="CM29" s="342"/>
      <c r="CN29" s="342"/>
      <c r="CO29" s="342"/>
      <c r="CP29" s="352"/>
      <c r="CQ29" s="359">
        <f>IF(CQ33&lt;&gt;"","ゲーム率","")</f>
      </c>
      <c r="CR29" s="371"/>
      <c r="CS29" s="371" t="s">
        <v>2</v>
      </c>
      <c r="CT29" s="371"/>
      <c r="CU29" s="371"/>
      <c r="CV29" s="371"/>
      <c r="CW29" s="371"/>
      <c r="CX29" s="335"/>
    </row>
    <row r="30" spans="1:104" s="6" customFormat="1" ht="12" customHeight="1">
      <c r="A30" s="16"/>
      <c r="B30" s="8"/>
      <c r="C30" s="417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3"/>
      <c r="T30" s="411"/>
      <c r="U30" s="412"/>
      <c r="V30" s="412"/>
      <c r="W30" s="412"/>
      <c r="X30" s="412"/>
      <c r="Y30" s="412"/>
      <c r="Z30" s="412"/>
      <c r="AA30" s="413"/>
      <c r="AB30" s="411"/>
      <c r="AC30" s="412"/>
      <c r="AD30" s="412"/>
      <c r="AE30" s="412"/>
      <c r="AF30" s="412"/>
      <c r="AG30" s="412"/>
      <c r="AH30" s="412"/>
      <c r="AI30" s="412"/>
      <c r="AJ30" s="411"/>
      <c r="AK30" s="412"/>
      <c r="AL30" s="412"/>
      <c r="AM30" s="412"/>
      <c r="AN30" s="412"/>
      <c r="AO30" s="412"/>
      <c r="AP30" s="412"/>
      <c r="AQ30" s="413"/>
      <c r="AR30" s="583"/>
      <c r="AS30" s="412"/>
      <c r="AT30" s="412"/>
      <c r="AU30" s="412"/>
      <c r="AV30" s="412"/>
      <c r="AW30" s="412"/>
      <c r="AX30" s="412"/>
      <c r="AY30" s="594"/>
      <c r="AZ30" s="246"/>
      <c r="BA30" s="217"/>
      <c r="BB30" s="417"/>
      <c r="BC30" s="412"/>
      <c r="BD30" s="412"/>
      <c r="BE30" s="412"/>
      <c r="BF30" s="412"/>
      <c r="BG30" s="412"/>
      <c r="BH30" s="412"/>
      <c r="BI30" s="412"/>
      <c r="BJ30" s="412"/>
      <c r="BK30" s="412"/>
      <c r="BL30" s="412"/>
      <c r="BM30" s="412"/>
      <c r="BN30" s="412"/>
      <c r="BO30" s="412"/>
      <c r="BP30" s="412"/>
      <c r="BQ30" s="412"/>
      <c r="BR30" s="413"/>
      <c r="BS30" s="411"/>
      <c r="BT30" s="412"/>
      <c r="BU30" s="412"/>
      <c r="BV30" s="412"/>
      <c r="BW30" s="412"/>
      <c r="BX30" s="412"/>
      <c r="BY30" s="412"/>
      <c r="BZ30" s="413"/>
      <c r="CA30" s="411"/>
      <c r="CB30" s="412"/>
      <c r="CC30" s="412"/>
      <c r="CD30" s="412"/>
      <c r="CE30" s="412"/>
      <c r="CF30" s="412"/>
      <c r="CG30" s="412"/>
      <c r="CH30" s="412"/>
      <c r="CI30" s="411"/>
      <c r="CJ30" s="412"/>
      <c r="CK30" s="412"/>
      <c r="CL30" s="412"/>
      <c r="CM30" s="412"/>
      <c r="CN30" s="412"/>
      <c r="CO30" s="412"/>
      <c r="CP30" s="413"/>
      <c r="CQ30" s="488"/>
      <c r="CR30" s="438"/>
      <c r="CS30" s="438"/>
      <c r="CT30" s="438"/>
      <c r="CU30" s="438"/>
      <c r="CV30" s="438"/>
      <c r="CW30" s="438"/>
      <c r="CX30" s="493"/>
      <c r="CY30" s="8"/>
      <c r="CZ30" s="8"/>
    </row>
    <row r="31" spans="1:104" s="6" customFormat="1" ht="12" customHeight="1">
      <c r="A31" s="16"/>
      <c r="B31" s="334">
        <f>AV33</f>
        <v>3</v>
      </c>
      <c r="C31" s="408" t="s">
        <v>965</v>
      </c>
      <c r="D31" s="409"/>
      <c r="E31" s="409"/>
      <c r="F31" s="409" t="str">
        <f>IF(C31="ここに","",VLOOKUP(C31,'登録ナンバー'!$A$1:$C$620,2,0))</f>
        <v>中山</v>
      </c>
      <c r="G31" s="409"/>
      <c r="H31" s="409"/>
      <c r="I31" s="409"/>
      <c r="J31" s="409"/>
      <c r="K31" s="337" t="s">
        <v>4</v>
      </c>
      <c r="L31" s="409" t="s">
        <v>991</v>
      </c>
      <c r="M31" s="409"/>
      <c r="N31" s="409"/>
      <c r="O31" s="409" t="str">
        <f>IF(L31="ここに","",VLOOKUP(L31,'登録ナンバー'!$A$1:$C$620,2,0))</f>
        <v>伊藤</v>
      </c>
      <c r="P31" s="409"/>
      <c r="Q31" s="409"/>
      <c r="R31" s="409"/>
      <c r="S31" s="409"/>
      <c r="T31" s="614">
        <f>IF(AB31="","丸付き数字は試合順番","")</f>
      </c>
      <c r="U31" s="615"/>
      <c r="V31" s="615"/>
      <c r="W31" s="615"/>
      <c r="X31" s="615"/>
      <c r="Y31" s="615"/>
      <c r="Z31" s="615"/>
      <c r="AA31" s="616"/>
      <c r="AB31" s="538">
        <v>3</v>
      </c>
      <c r="AC31" s="349"/>
      <c r="AD31" s="349"/>
      <c r="AE31" s="349" t="s">
        <v>5</v>
      </c>
      <c r="AF31" s="349">
        <v>4</v>
      </c>
      <c r="AG31" s="349"/>
      <c r="AH31" s="349"/>
      <c r="AI31" s="577"/>
      <c r="AJ31" s="538">
        <v>0</v>
      </c>
      <c r="AK31" s="349"/>
      <c r="AL31" s="349"/>
      <c r="AM31" s="349" t="s">
        <v>5</v>
      </c>
      <c r="AN31" s="349">
        <v>4</v>
      </c>
      <c r="AO31" s="349"/>
      <c r="AP31" s="349"/>
      <c r="AQ31" s="577"/>
      <c r="AR31" s="364">
        <f>IF(COUNTIF(AS31:AU41,1)=2,"直接対決","")</f>
      </c>
      <c r="AS31" s="482">
        <f>COUNTIF(T31:AQ32,"④")+COUNTIF(T31:AQ32,"⑦")</f>
        <v>0</v>
      </c>
      <c r="AT31" s="482"/>
      <c r="AU31" s="482"/>
      <c r="AV31" s="457">
        <f>IF(AB31="","",2-AS31)</f>
        <v>2</v>
      </c>
      <c r="AW31" s="457"/>
      <c r="AX31" s="457"/>
      <c r="AY31" s="458"/>
      <c r="AZ31" s="214"/>
      <c r="BA31" s="584">
        <f>CU33</f>
        <v>1</v>
      </c>
      <c r="BB31" s="408" t="s">
        <v>1293</v>
      </c>
      <c r="BC31" s="409"/>
      <c r="BD31" s="409"/>
      <c r="BE31" s="430" t="str">
        <f>IF(BB31="ここに","",VLOOKUP(BB31,'登録ナンバー'!$A$1:$C$620,2,0))</f>
        <v>川並</v>
      </c>
      <c r="BF31" s="430"/>
      <c r="BG31" s="430"/>
      <c r="BH31" s="430"/>
      <c r="BI31" s="430"/>
      <c r="BJ31" s="336" t="s">
        <v>4</v>
      </c>
      <c r="BK31" s="430" t="s">
        <v>1292</v>
      </c>
      <c r="BL31" s="430"/>
      <c r="BM31" s="430"/>
      <c r="BN31" s="430" t="str">
        <f>IF(BK31="ここに","",VLOOKUP(BK31,'登録ナンバー'!$A$1:$C$620,2,0))</f>
        <v>田中</v>
      </c>
      <c r="BO31" s="430"/>
      <c r="BP31" s="430"/>
      <c r="BQ31" s="430"/>
      <c r="BR31" s="430"/>
      <c r="BS31" s="399">
        <f>IF(CA31="","丸付き数字は試合順番","")</f>
      </c>
      <c r="BT31" s="400"/>
      <c r="BU31" s="400"/>
      <c r="BV31" s="400"/>
      <c r="BW31" s="400"/>
      <c r="BX31" s="400"/>
      <c r="BY31" s="400"/>
      <c r="BZ31" s="401"/>
      <c r="CA31" s="445" t="s">
        <v>1320</v>
      </c>
      <c r="CB31" s="347"/>
      <c r="CC31" s="347"/>
      <c r="CD31" s="347" t="s">
        <v>5</v>
      </c>
      <c r="CE31" s="347">
        <v>0</v>
      </c>
      <c r="CF31" s="347"/>
      <c r="CG31" s="347"/>
      <c r="CH31" s="397"/>
      <c r="CI31" s="445" t="s">
        <v>1320</v>
      </c>
      <c r="CJ31" s="347"/>
      <c r="CK31" s="347"/>
      <c r="CL31" s="347" t="s">
        <v>5</v>
      </c>
      <c r="CM31" s="347">
        <v>3</v>
      </c>
      <c r="CN31" s="347"/>
      <c r="CO31" s="347"/>
      <c r="CP31" s="397"/>
      <c r="CQ31" s="360">
        <f>IF(COUNTIF(CR31:CT41,1)=2,"直接対決","")</f>
      </c>
      <c r="CR31" s="494">
        <f>COUNTIF(BS31:CP32,"④")+COUNTIF(BS31:CP32,"⑦")</f>
        <v>2</v>
      </c>
      <c r="CS31" s="494"/>
      <c r="CT31" s="494"/>
      <c r="CU31" s="484">
        <f>IF(CA31="","",2-CR31)</f>
        <v>0</v>
      </c>
      <c r="CV31" s="484"/>
      <c r="CW31" s="484"/>
      <c r="CX31" s="485"/>
      <c r="CY31" s="8"/>
      <c r="CZ31" s="8"/>
    </row>
    <row r="32" spans="1:102" ht="18.75" customHeight="1">
      <c r="A32" s="15"/>
      <c r="B32" s="334"/>
      <c r="C32" s="410"/>
      <c r="D32" s="328"/>
      <c r="E32" s="328"/>
      <c r="F32" s="328"/>
      <c r="G32" s="328"/>
      <c r="H32" s="328"/>
      <c r="I32" s="328"/>
      <c r="J32" s="328"/>
      <c r="K32" s="337"/>
      <c r="L32" s="328"/>
      <c r="M32" s="328"/>
      <c r="N32" s="328"/>
      <c r="O32" s="328"/>
      <c r="P32" s="328"/>
      <c r="Q32" s="328"/>
      <c r="R32" s="328"/>
      <c r="S32" s="328"/>
      <c r="T32" s="617"/>
      <c r="U32" s="618"/>
      <c r="V32" s="618"/>
      <c r="W32" s="618"/>
      <c r="X32" s="618"/>
      <c r="Y32" s="618"/>
      <c r="Z32" s="618"/>
      <c r="AA32" s="619"/>
      <c r="AB32" s="539"/>
      <c r="AC32" s="350"/>
      <c r="AD32" s="350"/>
      <c r="AE32" s="350"/>
      <c r="AF32" s="350"/>
      <c r="AG32" s="350"/>
      <c r="AH32" s="350"/>
      <c r="AI32" s="578"/>
      <c r="AJ32" s="539"/>
      <c r="AK32" s="350"/>
      <c r="AL32" s="350"/>
      <c r="AM32" s="350"/>
      <c r="AN32" s="350"/>
      <c r="AO32" s="350"/>
      <c r="AP32" s="350"/>
      <c r="AQ32" s="578"/>
      <c r="AR32" s="365"/>
      <c r="AS32" s="483"/>
      <c r="AT32" s="483"/>
      <c r="AU32" s="483"/>
      <c r="AV32" s="459"/>
      <c r="AW32" s="459"/>
      <c r="AX32" s="459"/>
      <c r="AY32" s="460"/>
      <c r="AZ32" s="214"/>
      <c r="BA32" s="584"/>
      <c r="BB32" s="410"/>
      <c r="BC32" s="328"/>
      <c r="BD32" s="328"/>
      <c r="BE32" s="326"/>
      <c r="BF32" s="326"/>
      <c r="BG32" s="326"/>
      <c r="BH32" s="326"/>
      <c r="BI32" s="326"/>
      <c r="BJ32" s="336"/>
      <c r="BK32" s="326"/>
      <c r="BL32" s="326"/>
      <c r="BM32" s="326"/>
      <c r="BN32" s="326"/>
      <c r="BO32" s="326"/>
      <c r="BP32" s="326"/>
      <c r="BQ32" s="326"/>
      <c r="BR32" s="326"/>
      <c r="BS32" s="402"/>
      <c r="BT32" s="403"/>
      <c r="BU32" s="403"/>
      <c r="BV32" s="403"/>
      <c r="BW32" s="403"/>
      <c r="BX32" s="403"/>
      <c r="BY32" s="403"/>
      <c r="BZ32" s="404"/>
      <c r="CA32" s="446"/>
      <c r="CB32" s="348"/>
      <c r="CC32" s="348"/>
      <c r="CD32" s="348"/>
      <c r="CE32" s="348"/>
      <c r="CF32" s="348"/>
      <c r="CG32" s="348"/>
      <c r="CH32" s="398"/>
      <c r="CI32" s="446"/>
      <c r="CJ32" s="348"/>
      <c r="CK32" s="348"/>
      <c r="CL32" s="348"/>
      <c r="CM32" s="348"/>
      <c r="CN32" s="348"/>
      <c r="CO32" s="348"/>
      <c r="CP32" s="398"/>
      <c r="CQ32" s="361"/>
      <c r="CR32" s="495"/>
      <c r="CS32" s="495"/>
      <c r="CT32" s="495"/>
      <c r="CU32" s="486"/>
      <c r="CV32" s="486"/>
      <c r="CW32" s="486"/>
      <c r="CX32" s="487"/>
    </row>
    <row r="33" spans="1:102" ht="19.5" customHeight="1">
      <c r="A33" s="15"/>
      <c r="C33" s="410" t="s">
        <v>6</v>
      </c>
      <c r="D33" s="328"/>
      <c r="E33" s="328"/>
      <c r="F33" s="328" t="str">
        <f>IF(C31="ここに","",VLOOKUP(C31,'登録ナンバー'!$A$1:$D$620,4,0))</f>
        <v>グリフィンズ　</v>
      </c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617"/>
      <c r="U33" s="618"/>
      <c r="V33" s="618"/>
      <c r="W33" s="618"/>
      <c r="X33" s="618"/>
      <c r="Y33" s="618"/>
      <c r="Z33" s="618"/>
      <c r="AA33" s="619"/>
      <c r="AB33" s="539"/>
      <c r="AC33" s="350"/>
      <c r="AD33" s="350"/>
      <c r="AE33" s="350"/>
      <c r="AF33" s="350"/>
      <c r="AG33" s="350"/>
      <c r="AH33" s="350"/>
      <c r="AI33" s="578"/>
      <c r="AJ33" s="539"/>
      <c r="AK33" s="350"/>
      <c r="AL33" s="350"/>
      <c r="AM33" s="350"/>
      <c r="AN33" s="350"/>
      <c r="AO33" s="350"/>
      <c r="AP33" s="350"/>
      <c r="AQ33" s="578"/>
      <c r="AR33" s="366">
        <f>IF(OR(COUNTIF(AS31:AU43,2)=3,COUNTIF(AS31:AU43,1)=3),(AB34+AJ34)/(AB34+AJ34+AF31+AN31),"")</f>
      </c>
      <c r="AS33" s="501"/>
      <c r="AT33" s="501"/>
      <c r="AU33" s="501"/>
      <c r="AV33" s="461">
        <f>IF(AR33&lt;&gt;"",RANK(AR33,AR33:AR46),RANK(AS31,AS31:AU44))</f>
        <v>3</v>
      </c>
      <c r="AW33" s="461"/>
      <c r="AX33" s="461"/>
      <c r="AY33" s="462"/>
      <c r="AZ33" s="216"/>
      <c r="BA33" s="217"/>
      <c r="BB33" s="410" t="s">
        <v>6</v>
      </c>
      <c r="BC33" s="328"/>
      <c r="BD33" s="328"/>
      <c r="BE33" s="326" t="str">
        <f>IF(BB31="ここに","",VLOOKUP(BB31,'登録ナンバー'!$A$1:$D$620,4,0))</f>
        <v>Kテニス</v>
      </c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402"/>
      <c r="BT33" s="403"/>
      <c r="BU33" s="403"/>
      <c r="BV33" s="403"/>
      <c r="BW33" s="403"/>
      <c r="BX33" s="403"/>
      <c r="BY33" s="403"/>
      <c r="BZ33" s="404"/>
      <c r="CA33" s="446"/>
      <c r="CB33" s="348"/>
      <c r="CC33" s="348"/>
      <c r="CD33" s="348"/>
      <c r="CE33" s="348"/>
      <c r="CF33" s="348"/>
      <c r="CG33" s="348"/>
      <c r="CH33" s="398"/>
      <c r="CI33" s="446"/>
      <c r="CJ33" s="348"/>
      <c r="CK33" s="348"/>
      <c r="CL33" s="348"/>
      <c r="CM33" s="348"/>
      <c r="CN33" s="348"/>
      <c r="CO33" s="348"/>
      <c r="CP33" s="398"/>
      <c r="CQ33" s="362">
        <f>IF(OR(COUNTIF(CR31:CT43,2)=3,COUNTIF(CR31:CT43,1)=3),(CA34+CI34)/(CA34+CI34+CE31+CM31),"")</f>
      </c>
      <c r="CR33" s="449"/>
      <c r="CS33" s="449"/>
      <c r="CT33" s="449"/>
      <c r="CU33" s="496">
        <f>IF(CQ33&lt;&gt;"",RANK(CQ33,CQ33:CQ46),RANK(CR31,CR31:CT44))</f>
        <v>1</v>
      </c>
      <c r="CV33" s="496"/>
      <c r="CW33" s="496"/>
      <c r="CX33" s="497"/>
    </row>
    <row r="34" spans="1:102" ht="12" customHeight="1" hidden="1">
      <c r="A34" s="15"/>
      <c r="C34" s="418"/>
      <c r="D34" s="419"/>
      <c r="E34" s="419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620"/>
      <c r="U34" s="621"/>
      <c r="V34" s="621"/>
      <c r="W34" s="621"/>
      <c r="X34" s="621"/>
      <c r="Y34" s="621"/>
      <c r="Z34" s="621"/>
      <c r="AA34" s="622"/>
      <c r="AB34" s="221">
        <f>IF(AB31="⑦","7",IF(AB31="⑥","6",AB31))</f>
        <v>3</v>
      </c>
      <c r="AC34" s="222"/>
      <c r="AD34" s="222"/>
      <c r="AE34" s="222"/>
      <c r="AF34" s="222"/>
      <c r="AG34" s="222"/>
      <c r="AH34" s="222"/>
      <c r="AI34" s="222"/>
      <c r="AJ34" s="221">
        <f>IF(AJ31="⑦","7",IF(AJ31="⑥","6",AJ31))</f>
        <v>0</v>
      </c>
      <c r="AK34" s="222"/>
      <c r="AL34" s="222"/>
      <c r="AM34" s="222"/>
      <c r="AN34" s="222"/>
      <c r="AO34" s="222"/>
      <c r="AP34" s="222"/>
      <c r="AQ34" s="223"/>
      <c r="AR34" s="367"/>
      <c r="AS34" s="530"/>
      <c r="AT34" s="530"/>
      <c r="AU34" s="530"/>
      <c r="AV34" s="463"/>
      <c r="AW34" s="463"/>
      <c r="AX34" s="463"/>
      <c r="AY34" s="464"/>
      <c r="AZ34" s="216"/>
      <c r="BA34" s="217"/>
      <c r="BB34" s="418"/>
      <c r="BC34" s="419"/>
      <c r="BD34" s="419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405"/>
      <c r="BT34" s="406"/>
      <c r="BU34" s="406"/>
      <c r="BV34" s="406"/>
      <c r="BW34" s="406"/>
      <c r="BX34" s="406"/>
      <c r="BY34" s="406"/>
      <c r="BZ34" s="407"/>
      <c r="CA34" s="266" t="str">
        <f>IF(CA31="⑦","7",IF(CA31="⑥","6",CA31))</f>
        <v>④</v>
      </c>
      <c r="CB34" s="267"/>
      <c r="CC34" s="267"/>
      <c r="CD34" s="267"/>
      <c r="CE34" s="267"/>
      <c r="CF34" s="267"/>
      <c r="CG34" s="267"/>
      <c r="CH34" s="267"/>
      <c r="CI34" s="266" t="str">
        <f>IF(CI31="⑦","7",IF(CI31="⑥","6",CI31))</f>
        <v>④</v>
      </c>
      <c r="CJ34" s="267"/>
      <c r="CK34" s="267"/>
      <c r="CL34" s="267"/>
      <c r="CM34" s="267"/>
      <c r="CN34" s="267"/>
      <c r="CO34" s="267"/>
      <c r="CP34" s="268"/>
      <c r="CQ34" s="363"/>
      <c r="CR34" s="450"/>
      <c r="CS34" s="450"/>
      <c r="CT34" s="450"/>
      <c r="CU34" s="498"/>
      <c r="CV34" s="498"/>
      <c r="CW34" s="498"/>
      <c r="CX34" s="499"/>
    </row>
    <row r="35" spans="1:102" ht="12" customHeight="1">
      <c r="A35" s="15"/>
      <c r="B35" s="334">
        <f>AV37</f>
        <v>2</v>
      </c>
      <c r="C35" s="408" t="s">
        <v>1298</v>
      </c>
      <c r="D35" s="409"/>
      <c r="E35" s="409"/>
      <c r="F35" s="332" t="str">
        <f>IF(C35="ここに","",VLOOKUP(C35,'登録ナンバー'!$A$1:$C$620,2,0))</f>
        <v>木村</v>
      </c>
      <c r="G35" s="332"/>
      <c r="H35" s="332"/>
      <c r="I35" s="332"/>
      <c r="J35" s="332"/>
      <c r="K35" s="338" t="s">
        <v>4</v>
      </c>
      <c r="L35" s="332" t="s">
        <v>1299</v>
      </c>
      <c r="M35" s="332"/>
      <c r="N35" s="332"/>
      <c r="O35" s="332" t="str">
        <f>IF(L35="ここに","",VLOOKUP(L35,'登録ナンバー'!$A$1:$C$620,2,0))</f>
        <v>福永</v>
      </c>
      <c r="P35" s="332"/>
      <c r="Q35" s="332"/>
      <c r="R35" s="332"/>
      <c r="S35" s="333"/>
      <c r="T35" s="522" t="s">
        <v>1320</v>
      </c>
      <c r="U35" s="339"/>
      <c r="V35" s="339"/>
      <c r="W35" s="339" t="s">
        <v>5</v>
      </c>
      <c r="X35" s="339">
        <f>IF(AB31="","",IF(AB31="⑥",6,IF(AB31="⑦",7,AB31)))</f>
        <v>3</v>
      </c>
      <c r="Y35" s="339"/>
      <c r="Z35" s="339"/>
      <c r="AA35" s="510"/>
      <c r="AB35" s="608"/>
      <c r="AC35" s="609"/>
      <c r="AD35" s="609"/>
      <c r="AE35" s="609"/>
      <c r="AF35" s="609"/>
      <c r="AG35" s="609"/>
      <c r="AH35" s="609"/>
      <c r="AI35" s="609"/>
      <c r="AJ35" s="541">
        <v>3</v>
      </c>
      <c r="AK35" s="489"/>
      <c r="AL35" s="489"/>
      <c r="AM35" s="489" t="s">
        <v>5</v>
      </c>
      <c r="AN35" s="489">
        <v>4</v>
      </c>
      <c r="AO35" s="489"/>
      <c r="AP35" s="489"/>
      <c r="AQ35" s="605"/>
      <c r="AR35" s="368">
        <f>IF(COUNTIF(AS31:AU41,1)=2,"直接対決","")</f>
      </c>
      <c r="AS35" s="478">
        <f>COUNTIF(T35:AQ36,"④")+COUNTIF(T35:AQ36,"⑦")</f>
        <v>1</v>
      </c>
      <c r="AT35" s="478"/>
      <c r="AU35" s="478"/>
      <c r="AV35" s="465">
        <f>IF(AB31="","",2-AS35)</f>
        <v>1</v>
      </c>
      <c r="AW35" s="465"/>
      <c r="AX35" s="465"/>
      <c r="AY35" s="466"/>
      <c r="AZ35" s="214"/>
      <c r="BA35" s="584">
        <f>CU37</f>
        <v>2</v>
      </c>
      <c r="BB35" s="408" t="s">
        <v>1313</v>
      </c>
      <c r="BC35" s="409"/>
      <c r="BD35" s="409"/>
      <c r="BE35" s="332" t="str">
        <f>IF(BB35="ここに","",VLOOKUP(BB35,'登録ナンバー'!$A$1:$C$620,2,0))</f>
        <v>鈴木</v>
      </c>
      <c r="BF35" s="332"/>
      <c r="BG35" s="332"/>
      <c r="BH35" s="332"/>
      <c r="BI35" s="332"/>
      <c r="BJ35" s="338" t="s">
        <v>4</v>
      </c>
      <c r="BK35" s="332" t="s">
        <v>948</v>
      </c>
      <c r="BL35" s="332"/>
      <c r="BM35" s="332"/>
      <c r="BN35" s="332" t="str">
        <f>IF(BK35="ここに","",VLOOKUP(BK35,'登録ナンバー'!$A$1:$C$620,2,0))</f>
        <v>吉岡</v>
      </c>
      <c r="BO35" s="332"/>
      <c r="BP35" s="332"/>
      <c r="BQ35" s="332"/>
      <c r="BR35" s="333"/>
      <c r="BS35" s="522">
        <f>IF(CA31="","",IF(AND(CE31=6,CA31&lt;&gt;"⑦"),"⑥",IF(CE31=7,"⑦",CE31)))</f>
        <v>0</v>
      </c>
      <c r="BT35" s="339"/>
      <c r="BU35" s="339"/>
      <c r="BV35" s="339" t="s">
        <v>5</v>
      </c>
      <c r="BW35" s="339">
        <v>4</v>
      </c>
      <c r="BX35" s="339"/>
      <c r="BY35" s="339"/>
      <c r="BZ35" s="510"/>
      <c r="CA35" s="608"/>
      <c r="CB35" s="609"/>
      <c r="CC35" s="609"/>
      <c r="CD35" s="609"/>
      <c r="CE35" s="609"/>
      <c r="CF35" s="609"/>
      <c r="CG35" s="609"/>
      <c r="CH35" s="609"/>
      <c r="CI35" s="541" t="s">
        <v>1320</v>
      </c>
      <c r="CJ35" s="489"/>
      <c r="CK35" s="489"/>
      <c r="CL35" s="489" t="s">
        <v>5</v>
      </c>
      <c r="CM35" s="489">
        <v>3</v>
      </c>
      <c r="CN35" s="489"/>
      <c r="CO35" s="489"/>
      <c r="CP35" s="605"/>
      <c r="CQ35" s="368">
        <f>IF(COUNTIF(CR31:CT41,1)=2,"直接対決","")</f>
      </c>
      <c r="CR35" s="478">
        <f>COUNTIF(BS35:CP36,"④")+COUNTIF(BS35:CP36,"⑦")</f>
        <v>1</v>
      </c>
      <c r="CS35" s="478"/>
      <c r="CT35" s="478"/>
      <c r="CU35" s="465">
        <f>IF(CA31="","",2-CR35)</f>
        <v>1</v>
      </c>
      <c r="CV35" s="465"/>
      <c r="CW35" s="465"/>
      <c r="CX35" s="466"/>
    </row>
    <row r="36" spans="1:102" ht="19.5" customHeight="1">
      <c r="A36" s="15"/>
      <c r="B36" s="334"/>
      <c r="C36" s="410"/>
      <c r="D36" s="328"/>
      <c r="E36" s="328"/>
      <c r="F36" s="330"/>
      <c r="G36" s="330"/>
      <c r="H36" s="330"/>
      <c r="I36" s="330"/>
      <c r="J36" s="330"/>
      <c r="K36" s="338"/>
      <c r="L36" s="330"/>
      <c r="M36" s="330"/>
      <c r="N36" s="330"/>
      <c r="O36" s="330"/>
      <c r="P36" s="330"/>
      <c r="Q36" s="330"/>
      <c r="R36" s="330"/>
      <c r="S36" s="331"/>
      <c r="T36" s="523"/>
      <c r="U36" s="340"/>
      <c r="V36" s="340"/>
      <c r="W36" s="340"/>
      <c r="X36" s="340"/>
      <c r="Y36" s="340"/>
      <c r="Z36" s="340"/>
      <c r="AA36" s="511"/>
      <c r="AB36" s="610"/>
      <c r="AC36" s="611"/>
      <c r="AD36" s="611"/>
      <c r="AE36" s="611"/>
      <c r="AF36" s="611"/>
      <c r="AG36" s="611"/>
      <c r="AH36" s="611"/>
      <c r="AI36" s="611"/>
      <c r="AJ36" s="542"/>
      <c r="AK36" s="491"/>
      <c r="AL36" s="491"/>
      <c r="AM36" s="491"/>
      <c r="AN36" s="491"/>
      <c r="AO36" s="491"/>
      <c r="AP36" s="491"/>
      <c r="AQ36" s="606"/>
      <c r="AR36" s="369"/>
      <c r="AS36" s="479"/>
      <c r="AT36" s="479"/>
      <c r="AU36" s="479"/>
      <c r="AV36" s="467"/>
      <c r="AW36" s="467"/>
      <c r="AX36" s="467"/>
      <c r="AY36" s="468"/>
      <c r="AZ36" s="214"/>
      <c r="BA36" s="584"/>
      <c r="BB36" s="410"/>
      <c r="BC36" s="328"/>
      <c r="BD36" s="328"/>
      <c r="BE36" s="330"/>
      <c r="BF36" s="330"/>
      <c r="BG36" s="330"/>
      <c r="BH36" s="330"/>
      <c r="BI36" s="330"/>
      <c r="BJ36" s="338"/>
      <c r="BK36" s="330"/>
      <c r="BL36" s="330"/>
      <c r="BM36" s="330"/>
      <c r="BN36" s="330"/>
      <c r="BO36" s="330"/>
      <c r="BP36" s="330"/>
      <c r="BQ36" s="330"/>
      <c r="BR36" s="331"/>
      <c r="BS36" s="523"/>
      <c r="BT36" s="340"/>
      <c r="BU36" s="340"/>
      <c r="BV36" s="340"/>
      <c r="BW36" s="340"/>
      <c r="BX36" s="340"/>
      <c r="BY36" s="340"/>
      <c r="BZ36" s="511"/>
      <c r="CA36" s="610"/>
      <c r="CB36" s="611"/>
      <c r="CC36" s="611"/>
      <c r="CD36" s="611"/>
      <c r="CE36" s="611"/>
      <c r="CF36" s="611"/>
      <c r="CG36" s="611"/>
      <c r="CH36" s="611"/>
      <c r="CI36" s="542"/>
      <c r="CJ36" s="491"/>
      <c r="CK36" s="491"/>
      <c r="CL36" s="491"/>
      <c r="CM36" s="491"/>
      <c r="CN36" s="491"/>
      <c r="CO36" s="491"/>
      <c r="CP36" s="606"/>
      <c r="CQ36" s="369"/>
      <c r="CR36" s="479"/>
      <c r="CS36" s="479"/>
      <c r="CT36" s="479"/>
      <c r="CU36" s="467"/>
      <c r="CV36" s="467"/>
      <c r="CW36" s="467"/>
      <c r="CX36" s="468"/>
    </row>
    <row r="37" spans="1:102" ht="21.75" customHeight="1">
      <c r="A37" s="15"/>
      <c r="B37" s="15"/>
      <c r="C37" s="410" t="s">
        <v>6</v>
      </c>
      <c r="D37" s="328"/>
      <c r="E37" s="328"/>
      <c r="F37" s="330" t="str">
        <f>IF(C35="ここに","",VLOOKUP(C35,'登録ナンバー'!$A$1:$D$620,4,0))</f>
        <v>Kテニス</v>
      </c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523"/>
      <c r="U37" s="340"/>
      <c r="V37" s="340"/>
      <c r="W37" s="340"/>
      <c r="X37" s="340"/>
      <c r="Y37" s="340"/>
      <c r="Z37" s="340"/>
      <c r="AA37" s="511"/>
      <c r="AB37" s="610"/>
      <c r="AC37" s="611"/>
      <c r="AD37" s="611"/>
      <c r="AE37" s="611"/>
      <c r="AF37" s="611"/>
      <c r="AG37" s="611"/>
      <c r="AH37" s="611"/>
      <c r="AI37" s="611"/>
      <c r="AJ37" s="542"/>
      <c r="AK37" s="491"/>
      <c r="AL37" s="491"/>
      <c r="AM37" s="491"/>
      <c r="AN37" s="540"/>
      <c r="AO37" s="540"/>
      <c r="AP37" s="540"/>
      <c r="AQ37" s="607"/>
      <c r="AR37" s="377">
        <f>IF(OR(COUNTIF(AS31:AU43,2)=3,COUNTIF(AS31:AU43,1)=3),(T38+AJ38)/(T38+AJ38+X35+AN35),"")</f>
      </c>
      <c r="AS37" s="340"/>
      <c r="AT37" s="340"/>
      <c r="AU37" s="340"/>
      <c r="AV37" s="469">
        <f>IF(AR37&lt;&gt;"",RANK(AR37,AR33:AR46),RANK(AS35,AS31:AU44))</f>
        <v>2</v>
      </c>
      <c r="AW37" s="469"/>
      <c r="AX37" s="469"/>
      <c r="AY37" s="470"/>
      <c r="AZ37" s="216"/>
      <c r="BA37" s="224"/>
      <c r="BB37" s="410" t="s">
        <v>6</v>
      </c>
      <c r="BC37" s="328"/>
      <c r="BD37" s="328"/>
      <c r="BE37" s="330" t="str">
        <f>IF(BB35="ここに","",VLOOKUP(BB35,'登録ナンバー'!$A$1:$D$620,4,0))</f>
        <v>プラチナ</v>
      </c>
      <c r="BF37" s="330"/>
      <c r="BG37" s="330"/>
      <c r="BH37" s="330"/>
      <c r="BI37" s="330"/>
      <c r="BJ37" s="269"/>
      <c r="BK37" s="338" t="s">
        <v>6</v>
      </c>
      <c r="BL37" s="338"/>
      <c r="BM37" s="338"/>
      <c r="BN37" s="338" t="str">
        <f>IF(BK35="ここに","",VLOOKUP(BK35,'登録ナンバー'!$A$1:$D$620,4,0))</f>
        <v>フレンズ</v>
      </c>
      <c r="BO37" s="338"/>
      <c r="BP37" s="338"/>
      <c r="BQ37" s="338"/>
      <c r="BR37" s="576"/>
      <c r="BS37" s="523"/>
      <c r="BT37" s="340"/>
      <c r="BU37" s="340"/>
      <c r="BV37" s="340"/>
      <c r="BW37" s="340"/>
      <c r="BX37" s="340"/>
      <c r="BY37" s="340"/>
      <c r="BZ37" s="511"/>
      <c r="CA37" s="610"/>
      <c r="CB37" s="611"/>
      <c r="CC37" s="611"/>
      <c r="CD37" s="611"/>
      <c r="CE37" s="611"/>
      <c r="CF37" s="611"/>
      <c r="CG37" s="611"/>
      <c r="CH37" s="611"/>
      <c r="CI37" s="542"/>
      <c r="CJ37" s="491"/>
      <c r="CK37" s="491"/>
      <c r="CL37" s="491"/>
      <c r="CM37" s="540"/>
      <c r="CN37" s="540"/>
      <c r="CO37" s="540"/>
      <c r="CP37" s="607"/>
      <c r="CQ37" s="377">
        <f>IF(OR(COUNTIF(CR31:CT43,2)=3,COUNTIF(CR31:CT43,1)=3),(BS38+CI38)/(BS38+CI38+BW35+CM35),"")</f>
      </c>
      <c r="CR37" s="340"/>
      <c r="CS37" s="340"/>
      <c r="CT37" s="340"/>
      <c r="CU37" s="469">
        <f>IF(CQ37&lt;&gt;"",RANK(CQ37,CQ33:CQ46),RANK(CR35,CR31:CT44))</f>
        <v>2</v>
      </c>
      <c r="CV37" s="469"/>
      <c r="CW37" s="469"/>
      <c r="CX37" s="470"/>
    </row>
    <row r="38" spans="1:102" ht="12" customHeight="1" hidden="1">
      <c r="A38" s="15"/>
      <c r="B38" s="15"/>
      <c r="C38" s="418"/>
      <c r="D38" s="419"/>
      <c r="E38" s="419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273" t="str">
        <f>IF(T35="⑦","7",IF(T35="⑥","6",T35))</f>
        <v>④</v>
      </c>
      <c r="U38" s="274"/>
      <c r="V38" s="274"/>
      <c r="W38" s="274"/>
      <c r="X38" s="274"/>
      <c r="Y38" s="274"/>
      <c r="Z38" s="274"/>
      <c r="AA38" s="275"/>
      <c r="AB38" s="612"/>
      <c r="AC38" s="613"/>
      <c r="AD38" s="613"/>
      <c r="AE38" s="613"/>
      <c r="AF38" s="613"/>
      <c r="AG38" s="613"/>
      <c r="AH38" s="613"/>
      <c r="AI38" s="613"/>
      <c r="AJ38" s="273">
        <f>IF(AJ35="⑦","7",IF(AJ35="⑥","6",AJ35))</f>
        <v>3</v>
      </c>
      <c r="AK38" s="276"/>
      <c r="AL38" s="276"/>
      <c r="AM38" s="276"/>
      <c r="AN38" s="276"/>
      <c r="AO38" s="276"/>
      <c r="AP38" s="276"/>
      <c r="AQ38" s="277"/>
      <c r="AR38" s="473"/>
      <c r="AS38" s="602"/>
      <c r="AT38" s="602"/>
      <c r="AU38" s="602"/>
      <c r="AV38" s="471"/>
      <c r="AW38" s="471"/>
      <c r="AX38" s="471"/>
      <c r="AY38" s="472"/>
      <c r="AZ38" s="216"/>
      <c r="BA38" s="224"/>
      <c r="BB38" s="418"/>
      <c r="BC38" s="419"/>
      <c r="BD38" s="419"/>
      <c r="BE38" s="269"/>
      <c r="BF38" s="269"/>
      <c r="BG38" s="269"/>
      <c r="BH38" s="269"/>
      <c r="BI38" s="270"/>
      <c r="BJ38" s="269"/>
      <c r="BK38" s="515"/>
      <c r="BL38" s="515"/>
      <c r="BM38" s="515"/>
      <c r="BN38" s="269"/>
      <c r="BO38" s="269"/>
      <c r="BP38" s="269"/>
      <c r="BQ38" s="271"/>
      <c r="BR38" s="272"/>
      <c r="BS38" s="273">
        <f>IF(BS35="⑦","7",IF(BS35="⑥","6",BS35))</f>
        <v>0</v>
      </c>
      <c r="BT38" s="274"/>
      <c r="BU38" s="274"/>
      <c r="BV38" s="274"/>
      <c r="BW38" s="274"/>
      <c r="BX38" s="274"/>
      <c r="BY38" s="274"/>
      <c r="BZ38" s="275"/>
      <c r="CA38" s="612"/>
      <c r="CB38" s="613"/>
      <c r="CC38" s="613"/>
      <c r="CD38" s="613"/>
      <c r="CE38" s="613"/>
      <c r="CF38" s="613"/>
      <c r="CG38" s="613"/>
      <c r="CH38" s="613"/>
      <c r="CI38" s="273" t="str">
        <f>IF(CI35="⑦","7",IF(CI35="⑥","6",CI35))</f>
        <v>④</v>
      </c>
      <c r="CJ38" s="276"/>
      <c r="CK38" s="276"/>
      <c r="CL38" s="276"/>
      <c r="CM38" s="276"/>
      <c r="CN38" s="276"/>
      <c r="CO38" s="276"/>
      <c r="CP38" s="277"/>
      <c r="CQ38" s="473"/>
      <c r="CR38" s="602"/>
      <c r="CS38" s="602"/>
      <c r="CT38" s="602"/>
      <c r="CU38" s="471"/>
      <c r="CV38" s="471"/>
      <c r="CW38" s="471"/>
      <c r="CX38" s="472"/>
    </row>
    <row r="39" spans="1:102" ht="12" customHeight="1">
      <c r="A39" s="15"/>
      <c r="B39" s="334">
        <f>AV41</f>
        <v>1</v>
      </c>
      <c r="C39" s="408" t="s">
        <v>1314</v>
      </c>
      <c r="D39" s="409"/>
      <c r="E39" s="409"/>
      <c r="F39" s="430" t="str">
        <f>IF(C39="ここに","",VLOOKUP(C39,'登録ナンバー'!$A$1:$C$620,2,0))</f>
        <v>上津</v>
      </c>
      <c r="G39" s="430"/>
      <c r="H39" s="430"/>
      <c r="I39" s="430"/>
      <c r="J39" s="430"/>
      <c r="K39" s="336" t="s">
        <v>4</v>
      </c>
      <c r="L39" s="430" t="s">
        <v>1315</v>
      </c>
      <c r="M39" s="430"/>
      <c r="N39" s="430"/>
      <c r="O39" s="430" t="s">
        <v>551</v>
      </c>
      <c r="P39" s="430"/>
      <c r="Q39" s="430"/>
      <c r="R39" s="430"/>
      <c r="S39" s="573"/>
      <c r="T39" s="579" t="s">
        <v>1320</v>
      </c>
      <c r="U39" s="354"/>
      <c r="V39" s="354"/>
      <c r="W39" s="354" t="s">
        <v>5</v>
      </c>
      <c r="X39" s="354">
        <f>IF(AN31="","",IF(AJ31="⑥",6,IF(AJ31="⑦",7,AJ31)))</f>
        <v>0</v>
      </c>
      <c r="Y39" s="354"/>
      <c r="Z39" s="354"/>
      <c r="AA39" s="355"/>
      <c r="AB39" s="579" t="s">
        <v>1320</v>
      </c>
      <c r="AC39" s="354"/>
      <c r="AD39" s="354"/>
      <c r="AE39" s="354" t="s">
        <v>5</v>
      </c>
      <c r="AF39" s="354">
        <f>IF(AN35="","",IF(AJ35="⑥",6,IF(AJ35="⑦",7,AJ35)))</f>
        <v>3</v>
      </c>
      <c r="AG39" s="354"/>
      <c r="AH39" s="354"/>
      <c r="AI39" s="355"/>
      <c r="AJ39" s="643"/>
      <c r="AK39" s="644"/>
      <c r="AL39" s="644"/>
      <c r="AM39" s="644"/>
      <c r="AN39" s="644"/>
      <c r="AO39" s="644"/>
      <c r="AP39" s="645"/>
      <c r="AQ39" s="646"/>
      <c r="AR39" s="360">
        <f>IF(COUNTIF(AS31:AU41,1)=2,"直接対決","")</f>
      </c>
      <c r="AS39" s="494">
        <f>COUNTIF(T39:AQ40,"④")+COUNTIF(T39:AQ40,"⑦")</f>
        <v>2</v>
      </c>
      <c r="AT39" s="494"/>
      <c r="AU39" s="494"/>
      <c r="AV39" s="484">
        <v>0</v>
      </c>
      <c r="AW39" s="484"/>
      <c r="AX39" s="484"/>
      <c r="AY39" s="485"/>
      <c r="AZ39" s="214"/>
      <c r="BA39" s="584">
        <f>CU41</f>
        <v>3</v>
      </c>
      <c r="BB39" s="408" t="s">
        <v>1302</v>
      </c>
      <c r="BC39" s="409"/>
      <c r="BD39" s="409"/>
      <c r="BE39" s="409" t="str">
        <f>IF(BB39="ここに","",VLOOKUP(BB39,'登録ナンバー'!$A$1:$C$620,2,0))</f>
        <v>澁谷</v>
      </c>
      <c r="BF39" s="409"/>
      <c r="BG39" s="409"/>
      <c r="BH39" s="409"/>
      <c r="BI39" s="409"/>
      <c r="BJ39" s="337" t="s">
        <v>4</v>
      </c>
      <c r="BK39" s="409" t="s">
        <v>1303</v>
      </c>
      <c r="BL39" s="409"/>
      <c r="BM39" s="409"/>
      <c r="BN39" s="409" t="str">
        <f>IF(BK39="ここに","",VLOOKUP(BK39,'登録ナンバー'!$A$1:$C$620,2,0))</f>
        <v>姫井</v>
      </c>
      <c r="BO39" s="409"/>
      <c r="BP39" s="409"/>
      <c r="BQ39" s="409"/>
      <c r="BR39" s="477"/>
      <c r="BS39" s="343">
        <f>IF(CM31="","",IF(AND(CM31=6,CI31&lt;&gt;"⑦"),"⑥",IF(CM31=7,"⑦",CM31)))</f>
        <v>3</v>
      </c>
      <c r="BT39" s="341"/>
      <c r="BU39" s="341"/>
      <c r="BV39" s="341" t="s">
        <v>5</v>
      </c>
      <c r="BW39" s="341">
        <v>4</v>
      </c>
      <c r="BX39" s="341"/>
      <c r="BY39" s="341"/>
      <c r="BZ39" s="351"/>
      <c r="CA39" s="343">
        <f>IF(CM35="","",IF(AND(CM35=6,CI35&lt;&gt;"⑦"),"⑥",IF(CM35=7,"⑦",CM35)))</f>
        <v>3</v>
      </c>
      <c r="CB39" s="341"/>
      <c r="CC39" s="341"/>
      <c r="CD39" s="341" t="s">
        <v>5</v>
      </c>
      <c r="CE39" s="341">
        <v>4</v>
      </c>
      <c r="CF39" s="341"/>
      <c r="CG39" s="341"/>
      <c r="CH39" s="351"/>
      <c r="CI39" s="451"/>
      <c r="CJ39" s="452"/>
      <c r="CK39" s="452"/>
      <c r="CL39" s="452"/>
      <c r="CM39" s="452"/>
      <c r="CN39" s="452"/>
      <c r="CO39" s="455"/>
      <c r="CP39" s="526"/>
      <c r="CQ39" s="375">
        <f>IF(COUNTIF(CR31:CT41,1)=2,"直接対決","")</f>
      </c>
      <c r="CR39" s="482">
        <f>COUNTIF(BS39:CP40,"④")+COUNTIF(BS39:CP40,"⑦")</f>
        <v>0</v>
      </c>
      <c r="CS39" s="482"/>
      <c r="CT39" s="482"/>
      <c r="CU39" s="504">
        <f>IF(CA31="","",2-CR39)</f>
        <v>2</v>
      </c>
      <c r="CV39" s="504"/>
      <c r="CW39" s="504"/>
      <c r="CX39" s="505"/>
    </row>
    <row r="40" spans="1:102" ht="17.25" customHeight="1">
      <c r="A40" s="15"/>
      <c r="B40" s="334"/>
      <c r="C40" s="410"/>
      <c r="D40" s="328"/>
      <c r="E40" s="328"/>
      <c r="F40" s="326"/>
      <c r="G40" s="326"/>
      <c r="H40" s="326"/>
      <c r="I40" s="326"/>
      <c r="J40" s="326"/>
      <c r="K40" s="336"/>
      <c r="L40" s="326"/>
      <c r="M40" s="326"/>
      <c r="N40" s="326"/>
      <c r="O40" s="326"/>
      <c r="P40" s="326"/>
      <c r="Q40" s="326"/>
      <c r="R40" s="326"/>
      <c r="S40" s="327"/>
      <c r="T40" s="580"/>
      <c r="U40" s="356"/>
      <c r="V40" s="356"/>
      <c r="W40" s="356"/>
      <c r="X40" s="356"/>
      <c r="Y40" s="356"/>
      <c r="Z40" s="356"/>
      <c r="AA40" s="357"/>
      <c r="AB40" s="580"/>
      <c r="AC40" s="356"/>
      <c r="AD40" s="356"/>
      <c r="AE40" s="356"/>
      <c r="AF40" s="356"/>
      <c r="AG40" s="356"/>
      <c r="AH40" s="356"/>
      <c r="AI40" s="357"/>
      <c r="AJ40" s="647"/>
      <c r="AK40" s="645"/>
      <c r="AL40" s="645"/>
      <c r="AM40" s="645"/>
      <c r="AN40" s="645"/>
      <c r="AO40" s="645"/>
      <c r="AP40" s="645"/>
      <c r="AQ40" s="646"/>
      <c r="AR40" s="361"/>
      <c r="AS40" s="495"/>
      <c r="AT40" s="495"/>
      <c r="AU40" s="495"/>
      <c r="AV40" s="486"/>
      <c r="AW40" s="486"/>
      <c r="AX40" s="486"/>
      <c r="AY40" s="487"/>
      <c r="AZ40" s="214"/>
      <c r="BA40" s="584"/>
      <c r="BB40" s="410"/>
      <c r="BC40" s="328"/>
      <c r="BD40" s="328"/>
      <c r="BE40" s="328"/>
      <c r="BF40" s="328"/>
      <c r="BG40" s="328"/>
      <c r="BH40" s="328"/>
      <c r="BI40" s="328"/>
      <c r="BJ40" s="337"/>
      <c r="BK40" s="328"/>
      <c r="BL40" s="328"/>
      <c r="BM40" s="328"/>
      <c r="BN40" s="328"/>
      <c r="BO40" s="328"/>
      <c r="BP40" s="328"/>
      <c r="BQ40" s="328"/>
      <c r="BR40" s="329"/>
      <c r="BS40" s="344"/>
      <c r="BT40" s="342"/>
      <c r="BU40" s="342"/>
      <c r="BV40" s="342"/>
      <c r="BW40" s="342"/>
      <c r="BX40" s="342"/>
      <c r="BY40" s="342"/>
      <c r="BZ40" s="352"/>
      <c r="CA40" s="344"/>
      <c r="CB40" s="342"/>
      <c r="CC40" s="342"/>
      <c r="CD40" s="342"/>
      <c r="CE40" s="342"/>
      <c r="CF40" s="342"/>
      <c r="CG40" s="342"/>
      <c r="CH40" s="352"/>
      <c r="CI40" s="454"/>
      <c r="CJ40" s="455"/>
      <c r="CK40" s="455"/>
      <c r="CL40" s="455"/>
      <c r="CM40" s="455"/>
      <c r="CN40" s="455"/>
      <c r="CO40" s="455"/>
      <c r="CP40" s="526"/>
      <c r="CQ40" s="376"/>
      <c r="CR40" s="483"/>
      <c r="CS40" s="483"/>
      <c r="CT40" s="483"/>
      <c r="CU40" s="506"/>
      <c r="CV40" s="506"/>
      <c r="CW40" s="506"/>
      <c r="CX40" s="507"/>
    </row>
    <row r="41" spans="1:106" ht="26.25" customHeight="1" thickBot="1">
      <c r="A41" s="15"/>
      <c r="B41" s="15"/>
      <c r="C41" s="410" t="s">
        <v>6</v>
      </c>
      <c r="D41" s="328"/>
      <c r="E41" s="328"/>
      <c r="F41" s="326" t="str">
        <f>IF(C39="ここに","",VLOOKUP(C39,'登録ナンバー'!$A$1:$D$620,4,0))</f>
        <v>アンヴァース</v>
      </c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580"/>
      <c r="U41" s="356"/>
      <c r="V41" s="356"/>
      <c r="W41" s="356"/>
      <c r="X41" s="603"/>
      <c r="Y41" s="603"/>
      <c r="Z41" s="603"/>
      <c r="AA41" s="604"/>
      <c r="AB41" s="580"/>
      <c r="AC41" s="356"/>
      <c r="AD41" s="356"/>
      <c r="AE41" s="356"/>
      <c r="AF41" s="356"/>
      <c r="AG41" s="356"/>
      <c r="AH41" s="356"/>
      <c r="AI41" s="357"/>
      <c r="AJ41" s="647"/>
      <c r="AK41" s="645"/>
      <c r="AL41" s="645"/>
      <c r="AM41" s="645"/>
      <c r="AN41" s="645"/>
      <c r="AO41" s="645"/>
      <c r="AP41" s="645"/>
      <c r="AQ41" s="646"/>
      <c r="AR41" s="362">
        <f>IF(OR(COUNTIF(AS31:AU43,2)=3,COUNTIF(AS31:AU43,1)=3),(AB42+T42)/(T42+AF39+X39+AB42),"")</f>
      </c>
      <c r="AS41" s="449"/>
      <c r="AT41" s="449"/>
      <c r="AU41" s="449"/>
      <c r="AV41" s="496">
        <f>IF(AR41&lt;&gt;"",RANK(AR41,AR33:AR46),RANK(AS39,AS31:AU44))</f>
        <v>1</v>
      </c>
      <c r="AW41" s="496"/>
      <c r="AX41" s="496"/>
      <c r="AY41" s="497"/>
      <c r="AZ41" s="216"/>
      <c r="BA41" s="224"/>
      <c r="BB41" s="410" t="s">
        <v>6</v>
      </c>
      <c r="BC41" s="328"/>
      <c r="BD41" s="328"/>
      <c r="BE41" s="328" t="str">
        <f>IF(BB39="ここに","",VLOOKUP(BB39,'登録ナンバー'!$A$1:$D$620,4,0))</f>
        <v>TDC</v>
      </c>
      <c r="BF41" s="328"/>
      <c r="BG41" s="328"/>
      <c r="BH41" s="328"/>
      <c r="BI41" s="328"/>
      <c r="BJ41" s="215"/>
      <c r="BK41" s="337" t="s">
        <v>6</v>
      </c>
      <c r="BL41" s="337"/>
      <c r="BM41" s="337"/>
      <c r="BN41" s="337" t="str">
        <f>IF(BK39="ここに","",VLOOKUP(BK39,'登録ナンバー'!$A$1:$D$620,4,0))</f>
        <v>TDC</v>
      </c>
      <c r="BO41" s="337"/>
      <c r="BP41" s="337"/>
      <c r="BQ41" s="337"/>
      <c r="BR41" s="571"/>
      <c r="BS41" s="344"/>
      <c r="BT41" s="342"/>
      <c r="BU41" s="342"/>
      <c r="BV41" s="342"/>
      <c r="BW41" s="412"/>
      <c r="BX41" s="412"/>
      <c r="BY41" s="412"/>
      <c r="BZ41" s="413"/>
      <c r="CA41" s="344"/>
      <c r="CB41" s="342"/>
      <c r="CC41" s="342"/>
      <c r="CD41" s="342"/>
      <c r="CE41" s="342"/>
      <c r="CF41" s="342"/>
      <c r="CG41" s="342"/>
      <c r="CH41" s="352"/>
      <c r="CI41" s="454"/>
      <c r="CJ41" s="455"/>
      <c r="CK41" s="455"/>
      <c r="CL41" s="455"/>
      <c r="CM41" s="455"/>
      <c r="CN41" s="455"/>
      <c r="CO41" s="455"/>
      <c r="CP41" s="526"/>
      <c r="CQ41" s="373">
        <f>IF(OR(COUNTIF(CR31:CT43,2)=3,COUNTIF(CR31:CT43,1)=3),(CA42+BS42)/(BS42+CE39+BW39+CA42),"")</f>
      </c>
      <c r="CR41" s="501"/>
      <c r="CS41" s="501"/>
      <c r="CT41" s="501"/>
      <c r="CU41" s="502">
        <f>IF(CQ41&lt;&gt;"",RANK(CQ41,CQ33:CQ46),RANK(CR39,CR31:CT44))</f>
        <v>3</v>
      </c>
      <c r="CV41" s="502"/>
      <c r="CW41" s="502"/>
      <c r="CX41" s="503"/>
      <c r="DB41" s="8" t="s">
        <v>7</v>
      </c>
    </row>
    <row r="42" spans="2:102" ht="17.25" customHeight="1" hidden="1">
      <c r="B42" s="15"/>
      <c r="C42" s="418"/>
      <c r="D42" s="419"/>
      <c r="E42" s="419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278" t="str">
        <f>IF(T39="⑦","7",IF(T39="⑥","6",T39))</f>
        <v>④</v>
      </c>
      <c r="U42" s="279"/>
      <c r="V42" s="279"/>
      <c r="W42" s="279"/>
      <c r="X42" s="279"/>
      <c r="Y42" s="279"/>
      <c r="Z42" s="279"/>
      <c r="AA42" s="280"/>
      <c r="AB42" s="278" t="str">
        <f>IF(AB39="⑦","7",IF(AB39="⑥","6",AB39))</f>
        <v>④</v>
      </c>
      <c r="AC42" s="279"/>
      <c r="AD42" s="279"/>
      <c r="AE42" s="279"/>
      <c r="AF42" s="279"/>
      <c r="AG42" s="279"/>
      <c r="AH42" s="279"/>
      <c r="AI42" s="279"/>
      <c r="AJ42" s="648"/>
      <c r="AK42" s="649"/>
      <c r="AL42" s="649"/>
      <c r="AM42" s="649"/>
      <c r="AN42" s="649"/>
      <c r="AO42" s="649"/>
      <c r="AP42" s="649"/>
      <c r="AQ42" s="650"/>
      <c r="AR42" s="362"/>
      <c r="AS42" s="449"/>
      <c r="AT42" s="449"/>
      <c r="AU42" s="449"/>
      <c r="AV42" s="496"/>
      <c r="AW42" s="496"/>
      <c r="AX42" s="496"/>
      <c r="AY42" s="497"/>
      <c r="AZ42" s="229"/>
      <c r="BA42" s="224"/>
      <c r="BB42" s="418"/>
      <c r="BC42" s="419"/>
      <c r="BD42" s="419"/>
      <c r="BE42" s="215"/>
      <c r="BF42" s="215"/>
      <c r="BG42" s="215"/>
      <c r="BH42" s="215"/>
      <c r="BI42" s="215"/>
      <c r="BJ42" s="215"/>
      <c r="BK42" s="419"/>
      <c r="BL42" s="419"/>
      <c r="BM42" s="419"/>
      <c r="BN42" s="215"/>
      <c r="BO42" s="215"/>
      <c r="BP42" s="215"/>
      <c r="BQ42" s="219"/>
      <c r="BR42" s="220"/>
      <c r="BS42" s="227">
        <f>IF(BS39="⑦","7",IF(BS39="⑥","6",BS39))</f>
        <v>3</v>
      </c>
      <c r="BT42" s="217"/>
      <c r="BU42" s="217"/>
      <c r="BV42" s="217"/>
      <c r="BW42" s="217"/>
      <c r="BX42" s="217"/>
      <c r="BY42" s="217"/>
      <c r="BZ42" s="228"/>
      <c r="CA42" s="227">
        <f>IF(CA39="⑦","7",IF(CA39="⑥","6",CA39))</f>
        <v>3</v>
      </c>
      <c r="CB42" s="217"/>
      <c r="CC42" s="217"/>
      <c r="CD42" s="217"/>
      <c r="CE42" s="217"/>
      <c r="CF42" s="217"/>
      <c r="CG42" s="217"/>
      <c r="CH42" s="217"/>
      <c r="CI42" s="527"/>
      <c r="CJ42" s="528"/>
      <c r="CK42" s="528"/>
      <c r="CL42" s="528"/>
      <c r="CM42" s="528"/>
      <c r="CN42" s="528"/>
      <c r="CO42" s="528"/>
      <c r="CP42" s="529"/>
      <c r="CQ42" s="373"/>
      <c r="CR42" s="501"/>
      <c r="CS42" s="501"/>
      <c r="CT42" s="501"/>
      <c r="CU42" s="502"/>
      <c r="CV42" s="502"/>
      <c r="CW42" s="502"/>
      <c r="CX42" s="503"/>
    </row>
    <row r="43" spans="3:112" ht="7.5" customHeight="1"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3"/>
      <c r="BA43" s="217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2"/>
      <c r="CI43" s="242"/>
      <c r="CJ43" s="242"/>
      <c r="CK43" s="242"/>
      <c r="CL43" s="242"/>
      <c r="CM43" s="242"/>
      <c r="CN43" s="242"/>
      <c r="CO43" s="242"/>
      <c r="CP43" s="244"/>
      <c r="CQ43" s="17"/>
      <c r="CR43" s="17"/>
      <c r="CS43" s="17"/>
      <c r="CT43" s="17"/>
      <c r="CU43" s="17"/>
      <c r="CV43" s="17"/>
      <c r="CW43" s="17"/>
      <c r="CX43" s="17"/>
      <c r="DA43" s="32"/>
      <c r="DB43" s="32"/>
      <c r="DC43" s="32"/>
      <c r="DD43" s="32"/>
      <c r="DE43" s="32"/>
      <c r="DF43" s="32"/>
      <c r="DG43" s="32"/>
      <c r="DH43" s="32"/>
    </row>
    <row r="44" spans="3:112" ht="7.5" customHeight="1"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43"/>
      <c r="BM44" s="243"/>
      <c r="BN44" s="243"/>
      <c r="BO44" s="243"/>
      <c r="BP44" s="243"/>
      <c r="BQ44" s="243"/>
      <c r="BR44" s="243"/>
      <c r="BS44" s="243"/>
      <c r="BT44" s="217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32"/>
      <c r="DB44" s="32"/>
      <c r="DC44" s="32"/>
      <c r="DD44" s="32"/>
      <c r="DE44" s="32"/>
      <c r="DF44" s="32"/>
      <c r="DG44" s="32"/>
      <c r="DH44" s="32"/>
    </row>
    <row r="45" spans="3:107" ht="12" customHeight="1">
      <c r="C45" s="596" t="s">
        <v>1316</v>
      </c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  <c r="AW45" s="596"/>
      <c r="AX45" s="596"/>
      <c r="AY45" s="596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43"/>
      <c r="BM45" s="243"/>
      <c r="BN45" s="243"/>
      <c r="BO45" s="243"/>
      <c r="BP45" s="243"/>
      <c r="BQ45" s="243"/>
      <c r="BR45" s="243"/>
      <c r="BS45" s="243"/>
      <c r="BT45" s="217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32"/>
      <c r="DB45" s="32"/>
      <c r="DC45" s="32"/>
    </row>
    <row r="46" spans="3:104" ht="12" customHeight="1" thickBot="1"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597"/>
      <c r="AO46" s="597"/>
      <c r="AP46" s="597"/>
      <c r="AQ46" s="597"/>
      <c r="AR46" s="597"/>
      <c r="AS46" s="597"/>
      <c r="AT46" s="597"/>
      <c r="AU46" s="597"/>
      <c r="AV46" s="597"/>
      <c r="AW46" s="597"/>
      <c r="AX46" s="597"/>
      <c r="AY46" s="597"/>
      <c r="AZ46" s="239"/>
      <c r="BA46" s="239"/>
      <c r="BB46" s="217"/>
      <c r="BC46" s="217"/>
      <c r="BD46" s="217"/>
      <c r="BE46" s="592" t="s">
        <v>11</v>
      </c>
      <c r="BF46" s="592"/>
      <c r="BG46" s="592"/>
      <c r="BH46" s="592"/>
      <c r="BI46" s="592"/>
      <c r="BJ46" s="592"/>
      <c r="BK46" s="592"/>
      <c r="BL46" s="592"/>
      <c r="BM46" s="592"/>
      <c r="BN46" s="592"/>
      <c r="BO46" s="592"/>
      <c r="BP46" s="592"/>
      <c r="BQ46" s="592"/>
      <c r="BR46" s="592"/>
      <c r="BS46" s="592"/>
      <c r="BT46" s="592"/>
      <c r="BU46" s="592"/>
      <c r="BV46" s="217"/>
      <c r="BW46" s="217"/>
      <c r="BX46" s="239"/>
      <c r="BY46" s="239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39"/>
      <c r="CQ46" s="6"/>
      <c r="CR46" s="6"/>
      <c r="CS46" s="6"/>
      <c r="CT46" s="6"/>
      <c r="CU46" s="6"/>
      <c r="CV46" s="32"/>
      <c r="CW46" s="32"/>
      <c r="CX46" s="32"/>
      <c r="CY46" s="32"/>
      <c r="CZ46" s="32"/>
    </row>
    <row r="47" spans="1:94" ht="12" customHeight="1">
      <c r="A47" s="15"/>
      <c r="C47" s="581" t="s">
        <v>34</v>
      </c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543"/>
      <c r="T47" s="474" t="str">
        <f>F51</f>
        <v>永松</v>
      </c>
      <c r="U47" s="475"/>
      <c r="V47" s="475"/>
      <c r="W47" s="475"/>
      <c r="X47" s="475"/>
      <c r="Y47" s="475"/>
      <c r="Z47" s="475"/>
      <c r="AA47" s="543"/>
      <c r="AB47" s="474" t="str">
        <f>F55</f>
        <v>片岡</v>
      </c>
      <c r="AC47" s="475"/>
      <c r="AD47" s="475"/>
      <c r="AE47" s="475"/>
      <c r="AF47" s="475"/>
      <c r="AG47" s="475"/>
      <c r="AH47" s="475"/>
      <c r="AI47" s="543"/>
      <c r="AJ47" s="474" t="str">
        <f>F59</f>
        <v>征矢</v>
      </c>
      <c r="AK47" s="475"/>
      <c r="AL47" s="475"/>
      <c r="AM47" s="475"/>
      <c r="AN47" s="475"/>
      <c r="AO47" s="475"/>
      <c r="AP47" s="475"/>
      <c r="AQ47" s="476"/>
      <c r="AR47" s="574">
        <f>IF(AR53&lt;&gt;"","取得","")</f>
      </c>
      <c r="AS47" s="244"/>
      <c r="AT47" s="475" t="s">
        <v>1</v>
      </c>
      <c r="AU47" s="475"/>
      <c r="AV47" s="475"/>
      <c r="AW47" s="475"/>
      <c r="AX47" s="475"/>
      <c r="AY47" s="595"/>
      <c r="AZ47" s="239"/>
      <c r="BA47" s="217"/>
      <c r="BB47" s="217"/>
      <c r="BC47" s="217"/>
      <c r="BD47" s="217"/>
      <c r="BE47" s="592"/>
      <c r="BF47" s="592"/>
      <c r="BG47" s="592"/>
      <c r="BH47" s="592"/>
      <c r="BI47" s="592"/>
      <c r="BJ47" s="592"/>
      <c r="BK47" s="592"/>
      <c r="BL47" s="592"/>
      <c r="BM47" s="592"/>
      <c r="BN47" s="592"/>
      <c r="BO47" s="592"/>
      <c r="BP47" s="592"/>
      <c r="BQ47" s="592"/>
      <c r="BR47" s="592"/>
      <c r="BS47" s="592"/>
      <c r="BT47" s="592"/>
      <c r="BU47" s="592"/>
      <c r="BV47" s="217"/>
      <c r="BW47" s="217"/>
      <c r="BX47" s="239"/>
      <c r="BY47" s="239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43"/>
    </row>
    <row r="48" spans="1:94" ht="12" customHeight="1">
      <c r="A48" s="15"/>
      <c r="C48" s="416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52"/>
      <c r="T48" s="344"/>
      <c r="U48" s="342"/>
      <c r="V48" s="342"/>
      <c r="W48" s="342"/>
      <c r="X48" s="342"/>
      <c r="Y48" s="342"/>
      <c r="Z48" s="342"/>
      <c r="AA48" s="352"/>
      <c r="AB48" s="344"/>
      <c r="AC48" s="342"/>
      <c r="AD48" s="342"/>
      <c r="AE48" s="342"/>
      <c r="AF48" s="342"/>
      <c r="AG48" s="342"/>
      <c r="AH48" s="342"/>
      <c r="AI48" s="352"/>
      <c r="AJ48" s="344"/>
      <c r="AK48" s="342"/>
      <c r="AL48" s="342"/>
      <c r="AM48" s="342"/>
      <c r="AN48" s="342"/>
      <c r="AO48" s="342"/>
      <c r="AP48" s="342"/>
      <c r="AQ48" s="414"/>
      <c r="AR48" s="575"/>
      <c r="AS48" s="217"/>
      <c r="AT48" s="342"/>
      <c r="AU48" s="342"/>
      <c r="AV48" s="342"/>
      <c r="AW48" s="342"/>
      <c r="AX48" s="342"/>
      <c r="AY48" s="593"/>
      <c r="AZ48" s="239"/>
      <c r="BA48" s="217"/>
      <c r="BB48" s="217"/>
      <c r="BC48" s="217"/>
      <c r="BD48" s="217"/>
      <c r="BE48" s="592"/>
      <c r="BF48" s="592"/>
      <c r="BG48" s="592"/>
      <c r="BH48" s="592"/>
      <c r="BI48" s="592"/>
      <c r="BJ48" s="592"/>
      <c r="BK48" s="592"/>
      <c r="BL48" s="592"/>
      <c r="BM48" s="592"/>
      <c r="BN48" s="592"/>
      <c r="BO48" s="592"/>
      <c r="BP48" s="592"/>
      <c r="BQ48" s="592"/>
      <c r="BR48" s="592"/>
      <c r="BS48" s="592"/>
      <c r="BT48" s="592"/>
      <c r="BU48" s="592"/>
      <c r="BV48" s="217"/>
      <c r="BW48" s="217"/>
      <c r="BX48" s="239"/>
      <c r="BY48" s="239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43"/>
    </row>
    <row r="49" spans="1:94" ht="12" customHeight="1">
      <c r="A49" s="15"/>
      <c r="C49" s="416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52"/>
      <c r="T49" s="344" t="str">
        <f>O51</f>
        <v>上野</v>
      </c>
      <c r="U49" s="342"/>
      <c r="V49" s="342"/>
      <c r="W49" s="342"/>
      <c r="X49" s="342"/>
      <c r="Y49" s="342"/>
      <c r="Z49" s="342"/>
      <c r="AA49" s="352"/>
      <c r="AB49" s="344" t="str">
        <f>O55</f>
        <v>倍田</v>
      </c>
      <c r="AC49" s="342"/>
      <c r="AD49" s="342"/>
      <c r="AE49" s="342"/>
      <c r="AF49" s="342"/>
      <c r="AG49" s="342"/>
      <c r="AH49" s="342"/>
      <c r="AI49" s="352"/>
      <c r="AJ49" s="344" t="str">
        <f>O59</f>
        <v>村川</v>
      </c>
      <c r="AK49" s="342"/>
      <c r="AL49" s="342"/>
      <c r="AM49" s="342"/>
      <c r="AN49" s="342"/>
      <c r="AO49" s="342"/>
      <c r="AP49" s="342"/>
      <c r="AQ49" s="414"/>
      <c r="AR49" s="575">
        <f>IF(AR53&lt;&gt;"","ゲーム率","")</f>
      </c>
      <c r="AS49" s="342"/>
      <c r="AT49" s="342" t="s">
        <v>2</v>
      </c>
      <c r="AU49" s="342"/>
      <c r="AV49" s="342"/>
      <c r="AW49" s="342"/>
      <c r="AX49" s="342"/>
      <c r="AY49" s="593"/>
      <c r="AZ49" s="239"/>
      <c r="BA49" s="247"/>
      <c r="BB49" s="217"/>
      <c r="BC49" s="217"/>
      <c r="BD49" s="217"/>
      <c r="BE49" s="592"/>
      <c r="BF49" s="592"/>
      <c r="BG49" s="592"/>
      <c r="BH49" s="592"/>
      <c r="BI49" s="592"/>
      <c r="BJ49" s="592"/>
      <c r="BK49" s="592"/>
      <c r="BL49" s="592"/>
      <c r="BM49" s="592"/>
      <c r="BN49" s="592"/>
      <c r="BO49" s="592"/>
      <c r="BP49" s="592"/>
      <c r="BQ49" s="592"/>
      <c r="BR49" s="592"/>
      <c r="BS49" s="592"/>
      <c r="BT49" s="592"/>
      <c r="BU49" s="592"/>
      <c r="BV49" s="217"/>
      <c r="BW49" s="217"/>
      <c r="BX49" s="239"/>
      <c r="BY49" s="239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43"/>
    </row>
    <row r="50" spans="1:94" ht="12" customHeight="1">
      <c r="A50" s="15"/>
      <c r="C50" s="417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3"/>
      <c r="T50" s="411"/>
      <c r="U50" s="412"/>
      <c r="V50" s="412"/>
      <c r="W50" s="412"/>
      <c r="X50" s="412"/>
      <c r="Y50" s="412"/>
      <c r="Z50" s="412"/>
      <c r="AA50" s="413"/>
      <c r="AB50" s="411"/>
      <c r="AC50" s="412"/>
      <c r="AD50" s="412"/>
      <c r="AE50" s="412"/>
      <c r="AF50" s="412"/>
      <c r="AG50" s="412"/>
      <c r="AH50" s="412"/>
      <c r="AI50" s="413"/>
      <c r="AJ50" s="411"/>
      <c r="AK50" s="412"/>
      <c r="AL50" s="412"/>
      <c r="AM50" s="412"/>
      <c r="AN50" s="412"/>
      <c r="AO50" s="412"/>
      <c r="AP50" s="412"/>
      <c r="AQ50" s="415"/>
      <c r="AR50" s="583"/>
      <c r="AS50" s="412"/>
      <c r="AT50" s="412"/>
      <c r="AU50" s="412"/>
      <c r="AV50" s="412"/>
      <c r="AW50" s="412"/>
      <c r="AX50" s="412"/>
      <c r="AY50" s="594"/>
      <c r="AZ50" s="239"/>
      <c r="BA50" s="247"/>
      <c r="BB50" s="217"/>
      <c r="BC50" s="217"/>
      <c r="BD50" s="217"/>
      <c r="BE50" s="592"/>
      <c r="BF50" s="592"/>
      <c r="BG50" s="592"/>
      <c r="BH50" s="592"/>
      <c r="BI50" s="592"/>
      <c r="BJ50" s="592"/>
      <c r="BK50" s="592"/>
      <c r="BL50" s="592"/>
      <c r="BM50" s="592"/>
      <c r="BN50" s="592"/>
      <c r="BO50" s="592"/>
      <c r="BP50" s="592"/>
      <c r="BQ50" s="592"/>
      <c r="BR50" s="592"/>
      <c r="BS50" s="592"/>
      <c r="BT50" s="592"/>
      <c r="BU50" s="592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</row>
    <row r="51" spans="1:121" s="6" customFormat="1" ht="19.5" customHeight="1">
      <c r="A51" s="16"/>
      <c r="B51" s="334">
        <f>AV53</f>
        <v>1</v>
      </c>
      <c r="C51" s="408" t="s">
        <v>1294</v>
      </c>
      <c r="D51" s="409"/>
      <c r="E51" s="409"/>
      <c r="F51" s="430" t="str">
        <f>IF(C51="ここに","",VLOOKUP(C51,'登録ナンバー'!$A$1:$C$620,2,0))</f>
        <v>永松</v>
      </c>
      <c r="G51" s="430"/>
      <c r="H51" s="430"/>
      <c r="I51" s="430"/>
      <c r="J51" s="430"/>
      <c r="K51" s="336" t="s">
        <v>4</v>
      </c>
      <c r="L51" s="430" t="s">
        <v>3</v>
      </c>
      <c r="M51" s="430"/>
      <c r="N51" s="430"/>
      <c r="O51" s="430" t="s">
        <v>1295</v>
      </c>
      <c r="P51" s="430"/>
      <c r="Q51" s="430"/>
      <c r="R51" s="430"/>
      <c r="S51" s="430"/>
      <c r="T51" s="399">
        <f>IF(AB51="","丸付き数字は試合順番","")</f>
      </c>
      <c r="U51" s="400"/>
      <c r="V51" s="400"/>
      <c r="W51" s="400"/>
      <c r="X51" s="400"/>
      <c r="Y51" s="400"/>
      <c r="Z51" s="400"/>
      <c r="AA51" s="401"/>
      <c r="AB51" s="445" t="s">
        <v>1320</v>
      </c>
      <c r="AC51" s="347"/>
      <c r="AD51" s="347"/>
      <c r="AE51" s="347" t="s">
        <v>5</v>
      </c>
      <c r="AF51" s="347">
        <v>0</v>
      </c>
      <c r="AG51" s="347"/>
      <c r="AH51" s="347"/>
      <c r="AI51" s="397"/>
      <c r="AJ51" s="445" t="s">
        <v>1320</v>
      </c>
      <c r="AK51" s="347"/>
      <c r="AL51" s="347"/>
      <c r="AM51" s="347" t="s">
        <v>5</v>
      </c>
      <c r="AN51" s="347">
        <v>1</v>
      </c>
      <c r="AO51" s="347"/>
      <c r="AP51" s="347"/>
      <c r="AQ51" s="397"/>
      <c r="AR51" s="360">
        <f>IF(COUNTIF(AS51:AU61,1)=2,"直接対決","")</f>
      </c>
      <c r="AS51" s="494">
        <f>COUNTIF(T51:AQ52,"④")+COUNTIF(T51:AQ52,"⑦")</f>
        <v>2</v>
      </c>
      <c r="AT51" s="494"/>
      <c r="AU51" s="494"/>
      <c r="AV51" s="484">
        <f>IF(AB51="","",2-AS51)</f>
        <v>0</v>
      </c>
      <c r="AW51" s="484"/>
      <c r="AX51" s="484"/>
      <c r="AY51" s="485"/>
      <c r="AZ51" s="248"/>
      <c r="BA51" s="249"/>
      <c r="BB51" s="239"/>
      <c r="BC51" s="239"/>
      <c r="BD51" s="239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17"/>
      <c r="CQ51" s="8"/>
      <c r="CR51" s="8"/>
      <c r="CS51" s="8"/>
      <c r="CT51" s="8"/>
      <c r="CU51" s="8"/>
      <c r="CV51" s="8"/>
      <c r="CW51" s="8"/>
      <c r="CX51" s="8"/>
      <c r="CY51" s="8"/>
      <c r="CZ51" s="8"/>
      <c r="DM51" s="20"/>
      <c r="DN51" s="20"/>
      <c r="DO51" s="20"/>
      <c r="DP51" s="20"/>
      <c r="DQ51" s="20"/>
    </row>
    <row r="52" spans="1:121" s="6" customFormat="1" ht="4.5" customHeight="1" hidden="1">
      <c r="A52" s="16"/>
      <c r="B52" s="334"/>
      <c r="C52" s="410"/>
      <c r="D52" s="328"/>
      <c r="E52" s="328"/>
      <c r="F52" s="326"/>
      <c r="G52" s="326"/>
      <c r="H52" s="326"/>
      <c r="I52" s="326"/>
      <c r="J52" s="326"/>
      <c r="K52" s="336"/>
      <c r="L52" s="326"/>
      <c r="M52" s="326"/>
      <c r="N52" s="326"/>
      <c r="O52" s="326"/>
      <c r="P52" s="326"/>
      <c r="Q52" s="326"/>
      <c r="R52" s="326"/>
      <c r="S52" s="326"/>
      <c r="T52" s="402"/>
      <c r="U52" s="403"/>
      <c r="V52" s="403"/>
      <c r="W52" s="403"/>
      <c r="X52" s="403"/>
      <c r="Y52" s="403"/>
      <c r="Z52" s="403"/>
      <c r="AA52" s="404"/>
      <c r="AB52" s="446"/>
      <c r="AC52" s="348"/>
      <c r="AD52" s="348"/>
      <c r="AE52" s="348"/>
      <c r="AF52" s="348"/>
      <c r="AG52" s="348"/>
      <c r="AH52" s="348"/>
      <c r="AI52" s="398"/>
      <c r="AJ52" s="446"/>
      <c r="AK52" s="348"/>
      <c r="AL52" s="348"/>
      <c r="AM52" s="348"/>
      <c r="AN52" s="348"/>
      <c r="AO52" s="348"/>
      <c r="AP52" s="348"/>
      <c r="AQ52" s="398"/>
      <c r="AR52" s="361"/>
      <c r="AS52" s="495"/>
      <c r="AT52" s="495"/>
      <c r="AU52" s="495"/>
      <c r="AV52" s="486"/>
      <c r="AW52" s="486"/>
      <c r="AX52" s="486"/>
      <c r="AY52" s="487"/>
      <c r="AZ52" s="248"/>
      <c r="BA52" s="249"/>
      <c r="BB52" s="239"/>
      <c r="BC52" s="239"/>
      <c r="BD52" s="239"/>
      <c r="BE52" s="342" t="s">
        <v>1338</v>
      </c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239"/>
      <c r="BQ52" s="239"/>
      <c r="BR52" s="239"/>
      <c r="BS52" s="239"/>
      <c r="BT52" s="239"/>
      <c r="BU52" s="239"/>
      <c r="BV52" s="239"/>
      <c r="BW52" s="217"/>
      <c r="BX52" s="217"/>
      <c r="BY52" s="217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17"/>
      <c r="CQ52" s="8"/>
      <c r="CU52" s="8"/>
      <c r="CV52" s="8"/>
      <c r="CW52" s="8"/>
      <c r="CX52" s="8"/>
      <c r="CY52" s="8"/>
      <c r="DM52" s="20"/>
      <c r="DN52" s="20"/>
      <c r="DO52" s="20"/>
      <c r="DP52" s="20"/>
      <c r="DQ52" s="20"/>
    </row>
    <row r="53" spans="1:121" ht="25.5" customHeight="1">
      <c r="A53" s="15"/>
      <c r="C53" s="410" t="s">
        <v>6</v>
      </c>
      <c r="D53" s="328"/>
      <c r="E53" s="328"/>
      <c r="F53" s="326" t="str">
        <f>IF(C51="ここに","",VLOOKUP(C51,'登録ナンバー'!$A$1:$D$620,4,0))</f>
        <v>Kテニス</v>
      </c>
      <c r="G53" s="326"/>
      <c r="H53" s="326"/>
      <c r="I53" s="326"/>
      <c r="J53" s="326"/>
      <c r="K53" s="286"/>
      <c r="L53" s="336" t="s">
        <v>6</v>
      </c>
      <c r="M53" s="336"/>
      <c r="N53" s="336"/>
      <c r="O53" s="336" t="s">
        <v>806</v>
      </c>
      <c r="P53" s="336"/>
      <c r="Q53" s="336"/>
      <c r="R53" s="336"/>
      <c r="S53" s="572"/>
      <c r="T53" s="402"/>
      <c r="U53" s="403"/>
      <c r="V53" s="403"/>
      <c r="W53" s="403"/>
      <c r="X53" s="403"/>
      <c r="Y53" s="403"/>
      <c r="Z53" s="403"/>
      <c r="AA53" s="404"/>
      <c r="AB53" s="446"/>
      <c r="AC53" s="348"/>
      <c r="AD53" s="348"/>
      <c r="AE53" s="348"/>
      <c r="AF53" s="348"/>
      <c r="AG53" s="348"/>
      <c r="AH53" s="348"/>
      <c r="AI53" s="398"/>
      <c r="AJ53" s="446"/>
      <c r="AK53" s="348"/>
      <c r="AL53" s="348"/>
      <c r="AM53" s="348"/>
      <c r="AN53" s="348"/>
      <c r="AO53" s="348"/>
      <c r="AP53" s="348"/>
      <c r="AQ53" s="398"/>
      <c r="AR53" s="362">
        <f>IF(OR(COUNTIF(AS51:AU63,2)=3,COUNTIF(AS51:AU63,1)=3),(AB54+AJ54)/(AB54+AJ54+AF51+AN51),"")</f>
      </c>
      <c r="AS53" s="449"/>
      <c r="AT53" s="449"/>
      <c r="AU53" s="449"/>
      <c r="AV53" s="496">
        <f>IF(AR53&lt;&gt;"",RANK(AR53,AR53:AR64),RANK(AS51,AS51:AU63))</f>
        <v>1</v>
      </c>
      <c r="AW53" s="496"/>
      <c r="AX53" s="496"/>
      <c r="AY53" s="497"/>
      <c r="AZ53" s="238"/>
      <c r="BA53" s="249"/>
      <c r="BB53" s="217"/>
      <c r="BC53" s="217"/>
      <c r="BD53" s="217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250"/>
      <c r="BQ53" s="250"/>
      <c r="BR53" s="250"/>
      <c r="BS53" s="249"/>
      <c r="BT53" s="249"/>
      <c r="BU53" s="249"/>
      <c r="BV53" s="249"/>
      <c r="BW53" s="249"/>
      <c r="BX53" s="249"/>
      <c r="BY53" s="249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R53" s="6"/>
      <c r="CS53" s="6"/>
      <c r="CT53" s="6"/>
      <c r="CZ53" s="6"/>
      <c r="DM53" s="20"/>
      <c r="DN53" s="20"/>
      <c r="DO53" s="20"/>
      <c r="DP53" s="20"/>
      <c r="DQ53" s="20"/>
    </row>
    <row r="54" spans="1:95" ht="12" customHeight="1" hidden="1">
      <c r="A54" s="15"/>
      <c r="C54" s="418"/>
      <c r="D54" s="419"/>
      <c r="E54" s="419"/>
      <c r="F54" s="286"/>
      <c r="G54" s="286"/>
      <c r="H54" s="286"/>
      <c r="I54" s="286"/>
      <c r="J54" s="287"/>
      <c r="K54" s="286"/>
      <c r="L54" s="420"/>
      <c r="M54" s="420"/>
      <c r="N54" s="420"/>
      <c r="O54" s="286"/>
      <c r="P54" s="286"/>
      <c r="Q54" s="286"/>
      <c r="R54" s="288"/>
      <c r="S54" s="289"/>
      <c r="T54" s="405"/>
      <c r="U54" s="406"/>
      <c r="V54" s="406"/>
      <c r="W54" s="406"/>
      <c r="X54" s="406"/>
      <c r="Y54" s="406"/>
      <c r="Z54" s="406"/>
      <c r="AA54" s="407"/>
      <c r="AB54" s="266" t="str">
        <f>IF(AB51="⑦","7",IF(AB51="⑥","6",AB51))</f>
        <v>④</v>
      </c>
      <c r="AC54" s="267"/>
      <c r="AD54" s="267"/>
      <c r="AE54" s="267"/>
      <c r="AF54" s="267"/>
      <c r="AG54" s="267"/>
      <c r="AH54" s="267"/>
      <c r="AI54" s="267"/>
      <c r="AJ54" s="266" t="str">
        <f>IF(AJ51="⑦","7",IF(AJ51="⑥","6",AJ51))</f>
        <v>④</v>
      </c>
      <c r="AK54" s="267"/>
      <c r="AL54" s="267"/>
      <c r="AM54" s="267"/>
      <c r="AN54" s="267"/>
      <c r="AO54" s="267"/>
      <c r="AP54" s="267"/>
      <c r="AQ54" s="268"/>
      <c r="AR54" s="363"/>
      <c r="AS54" s="450"/>
      <c r="AT54" s="450"/>
      <c r="AU54" s="450"/>
      <c r="AV54" s="498"/>
      <c r="AW54" s="498"/>
      <c r="AX54" s="498"/>
      <c r="AY54" s="499"/>
      <c r="AZ54" s="238"/>
      <c r="BA54" s="249"/>
      <c r="BB54" s="217"/>
      <c r="BC54" s="217"/>
      <c r="BD54" s="217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249"/>
      <c r="BQ54" s="249"/>
      <c r="BR54" s="251"/>
      <c r="BS54" s="249"/>
      <c r="BT54" s="249"/>
      <c r="BU54" s="249"/>
      <c r="BV54" s="249"/>
      <c r="BW54" s="249"/>
      <c r="BX54" s="249"/>
      <c r="BY54" s="249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6"/>
    </row>
    <row r="55" spans="1:95" ht="18.75" customHeight="1" thickBot="1">
      <c r="A55" s="15"/>
      <c r="B55" s="334">
        <f>AV57</f>
        <v>3</v>
      </c>
      <c r="C55" s="408" t="s">
        <v>1308</v>
      </c>
      <c r="D55" s="409"/>
      <c r="E55" s="409"/>
      <c r="F55" s="409" t="str">
        <f>IF(C55="ここに","",VLOOKUP(C55,'登録ナンバー'!$A$1:$C$620,2,0))</f>
        <v>片岡</v>
      </c>
      <c r="G55" s="409"/>
      <c r="H55" s="409"/>
      <c r="I55" s="409"/>
      <c r="J55" s="409"/>
      <c r="K55" s="337" t="s">
        <v>4</v>
      </c>
      <c r="L55" s="409" t="s">
        <v>1309</v>
      </c>
      <c r="M55" s="409"/>
      <c r="N55" s="409"/>
      <c r="O55" s="409" t="str">
        <f>IF(L55="ここに","",VLOOKUP(L55,'登録ナンバー'!$A$1:$C$620,2,0))</f>
        <v>倍田</v>
      </c>
      <c r="P55" s="409"/>
      <c r="Q55" s="409"/>
      <c r="R55" s="409"/>
      <c r="S55" s="477"/>
      <c r="T55" s="343">
        <v>0</v>
      </c>
      <c r="U55" s="341"/>
      <c r="V55" s="341"/>
      <c r="W55" s="341" t="s">
        <v>5</v>
      </c>
      <c r="X55" s="341">
        <v>4</v>
      </c>
      <c r="Y55" s="341"/>
      <c r="Z55" s="341"/>
      <c r="AA55" s="351"/>
      <c r="AB55" s="421"/>
      <c r="AC55" s="422"/>
      <c r="AD55" s="422"/>
      <c r="AE55" s="422"/>
      <c r="AF55" s="422"/>
      <c r="AG55" s="422"/>
      <c r="AH55" s="422"/>
      <c r="AI55" s="422"/>
      <c r="AJ55" s="538">
        <v>3</v>
      </c>
      <c r="AK55" s="349"/>
      <c r="AL55" s="349"/>
      <c r="AM55" s="349" t="s">
        <v>5</v>
      </c>
      <c r="AN55" s="349">
        <v>4</v>
      </c>
      <c r="AO55" s="349"/>
      <c r="AP55" s="349"/>
      <c r="AQ55" s="577"/>
      <c r="AR55" s="364">
        <f>IF(COUNTIF(AS51:AU61,1)=2,"直接対決","")</f>
      </c>
      <c r="AS55" s="482">
        <f>COUNTIF(T55:AQ56,"④")+COUNTIF(T55:AQ56,"⑦")</f>
        <v>0</v>
      </c>
      <c r="AT55" s="482"/>
      <c r="AU55" s="482"/>
      <c r="AV55" s="457">
        <f>IF(AB51="","",2-AS55)</f>
        <v>2</v>
      </c>
      <c r="AW55" s="457"/>
      <c r="AX55" s="457"/>
      <c r="AY55" s="458"/>
      <c r="AZ55" s="248"/>
      <c r="BA55" s="249"/>
      <c r="BB55" s="217"/>
      <c r="BC55" s="217"/>
      <c r="BD55" s="217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555"/>
      <c r="BS55" s="252"/>
      <c r="BT55" s="252"/>
      <c r="BU55" s="252"/>
      <c r="BV55" s="252"/>
      <c r="BW55" s="342" t="s">
        <v>12</v>
      </c>
      <c r="BX55" s="342"/>
      <c r="BY55" s="342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6"/>
    </row>
    <row r="56" spans="1:94" ht="4.5" customHeight="1" hidden="1">
      <c r="A56" s="15"/>
      <c r="B56" s="334"/>
      <c r="C56" s="410"/>
      <c r="D56" s="328"/>
      <c r="E56" s="328"/>
      <c r="F56" s="328"/>
      <c r="G56" s="328"/>
      <c r="H56" s="328"/>
      <c r="I56" s="328"/>
      <c r="J56" s="328"/>
      <c r="K56" s="337"/>
      <c r="L56" s="328"/>
      <c r="M56" s="328"/>
      <c r="N56" s="328"/>
      <c r="O56" s="328"/>
      <c r="P56" s="328"/>
      <c r="Q56" s="328"/>
      <c r="R56" s="328"/>
      <c r="S56" s="329"/>
      <c r="T56" s="344"/>
      <c r="U56" s="342"/>
      <c r="V56" s="342"/>
      <c r="W56" s="342"/>
      <c r="X56" s="342"/>
      <c r="Y56" s="342"/>
      <c r="Z56" s="342"/>
      <c r="AA56" s="352"/>
      <c r="AB56" s="424"/>
      <c r="AC56" s="425"/>
      <c r="AD56" s="425"/>
      <c r="AE56" s="425"/>
      <c r="AF56" s="425"/>
      <c r="AG56" s="425"/>
      <c r="AH56" s="425"/>
      <c r="AI56" s="425"/>
      <c r="AJ56" s="539"/>
      <c r="AK56" s="350"/>
      <c r="AL56" s="350"/>
      <c r="AM56" s="350"/>
      <c r="AN56" s="350"/>
      <c r="AO56" s="350"/>
      <c r="AP56" s="350"/>
      <c r="AQ56" s="578"/>
      <c r="AR56" s="365"/>
      <c r="AS56" s="483"/>
      <c r="AT56" s="483"/>
      <c r="AU56" s="483"/>
      <c r="AV56" s="459"/>
      <c r="AW56" s="459"/>
      <c r="AX56" s="459"/>
      <c r="AY56" s="460"/>
      <c r="AZ56" s="248"/>
      <c r="BA56" s="249"/>
      <c r="BB56" s="217"/>
      <c r="BC56" s="217"/>
      <c r="BD56" s="217"/>
      <c r="BE56" s="342" t="s">
        <v>1343</v>
      </c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555"/>
      <c r="BS56" s="590" t="s">
        <v>1339</v>
      </c>
      <c r="BT56" s="591"/>
      <c r="BU56" s="591"/>
      <c r="BV56" s="591"/>
      <c r="BW56" s="342"/>
      <c r="BX56" s="342"/>
      <c r="BY56" s="342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</row>
    <row r="57" spans="1:94" ht="26.25" customHeight="1">
      <c r="A57" s="15"/>
      <c r="B57" s="15"/>
      <c r="C57" s="410" t="s">
        <v>6</v>
      </c>
      <c r="D57" s="328"/>
      <c r="E57" s="328"/>
      <c r="F57" s="328" t="str">
        <f>IF(C55="ここに","",VLOOKUP(C55,'登録ナンバー'!$A$1:$D$620,4,0))</f>
        <v>うさかめ</v>
      </c>
      <c r="G57" s="328"/>
      <c r="H57" s="328"/>
      <c r="I57" s="328"/>
      <c r="J57" s="328"/>
      <c r="K57" s="215"/>
      <c r="L57" s="337" t="s">
        <v>6</v>
      </c>
      <c r="M57" s="337"/>
      <c r="N57" s="337"/>
      <c r="O57" s="337" t="str">
        <f>IF(L55="ここに","",VLOOKUP(L55,'登録ナンバー'!$A$1:$D$620,4,0))</f>
        <v>うさかめ</v>
      </c>
      <c r="P57" s="337"/>
      <c r="Q57" s="337"/>
      <c r="R57" s="337"/>
      <c r="S57" s="571"/>
      <c r="T57" s="344"/>
      <c r="U57" s="342"/>
      <c r="V57" s="342"/>
      <c r="W57" s="342"/>
      <c r="X57" s="342"/>
      <c r="Y57" s="342"/>
      <c r="Z57" s="342"/>
      <c r="AA57" s="352"/>
      <c r="AB57" s="424"/>
      <c r="AC57" s="425"/>
      <c r="AD57" s="425"/>
      <c r="AE57" s="425"/>
      <c r="AF57" s="425"/>
      <c r="AG57" s="425"/>
      <c r="AH57" s="425"/>
      <c r="AI57" s="425"/>
      <c r="AJ57" s="539"/>
      <c r="AK57" s="350"/>
      <c r="AL57" s="350"/>
      <c r="AM57" s="350"/>
      <c r="AN57" s="372"/>
      <c r="AO57" s="372"/>
      <c r="AP57" s="372"/>
      <c r="AQ57" s="642"/>
      <c r="AR57" s="366">
        <f>IF(OR(COUNTIF(AS51:AU63,2)=3,COUNTIF(AS51:AU63,1)=3),(T58+AJ58)/(T58+AJ58+X55+AN55),"")</f>
      </c>
      <c r="AS57" s="371"/>
      <c r="AT57" s="371"/>
      <c r="AU57" s="371"/>
      <c r="AV57" s="461">
        <f>IF(AR57&lt;&gt;"",RANK(AR57,AR53:AR64),RANK(AS55,AS51:AU63))</f>
        <v>3</v>
      </c>
      <c r="AW57" s="461"/>
      <c r="AX57" s="461"/>
      <c r="AY57" s="462"/>
      <c r="AZ57" s="238"/>
      <c r="BA57" s="249"/>
      <c r="BB57" s="217"/>
      <c r="BC57" s="217"/>
      <c r="BD57" s="217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556"/>
      <c r="BQ57" s="556"/>
      <c r="BR57" s="557"/>
      <c r="BS57" s="342"/>
      <c r="BT57" s="342"/>
      <c r="BU57" s="342"/>
      <c r="BV57" s="342"/>
      <c r="BW57" s="342"/>
      <c r="BX57" s="342"/>
      <c r="BY57" s="342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</row>
    <row r="58" spans="1:94" ht="12" customHeight="1" hidden="1">
      <c r="A58" s="15"/>
      <c r="B58" s="15"/>
      <c r="C58" s="418"/>
      <c r="D58" s="419"/>
      <c r="E58" s="419"/>
      <c r="F58" s="215"/>
      <c r="G58" s="215"/>
      <c r="H58" s="215"/>
      <c r="I58" s="215"/>
      <c r="J58" s="218"/>
      <c r="K58" s="215"/>
      <c r="L58" s="419"/>
      <c r="M58" s="419"/>
      <c r="N58" s="419"/>
      <c r="O58" s="215"/>
      <c r="P58" s="215"/>
      <c r="Q58" s="215"/>
      <c r="R58" s="219"/>
      <c r="S58" s="220"/>
      <c r="T58" s="221">
        <f>IF(T55="⑦","7",IF(T55="⑥","6",T55))</f>
        <v>0</v>
      </c>
      <c r="U58" s="225"/>
      <c r="V58" s="225"/>
      <c r="W58" s="225"/>
      <c r="X58" s="225"/>
      <c r="Y58" s="225"/>
      <c r="Z58" s="225"/>
      <c r="AA58" s="226"/>
      <c r="AB58" s="427"/>
      <c r="AC58" s="428"/>
      <c r="AD58" s="428"/>
      <c r="AE58" s="428"/>
      <c r="AF58" s="428"/>
      <c r="AG58" s="428"/>
      <c r="AH58" s="428"/>
      <c r="AI58" s="428"/>
      <c r="AJ58" s="221">
        <f>IF(AJ55="⑦","7",IF(AJ55="⑥","6",AJ55))</f>
        <v>3</v>
      </c>
      <c r="AK58" s="222"/>
      <c r="AL58" s="222"/>
      <c r="AM58" s="222"/>
      <c r="AN58" s="222"/>
      <c r="AO58" s="222"/>
      <c r="AP58" s="222"/>
      <c r="AQ58" s="223"/>
      <c r="AR58" s="367"/>
      <c r="AS58" s="438"/>
      <c r="AT58" s="438"/>
      <c r="AU58" s="438"/>
      <c r="AV58" s="463"/>
      <c r="AW58" s="463"/>
      <c r="AX58" s="463"/>
      <c r="AY58" s="464"/>
      <c r="AZ58" s="238"/>
      <c r="BA58" s="249"/>
      <c r="BB58" s="217"/>
      <c r="BC58" s="217"/>
      <c r="BD58" s="217"/>
      <c r="BE58" s="342"/>
      <c r="BF58" s="342"/>
      <c r="BG58" s="342"/>
      <c r="BH58" s="342"/>
      <c r="BI58" s="342"/>
      <c r="BJ58" s="342"/>
      <c r="BK58" s="342"/>
      <c r="BL58" s="342"/>
      <c r="BM58" s="342"/>
      <c r="BN58" s="342"/>
      <c r="BO58" s="342"/>
      <c r="BP58" s="217"/>
      <c r="BQ58" s="239"/>
      <c r="BR58" s="239"/>
      <c r="BS58" s="342"/>
      <c r="BT58" s="342"/>
      <c r="BU58" s="342"/>
      <c r="BV58" s="342"/>
      <c r="BW58" s="239"/>
      <c r="BX58" s="239"/>
      <c r="BY58" s="239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</row>
    <row r="59" spans="1:94" ht="17.25" customHeight="1">
      <c r="A59" s="15"/>
      <c r="B59" s="334">
        <f>AV61</f>
        <v>2</v>
      </c>
      <c r="C59" s="408" t="s">
        <v>1307</v>
      </c>
      <c r="D59" s="409"/>
      <c r="E59" s="409"/>
      <c r="F59" s="332" t="str">
        <f>IF(C59="ここに","",VLOOKUP(C59,'登録ナンバー'!$A$1:$C$620,2,0))</f>
        <v>征矢</v>
      </c>
      <c r="G59" s="332"/>
      <c r="H59" s="332"/>
      <c r="I59" s="332"/>
      <c r="J59" s="332"/>
      <c r="K59" s="338" t="s">
        <v>4</v>
      </c>
      <c r="L59" s="332" t="s">
        <v>805</v>
      </c>
      <c r="M59" s="332"/>
      <c r="N59" s="332"/>
      <c r="O59" s="332" t="str">
        <f>IF(L59="ここに","",VLOOKUP(L59,'登録ナンバー'!$A$1:$C$620,2,0))</f>
        <v>村川</v>
      </c>
      <c r="P59" s="332"/>
      <c r="Q59" s="332"/>
      <c r="R59" s="332"/>
      <c r="S59" s="333"/>
      <c r="T59" s="522">
        <f>IF(AN51="","",IF(AND(AN51=6,AJ51&lt;&gt;"⑦"),"⑥",IF(AN51=7,"⑦",AN51)))</f>
        <v>1</v>
      </c>
      <c r="U59" s="339"/>
      <c r="V59" s="339"/>
      <c r="W59" s="339" t="s">
        <v>5</v>
      </c>
      <c r="X59" s="339">
        <v>4</v>
      </c>
      <c r="Y59" s="339"/>
      <c r="Z59" s="339"/>
      <c r="AA59" s="510"/>
      <c r="AB59" s="522" t="s">
        <v>1320</v>
      </c>
      <c r="AC59" s="339"/>
      <c r="AD59" s="339"/>
      <c r="AE59" s="339" t="s">
        <v>5</v>
      </c>
      <c r="AF59" s="339">
        <f>IF(AN55="","",IF(AJ55="⑥",6,IF(AJ55="⑦",7,AJ55)))</f>
        <v>3</v>
      </c>
      <c r="AG59" s="339"/>
      <c r="AH59" s="339"/>
      <c r="AI59" s="510"/>
      <c r="AJ59" s="516"/>
      <c r="AK59" s="517"/>
      <c r="AL59" s="517"/>
      <c r="AM59" s="517"/>
      <c r="AN59" s="517"/>
      <c r="AO59" s="517"/>
      <c r="AP59" s="520"/>
      <c r="AQ59" s="534"/>
      <c r="AR59" s="368">
        <f>IF(COUNTIF(AS51:AU61,1)=2,"直接対決","")</f>
      </c>
      <c r="AS59" s="478">
        <f>COUNTIF(T59:AQ60,"④")+COUNTIF(T59:AQ60,"⑦")</f>
        <v>1</v>
      </c>
      <c r="AT59" s="478"/>
      <c r="AU59" s="478"/>
      <c r="AV59" s="465">
        <f>IF(AB51="","",2-AS59)</f>
        <v>1</v>
      </c>
      <c r="AW59" s="465"/>
      <c r="AX59" s="465"/>
      <c r="AY59" s="466"/>
      <c r="AZ59" s="248"/>
      <c r="BA59" s="217"/>
      <c r="BB59" s="217"/>
      <c r="BC59" s="217"/>
      <c r="BD59" s="217"/>
      <c r="BE59" s="342"/>
      <c r="BF59" s="342"/>
      <c r="BG59" s="342"/>
      <c r="BH59" s="342"/>
      <c r="BI59" s="342"/>
      <c r="BJ59" s="342"/>
      <c r="BK59" s="342"/>
      <c r="BL59" s="342"/>
      <c r="BM59" s="342"/>
      <c r="BN59" s="342"/>
      <c r="BO59" s="342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</row>
    <row r="60" spans="1:94" ht="2.25" customHeight="1" hidden="1">
      <c r="A60" s="15"/>
      <c r="B60" s="334"/>
      <c r="C60" s="410"/>
      <c r="D60" s="328"/>
      <c r="E60" s="328"/>
      <c r="F60" s="330"/>
      <c r="G60" s="330"/>
      <c r="H60" s="330"/>
      <c r="I60" s="330"/>
      <c r="J60" s="330"/>
      <c r="K60" s="338"/>
      <c r="L60" s="330"/>
      <c r="M60" s="330"/>
      <c r="N60" s="330"/>
      <c r="O60" s="330"/>
      <c r="P60" s="330"/>
      <c r="Q60" s="330"/>
      <c r="R60" s="330"/>
      <c r="S60" s="331"/>
      <c r="T60" s="523"/>
      <c r="U60" s="340"/>
      <c r="V60" s="340"/>
      <c r="W60" s="340"/>
      <c r="X60" s="340"/>
      <c r="Y60" s="340"/>
      <c r="Z60" s="340"/>
      <c r="AA60" s="511"/>
      <c r="AB60" s="523"/>
      <c r="AC60" s="340"/>
      <c r="AD60" s="340"/>
      <c r="AE60" s="340"/>
      <c r="AF60" s="340"/>
      <c r="AG60" s="340"/>
      <c r="AH60" s="340"/>
      <c r="AI60" s="511"/>
      <c r="AJ60" s="519"/>
      <c r="AK60" s="520"/>
      <c r="AL60" s="520"/>
      <c r="AM60" s="520"/>
      <c r="AN60" s="520"/>
      <c r="AO60" s="520"/>
      <c r="AP60" s="520"/>
      <c r="AQ60" s="534"/>
      <c r="AR60" s="369"/>
      <c r="AS60" s="479"/>
      <c r="AT60" s="479"/>
      <c r="AU60" s="479"/>
      <c r="AV60" s="467"/>
      <c r="AW60" s="467"/>
      <c r="AX60" s="467"/>
      <c r="AY60" s="468"/>
      <c r="AZ60" s="248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</row>
    <row r="61" spans="1:94" ht="16.5" customHeight="1" thickBot="1">
      <c r="A61" s="15"/>
      <c r="B61" s="15"/>
      <c r="C61" s="410" t="s">
        <v>6</v>
      </c>
      <c r="D61" s="328"/>
      <c r="E61" s="328"/>
      <c r="F61" s="330" t="str">
        <f>IF(C59="ここに","",VLOOKUP(C59,'登録ナンバー'!$A$1:$D$620,4,0))</f>
        <v>個人登録</v>
      </c>
      <c r="G61" s="330"/>
      <c r="H61" s="330"/>
      <c r="I61" s="330"/>
      <c r="J61" s="330"/>
      <c r="K61" s="269"/>
      <c r="L61" s="338" t="s">
        <v>6</v>
      </c>
      <c r="M61" s="338"/>
      <c r="N61" s="338"/>
      <c r="O61" s="338" t="str">
        <f>IF(L59="ここに","",VLOOKUP(L59,'登録ナンバー'!$A$1:$D$620,4,0))</f>
        <v>村田ＴＣ</v>
      </c>
      <c r="P61" s="338"/>
      <c r="Q61" s="338"/>
      <c r="R61" s="338"/>
      <c r="S61" s="576"/>
      <c r="T61" s="523"/>
      <c r="U61" s="340"/>
      <c r="V61" s="340"/>
      <c r="W61" s="340"/>
      <c r="X61" s="602"/>
      <c r="Y61" s="602"/>
      <c r="Z61" s="602"/>
      <c r="AA61" s="632"/>
      <c r="AB61" s="523"/>
      <c r="AC61" s="340"/>
      <c r="AD61" s="340"/>
      <c r="AE61" s="340"/>
      <c r="AF61" s="340"/>
      <c r="AG61" s="340"/>
      <c r="AH61" s="340"/>
      <c r="AI61" s="511"/>
      <c r="AJ61" s="519"/>
      <c r="AK61" s="520"/>
      <c r="AL61" s="520"/>
      <c r="AM61" s="520"/>
      <c r="AN61" s="520"/>
      <c r="AO61" s="520"/>
      <c r="AP61" s="520"/>
      <c r="AQ61" s="534"/>
      <c r="AR61" s="377">
        <f>IF(OR(COUNTIF(AS51:AU63,2)=3,COUNTIF(AS51:AU63,1)=3),(AB62+T62)/(T62+AF59+X59+AB62),"")</f>
      </c>
      <c r="AS61" s="480"/>
      <c r="AT61" s="480"/>
      <c r="AU61" s="480"/>
      <c r="AV61" s="469">
        <f>IF(AR61&lt;&gt;"",RANK(AR61,AR53:AR64),RANK(AS59,AS51:AU63))</f>
        <v>2</v>
      </c>
      <c r="AW61" s="469"/>
      <c r="AX61" s="469"/>
      <c r="AY61" s="470"/>
      <c r="AZ61" s="238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</row>
    <row r="62" spans="2:94" ht="7.5" customHeight="1" hidden="1">
      <c r="B62" s="15"/>
      <c r="C62" s="418"/>
      <c r="D62" s="419"/>
      <c r="E62" s="419"/>
      <c r="F62" s="269"/>
      <c r="G62" s="269"/>
      <c r="H62" s="269"/>
      <c r="I62" s="269"/>
      <c r="J62" s="269"/>
      <c r="K62" s="269"/>
      <c r="L62" s="515"/>
      <c r="M62" s="515"/>
      <c r="N62" s="515"/>
      <c r="O62" s="269"/>
      <c r="P62" s="269"/>
      <c r="Q62" s="269"/>
      <c r="R62" s="271"/>
      <c r="S62" s="272"/>
      <c r="T62" s="283">
        <f>IF(T59="⑦","7",IF(T59="⑥","6",T59))</f>
        <v>1</v>
      </c>
      <c r="U62" s="284"/>
      <c r="V62" s="284"/>
      <c r="W62" s="284"/>
      <c r="X62" s="284"/>
      <c r="Y62" s="284"/>
      <c r="Z62" s="284"/>
      <c r="AA62" s="285"/>
      <c r="AB62" s="283" t="str">
        <f>IF(AB59="⑦","7",IF(AB59="⑥","6",AB59))</f>
        <v>④</v>
      </c>
      <c r="AC62" s="284"/>
      <c r="AD62" s="284"/>
      <c r="AE62" s="284"/>
      <c r="AF62" s="284"/>
      <c r="AG62" s="284"/>
      <c r="AH62" s="284"/>
      <c r="AI62" s="284"/>
      <c r="AJ62" s="535"/>
      <c r="AK62" s="536"/>
      <c r="AL62" s="536"/>
      <c r="AM62" s="536"/>
      <c r="AN62" s="536"/>
      <c r="AO62" s="536"/>
      <c r="AP62" s="536"/>
      <c r="AQ62" s="537"/>
      <c r="AR62" s="599"/>
      <c r="AS62" s="598"/>
      <c r="AT62" s="598"/>
      <c r="AU62" s="598"/>
      <c r="AV62" s="600"/>
      <c r="AW62" s="600"/>
      <c r="AX62" s="600"/>
      <c r="AY62" s="601"/>
      <c r="AZ62" s="238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</row>
    <row r="63" spans="3:94" ht="7.5" customHeight="1"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</row>
    <row r="64" spans="26:87" ht="7.5" customHeight="1"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21"/>
      <c r="AO64" s="21"/>
      <c r="AP64" s="21"/>
      <c r="AQ64" s="21"/>
      <c r="AR64" s="21"/>
      <c r="AT64" s="370" t="s">
        <v>9</v>
      </c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CD64" s="6"/>
      <c r="CE64" s="6"/>
      <c r="CF64" s="6"/>
      <c r="CG64" s="6"/>
      <c r="CH64" s="6"/>
      <c r="CI64" s="6"/>
    </row>
    <row r="65" spans="26:87" ht="7.5" customHeight="1">
      <c r="Z65" s="21"/>
      <c r="AS65" s="6"/>
      <c r="AT65" s="370"/>
      <c r="AU65" s="370"/>
      <c r="AV65" s="370"/>
      <c r="AW65" s="370"/>
      <c r="AX65" s="370"/>
      <c r="AY65" s="370"/>
      <c r="AZ65" s="370"/>
      <c r="BA65" s="370"/>
      <c r="BB65" s="370"/>
      <c r="BC65" s="370"/>
      <c r="BD65" s="370"/>
      <c r="BE65" s="370"/>
      <c r="BF65" s="370"/>
      <c r="BG65" s="370"/>
      <c r="BH65" s="370"/>
      <c r="BI65" s="6"/>
      <c r="BJ65" s="6"/>
      <c r="BK65" s="6"/>
      <c r="BL65" s="6"/>
      <c r="BM65" s="6"/>
      <c r="BN65" s="32"/>
      <c r="BO65" s="32"/>
      <c r="BP65" s="32"/>
      <c r="BQ65" s="32"/>
      <c r="BR65" s="32"/>
      <c r="BS65" s="32"/>
      <c r="BT65" s="32"/>
      <c r="CD65" s="6"/>
      <c r="CE65" s="6"/>
      <c r="CF65" s="6"/>
      <c r="CG65" s="6"/>
      <c r="CH65" s="6"/>
      <c r="CI65" s="6"/>
    </row>
    <row r="66" spans="26:87" ht="7.5" customHeight="1">
      <c r="Z66" s="21"/>
      <c r="AS66" s="6"/>
      <c r="AT66" s="370"/>
      <c r="AU66" s="370"/>
      <c r="AV66" s="370"/>
      <c r="AW66" s="370"/>
      <c r="AX66" s="370"/>
      <c r="AY66" s="370"/>
      <c r="AZ66" s="370"/>
      <c r="BA66" s="370"/>
      <c r="BB66" s="370"/>
      <c r="BC66" s="370"/>
      <c r="BD66" s="370"/>
      <c r="BE66" s="370"/>
      <c r="BF66" s="370"/>
      <c r="BG66" s="370"/>
      <c r="BH66" s="370"/>
      <c r="BI66" s="6"/>
      <c r="BJ66" s="6"/>
      <c r="BK66" s="6"/>
      <c r="BL66" s="6"/>
      <c r="BM66" s="6"/>
      <c r="BN66" s="32"/>
      <c r="BO66" s="32"/>
      <c r="BP66" s="32"/>
      <c r="BQ66" s="32"/>
      <c r="BR66" s="32"/>
      <c r="BS66" s="32"/>
      <c r="BT66" s="32"/>
      <c r="CD66" s="6"/>
      <c r="CE66" s="6"/>
      <c r="CF66" s="6"/>
      <c r="CG66" s="6"/>
      <c r="CH66" s="6"/>
      <c r="CI66" s="6"/>
    </row>
    <row r="67" spans="26:91" ht="7.5" customHeight="1">
      <c r="Z67" s="6"/>
      <c r="AN67" s="6"/>
      <c r="AO67" s="6"/>
      <c r="AP67" s="6"/>
      <c r="AQ67" s="6"/>
      <c r="AR67" s="6"/>
      <c r="AS67" s="26"/>
      <c r="AT67" s="370"/>
      <c r="AU67" s="370"/>
      <c r="AV67" s="370"/>
      <c r="AW67" s="370"/>
      <c r="AX67" s="370"/>
      <c r="AY67" s="370"/>
      <c r="AZ67" s="370"/>
      <c r="BA67" s="370"/>
      <c r="BB67" s="370"/>
      <c r="BC67" s="370"/>
      <c r="BD67" s="370"/>
      <c r="BE67" s="370"/>
      <c r="BF67" s="370"/>
      <c r="BG67" s="370"/>
      <c r="BH67" s="370"/>
      <c r="BI67" s="6"/>
      <c r="BJ67" s="6"/>
      <c r="BK67" s="6"/>
      <c r="BL67" s="6"/>
      <c r="BM67" s="6"/>
      <c r="BN67" s="6"/>
      <c r="BO67" s="6"/>
      <c r="BP67" s="6"/>
      <c r="BQ67" s="6"/>
      <c r="BR67" s="32"/>
      <c r="BS67" s="32"/>
      <c r="BT67" s="32"/>
      <c r="BU67" s="32"/>
      <c r="BV67" s="32"/>
      <c r="BW67" s="32"/>
      <c r="BX67" s="32"/>
      <c r="CH67" s="6"/>
      <c r="CI67" s="6"/>
      <c r="CJ67" s="6"/>
      <c r="CK67" s="6"/>
      <c r="CL67" s="6"/>
      <c r="CM67" s="6"/>
    </row>
    <row r="68" spans="26:83" ht="7.5" customHeight="1">
      <c r="Z68" s="514" t="str">
        <f>IF($AB$11="","リーグ1・1位",VLOOKUP(1,$B$11:$S$20,5,FALSE))</f>
        <v>森</v>
      </c>
      <c r="AA68" s="514"/>
      <c r="AB68" s="514"/>
      <c r="AC68" s="514"/>
      <c r="AD68" s="514"/>
      <c r="AE68" s="514"/>
      <c r="AF68" s="514"/>
      <c r="AG68" s="356" t="str">
        <f>IF($AB$11="","",VLOOKUP(1,$B$11:$S$20,14,FALSE))</f>
        <v>山口</v>
      </c>
      <c r="AH68" s="356"/>
      <c r="AI68" s="356"/>
      <c r="AJ68" s="356"/>
      <c r="AK68" s="356"/>
      <c r="AL68" s="356"/>
      <c r="AM68" s="356"/>
      <c r="BR68" s="371" t="str">
        <f>IF($AB$51="","リーグ3・1位",VLOOKUP(1,$B$51:$S$62,5,FALSE))</f>
        <v>永松</v>
      </c>
      <c r="BS68" s="371"/>
      <c r="BT68" s="371"/>
      <c r="BU68" s="371"/>
      <c r="BV68" s="371"/>
      <c r="BW68" s="371"/>
      <c r="BX68" s="371"/>
      <c r="BY68" s="384" t="str">
        <f>IF($AB$51="","",VLOOKUP(1,$B$51:$S$62,14,FALSE))</f>
        <v>上野</v>
      </c>
      <c r="BZ68" s="384"/>
      <c r="CA68" s="384"/>
      <c r="CB68" s="384"/>
      <c r="CC68" s="384"/>
      <c r="CD68" s="384"/>
      <c r="CE68" s="384"/>
    </row>
    <row r="69" spans="26:83" ht="7.5" customHeight="1" thickBot="1">
      <c r="Z69" s="514"/>
      <c r="AA69" s="514"/>
      <c r="AB69" s="514"/>
      <c r="AC69" s="514"/>
      <c r="AD69" s="514"/>
      <c r="AE69" s="514"/>
      <c r="AF69" s="514"/>
      <c r="AG69" s="356"/>
      <c r="AH69" s="356"/>
      <c r="AI69" s="356"/>
      <c r="AJ69" s="356"/>
      <c r="AK69" s="356"/>
      <c r="AL69" s="356"/>
      <c r="AM69" s="356"/>
      <c r="AN69" s="291"/>
      <c r="AO69" s="291"/>
      <c r="AP69" s="291"/>
      <c r="AQ69" s="291"/>
      <c r="AR69" s="23"/>
      <c r="BJ69" s="7"/>
      <c r="BK69" s="7"/>
      <c r="BL69" s="7"/>
      <c r="BM69" s="7"/>
      <c r="BN69" s="23"/>
      <c r="BO69" s="23"/>
      <c r="BP69" s="23"/>
      <c r="BQ69" s="23"/>
      <c r="BR69" s="371"/>
      <c r="BS69" s="371"/>
      <c r="BT69" s="371"/>
      <c r="BU69" s="371"/>
      <c r="BV69" s="371"/>
      <c r="BW69" s="371"/>
      <c r="BX69" s="371"/>
      <c r="BY69" s="384"/>
      <c r="BZ69" s="384"/>
      <c r="CA69" s="384"/>
      <c r="CB69" s="384"/>
      <c r="CC69" s="384"/>
      <c r="CD69" s="384"/>
      <c r="CE69" s="384"/>
    </row>
    <row r="70" spans="26:83" ht="7.5" customHeight="1">
      <c r="Z70" s="514"/>
      <c r="AA70" s="514"/>
      <c r="AB70" s="514"/>
      <c r="AC70" s="514"/>
      <c r="AD70" s="514"/>
      <c r="AE70" s="514"/>
      <c r="AF70" s="514"/>
      <c r="AG70" s="356"/>
      <c r="AH70" s="356"/>
      <c r="AI70" s="356"/>
      <c r="AJ70" s="356"/>
      <c r="AK70" s="356"/>
      <c r="AL70" s="356"/>
      <c r="AM70" s="356"/>
      <c r="AN70" s="11"/>
      <c r="AO70" s="11"/>
      <c r="AP70" s="11"/>
      <c r="AQ70" s="305"/>
      <c r="AR70" s="24"/>
      <c r="AS70" s="31"/>
      <c r="AT70" s="11"/>
      <c r="AU70" s="11"/>
      <c r="AV70" s="11"/>
      <c r="AW70" s="393" t="s">
        <v>10</v>
      </c>
      <c r="AX70" s="393"/>
      <c r="AY70" s="393"/>
      <c r="AZ70" s="393"/>
      <c r="BA70" s="393"/>
      <c r="BB70" s="393"/>
      <c r="BC70" s="393"/>
      <c r="BD70" s="393"/>
      <c r="BE70" s="393"/>
      <c r="BF70" s="11"/>
      <c r="BG70" s="11"/>
      <c r="BH70" s="11"/>
      <c r="BI70" s="11"/>
      <c r="BJ70" s="40"/>
      <c r="BK70" s="11"/>
      <c r="BL70" s="11"/>
      <c r="BM70" s="11"/>
      <c r="BN70" s="11"/>
      <c r="BO70" s="11"/>
      <c r="BP70" s="11"/>
      <c r="BR70" s="371"/>
      <c r="BS70" s="371"/>
      <c r="BT70" s="371"/>
      <c r="BU70" s="371"/>
      <c r="BV70" s="371"/>
      <c r="BW70" s="371"/>
      <c r="BX70" s="371"/>
      <c r="BY70" s="384"/>
      <c r="BZ70" s="384"/>
      <c r="CA70" s="384"/>
      <c r="CB70" s="384"/>
      <c r="CC70" s="384"/>
      <c r="CD70" s="384"/>
      <c r="CE70" s="384"/>
    </row>
    <row r="71" spans="26:83" ht="7.5" customHeight="1" thickBot="1">
      <c r="Z71" s="382" t="str">
        <f>IF($CA$31="","リーグ5・2位",VLOOKUP(2,$BA$31:$BR$42,5,FALSE))</f>
        <v>鈴木</v>
      </c>
      <c r="AA71" s="382"/>
      <c r="AB71" s="382"/>
      <c r="AC71" s="382"/>
      <c r="AD71" s="382"/>
      <c r="AE71" s="382"/>
      <c r="AF71" s="382"/>
      <c r="AG71" s="371" t="str">
        <f>IF($CA$31="","",VLOOKUP(2,$BA$31:$BR$42,14,FALSE))</f>
        <v>吉岡</v>
      </c>
      <c r="AH71" s="371"/>
      <c r="AI71" s="371"/>
      <c r="AJ71" s="371"/>
      <c r="AK71" s="371"/>
      <c r="AL71" s="371"/>
      <c r="AM71" s="371"/>
      <c r="AN71" s="11"/>
      <c r="AO71" s="11"/>
      <c r="AP71" s="11"/>
      <c r="AQ71" s="306"/>
      <c r="AR71" s="25"/>
      <c r="AS71" s="293"/>
      <c r="AT71" s="291"/>
      <c r="AU71" s="291"/>
      <c r="AV71" s="291"/>
      <c r="AW71" s="393"/>
      <c r="AX71" s="393"/>
      <c r="AY71" s="393"/>
      <c r="AZ71" s="393"/>
      <c r="BA71" s="393"/>
      <c r="BB71" s="393"/>
      <c r="BC71" s="393"/>
      <c r="BD71" s="393"/>
      <c r="BE71" s="393"/>
      <c r="BF71" s="291"/>
      <c r="BG71" s="291"/>
      <c r="BH71" s="291"/>
      <c r="BI71" s="292"/>
      <c r="BJ71" s="31"/>
      <c r="BK71" s="11"/>
      <c r="BL71" s="11"/>
      <c r="BM71" s="11"/>
      <c r="BN71" s="11"/>
      <c r="BO71" s="11"/>
      <c r="BP71" s="23"/>
      <c r="BQ71" s="7"/>
      <c r="BR71" s="371" t="str">
        <f>IF($AB$31="","リーグ2・2位",VLOOKUP(2,$B$30:$S$41,5,FALSE))</f>
        <v>木村</v>
      </c>
      <c r="BS71" s="371"/>
      <c r="BT71" s="371"/>
      <c r="BU71" s="371"/>
      <c r="BV71" s="371"/>
      <c r="BW71" s="371"/>
      <c r="BX71" s="371"/>
      <c r="BY71" s="384" t="str">
        <f>IF($AB$31="","",VLOOKUP(2,$B$30:$S$41,14,FALSE))</f>
        <v>福永</v>
      </c>
      <c r="BZ71" s="384"/>
      <c r="CA71" s="384"/>
      <c r="CB71" s="384"/>
      <c r="CC71" s="384"/>
      <c r="CD71" s="384"/>
      <c r="CE71" s="384"/>
    </row>
    <row r="72" spans="26:83" ht="7.5" customHeight="1">
      <c r="Z72" s="382"/>
      <c r="AA72" s="382"/>
      <c r="AB72" s="382"/>
      <c r="AC72" s="382"/>
      <c r="AD72" s="382"/>
      <c r="AE72" s="382"/>
      <c r="AF72" s="382"/>
      <c r="AG72" s="371"/>
      <c r="AH72" s="371"/>
      <c r="AI72" s="371"/>
      <c r="AJ72" s="371"/>
      <c r="AK72" s="371"/>
      <c r="AL72" s="371"/>
      <c r="AM72" s="371"/>
      <c r="AN72" s="295"/>
      <c r="AO72" s="295"/>
      <c r="AP72" s="296"/>
      <c r="AQ72" s="260"/>
      <c r="AR72" s="25"/>
      <c r="AS72" s="549" t="s">
        <v>1336</v>
      </c>
      <c r="AT72" s="550"/>
      <c r="AU72" s="550"/>
      <c r="AV72" s="683"/>
      <c r="AW72" s="393"/>
      <c r="AX72" s="393"/>
      <c r="AY72" s="393"/>
      <c r="AZ72" s="393"/>
      <c r="BA72" s="393"/>
      <c r="BB72" s="393"/>
      <c r="BC72" s="393"/>
      <c r="BD72" s="393"/>
      <c r="BE72" s="393"/>
      <c r="BF72" s="549" t="s">
        <v>1340</v>
      </c>
      <c r="BG72" s="550"/>
      <c r="BH72" s="550"/>
      <c r="BI72" s="683"/>
      <c r="BJ72" s="11"/>
      <c r="BK72" s="11"/>
      <c r="BL72" s="11"/>
      <c r="BM72" s="11"/>
      <c r="BN72" s="11"/>
      <c r="BO72" s="25"/>
      <c r="BP72" s="300"/>
      <c r="BQ72" s="295"/>
      <c r="BR72" s="371"/>
      <c r="BS72" s="371"/>
      <c r="BT72" s="371"/>
      <c r="BU72" s="371"/>
      <c r="BV72" s="371"/>
      <c r="BW72" s="371"/>
      <c r="BX72" s="371"/>
      <c r="BY72" s="384"/>
      <c r="BZ72" s="384"/>
      <c r="CA72" s="384"/>
      <c r="CB72" s="384"/>
      <c r="CC72" s="384"/>
      <c r="CD72" s="384"/>
      <c r="CE72" s="384"/>
    </row>
    <row r="73" spans="26:86" ht="7.5" customHeight="1" thickBot="1">
      <c r="Z73" s="382"/>
      <c r="AA73" s="382"/>
      <c r="AB73" s="382"/>
      <c r="AC73" s="382"/>
      <c r="AD73" s="382"/>
      <c r="AE73" s="382"/>
      <c r="AF73" s="382"/>
      <c r="AG73" s="371"/>
      <c r="AH73" s="371"/>
      <c r="AI73" s="371"/>
      <c r="AJ73" s="371"/>
      <c r="AK73" s="371"/>
      <c r="AL73" s="371"/>
      <c r="AM73" s="371"/>
      <c r="AN73" s="297"/>
      <c r="AO73" s="297"/>
      <c r="AP73" s="298"/>
      <c r="AQ73" s="302"/>
      <c r="AR73" s="9"/>
      <c r="AS73" s="434"/>
      <c r="AT73" s="371"/>
      <c r="AU73" s="371"/>
      <c r="AV73" s="570"/>
      <c r="AW73" s="393"/>
      <c r="AX73" s="393"/>
      <c r="AY73" s="393"/>
      <c r="AZ73" s="393"/>
      <c r="BA73" s="393"/>
      <c r="BB73" s="393"/>
      <c r="BC73" s="393"/>
      <c r="BD73" s="393"/>
      <c r="BE73" s="393"/>
      <c r="BF73" s="434"/>
      <c r="BG73" s="371"/>
      <c r="BH73" s="371"/>
      <c r="BI73" s="570"/>
      <c r="BJ73" s="291"/>
      <c r="BK73" s="23"/>
      <c r="BL73" s="23"/>
      <c r="BM73" s="23"/>
      <c r="BN73" s="291"/>
      <c r="BO73" s="292"/>
      <c r="BP73" s="301"/>
      <c r="BQ73" s="297"/>
      <c r="BR73" s="371"/>
      <c r="BS73" s="371"/>
      <c r="BT73" s="371"/>
      <c r="BU73" s="371"/>
      <c r="BV73" s="371"/>
      <c r="BW73" s="371"/>
      <c r="BX73" s="371"/>
      <c r="BY73" s="384"/>
      <c r="BZ73" s="384"/>
      <c r="CA73" s="384"/>
      <c r="CB73" s="384"/>
      <c r="CC73" s="384"/>
      <c r="CD73" s="384"/>
      <c r="CE73" s="384"/>
      <c r="CH73" s="11"/>
    </row>
    <row r="74" spans="26:86" ht="7.5" customHeight="1">
      <c r="Z74" s="382" t="s">
        <v>1331</v>
      </c>
      <c r="AA74" s="382"/>
      <c r="AB74" s="382"/>
      <c r="AC74" s="382"/>
      <c r="AD74" s="382"/>
      <c r="AE74" s="382"/>
      <c r="AF74" s="382"/>
      <c r="AG74" s="371" t="str">
        <f>IF($CA$11="","",VLOOKUP(2,$BA$11:$BR$21,14,FALSE))</f>
        <v>草野</v>
      </c>
      <c r="AH74" s="371"/>
      <c r="AI74" s="371"/>
      <c r="AJ74" s="371"/>
      <c r="AK74" s="371"/>
      <c r="AL74" s="371"/>
      <c r="AM74" s="371"/>
      <c r="AN74" s="297"/>
      <c r="AO74" s="297"/>
      <c r="AP74" s="297"/>
      <c r="AQ74" s="388" t="s">
        <v>1336</v>
      </c>
      <c r="AR74" s="384"/>
      <c r="AS74" s="384"/>
      <c r="AT74" s="384"/>
      <c r="AU74" s="384"/>
      <c r="AV74" s="384"/>
      <c r="AW74" s="294"/>
      <c r="AY74" s="294"/>
      <c r="BA74" s="29"/>
      <c r="BE74" s="10"/>
      <c r="BF74" s="545" t="s">
        <v>1336</v>
      </c>
      <c r="BG74" s="546"/>
      <c r="BH74" s="546"/>
      <c r="BI74" s="546"/>
      <c r="BJ74" s="546"/>
      <c r="BK74" s="546"/>
      <c r="BL74" s="546"/>
      <c r="BM74" s="546"/>
      <c r="BN74" s="546"/>
      <c r="BO74" s="547"/>
      <c r="BP74" s="297"/>
      <c r="BQ74" s="297"/>
      <c r="BR74" s="371" t="str">
        <f>IF($AB$11="","リーグ1.2位",VLOOKUP(2,$B$11:$S$22,5,FALSE))</f>
        <v>辰巳</v>
      </c>
      <c r="BS74" s="371"/>
      <c r="BT74" s="371"/>
      <c r="BU74" s="371"/>
      <c r="BV74" s="371"/>
      <c r="BW74" s="371"/>
      <c r="BX74" s="371"/>
      <c r="BY74" s="384" t="str">
        <f>IF($AB$11="","",VLOOKUP(2,$B$11:$S$22,14,FALSE))</f>
        <v>川上</v>
      </c>
      <c r="BZ74" s="384"/>
      <c r="CA74" s="384"/>
      <c r="CB74" s="384"/>
      <c r="CC74" s="384"/>
      <c r="CD74" s="384"/>
      <c r="CE74" s="384"/>
      <c r="CH74" s="11"/>
    </row>
    <row r="75" spans="26:83" ht="7.5" customHeight="1" thickBot="1">
      <c r="Z75" s="382"/>
      <c r="AA75" s="382"/>
      <c r="AB75" s="382"/>
      <c r="AC75" s="382"/>
      <c r="AD75" s="382"/>
      <c r="AE75" s="382"/>
      <c r="AF75" s="382"/>
      <c r="AG75" s="371"/>
      <c r="AH75" s="371"/>
      <c r="AI75" s="371"/>
      <c r="AJ75" s="371"/>
      <c r="AK75" s="371"/>
      <c r="AL75" s="371"/>
      <c r="AM75" s="371"/>
      <c r="AN75" s="299"/>
      <c r="AO75" s="299"/>
      <c r="AP75" s="299"/>
      <c r="AQ75" s="389"/>
      <c r="AR75" s="384"/>
      <c r="AS75" s="384"/>
      <c r="AT75" s="384"/>
      <c r="AU75" s="384"/>
      <c r="AV75" s="384"/>
      <c r="AW75" s="551" t="s">
        <v>1339</v>
      </c>
      <c r="AX75" s="371"/>
      <c r="AY75" s="371"/>
      <c r="AZ75" s="371"/>
      <c r="BA75" s="371"/>
      <c r="BB75" s="371"/>
      <c r="BC75" s="371"/>
      <c r="BD75" s="371"/>
      <c r="BE75" s="383"/>
      <c r="BF75" s="548"/>
      <c r="BG75" s="546"/>
      <c r="BH75" s="546"/>
      <c r="BI75" s="546"/>
      <c r="BJ75" s="546"/>
      <c r="BK75" s="546"/>
      <c r="BL75" s="546"/>
      <c r="BM75" s="546"/>
      <c r="BN75" s="546"/>
      <c r="BO75" s="547"/>
      <c r="BP75" s="297"/>
      <c r="BQ75" s="297"/>
      <c r="BR75" s="371"/>
      <c r="BS75" s="371"/>
      <c r="BT75" s="371"/>
      <c r="BU75" s="371"/>
      <c r="BV75" s="371"/>
      <c r="BW75" s="371"/>
      <c r="BX75" s="371"/>
      <c r="BY75" s="384"/>
      <c r="BZ75" s="384"/>
      <c r="CA75" s="384"/>
      <c r="CB75" s="384"/>
      <c r="CC75" s="384"/>
      <c r="CD75" s="384"/>
      <c r="CE75" s="384"/>
    </row>
    <row r="76" spans="26:83" ht="7.5" customHeight="1">
      <c r="Z76" s="382"/>
      <c r="AA76" s="382"/>
      <c r="AB76" s="382"/>
      <c r="AC76" s="382"/>
      <c r="AD76" s="382"/>
      <c r="AE76" s="382"/>
      <c r="AF76" s="382"/>
      <c r="AG76" s="371"/>
      <c r="AH76" s="371"/>
      <c r="AI76" s="371"/>
      <c r="AJ76" s="371"/>
      <c r="AK76" s="371"/>
      <c r="AL76" s="371"/>
      <c r="AM76" s="371"/>
      <c r="AN76" s="11"/>
      <c r="AO76" s="11"/>
      <c r="AW76" s="552"/>
      <c r="AX76" s="371"/>
      <c r="AY76" s="371"/>
      <c r="AZ76" s="371"/>
      <c r="BA76" s="371"/>
      <c r="BB76" s="371"/>
      <c r="BC76" s="371"/>
      <c r="BD76" s="371"/>
      <c r="BE76" s="383"/>
      <c r="BN76" s="11"/>
      <c r="BO76" s="11"/>
      <c r="BP76" s="290"/>
      <c r="BQ76" s="290"/>
      <c r="BR76" s="371"/>
      <c r="BS76" s="371"/>
      <c r="BT76" s="371"/>
      <c r="BU76" s="371"/>
      <c r="BV76" s="371"/>
      <c r="BW76" s="371"/>
      <c r="BX76" s="371"/>
      <c r="BY76" s="384"/>
      <c r="BZ76" s="384"/>
      <c r="CA76" s="384"/>
      <c r="CB76" s="384"/>
      <c r="CC76" s="384"/>
      <c r="CD76" s="384"/>
      <c r="CE76" s="384"/>
    </row>
    <row r="77" spans="26:83" ht="7.5" customHeight="1" thickBot="1">
      <c r="Z77" s="21"/>
      <c r="AA77" s="21"/>
      <c r="AB77" s="21"/>
      <c r="AC77" s="21"/>
      <c r="AD77" s="21"/>
      <c r="AE77" s="21"/>
      <c r="AF77" s="21"/>
      <c r="AN77" s="11"/>
      <c r="AO77" s="11"/>
      <c r="AT77" s="310"/>
      <c r="AU77" s="310"/>
      <c r="AV77" s="310"/>
      <c r="AW77" s="307"/>
      <c r="AX77" s="313"/>
      <c r="AY77" s="312"/>
      <c r="AZ77" s="7"/>
      <c r="BA77" s="42"/>
      <c r="BB77" s="39"/>
      <c r="BC77" s="7"/>
      <c r="BD77" s="7"/>
      <c r="BE77" s="38"/>
      <c r="BF77" s="28"/>
      <c r="BN77" s="11"/>
      <c r="BO77" s="11"/>
      <c r="BP77" s="11"/>
      <c r="BQ77" s="11"/>
      <c r="BY77" s="265"/>
      <c r="BZ77" s="265"/>
      <c r="CA77" s="265"/>
      <c r="CB77" s="265"/>
      <c r="CC77" s="265"/>
      <c r="CD77" s="265"/>
      <c r="CE77" s="265"/>
    </row>
    <row r="78" spans="2:114" s="6" customFormat="1" ht="7.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382" t="str">
        <f>IF(AB51="","リーグ3・2位",VLOOKUP(2,$B$51:$S$62,5,FALSE))</f>
        <v>征矢</v>
      </c>
      <c r="AA78" s="382"/>
      <c r="AB78" s="382"/>
      <c r="AC78" s="382"/>
      <c r="AD78" s="382"/>
      <c r="AE78" s="382"/>
      <c r="AF78" s="382"/>
      <c r="AG78" s="371" t="str">
        <f>IF(AB51="","",VLOOKUP(2,$B$51:$S$62,14,FALSE))</f>
        <v>村川</v>
      </c>
      <c r="AH78" s="371"/>
      <c r="AI78" s="371"/>
      <c r="AJ78" s="371"/>
      <c r="AK78" s="371"/>
      <c r="AL78" s="371"/>
      <c r="AM78" s="371"/>
      <c r="AN78" s="11"/>
      <c r="AO78" s="11"/>
      <c r="AP78" s="11"/>
      <c r="AQ78" s="11"/>
      <c r="AR78" s="11"/>
      <c r="AS78" s="8"/>
      <c r="AT78" s="310"/>
      <c r="AU78" s="553" t="s">
        <v>1342</v>
      </c>
      <c r="AV78" s="553"/>
      <c r="AW78" s="553"/>
      <c r="AX78" s="553"/>
      <c r="AY78" s="553"/>
      <c r="AZ78" s="553"/>
      <c r="BA78" s="553"/>
      <c r="BB78" s="553"/>
      <c r="BC78" s="553"/>
      <c r="BD78" s="553"/>
      <c r="BE78" s="554"/>
      <c r="BF78" s="8"/>
      <c r="BG78" s="8"/>
      <c r="BH78" s="8"/>
      <c r="BI78" s="8"/>
      <c r="BJ78" s="8"/>
      <c r="BK78" s="8"/>
      <c r="BL78" s="8"/>
      <c r="BM78" s="8"/>
      <c r="BN78" s="11"/>
      <c r="BO78" s="11"/>
      <c r="BP78" s="11"/>
      <c r="BQ78" s="11"/>
      <c r="BY78" s="265"/>
      <c r="BZ78" s="265"/>
      <c r="CA78" s="265"/>
      <c r="CB78" s="265"/>
      <c r="CC78" s="265"/>
      <c r="CD78" s="265"/>
      <c r="CE78" s="265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</row>
    <row r="79" spans="2:92" s="6" customFormat="1" ht="7.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382"/>
      <c r="AA79" s="382"/>
      <c r="AB79" s="382"/>
      <c r="AC79" s="382"/>
      <c r="AD79" s="382"/>
      <c r="AE79" s="382"/>
      <c r="AF79" s="382"/>
      <c r="AG79" s="371"/>
      <c r="AH79" s="371"/>
      <c r="AI79" s="371"/>
      <c r="AJ79" s="371"/>
      <c r="AK79" s="371"/>
      <c r="AL79" s="371"/>
      <c r="AM79" s="371"/>
      <c r="AN79" s="23"/>
      <c r="AO79" s="23"/>
      <c r="AP79" s="45"/>
      <c r="AQ79" s="23"/>
      <c r="AR79" s="23"/>
      <c r="AS79" s="8"/>
      <c r="AT79" s="8"/>
      <c r="AU79" s="553"/>
      <c r="AV79" s="553"/>
      <c r="AW79" s="553"/>
      <c r="AX79" s="553"/>
      <c r="AY79" s="553"/>
      <c r="AZ79" s="553"/>
      <c r="BA79" s="553"/>
      <c r="BB79" s="553"/>
      <c r="BC79" s="553"/>
      <c r="BD79" s="553"/>
      <c r="BE79" s="554"/>
      <c r="BF79" s="8"/>
      <c r="BG79" s="8"/>
      <c r="BH79" s="8"/>
      <c r="BI79" s="8"/>
      <c r="BJ79" s="8"/>
      <c r="BK79" s="8"/>
      <c r="BL79" s="8"/>
      <c r="BM79" s="8"/>
      <c r="BN79" s="11"/>
      <c r="BO79" s="11"/>
      <c r="BP79" s="8"/>
      <c r="BQ79" s="8"/>
      <c r="BR79" s="371" t="s">
        <v>1335</v>
      </c>
      <c r="BS79" s="371"/>
      <c r="BT79" s="371"/>
      <c r="BU79" s="371"/>
      <c r="BV79" s="371"/>
      <c r="BW79" s="371"/>
      <c r="BX79" s="371"/>
      <c r="BY79" s="586" t="str">
        <f>IF($CA$11="","",VLOOKUP(1,$BA$11:$BR$21,14,FALSE))</f>
        <v>梶木</v>
      </c>
      <c r="BZ79" s="586"/>
      <c r="CA79" s="586"/>
      <c r="CB79" s="586"/>
      <c r="CC79" s="586"/>
      <c r="CD79" s="586"/>
      <c r="CE79" s="586"/>
      <c r="CH79" s="8"/>
      <c r="CI79" s="8"/>
      <c r="CJ79" s="8"/>
      <c r="CK79" s="8"/>
      <c r="CL79" s="8"/>
      <c r="CM79" s="8"/>
      <c r="CN79" s="8"/>
    </row>
    <row r="80" spans="2:114" s="5" customFormat="1" ht="14.25" thickBo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82"/>
      <c r="AA80" s="382"/>
      <c r="AB80" s="382"/>
      <c r="AC80" s="382"/>
      <c r="AD80" s="382"/>
      <c r="AE80" s="382"/>
      <c r="AF80" s="382"/>
      <c r="AG80" s="371"/>
      <c r="AH80" s="371"/>
      <c r="AI80" s="371"/>
      <c r="AJ80" s="371"/>
      <c r="AK80" s="371"/>
      <c r="AL80" s="371"/>
      <c r="AM80" s="371"/>
      <c r="AN80" s="559"/>
      <c r="AO80" s="559"/>
      <c r="AP80" s="559"/>
      <c r="AQ80" s="559"/>
      <c r="AR80" s="560"/>
      <c r="AS80" s="28"/>
      <c r="AT80" s="8"/>
      <c r="AU80" s="8"/>
      <c r="AV80" s="10"/>
      <c r="AW80" s="8"/>
      <c r="AX80" s="8"/>
      <c r="AY80" s="8"/>
      <c r="AZ80" s="8"/>
      <c r="BA80" s="8"/>
      <c r="BB80" s="8"/>
      <c r="BC80" s="8"/>
      <c r="BD80" s="8"/>
      <c r="BE80" s="311"/>
      <c r="BF80" s="8"/>
      <c r="BG80" s="8"/>
      <c r="BH80" s="8"/>
      <c r="BI80" s="8"/>
      <c r="BJ80" s="309"/>
      <c r="BK80" s="8"/>
      <c r="BL80" s="8"/>
      <c r="BM80" s="8"/>
      <c r="BN80" s="23"/>
      <c r="BO80" s="23"/>
      <c r="BP80" s="7"/>
      <c r="BQ80" s="7"/>
      <c r="BR80" s="371"/>
      <c r="BS80" s="371"/>
      <c r="BT80" s="371"/>
      <c r="BU80" s="371"/>
      <c r="BV80" s="371"/>
      <c r="BW80" s="371"/>
      <c r="BX80" s="371"/>
      <c r="BY80" s="586"/>
      <c r="BZ80" s="586"/>
      <c r="CA80" s="586"/>
      <c r="CB80" s="586"/>
      <c r="CC80" s="586"/>
      <c r="CD80" s="586"/>
      <c r="CE80" s="586"/>
      <c r="CF80" s="8"/>
      <c r="CG80" s="8"/>
      <c r="CH80" s="8"/>
      <c r="CI80" s="8"/>
      <c r="CJ80" s="8"/>
      <c r="CK80" s="8"/>
      <c r="CL80" s="8"/>
      <c r="CM80" s="8"/>
      <c r="CN80" s="8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</row>
    <row r="81" spans="2:87" s="5" customFormat="1" ht="14.25" thickBo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1"/>
      <c r="AA81" s="21"/>
      <c r="AB81" s="21"/>
      <c r="AC81" s="21"/>
      <c r="AD81" s="21"/>
      <c r="AE81" s="21"/>
      <c r="AF81" s="21"/>
      <c r="AG81" s="8"/>
      <c r="AH81" s="8"/>
      <c r="AI81" s="8"/>
      <c r="AJ81" s="8"/>
      <c r="AK81" s="8"/>
      <c r="AL81" s="8"/>
      <c r="AM81" s="8"/>
      <c r="AN81" s="561"/>
      <c r="AO81" s="561"/>
      <c r="AP81" s="561"/>
      <c r="AQ81" s="561"/>
      <c r="AR81" s="562"/>
      <c r="AS81" s="36"/>
      <c r="AT81" s="37"/>
      <c r="AU81" s="37"/>
      <c r="AV81" s="38"/>
      <c r="AW81" s="8"/>
      <c r="AX81" s="6"/>
      <c r="AY81" s="6"/>
      <c r="AZ81" s="6"/>
      <c r="BA81" s="6"/>
      <c r="BB81" s="6"/>
      <c r="BC81" s="6"/>
      <c r="BD81" s="6"/>
      <c r="BE81" s="311"/>
      <c r="BF81" s="37"/>
      <c r="BG81" s="37"/>
      <c r="BH81" s="37"/>
      <c r="BI81" s="38"/>
      <c r="BJ81" s="434"/>
      <c r="BK81" s="371"/>
      <c r="BL81" s="371"/>
      <c r="BM81" s="371"/>
      <c r="BN81" s="371"/>
      <c r="BO81" s="371"/>
      <c r="BP81" s="371"/>
      <c r="BQ81" s="11"/>
      <c r="BR81" s="371"/>
      <c r="BS81" s="371"/>
      <c r="BT81" s="371"/>
      <c r="BU81" s="371"/>
      <c r="BV81" s="371"/>
      <c r="BW81" s="371"/>
      <c r="BX81" s="371"/>
      <c r="BY81" s="586"/>
      <c r="BZ81" s="586"/>
      <c r="CA81" s="586"/>
      <c r="CB81" s="586"/>
      <c r="CC81" s="586"/>
      <c r="CD81" s="586"/>
      <c r="CE81" s="586"/>
      <c r="CF81" s="1"/>
      <c r="CG81" s="1"/>
      <c r="CH81" s="1"/>
      <c r="CI81" s="1"/>
    </row>
    <row r="82" spans="2:119" ht="7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82" t="str">
        <f>IF($AB$31="","リーグ2・1位",VLOOKUP(1,$B$30:$S$41,5,FALSE))</f>
        <v>上津</v>
      </c>
      <c r="AA82" s="382"/>
      <c r="AB82" s="382"/>
      <c r="AC82" s="382"/>
      <c r="AD82" s="382"/>
      <c r="AE82" s="382"/>
      <c r="AF82" s="382"/>
      <c r="AG82" s="371" t="str">
        <f>IF($AB$31="","",VLOOKUP(1,$B$30:$S$41,14,FALSE))</f>
        <v>青木</v>
      </c>
      <c r="AH82" s="371"/>
      <c r="AI82" s="371"/>
      <c r="AJ82" s="371"/>
      <c r="AK82" s="371"/>
      <c r="AL82" s="371"/>
      <c r="AM82" s="371"/>
      <c r="AN82" s="561"/>
      <c r="AO82" s="561"/>
      <c r="AP82" s="561"/>
      <c r="AQ82" s="561"/>
      <c r="AR82" s="561"/>
      <c r="AS82" s="388" t="s">
        <v>1337</v>
      </c>
      <c r="AT82" s="384"/>
      <c r="AU82" s="384"/>
      <c r="AV82" s="384"/>
      <c r="AW82" s="384"/>
      <c r="AX82" s="6"/>
      <c r="AY82" s="6"/>
      <c r="AZ82" s="6"/>
      <c r="BA82" s="6"/>
      <c r="BB82" s="6"/>
      <c r="BC82" s="6"/>
      <c r="BD82" s="6"/>
      <c r="BE82" s="11"/>
      <c r="BF82" s="587" t="s">
        <v>1336</v>
      </c>
      <c r="BG82" s="588"/>
      <c r="BH82" s="588"/>
      <c r="BI82" s="589"/>
      <c r="BJ82" s="371"/>
      <c r="BK82" s="371"/>
      <c r="BL82" s="371"/>
      <c r="BM82" s="371"/>
      <c r="BN82" s="371"/>
      <c r="BO82" s="371"/>
      <c r="BP82" s="371"/>
      <c r="BQ82" s="11"/>
      <c r="BR82" s="340" t="str">
        <f>IF($CA$31="","リーグ5・1位",VLOOKUP(1,$BA$31:$BR$42,5,FALSE))</f>
        <v>川並</v>
      </c>
      <c r="BS82" s="340"/>
      <c r="BT82" s="340"/>
      <c r="BU82" s="340"/>
      <c r="BV82" s="340"/>
      <c r="BW82" s="340"/>
      <c r="BX82" s="340"/>
      <c r="BY82" s="513" t="str">
        <f>IF($CA$31="","",VLOOKUP(1,$BA$31:$BR$42,14,FALSE))</f>
        <v>田中</v>
      </c>
      <c r="BZ82" s="513"/>
      <c r="CA82" s="513"/>
      <c r="CB82" s="513"/>
      <c r="CC82" s="513"/>
      <c r="CD82" s="513"/>
      <c r="CE82" s="513"/>
      <c r="CF82" s="1"/>
      <c r="CG82" s="1"/>
      <c r="CH82" s="1"/>
      <c r="CI82" s="1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22"/>
      <c r="DL82" s="22"/>
      <c r="DM82" s="22"/>
      <c r="DN82" s="22"/>
      <c r="DO82" s="22"/>
    </row>
    <row r="83" spans="26:118" ht="7.5" customHeight="1" thickBot="1">
      <c r="Z83" s="382"/>
      <c r="AA83" s="382"/>
      <c r="AB83" s="382"/>
      <c r="AC83" s="382"/>
      <c r="AD83" s="382"/>
      <c r="AE83" s="382"/>
      <c r="AF83" s="382"/>
      <c r="AG83" s="371"/>
      <c r="AH83" s="371"/>
      <c r="AI83" s="371"/>
      <c r="AJ83" s="371"/>
      <c r="AK83" s="371"/>
      <c r="AL83" s="371"/>
      <c r="AM83" s="371"/>
      <c r="AN83" s="561"/>
      <c r="AO83" s="561"/>
      <c r="AP83" s="561"/>
      <c r="AQ83" s="561"/>
      <c r="AR83" s="563"/>
      <c r="AS83" s="389"/>
      <c r="AT83" s="384"/>
      <c r="AU83" s="384"/>
      <c r="AV83" s="384"/>
      <c r="AW83" s="384"/>
      <c r="AX83" s="11"/>
      <c r="AY83" s="11"/>
      <c r="AZ83" s="11"/>
      <c r="BA83" s="11"/>
      <c r="BB83" s="11"/>
      <c r="BC83" s="11"/>
      <c r="BD83" s="11"/>
      <c r="BE83" s="11"/>
      <c r="BF83" s="382"/>
      <c r="BG83" s="382"/>
      <c r="BH83" s="382"/>
      <c r="BI83" s="391"/>
      <c r="BJ83" s="564"/>
      <c r="BK83" s="564"/>
      <c r="BL83" s="564"/>
      <c r="BM83" s="564"/>
      <c r="BN83" s="564"/>
      <c r="BO83" s="564"/>
      <c r="BP83" s="564"/>
      <c r="BQ83" s="291"/>
      <c r="BR83" s="340"/>
      <c r="BS83" s="340"/>
      <c r="BT83" s="340"/>
      <c r="BU83" s="340"/>
      <c r="BV83" s="340"/>
      <c r="BW83" s="340"/>
      <c r="BX83" s="340"/>
      <c r="BY83" s="513"/>
      <c r="BZ83" s="513"/>
      <c r="CA83" s="513"/>
      <c r="CB83" s="513"/>
      <c r="CC83" s="513"/>
      <c r="CD83" s="513"/>
      <c r="CE83" s="513"/>
      <c r="CF83" s="1"/>
      <c r="CG83" s="1"/>
      <c r="CH83" s="1"/>
      <c r="CI83" s="1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</row>
    <row r="84" spans="26:118" ht="7.5" customHeight="1">
      <c r="Z84" s="382"/>
      <c r="AA84" s="382"/>
      <c r="AB84" s="382"/>
      <c r="AC84" s="382"/>
      <c r="AD84" s="382"/>
      <c r="AE84" s="382"/>
      <c r="AF84" s="382"/>
      <c r="AG84" s="371"/>
      <c r="AH84" s="371"/>
      <c r="AI84" s="371"/>
      <c r="AJ84" s="371"/>
      <c r="AK84" s="371"/>
      <c r="AL84" s="371"/>
      <c r="AM84" s="371"/>
      <c r="AN84" s="290"/>
      <c r="AO84" s="290"/>
      <c r="AP84" s="290"/>
      <c r="AQ84" s="290"/>
      <c r="AR84" s="11"/>
      <c r="BR84" s="340"/>
      <c r="BS84" s="340"/>
      <c r="BT84" s="340"/>
      <c r="BU84" s="340"/>
      <c r="BV84" s="340"/>
      <c r="BW84" s="340"/>
      <c r="BX84" s="340"/>
      <c r="BY84" s="513"/>
      <c r="BZ84" s="513"/>
      <c r="CA84" s="513"/>
      <c r="CB84" s="513"/>
      <c r="CC84" s="513"/>
      <c r="CD84" s="513"/>
      <c r="CE84" s="513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</row>
    <row r="85" spans="60:112" ht="18.75" customHeight="1"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</row>
    <row r="86" spans="2:52" ht="7.5" customHeight="1">
      <c r="B86" s="1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P86" s="370" t="s">
        <v>1319</v>
      </c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  <c r="AL86" s="370"/>
      <c r="AM86" s="370"/>
      <c r="AN86" s="370"/>
      <c r="AO86" s="370"/>
      <c r="AP86" s="370"/>
      <c r="AQ86" s="370"/>
      <c r="AR86" s="370"/>
      <c r="AS86" s="370"/>
      <c r="AT86" s="370"/>
      <c r="AU86" s="370"/>
      <c r="AV86" s="370"/>
      <c r="AW86" s="370"/>
      <c r="AX86" s="32"/>
      <c r="AY86" s="32"/>
      <c r="AZ86" s="32"/>
    </row>
    <row r="87" spans="2:49" ht="7.5" customHeight="1">
      <c r="B87" s="11"/>
      <c r="C87" s="21"/>
      <c r="O87" s="6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0"/>
      <c r="AR87" s="370"/>
      <c r="AS87" s="370"/>
      <c r="AT87" s="370"/>
      <c r="AU87" s="370"/>
      <c r="AV87" s="370"/>
      <c r="AW87" s="370"/>
    </row>
    <row r="88" spans="2:49" ht="7.5" customHeight="1">
      <c r="B88" s="11"/>
      <c r="C88" s="6"/>
      <c r="O88" s="26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0"/>
      <c r="AR88" s="370"/>
      <c r="AS88" s="370"/>
      <c r="AT88" s="370"/>
      <c r="AU88" s="370"/>
      <c r="AV88" s="370"/>
      <c r="AW88" s="370"/>
    </row>
    <row r="89" spans="2:49" ht="7.5" customHeight="1">
      <c r="B89" s="11"/>
      <c r="C89" s="6"/>
      <c r="O89" s="26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</row>
    <row r="90" spans="2:49" ht="7.5" customHeight="1">
      <c r="B90" s="11"/>
      <c r="C90" s="6"/>
      <c r="O90" s="26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</row>
    <row r="91" spans="2:49" ht="7.5" customHeight="1">
      <c r="B91" s="11"/>
      <c r="C91" s="6"/>
      <c r="O91" s="26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</row>
    <row r="92" spans="2:57" ht="7.5" customHeight="1">
      <c r="B92" s="11"/>
      <c r="C92" s="6"/>
      <c r="O92" s="26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62"/>
      <c r="AN92" s="262"/>
      <c r="AO92" s="262"/>
      <c r="AP92" s="262"/>
      <c r="AQ92" s="558" t="s">
        <v>1332</v>
      </c>
      <c r="AR92" s="558"/>
      <c r="AS92" s="558"/>
      <c r="AT92" s="558"/>
      <c r="AU92" s="558"/>
      <c r="AV92" s="558"/>
      <c r="AW92" s="558"/>
      <c r="AX92" s="558"/>
      <c r="AY92" s="558"/>
      <c r="AZ92" s="558"/>
      <c r="BA92" s="558"/>
      <c r="BB92" s="558"/>
      <c r="BC92" s="558"/>
      <c r="BD92" s="558"/>
      <c r="BE92" s="558"/>
    </row>
    <row r="93" spans="2:62" s="6" customFormat="1" ht="7.5" customHeight="1">
      <c r="B93" s="11"/>
      <c r="C93" s="382" t="s">
        <v>1329</v>
      </c>
      <c r="D93" s="382"/>
      <c r="E93" s="382"/>
      <c r="F93" s="382"/>
      <c r="G93" s="382"/>
      <c r="H93" s="382"/>
      <c r="I93" s="382"/>
      <c r="J93" s="382"/>
      <c r="K93" s="382"/>
      <c r="L93" s="382"/>
      <c r="M93" s="371" t="s">
        <v>1330</v>
      </c>
      <c r="N93" s="371"/>
      <c r="O93" s="371"/>
      <c r="P93" s="371"/>
      <c r="Q93" s="371"/>
      <c r="R93" s="371"/>
      <c r="S93" s="371"/>
      <c r="T93" s="371"/>
      <c r="U93" s="371"/>
      <c r="V93" s="371"/>
      <c r="W93" s="11"/>
      <c r="X93" s="11"/>
      <c r="Y93" s="11"/>
      <c r="Z93" s="11"/>
      <c r="AA93" s="11"/>
      <c r="AB93" s="393" t="s">
        <v>1341</v>
      </c>
      <c r="AC93" s="393"/>
      <c r="AD93" s="393"/>
      <c r="AE93" s="393"/>
      <c r="AF93" s="393"/>
      <c r="AG93" s="393"/>
      <c r="AH93" s="11"/>
      <c r="AI93" s="11"/>
      <c r="AJ93" s="11"/>
      <c r="AK93" s="11"/>
      <c r="AL93" s="25"/>
      <c r="AM93" s="8"/>
      <c r="AN93" s="8"/>
      <c r="AO93" s="8"/>
      <c r="AP93" s="8"/>
      <c r="AQ93" s="558"/>
      <c r="AR93" s="558"/>
      <c r="AS93" s="558"/>
      <c r="AT93" s="558"/>
      <c r="AU93" s="558"/>
      <c r="AV93" s="558"/>
      <c r="AW93" s="558"/>
      <c r="AX93" s="558"/>
      <c r="AY93" s="558"/>
      <c r="AZ93" s="558"/>
      <c r="BA93" s="558"/>
      <c r="BB93" s="558"/>
      <c r="BC93" s="558"/>
      <c r="BD93" s="558"/>
      <c r="BE93" s="558"/>
      <c r="BF93" s="8"/>
      <c r="BG93" s="8"/>
      <c r="BH93" s="20"/>
      <c r="BI93" s="20"/>
      <c r="BJ93" s="20"/>
    </row>
    <row r="94" spans="2:62" s="6" customFormat="1" ht="7.5" customHeight="1" thickBot="1">
      <c r="B94" s="11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27"/>
      <c r="X94" s="27"/>
      <c r="Y94" s="27"/>
      <c r="Z94" s="27"/>
      <c r="AA94" s="11"/>
      <c r="AB94" s="393"/>
      <c r="AC94" s="393"/>
      <c r="AD94" s="393"/>
      <c r="AE94" s="393"/>
      <c r="AF94" s="393"/>
      <c r="AG94" s="393"/>
      <c r="AH94" s="11"/>
      <c r="AI94" s="27"/>
      <c r="AJ94" s="27"/>
      <c r="AK94" s="27"/>
      <c r="AL94" s="261"/>
      <c r="AM94" s="8"/>
      <c r="AN94" s="8"/>
      <c r="AO94" s="8"/>
      <c r="AP94" s="8"/>
      <c r="AQ94" s="558"/>
      <c r="AR94" s="558"/>
      <c r="AS94" s="558"/>
      <c r="AT94" s="558"/>
      <c r="AU94" s="558"/>
      <c r="AV94" s="558"/>
      <c r="AW94" s="558"/>
      <c r="AX94" s="558"/>
      <c r="AY94" s="558"/>
      <c r="AZ94" s="558"/>
      <c r="BA94" s="558"/>
      <c r="BB94" s="558"/>
      <c r="BC94" s="558"/>
      <c r="BD94" s="558"/>
      <c r="BE94" s="558"/>
      <c r="BF94" s="8"/>
      <c r="BG94" s="8"/>
      <c r="BH94" s="20"/>
      <c r="BI94" s="20"/>
      <c r="BJ94" s="20"/>
    </row>
    <row r="95" spans="2:62" ht="7.5" customHeight="1">
      <c r="B95" s="11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83"/>
      <c r="AA95" s="28"/>
      <c r="AD95" s="29"/>
      <c r="AH95" s="10"/>
      <c r="AI95" s="567" t="s">
        <v>1337</v>
      </c>
      <c r="AJ95" s="568"/>
      <c r="AK95" s="568"/>
      <c r="AL95" s="569"/>
      <c r="BH95" s="20"/>
      <c r="BI95" s="20"/>
      <c r="BJ95" s="20"/>
    </row>
    <row r="96" spans="2:57" ht="7.5" customHeight="1" thickBot="1">
      <c r="B96" s="11"/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83"/>
      <c r="AB96" s="565" t="s">
        <v>1340</v>
      </c>
      <c r="AC96" s="565"/>
      <c r="AD96" s="565"/>
      <c r="AE96" s="565"/>
      <c r="AF96" s="565"/>
      <c r="AG96" s="565"/>
      <c r="AH96" s="10"/>
      <c r="AI96" s="434"/>
      <c r="AJ96" s="371"/>
      <c r="AK96" s="371"/>
      <c r="AL96" s="570"/>
      <c r="AM96" s="303"/>
      <c r="AN96" s="304"/>
      <c r="AO96" s="304"/>
      <c r="AP96" s="304"/>
      <c r="AQ96" s="371" t="s">
        <v>1333</v>
      </c>
      <c r="AR96" s="371"/>
      <c r="AS96" s="371"/>
      <c r="AT96" s="371"/>
      <c r="AU96" s="371"/>
      <c r="AV96" s="371"/>
      <c r="AW96" s="371"/>
      <c r="AX96" s="371"/>
      <c r="AY96" s="371"/>
      <c r="AZ96" s="371"/>
      <c r="BA96" s="371"/>
      <c r="BB96" s="371"/>
      <c r="BC96" s="371"/>
      <c r="BD96" s="371"/>
      <c r="BE96" s="371"/>
    </row>
    <row r="97" spans="2:57" ht="7.5" customHeight="1">
      <c r="B97" s="11"/>
      <c r="C97" s="21"/>
      <c r="D97" s="21"/>
      <c r="E97" s="21"/>
      <c r="F97" s="21"/>
      <c r="G97" s="21"/>
      <c r="H97" s="21"/>
      <c r="I97" s="21"/>
      <c r="J97" s="21"/>
      <c r="K97" s="21"/>
      <c r="L97" s="21"/>
      <c r="Z97" s="10"/>
      <c r="AB97" s="565"/>
      <c r="AC97" s="565"/>
      <c r="AD97" s="565"/>
      <c r="AE97" s="565"/>
      <c r="AF97" s="565"/>
      <c r="AG97" s="565"/>
      <c r="AH97" s="10"/>
      <c r="AQ97" s="371"/>
      <c r="AR97" s="371"/>
      <c r="AS97" s="371"/>
      <c r="AT97" s="371"/>
      <c r="AU97" s="371"/>
      <c r="AV97" s="371"/>
      <c r="AW97" s="371"/>
      <c r="AX97" s="371"/>
      <c r="AY97" s="371"/>
      <c r="AZ97" s="371"/>
      <c r="BA97" s="371"/>
      <c r="BB97" s="371"/>
      <c r="BC97" s="371"/>
      <c r="BD97" s="371"/>
      <c r="BE97" s="371"/>
    </row>
    <row r="98" spans="2:57" ht="7.5" customHeight="1" thickBot="1">
      <c r="B98" s="11"/>
      <c r="C98" s="21"/>
      <c r="D98" s="21"/>
      <c r="E98" s="21"/>
      <c r="F98" s="21"/>
      <c r="G98" s="21"/>
      <c r="H98" s="21"/>
      <c r="I98" s="21"/>
      <c r="J98" s="21"/>
      <c r="K98" s="21"/>
      <c r="L98" s="21"/>
      <c r="Y98" s="371"/>
      <c r="Z98" s="383"/>
      <c r="AA98" s="37"/>
      <c r="AB98" s="304"/>
      <c r="AC98" s="304"/>
      <c r="AD98" s="308"/>
      <c r="AE98" s="51"/>
      <c r="AF98" s="30"/>
      <c r="AG98" s="30"/>
      <c r="AH98" s="47"/>
      <c r="AI98" s="371"/>
      <c r="AJ98" s="371"/>
      <c r="AK98" s="6"/>
      <c r="AQ98" s="371"/>
      <c r="AR98" s="371"/>
      <c r="AS98" s="371"/>
      <c r="AT98" s="371"/>
      <c r="AU98" s="371"/>
      <c r="AV98" s="371"/>
      <c r="AW98" s="371"/>
      <c r="AX98" s="371"/>
      <c r="AY98" s="371"/>
      <c r="AZ98" s="371"/>
      <c r="BA98" s="371"/>
      <c r="BB98" s="371"/>
      <c r="BC98" s="371"/>
      <c r="BD98" s="371"/>
      <c r="BE98" s="371"/>
    </row>
    <row r="99" spans="2:37" ht="7.5" customHeight="1">
      <c r="B99" s="11"/>
      <c r="C99" s="21"/>
      <c r="D99" s="21"/>
      <c r="E99" s="21"/>
      <c r="F99" s="21"/>
      <c r="G99" s="21"/>
      <c r="H99" s="21"/>
      <c r="I99" s="21"/>
      <c r="J99" s="21"/>
      <c r="K99" s="21"/>
      <c r="L99" s="21"/>
      <c r="Y99" s="371"/>
      <c r="Z99" s="371"/>
      <c r="AA99" s="551" t="s">
        <v>1337</v>
      </c>
      <c r="AB99" s="371"/>
      <c r="AC99" s="371"/>
      <c r="AD99" s="371"/>
      <c r="AE99" s="565" t="s">
        <v>1337</v>
      </c>
      <c r="AF99" s="565"/>
      <c r="AG99" s="565"/>
      <c r="AH99" s="566"/>
      <c r="AI99" s="371"/>
      <c r="AJ99" s="371"/>
      <c r="AK99" s="6"/>
    </row>
    <row r="100" spans="3:59" ht="7.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AA100" s="552"/>
      <c r="AB100" s="371"/>
      <c r="AC100" s="371"/>
      <c r="AD100" s="371"/>
      <c r="AE100" s="565"/>
      <c r="AF100" s="565"/>
      <c r="AG100" s="565"/>
      <c r="AH100" s="566"/>
      <c r="AM100" s="371" t="s">
        <v>1327</v>
      </c>
      <c r="AN100" s="371"/>
      <c r="AO100" s="371"/>
      <c r="AP100" s="371"/>
      <c r="AQ100" s="371"/>
      <c r="AR100" s="371"/>
      <c r="AS100" s="371"/>
      <c r="AT100" s="371"/>
      <c r="AU100" s="371"/>
      <c r="AV100" s="371"/>
      <c r="AW100" s="371"/>
      <c r="AX100" s="371"/>
      <c r="AY100" s="384" t="s">
        <v>1328</v>
      </c>
      <c r="AZ100" s="384"/>
      <c r="BA100" s="384"/>
      <c r="BB100" s="384"/>
      <c r="BC100" s="384"/>
      <c r="BD100" s="384"/>
      <c r="BE100" s="384"/>
      <c r="BF100" s="384"/>
      <c r="BG100" s="384"/>
    </row>
    <row r="101" spans="3:59" ht="7.5" customHeight="1">
      <c r="C101" s="382" t="s">
        <v>1334</v>
      </c>
      <c r="D101" s="382"/>
      <c r="E101" s="382"/>
      <c r="F101" s="382"/>
      <c r="G101" s="382"/>
      <c r="H101" s="382"/>
      <c r="I101" s="382"/>
      <c r="J101" s="382"/>
      <c r="K101" s="382"/>
      <c r="L101" s="382"/>
      <c r="M101" s="371" t="s">
        <v>705</v>
      </c>
      <c r="N101" s="371"/>
      <c r="O101" s="371"/>
      <c r="P101" s="371"/>
      <c r="Q101" s="371"/>
      <c r="R101" s="371"/>
      <c r="S101" s="371"/>
      <c r="T101" s="371"/>
      <c r="U101" s="371"/>
      <c r="V101" s="371"/>
      <c r="AA101" s="294"/>
      <c r="AH101" s="10"/>
      <c r="AM101" s="371"/>
      <c r="AN101" s="371"/>
      <c r="AO101" s="371"/>
      <c r="AP101" s="371"/>
      <c r="AQ101" s="371"/>
      <c r="AR101" s="371"/>
      <c r="AS101" s="371"/>
      <c r="AT101" s="371"/>
      <c r="AU101" s="371"/>
      <c r="AV101" s="371"/>
      <c r="AW101" s="371"/>
      <c r="AX101" s="371"/>
      <c r="AY101" s="384"/>
      <c r="AZ101" s="384"/>
      <c r="BA101" s="384"/>
      <c r="BB101" s="384"/>
      <c r="BC101" s="384"/>
      <c r="BD101" s="384"/>
      <c r="BE101" s="384"/>
      <c r="BF101" s="384"/>
      <c r="BG101" s="384"/>
    </row>
    <row r="102" spans="3:59" ht="7.5" customHeight="1" thickBot="1"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71"/>
      <c r="N102" s="371"/>
      <c r="O102" s="371"/>
      <c r="P102" s="371"/>
      <c r="Q102" s="371"/>
      <c r="R102" s="371"/>
      <c r="S102" s="371"/>
      <c r="T102" s="371"/>
      <c r="U102" s="371"/>
      <c r="V102" s="371"/>
      <c r="W102" s="37"/>
      <c r="X102" s="37"/>
      <c r="Y102" s="37"/>
      <c r="Z102" s="37"/>
      <c r="AA102" s="294"/>
      <c r="AB102" s="6"/>
      <c r="AC102" s="6"/>
      <c r="AD102" s="6"/>
      <c r="AE102" s="6"/>
      <c r="AF102" s="6"/>
      <c r="AG102" s="6"/>
      <c r="AH102" s="10"/>
      <c r="AI102" s="37"/>
      <c r="AJ102" s="37"/>
      <c r="AK102" s="37"/>
      <c r="AL102" s="37"/>
      <c r="AM102" s="371"/>
      <c r="AN102" s="371"/>
      <c r="AO102" s="371"/>
      <c r="AP102" s="371"/>
      <c r="AQ102" s="371"/>
      <c r="AR102" s="371"/>
      <c r="AS102" s="371"/>
      <c r="AT102" s="371"/>
      <c r="AU102" s="371"/>
      <c r="AV102" s="371"/>
      <c r="AW102" s="371"/>
      <c r="AX102" s="371"/>
      <c r="AY102" s="384"/>
      <c r="AZ102" s="384"/>
      <c r="BA102" s="384"/>
      <c r="BB102" s="384"/>
      <c r="BC102" s="384"/>
      <c r="BD102" s="384"/>
      <c r="BE102" s="384"/>
      <c r="BF102" s="384"/>
      <c r="BG102" s="384"/>
    </row>
    <row r="103" spans="3:59" ht="7.5" customHeight="1"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71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  <c r="AA103" s="371"/>
      <c r="AB103" s="6"/>
      <c r="AC103" s="6"/>
      <c r="AD103" s="6"/>
      <c r="AE103" s="6"/>
      <c r="AF103" s="6"/>
      <c r="AG103" s="6"/>
      <c r="AH103" s="11"/>
      <c r="AI103" s="371"/>
      <c r="AJ103" s="371"/>
      <c r="AK103" s="371"/>
      <c r="AL103" s="371"/>
      <c r="AM103" s="371"/>
      <c r="AN103" s="371"/>
      <c r="AO103" s="371"/>
      <c r="AP103" s="371"/>
      <c r="AQ103" s="371"/>
      <c r="AR103" s="371"/>
      <c r="AS103" s="371"/>
      <c r="AT103" s="371"/>
      <c r="AU103" s="371"/>
      <c r="AV103" s="371"/>
      <c r="AW103" s="371"/>
      <c r="AX103" s="371"/>
      <c r="AY103" s="384"/>
      <c r="AZ103" s="384"/>
      <c r="BA103" s="384"/>
      <c r="BB103" s="384"/>
      <c r="BC103" s="384"/>
      <c r="BD103" s="384"/>
      <c r="BE103" s="384"/>
      <c r="BF103" s="384"/>
      <c r="BG103" s="384"/>
    </row>
    <row r="104" spans="3:59" ht="7.5" customHeight="1"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11"/>
      <c r="AC104" s="11"/>
      <c r="AD104" s="11"/>
      <c r="AE104" s="11"/>
      <c r="AF104" s="11"/>
      <c r="AG104" s="11"/>
      <c r="AH104" s="11"/>
      <c r="AI104" s="371"/>
      <c r="AJ104" s="371"/>
      <c r="AK104" s="371"/>
      <c r="AL104" s="371"/>
      <c r="AM104" s="371"/>
      <c r="AN104" s="371"/>
      <c r="AO104" s="371"/>
      <c r="AP104" s="371"/>
      <c r="AQ104" s="371"/>
      <c r="AR104" s="371"/>
      <c r="AS104" s="371"/>
      <c r="AT104" s="371"/>
      <c r="AU104" s="371"/>
      <c r="AV104" s="371"/>
      <c r="AW104" s="371"/>
      <c r="AX104" s="371"/>
      <c r="AY104" s="384"/>
      <c r="AZ104" s="384"/>
      <c r="BA104" s="384"/>
      <c r="BB104" s="384"/>
      <c r="BC104" s="384"/>
      <c r="BD104" s="384"/>
      <c r="BE104" s="384"/>
      <c r="BF104" s="384"/>
      <c r="BG104" s="384"/>
    </row>
    <row r="105" spans="2:131" s="11" customFormat="1" ht="7.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22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</row>
    <row r="106" spans="2:130" s="11" customFormat="1" ht="7.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22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</row>
    <row r="107" spans="2:131" s="11" customFormat="1" ht="7.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22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</row>
    <row r="108" ht="7.5" customHeight="1">
      <c r="CP108" s="22"/>
    </row>
    <row r="110" ht="7.5" customHeight="1">
      <c r="EB110" s="6"/>
    </row>
    <row r="121" ht="7.5" customHeight="1">
      <c r="CP121" s="22"/>
    </row>
    <row r="122" ht="7.5" customHeight="1">
      <c r="CP122" s="22"/>
    </row>
    <row r="123" ht="7.5" customHeight="1">
      <c r="CP123" s="22"/>
    </row>
    <row r="124" ht="7.5" customHeight="1">
      <c r="CP124" s="22"/>
    </row>
    <row r="125" ht="7.5" customHeight="1">
      <c r="CP125" s="22"/>
    </row>
    <row r="126" ht="7.5" customHeight="1">
      <c r="CP126" s="22"/>
    </row>
    <row r="127" spans="94:129" ht="7.5" customHeight="1">
      <c r="CP127" s="22"/>
      <c r="CR127" s="6"/>
      <c r="DQ127" s="6"/>
      <c r="DR127" s="21"/>
      <c r="DS127" s="21"/>
      <c r="DT127" s="21"/>
      <c r="DU127" s="21"/>
      <c r="DV127" s="21"/>
      <c r="DW127" s="21"/>
      <c r="DX127" s="21"/>
      <c r="DY127" s="21"/>
    </row>
    <row r="128" ht="7.5" customHeight="1">
      <c r="CP128" s="22"/>
    </row>
    <row r="129" spans="94:95" ht="7.5" customHeight="1">
      <c r="CP129" s="22"/>
      <c r="CQ129" s="6"/>
    </row>
    <row r="130" spans="2:104" s="11" customFormat="1" ht="7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22"/>
      <c r="CQ130" s="8"/>
      <c r="CR130" s="8"/>
      <c r="CS130" s="8"/>
      <c r="CT130" s="8"/>
      <c r="CU130" s="8"/>
      <c r="CV130" s="8"/>
      <c r="CW130" s="8"/>
      <c r="CX130" s="8"/>
      <c r="CY130" s="8"/>
      <c r="CZ130" s="8"/>
    </row>
    <row r="131" spans="2:138" s="11" customFormat="1" ht="7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22"/>
      <c r="CQ131" s="8"/>
      <c r="CR131" s="8"/>
      <c r="CS131" s="8"/>
      <c r="CT131" s="8"/>
      <c r="CU131" s="8"/>
      <c r="CV131" s="8"/>
      <c r="CW131" s="8"/>
      <c r="CX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</row>
    <row r="132" spans="2:145" s="11" customFormat="1" ht="7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22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</row>
    <row r="133" spans="2:137" s="11" customFormat="1" ht="7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</row>
    <row r="134" spans="2:123" s="11" customFormat="1" ht="7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</row>
    <row r="135" spans="2:123" s="11" customFormat="1" ht="7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</row>
    <row r="136" spans="2:123" s="11" customFormat="1" ht="7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</row>
    <row r="137" spans="2:123" s="11" customFormat="1" ht="7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</row>
    <row r="138" spans="101:123" ht="7.5" customHeight="1">
      <c r="CW138" s="11"/>
      <c r="CX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</row>
    <row r="139" spans="103:104" ht="7.5" customHeight="1">
      <c r="CY139" s="11"/>
      <c r="CZ139" s="11"/>
    </row>
    <row r="140" ht="7.5" customHeight="1">
      <c r="DV140" s="6"/>
    </row>
    <row r="145" spans="2:113" s="11" customFormat="1" ht="7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6"/>
      <c r="CS145" s="6"/>
      <c r="CT145" s="6"/>
      <c r="CU145" s="6"/>
      <c r="CV145" s="8"/>
      <c r="CY145" s="8"/>
      <c r="CZ145" s="8"/>
      <c r="DB145" s="8"/>
      <c r="DC145" s="8"/>
      <c r="DD145" s="8"/>
      <c r="DE145" s="8"/>
      <c r="DF145" s="8"/>
      <c r="DG145" s="8"/>
      <c r="DH145" s="8"/>
      <c r="DI145" s="8"/>
    </row>
    <row r="146" spans="2:126" s="11" customFormat="1" ht="7.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6"/>
      <c r="CS146" s="6"/>
      <c r="CT146" s="6"/>
      <c r="CU146" s="6"/>
      <c r="CV146" s="6"/>
      <c r="CW146" s="6"/>
      <c r="CX146" s="6"/>
      <c r="CY146" s="6"/>
      <c r="DA146" s="6"/>
      <c r="DB146" s="6"/>
      <c r="DC146" s="6"/>
      <c r="DD146" s="6"/>
      <c r="DE146" s="6"/>
      <c r="DF146" s="6"/>
      <c r="DG146" s="6"/>
      <c r="DH146" s="6"/>
      <c r="DI146" s="6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</row>
    <row r="147" spans="2:135" s="11" customFormat="1" ht="7.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</row>
    <row r="148" spans="2:140" s="11" customFormat="1" ht="7.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6"/>
      <c r="CS148" s="6"/>
      <c r="CT148" s="6"/>
      <c r="CU148" s="6"/>
      <c r="CV148" s="6"/>
      <c r="CW148" s="6"/>
      <c r="CX148" s="6"/>
      <c r="CY148" s="6"/>
      <c r="CZ148" s="6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</row>
    <row r="149" spans="2:127" s="11" customFormat="1" ht="7.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6"/>
      <c r="CS149" s="6"/>
      <c r="CT149" s="6"/>
      <c r="CU149" s="6"/>
      <c r="CV149" s="6"/>
      <c r="CW149" s="6"/>
      <c r="CX149" s="6"/>
      <c r="CY149" s="6"/>
      <c r="CZ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6"/>
    </row>
    <row r="150" spans="2:127" s="11" customFormat="1" ht="7.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6"/>
      <c r="CS150" s="6"/>
      <c r="CT150" s="6"/>
      <c r="CU150" s="6"/>
      <c r="CV150" s="6"/>
      <c r="CW150" s="6"/>
      <c r="CX150" s="6"/>
      <c r="CY150" s="6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6"/>
    </row>
    <row r="151" spans="2:127" s="11" customFormat="1" ht="7.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6"/>
      <c r="CS151" s="6"/>
      <c r="CT151" s="6"/>
      <c r="CU151" s="6"/>
      <c r="CV151" s="6"/>
      <c r="CW151" s="6"/>
      <c r="CX151" s="6"/>
      <c r="CY151" s="6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</row>
    <row r="152" spans="2:127" s="11" customFormat="1" ht="7.5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6"/>
      <c r="CS152" s="6"/>
      <c r="CT152" s="6"/>
      <c r="CU152" s="6"/>
      <c r="CV152" s="6"/>
      <c r="CW152" s="6"/>
      <c r="CX152" s="6"/>
      <c r="CY152" s="6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8"/>
    </row>
    <row r="153" spans="96:127" ht="7.5" customHeight="1">
      <c r="CR153" s="6"/>
      <c r="CS153" s="6"/>
      <c r="CT153" s="6"/>
      <c r="CU153" s="6"/>
      <c r="CV153" s="6"/>
      <c r="CW153" s="6"/>
      <c r="CX153" s="6"/>
      <c r="CY153" s="6"/>
      <c r="CZ153" s="11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6"/>
    </row>
    <row r="154" spans="96:127" ht="7.5" customHeight="1">
      <c r="CR154" s="6"/>
      <c r="CS154" s="6"/>
      <c r="CT154" s="6"/>
      <c r="CU154" s="6"/>
      <c r="CV154" s="6"/>
      <c r="CW154" s="6"/>
      <c r="CX154" s="6"/>
      <c r="CY154" s="6"/>
      <c r="DW154" s="6"/>
    </row>
    <row r="155" spans="96:127" ht="7.5" customHeight="1">
      <c r="CR155" s="6"/>
      <c r="CS155" s="6"/>
      <c r="CT155" s="6"/>
      <c r="CU155" s="6"/>
      <c r="CV155" s="6"/>
      <c r="CW155" s="6"/>
      <c r="CX155" s="6"/>
      <c r="CY155" s="6"/>
      <c r="DW155" s="6"/>
    </row>
    <row r="156" spans="96:103" ht="7.5" customHeight="1">
      <c r="CR156" s="6"/>
      <c r="CS156" s="6"/>
      <c r="CT156" s="6"/>
      <c r="CU156" s="6"/>
      <c r="CV156" s="6"/>
      <c r="CW156" s="6"/>
      <c r="CX156" s="6"/>
      <c r="CY156" s="6"/>
    </row>
    <row r="157" spans="96:103" ht="7.5" customHeight="1">
      <c r="CR157" s="6"/>
      <c r="CS157" s="6"/>
      <c r="CT157" s="6"/>
      <c r="CU157" s="6"/>
      <c r="CV157" s="6"/>
      <c r="CW157" s="6"/>
      <c r="CX157" s="6"/>
      <c r="CY157" s="6"/>
    </row>
    <row r="158" spans="96:100" ht="7.5" customHeight="1">
      <c r="CR158" s="6"/>
      <c r="CS158" s="6"/>
      <c r="CT158" s="6"/>
      <c r="CU158" s="6"/>
      <c r="CV158" s="6"/>
    </row>
    <row r="159" ht="7.5" customHeight="1">
      <c r="CV159" s="6"/>
    </row>
  </sheetData>
  <sheetProtection/>
  <mergeCells count="454">
    <mergeCell ref="BB5:CX6"/>
    <mergeCell ref="BB25:CX26"/>
    <mergeCell ref="F4:CU4"/>
    <mergeCell ref="AN15:AQ17"/>
    <mergeCell ref="AF11:AI13"/>
    <mergeCell ref="AV21:AY22"/>
    <mergeCell ref="AJ7:AQ8"/>
    <mergeCell ref="AB15:AI18"/>
    <mergeCell ref="AR7:AR8"/>
    <mergeCell ref="AE11:AE13"/>
    <mergeCell ref="AB7:AI8"/>
    <mergeCell ref="B5:AY6"/>
    <mergeCell ref="C25:AY26"/>
    <mergeCell ref="AR11:AR12"/>
    <mergeCell ref="AR13:AR14"/>
    <mergeCell ref="AV13:AY14"/>
    <mergeCell ref="AT7:AY8"/>
    <mergeCell ref="AR9:AS10"/>
    <mergeCell ref="AT9:AY10"/>
    <mergeCell ref="C7:S10"/>
    <mergeCell ref="BB7:BR10"/>
    <mergeCell ref="BE11:BI12"/>
    <mergeCell ref="T9:AA10"/>
    <mergeCell ref="AB9:AI10"/>
    <mergeCell ref="AJ9:AQ10"/>
    <mergeCell ref="T7:AA8"/>
    <mergeCell ref="AV11:AY12"/>
    <mergeCell ref="AN11:AQ13"/>
    <mergeCell ref="AJ11:AL13"/>
    <mergeCell ref="BE13:BI13"/>
    <mergeCell ref="BB19:BD20"/>
    <mergeCell ref="BK19:BM20"/>
    <mergeCell ref="BN31:BR32"/>
    <mergeCell ref="AV31:AY32"/>
    <mergeCell ref="BS29:BZ30"/>
    <mergeCell ref="BA11:BA12"/>
    <mergeCell ref="AV17:AY18"/>
    <mergeCell ref="AT29:AY30"/>
    <mergeCell ref="AV15:AY16"/>
    <mergeCell ref="BJ19:BJ20"/>
    <mergeCell ref="T27:AA28"/>
    <mergeCell ref="O31:S32"/>
    <mergeCell ref="C27:S30"/>
    <mergeCell ref="AB27:AI28"/>
    <mergeCell ref="AV19:AY20"/>
    <mergeCell ref="T29:AA30"/>
    <mergeCell ref="AS19:AU20"/>
    <mergeCell ref="AT27:AY28"/>
    <mergeCell ref="AR29:AS30"/>
    <mergeCell ref="AJ27:AQ28"/>
    <mergeCell ref="Z74:AF76"/>
    <mergeCell ref="AG74:AM76"/>
    <mergeCell ref="AJ15:AL17"/>
    <mergeCell ref="CI15:CK17"/>
    <mergeCell ref="AJ19:AQ22"/>
    <mergeCell ref="T49:AA50"/>
    <mergeCell ref="AB49:AI50"/>
    <mergeCell ref="AJ49:AQ50"/>
    <mergeCell ref="T47:AA48"/>
    <mergeCell ref="AB47:AI48"/>
    <mergeCell ref="C55:E56"/>
    <mergeCell ref="L55:N56"/>
    <mergeCell ref="AB29:AI30"/>
    <mergeCell ref="AJ29:AQ30"/>
    <mergeCell ref="T39:V41"/>
    <mergeCell ref="AM51:AM53"/>
    <mergeCell ref="AJ47:AQ48"/>
    <mergeCell ref="O39:S40"/>
    <mergeCell ref="AJ39:AQ42"/>
    <mergeCell ref="AN55:AQ57"/>
    <mergeCell ref="AJ55:AL57"/>
    <mergeCell ref="F55:J56"/>
    <mergeCell ref="W55:W57"/>
    <mergeCell ref="F61:J61"/>
    <mergeCell ref="O61:S61"/>
    <mergeCell ref="K55:K56"/>
    <mergeCell ref="T59:V61"/>
    <mergeCell ref="W59:W61"/>
    <mergeCell ref="X59:AA61"/>
    <mergeCell ref="Z68:AF70"/>
    <mergeCell ref="AG68:AM70"/>
    <mergeCell ref="AB55:AI58"/>
    <mergeCell ref="AB59:AD61"/>
    <mergeCell ref="AJ51:AL53"/>
    <mergeCell ref="AE59:AE61"/>
    <mergeCell ref="X55:AA57"/>
    <mergeCell ref="C13:E14"/>
    <mergeCell ref="L13:N14"/>
    <mergeCell ref="AS13:AU14"/>
    <mergeCell ref="BB13:BD14"/>
    <mergeCell ref="BK13:BM14"/>
    <mergeCell ref="CR13:CT14"/>
    <mergeCell ref="T11:AA14"/>
    <mergeCell ref="AB11:AD13"/>
    <mergeCell ref="CR11:CT12"/>
    <mergeCell ref="BS11:BZ14"/>
    <mergeCell ref="F11:J12"/>
    <mergeCell ref="BN11:BR12"/>
    <mergeCell ref="T19:V21"/>
    <mergeCell ref="BS19:BU21"/>
    <mergeCell ref="BW19:BZ21"/>
    <mergeCell ref="CE19:CH21"/>
    <mergeCell ref="AB19:AD21"/>
    <mergeCell ref="O11:S12"/>
    <mergeCell ref="AR17:AR18"/>
    <mergeCell ref="F15:J16"/>
    <mergeCell ref="F19:J20"/>
    <mergeCell ref="BN19:BR20"/>
    <mergeCell ref="CA19:CC21"/>
    <mergeCell ref="BE19:BI20"/>
    <mergeCell ref="O15:S16"/>
    <mergeCell ref="X15:AA17"/>
    <mergeCell ref="F21:J21"/>
    <mergeCell ref="O21:S21"/>
    <mergeCell ref="L19:N20"/>
    <mergeCell ref="O19:S20"/>
    <mergeCell ref="C11:E12"/>
    <mergeCell ref="L11:N12"/>
    <mergeCell ref="AS11:AU12"/>
    <mergeCell ref="BB11:BD12"/>
    <mergeCell ref="BK11:BM12"/>
    <mergeCell ref="BE15:BI16"/>
    <mergeCell ref="T15:V17"/>
    <mergeCell ref="AS17:AU18"/>
    <mergeCell ref="BB17:BD18"/>
    <mergeCell ref="BK17:BM18"/>
    <mergeCell ref="CS7:CX8"/>
    <mergeCell ref="BS9:BZ10"/>
    <mergeCell ref="CA9:CH10"/>
    <mergeCell ref="CI9:CP10"/>
    <mergeCell ref="CQ9:CR10"/>
    <mergeCell ref="CS9:CX10"/>
    <mergeCell ref="BS7:BZ8"/>
    <mergeCell ref="CA7:CH8"/>
    <mergeCell ref="CQ7:CQ8"/>
    <mergeCell ref="CI7:CP8"/>
    <mergeCell ref="C17:E18"/>
    <mergeCell ref="CR17:CT18"/>
    <mergeCell ref="CU15:CX16"/>
    <mergeCell ref="C21:E22"/>
    <mergeCell ref="L21:N22"/>
    <mergeCell ref="AS21:AU22"/>
    <mergeCell ref="BB21:BD22"/>
    <mergeCell ref="BK21:BM22"/>
    <mergeCell ref="CM15:CP17"/>
    <mergeCell ref="CA15:CH18"/>
    <mergeCell ref="C15:E16"/>
    <mergeCell ref="L15:N16"/>
    <mergeCell ref="AS15:AU16"/>
    <mergeCell ref="BB15:BD16"/>
    <mergeCell ref="BK15:BM16"/>
    <mergeCell ref="CR15:CT16"/>
    <mergeCell ref="BS15:BU17"/>
    <mergeCell ref="BW15:BZ17"/>
    <mergeCell ref="BV15:BV17"/>
    <mergeCell ref="AR15:AR16"/>
    <mergeCell ref="CU21:CX22"/>
    <mergeCell ref="CU13:CX14"/>
    <mergeCell ref="CU17:CX18"/>
    <mergeCell ref="CA11:CC13"/>
    <mergeCell ref="CE11:CH13"/>
    <mergeCell ref="CM11:CP13"/>
    <mergeCell ref="CQ11:CQ12"/>
    <mergeCell ref="CR19:CT20"/>
    <mergeCell ref="CU11:CX12"/>
    <mergeCell ref="X19:AA21"/>
    <mergeCell ref="AF19:AI21"/>
    <mergeCell ref="AR21:AR22"/>
    <mergeCell ref="CS27:CX28"/>
    <mergeCell ref="BS27:BZ28"/>
    <mergeCell ref="CA27:CH28"/>
    <mergeCell ref="CI27:CP28"/>
    <mergeCell ref="BB27:BR30"/>
    <mergeCell ref="CU19:CX20"/>
    <mergeCell ref="CR21:CT22"/>
    <mergeCell ref="BB33:BD34"/>
    <mergeCell ref="AN31:AQ33"/>
    <mergeCell ref="T31:AA34"/>
    <mergeCell ref="F31:J32"/>
    <mergeCell ref="BK31:BM32"/>
    <mergeCell ref="CL31:CL33"/>
    <mergeCell ref="BJ31:BJ32"/>
    <mergeCell ref="CU33:CX34"/>
    <mergeCell ref="C31:E32"/>
    <mergeCell ref="CU31:CX32"/>
    <mergeCell ref="CR31:CT32"/>
    <mergeCell ref="AJ31:AL33"/>
    <mergeCell ref="CI31:CK33"/>
    <mergeCell ref="CE31:CH33"/>
    <mergeCell ref="CM31:CP33"/>
    <mergeCell ref="AM31:AM33"/>
    <mergeCell ref="C33:E34"/>
    <mergeCell ref="CU39:CX40"/>
    <mergeCell ref="CU37:CX38"/>
    <mergeCell ref="CA35:CH38"/>
    <mergeCell ref="CI35:CK37"/>
    <mergeCell ref="CI39:CP42"/>
    <mergeCell ref="CU41:CX42"/>
    <mergeCell ref="CU35:CX36"/>
    <mergeCell ref="BS35:BU37"/>
    <mergeCell ref="BW35:BZ37"/>
    <mergeCell ref="CM35:CP37"/>
    <mergeCell ref="X35:AA37"/>
    <mergeCell ref="AB35:AI38"/>
    <mergeCell ref="AJ35:AL37"/>
    <mergeCell ref="AV35:AY36"/>
    <mergeCell ref="AN35:AQ37"/>
    <mergeCell ref="BV35:BV37"/>
    <mergeCell ref="BE35:BI36"/>
    <mergeCell ref="CR41:CT42"/>
    <mergeCell ref="F39:J40"/>
    <mergeCell ref="BN39:BR40"/>
    <mergeCell ref="C35:E36"/>
    <mergeCell ref="L35:N36"/>
    <mergeCell ref="AS35:AU36"/>
    <mergeCell ref="BB35:BD36"/>
    <mergeCell ref="BK35:BM36"/>
    <mergeCell ref="CR35:CT36"/>
    <mergeCell ref="AV39:AY40"/>
    <mergeCell ref="CQ39:CQ40"/>
    <mergeCell ref="CE39:CH41"/>
    <mergeCell ref="C41:E42"/>
    <mergeCell ref="AS41:AU42"/>
    <mergeCell ref="BB41:BD42"/>
    <mergeCell ref="BK41:BM42"/>
    <mergeCell ref="BJ39:BJ40"/>
    <mergeCell ref="BA39:BA40"/>
    <mergeCell ref="X39:AA41"/>
    <mergeCell ref="CQ41:CQ42"/>
    <mergeCell ref="C61:E62"/>
    <mergeCell ref="L61:N62"/>
    <mergeCell ref="CR37:CT38"/>
    <mergeCell ref="C39:E40"/>
    <mergeCell ref="L39:N40"/>
    <mergeCell ref="AS39:AU40"/>
    <mergeCell ref="BB39:BD40"/>
    <mergeCell ref="CR39:CT40"/>
    <mergeCell ref="AV37:AY38"/>
    <mergeCell ref="BE39:BI40"/>
    <mergeCell ref="AV55:AY56"/>
    <mergeCell ref="AM35:AM37"/>
    <mergeCell ref="O55:S56"/>
    <mergeCell ref="T55:V57"/>
    <mergeCell ref="AF39:AI41"/>
    <mergeCell ref="F35:J36"/>
    <mergeCell ref="T35:V37"/>
    <mergeCell ref="O35:S36"/>
    <mergeCell ref="AV41:AY42"/>
    <mergeCell ref="AN51:AQ53"/>
    <mergeCell ref="AR59:AR60"/>
    <mergeCell ref="AR61:AR62"/>
    <mergeCell ref="AR55:AR56"/>
    <mergeCell ref="AM55:AM57"/>
    <mergeCell ref="BR68:BX70"/>
    <mergeCell ref="BY68:CE70"/>
    <mergeCell ref="AV61:AY62"/>
    <mergeCell ref="AS57:AU58"/>
    <mergeCell ref="AJ59:AQ62"/>
    <mergeCell ref="AS55:AU56"/>
    <mergeCell ref="BY74:CE76"/>
    <mergeCell ref="AS61:AU62"/>
    <mergeCell ref="AV59:AY60"/>
    <mergeCell ref="BR71:BX73"/>
    <mergeCell ref="BY71:CE73"/>
    <mergeCell ref="AS59:AU60"/>
    <mergeCell ref="BF72:BI73"/>
    <mergeCell ref="BW55:BY57"/>
    <mergeCell ref="BY82:CE84"/>
    <mergeCell ref="AT64:BH67"/>
    <mergeCell ref="BE46:BU50"/>
    <mergeCell ref="AS51:AU52"/>
    <mergeCell ref="AS53:AU54"/>
    <mergeCell ref="AT49:AY50"/>
    <mergeCell ref="AV57:AY58"/>
    <mergeCell ref="AV53:AY54"/>
    <mergeCell ref="AT47:AY48"/>
    <mergeCell ref="K59:K60"/>
    <mergeCell ref="Z82:AF84"/>
    <mergeCell ref="AG82:AM84"/>
    <mergeCell ref="BR79:BX81"/>
    <mergeCell ref="BY79:CE81"/>
    <mergeCell ref="Z78:AF80"/>
    <mergeCell ref="AG78:AM80"/>
    <mergeCell ref="BF82:BI83"/>
    <mergeCell ref="BR82:BX84"/>
    <mergeCell ref="BR74:BX76"/>
    <mergeCell ref="CQ35:CQ36"/>
    <mergeCell ref="CQ37:CQ38"/>
    <mergeCell ref="CL11:CL13"/>
    <mergeCell ref="CL15:CL17"/>
    <mergeCell ref="Z71:AF73"/>
    <mergeCell ref="AG71:AM73"/>
    <mergeCell ref="AR57:AR58"/>
    <mergeCell ref="AF59:AI61"/>
    <mergeCell ref="AF51:AI53"/>
    <mergeCell ref="BS56:BV58"/>
    <mergeCell ref="CQ13:CQ14"/>
    <mergeCell ref="CR33:CT34"/>
    <mergeCell ref="CI29:CP30"/>
    <mergeCell ref="CI11:CK13"/>
    <mergeCell ref="CI19:CP22"/>
    <mergeCell ref="D1:CQ3"/>
    <mergeCell ref="CQ27:CQ28"/>
    <mergeCell ref="AV33:AY34"/>
    <mergeCell ref="CS29:CX30"/>
    <mergeCell ref="AS33:AU34"/>
    <mergeCell ref="CQ33:CQ34"/>
    <mergeCell ref="BV39:BV41"/>
    <mergeCell ref="CD11:CD13"/>
    <mergeCell ref="CD19:CD21"/>
    <mergeCell ref="CD31:CD33"/>
    <mergeCell ref="CD39:CD41"/>
    <mergeCell ref="BW39:BZ41"/>
    <mergeCell ref="BS31:BZ34"/>
    <mergeCell ref="CA31:CC33"/>
    <mergeCell ref="CL35:CL37"/>
    <mergeCell ref="BN21:BR21"/>
    <mergeCell ref="CQ15:CQ16"/>
    <mergeCell ref="CQ17:CQ18"/>
    <mergeCell ref="CQ19:CQ20"/>
    <mergeCell ref="BV19:BV21"/>
    <mergeCell ref="CQ31:CQ32"/>
    <mergeCell ref="CQ29:CR30"/>
    <mergeCell ref="CQ21:CQ22"/>
    <mergeCell ref="BE21:BI21"/>
    <mergeCell ref="BE31:BI32"/>
    <mergeCell ref="BE33:BR34"/>
    <mergeCell ref="CA29:CH30"/>
    <mergeCell ref="BS39:BU41"/>
    <mergeCell ref="CA39:CC41"/>
    <mergeCell ref="BN35:BR36"/>
    <mergeCell ref="BE37:BI37"/>
    <mergeCell ref="BN37:BR37"/>
    <mergeCell ref="BE41:BI41"/>
    <mergeCell ref="AR49:AS50"/>
    <mergeCell ref="BA15:BA16"/>
    <mergeCell ref="BA19:BA20"/>
    <mergeCell ref="BA31:BA32"/>
    <mergeCell ref="BA35:BA36"/>
    <mergeCell ref="AR31:AR32"/>
    <mergeCell ref="AR33:AR34"/>
    <mergeCell ref="C45:AY46"/>
    <mergeCell ref="C37:E38"/>
    <mergeCell ref="AS37:AU38"/>
    <mergeCell ref="AE19:AE21"/>
    <mergeCell ref="AE31:AE33"/>
    <mergeCell ref="AE39:AE41"/>
    <mergeCell ref="AE51:AE53"/>
    <mergeCell ref="AR35:AR36"/>
    <mergeCell ref="AR37:AR38"/>
    <mergeCell ref="AR19:AR20"/>
    <mergeCell ref="AR47:AR48"/>
    <mergeCell ref="AR51:AR52"/>
    <mergeCell ref="AR53:AR54"/>
    <mergeCell ref="B59:B60"/>
    <mergeCell ref="K51:K52"/>
    <mergeCell ref="O53:S53"/>
    <mergeCell ref="F57:J57"/>
    <mergeCell ref="O57:S57"/>
    <mergeCell ref="C59:E60"/>
    <mergeCell ref="L59:N60"/>
    <mergeCell ref="O51:S52"/>
    <mergeCell ref="F59:J60"/>
    <mergeCell ref="C51:E52"/>
    <mergeCell ref="B19:B20"/>
    <mergeCell ref="B31:B32"/>
    <mergeCell ref="B39:B40"/>
    <mergeCell ref="AB31:AD33"/>
    <mergeCell ref="B51:B52"/>
    <mergeCell ref="B55:B56"/>
    <mergeCell ref="T51:AA54"/>
    <mergeCell ref="AB51:AD53"/>
    <mergeCell ref="L51:N52"/>
    <mergeCell ref="C53:E54"/>
    <mergeCell ref="K11:K12"/>
    <mergeCell ref="K15:K16"/>
    <mergeCell ref="K19:K20"/>
    <mergeCell ref="K31:K32"/>
    <mergeCell ref="B35:B36"/>
    <mergeCell ref="K35:K36"/>
    <mergeCell ref="F17:S18"/>
    <mergeCell ref="C19:E20"/>
    <mergeCell ref="B11:B12"/>
    <mergeCell ref="B15:B16"/>
    <mergeCell ref="L53:N54"/>
    <mergeCell ref="O59:S60"/>
    <mergeCell ref="F53:J53"/>
    <mergeCell ref="L57:N58"/>
    <mergeCell ref="C47:S50"/>
    <mergeCell ref="F37:S38"/>
    <mergeCell ref="K39:K40"/>
    <mergeCell ref="F41:S42"/>
    <mergeCell ref="C57:E58"/>
    <mergeCell ref="F51:J52"/>
    <mergeCell ref="BN41:BR41"/>
    <mergeCell ref="W35:W37"/>
    <mergeCell ref="W39:W41"/>
    <mergeCell ref="AB39:AD41"/>
    <mergeCell ref="BK39:BM40"/>
    <mergeCell ref="AR39:AR40"/>
    <mergeCell ref="AR41:AR42"/>
    <mergeCell ref="BJ35:BJ36"/>
    <mergeCell ref="BB37:BD38"/>
    <mergeCell ref="BK37:BM38"/>
    <mergeCell ref="AM15:AM17"/>
    <mergeCell ref="AS31:AU32"/>
    <mergeCell ref="BB31:BD32"/>
    <mergeCell ref="AR27:AR28"/>
    <mergeCell ref="F13:J13"/>
    <mergeCell ref="O13:S13"/>
    <mergeCell ref="AF31:AI33"/>
    <mergeCell ref="L31:N32"/>
    <mergeCell ref="F33:S34"/>
    <mergeCell ref="W19:W21"/>
    <mergeCell ref="AB96:AG97"/>
    <mergeCell ref="W103:AA104"/>
    <mergeCell ref="BN13:BR13"/>
    <mergeCell ref="BE17:BI17"/>
    <mergeCell ref="BN17:BR17"/>
    <mergeCell ref="W15:W17"/>
    <mergeCell ref="AM11:AM13"/>
    <mergeCell ref="BJ11:BJ12"/>
    <mergeCell ref="BJ15:BJ16"/>
    <mergeCell ref="BN15:BR16"/>
    <mergeCell ref="AA99:AD100"/>
    <mergeCell ref="AE99:AH100"/>
    <mergeCell ref="AM100:AX104"/>
    <mergeCell ref="AY100:BG104"/>
    <mergeCell ref="P86:AW88"/>
    <mergeCell ref="C93:L96"/>
    <mergeCell ref="M93:V96"/>
    <mergeCell ref="AB93:AG94"/>
    <mergeCell ref="W95:Z96"/>
    <mergeCell ref="AI95:AL96"/>
    <mergeCell ref="BP55:BR57"/>
    <mergeCell ref="AQ92:BE94"/>
    <mergeCell ref="AQ96:BE98"/>
    <mergeCell ref="BE56:BO59"/>
    <mergeCell ref="BE52:BO55"/>
    <mergeCell ref="AW70:BE73"/>
    <mergeCell ref="AN80:AR83"/>
    <mergeCell ref="BJ81:BP83"/>
    <mergeCell ref="AS82:AW83"/>
    <mergeCell ref="AV51:AY52"/>
    <mergeCell ref="C101:L104"/>
    <mergeCell ref="M101:V104"/>
    <mergeCell ref="BF74:BO75"/>
    <mergeCell ref="AQ74:AV75"/>
    <mergeCell ref="AS72:AV73"/>
    <mergeCell ref="AW75:BE76"/>
    <mergeCell ref="AU78:BE79"/>
    <mergeCell ref="AI103:AL104"/>
    <mergeCell ref="Y98:Z99"/>
    <mergeCell ref="AI98:AJ99"/>
  </mergeCells>
  <conditionalFormatting sqref="BS23:CP23">
    <cfRule type="expression" priority="3" dxfId="15" stopIfTrue="1">
      <formula>$AW$22=2</formula>
    </cfRule>
    <cfRule type="expression" priority="4" dxfId="16" stopIfTrue="1">
      <formula>$AW$22=1</formula>
    </cfRule>
  </conditionalFormatting>
  <conditionalFormatting sqref="CI11 CD11 CA14:CP14 T11:AA14 AM11 AB11 AJ11 AE11 AB14:AQ14 T31:AA34 AM31 AB31 AJ31 AE31 AB34:AQ34 T51:AA54 AM51 AB51 AJ51 AE51 AB54:AQ54 BS31:BZ34 CL31 CA31 CI31 CD31 CA34:CP34 BS11:BZ14 CL11 CA11">
    <cfRule type="expression" priority="5" dxfId="15" stopIfTrue="1">
      <formula>$AV$14=2</formula>
    </cfRule>
    <cfRule type="expression" priority="6" dxfId="16" stopIfTrue="1">
      <formula>$AV$14=1</formula>
    </cfRule>
  </conditionalFormatting>
  <conditionalFormatting sqref="T15 W15 AM15 T18:AA18 AJ18:AQ18 AB15:AJ15 AB16:AI18 T35 W35 AM35 T38:AA38 AJ38:AQ38 AB35:AJ35 AB36:AI38 T55 W55 AM55 T58:AA58 AJ58:AQ58 AB55:AJ55 AB56:AI58 BS35 BV35 CL35 BS38:BZ38 CI38:CP38 CA35:CI35 CA36:CH38 BS15 BV15 CL15 BS18:BZ18 CI18:CP18 CA15:CI15 CA16:CH18">
    <cfRule type="expression" priority="7" dxfId="15" stopIfTrue="1">
      <formula>$AV$18=2</formula>
    </cfRule>
    <cfRule type="expression" priority="8" dxfId="16" stopIfTrue="1">
      <formula>$AV$18=1</formula>
    </cfRule>
  </conditionalFormatting>
  <conditionalFormatting sqref="T19 W19 AB19 AE19 AJ19:AQ22 T22:AI22 T39 W39 AB39 AE39 AJ39:AQ42 T42:AI42 T59 W59 AB59 AE59 AJ59:AQ62 T62:AI62 BS39 BV39 CA39 CD39 CI39:CP42 BS42:CH42 BS19 BV19 CA19 CD19 CI19:CP22 BS22:CH22">
    <cfRule type="expression" priority="9" dxfId="15" stopIfTrue="1">
      <formula>$AV$22=2</formula>
    </cfRule>
    <cfRule type="expression" priority="10" dxfId="16" stopIfTrue="1">
      <formula>$AV$22=1</formula>
    </cfRule>
  </conditionalFormatting>
  <conditionalFormatting sqref="BR24 BJ24 CL24:CO24 AM23:AZ23 S23 K23">
    <cfRule type="expression" priority="1" dxfId="17" stopIfTrue="1">
      <formula>"2位"</formula>
    </cfRule>
    <cfRule type="expression" priority="2" dxfId="18" stopIfTrue="1">
      <formula>"1位"</formula>
    </cfRule>
  </conditionalFormatting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0"/>
  <sheetViews>
    <sheetView zoomScaleSheetLayoutView="100" zoomScalePageLayoutView="0" workbookViewId="0" topLeftCell="A469">
      <selection activeCell="O469" sqref="C1:O16384"/>
    </sheetView>
  </sheetViews>
  <sheetFormatPr defaultColWidth="16.125" defaultRowHeight="13.5" customHeight="1"/>
  <cols>
    <col min="1" max="1" width="12.00390625" style="68" customWidth="1"/>
    <col min="2" max="2" width="6.00390625" style="68" customWidth="1"/>
    <col min="3" max="9" width="1.875" style="68" hidden="1" customWidth="1"/>
    <col min="10" max="11" width="1.875" style="76" hidden="1" customWidth="1"/>
    <col min="12" max="15" width="1.875" style="68" hidden="1" customWidth="1"/>
    <col min="16" max="19" width="4.75390625" style="68" customWidth="1"/>
    <col min="20" max="16384" width="16.125" style="68" customWidth="1"/>
  </cols>
  <sheetData>
    <row r="1" spans="2:12" ht="13.5">
      <c r="B1" s="660" t="s">
        <v>543</v>
      </c>
      <c r="C1" s="660"/>
      <c r="D1" s="661" t="s">
        <v>544</v>
      </c>
      <c r="E1" s="661"/>
      <c r="F1" s="661"/>
      <c r="G1" s="661"/>
      <c r="H1" s="68" t="s">
        <v>41</v>
      </c>
      <c r="I1" s="653" t="s">
        <v>42</v>
      </c>
      <c r="J1" s="653"/>
      <c r="K1" s="653"/>
      <c r="L1" s="70"/>
    </row>
    <row r="2" spans="2:12" ht="13.5">
      <c r="B2" s="660"/>
      <c r="C2" s="660"/>
      <c r="D2" s="661"/>
      <c r="E2" s="661"/>
      <c r="F2" s="661"/>
      <c r="G2" s="661"/>
      <c r="H2" s="71">
        <f>COUNTIF($M$5:$M$22,"東近江市")</f>
        <v>1</v>
      </c>
      <c r="J2" s="68"/>
      <c r="K2" s="68"/>
      <c r="L2" s="70"/>
    </row>
    <row r="3" spans="2:12" ht="13.5">
      <c r="B3" s="72" t="s">
        <v>545</v>
      </c>
      <c r="C3" s="72"/>
      <c r="D3" s="73" t="s">
        <v>43</v>
      </c>
      <c r="F3" s="70"/>
      <c r="I3" s="654">
        <f>H2/COUNTA(M5:M24)</f>
        <v>0.05</v>
      </c>
      <c r="J3" s="654"/>
      <c r="K3" s="654"/>
      <c r="L3" s="70"/>
    </row>
    <row r="4" spans="2:12" ht="13.5">
      <c r="B4" s="664" t="s">
        <v>546</v>
      </c>
      <c r="C4" s="664"/>
      <c r="D4" s="68" t="s">
        <v>44</v>
      </c>
      <c r="F4" s="70"/>
      <c r="G4" s="68" t="str">
        <f>B4&amp;C4</f>
        <v>アビックＢＢ</v>
      </c>
      <c r="K4" s="77">
        <f>IF(J4="","",(2012-J4))</f>
      </c>
      <c r="L4" s="70"/>
    </row>
    <row r="5" spans="1:13" ht="13.5">
      <c r="A5" s="68" t="s">
        <v>547</v>
      </c>
      <c r="B5" s="72" t="s">
        <v>548</v>
      </c>
      <c r="C5" s="72" t="s">
        <v>549</v>
      </c>
      <c r="D5" s="68" t="str">
        <f>$B$3</f>
        <v>アビック</v>
      </c>
      <c r="F5" s="70" t="str">
        <f>A5</f>
        <v>あ０１</v>
      </c>
      <c r="G5" s="68" t="str">
        <f>B5&amp;C5</f>
        <v>水野圭補</v>
      </c>
      <c r="H5" s="78" t="str">
        <f>$B$4</f>
        <v>アビックＢＢ</v>
      </c>
      <c r="I5" s="78" t="s">
        <v>45</v>
      </c>
      <c r="J5" s="79">
        <v>1973</v>
      </c>
      <c r="K5" s="77">
        <f aca="true" t="shared" si="0" ref="K5:K26">IF(J5="","",(2019-J5))</f>
        <v>46</v>
      </c>
      <c r="L5" s="70" t="str">
        <f aca="true" t="shared" si="1" ref="L5:L26">IF(G5="","",IF(COUNTIF($G$6:$G$493,G5)&gt;1,"2重登録","OK"))</f>
        <v>OK</v>
      </c>
      <c r="M5" s="72" t="s">
        <v>550</v>
      </c>
    </row>
    <row r="6" spans="1:13" ht="13.5">
      <c r="A6" s="68" t="s">
        <v>542</v>
      </c>
      <c r="B6" s="68" t="s">
        <v>551</v>
      </c>
      <c r="C6" s="68" t="s">
        <v>552</v>
      </c>
      <c r="D6" s="68" t="str">
        <f aca="true" t="shared" si="2" ref="D6:D26">$B$3</f>
        <v>アビック</v>
      </c>
      <c r="F6" s="68" t="str">
        <f>A6</f>
        <v>あ０２</v>
      </c>
      <c r="G6" s="68" t="str">
        <f>B6&amp;C6</f>
        <v>青木重之</v>
      </c>
      <c r="H6" s="78" t="str">
        <f aca="true" t="shared" si="3" ref="H6:H26">$B$4</f>
        <v>アビックＢＢ</v>
      </c>
      <c r="I6" s="78" t="s">
        <v>45</v>
      </c>
      <c r="J6" s="76">
        <v>1971</v>
      </c>
      <c r="K6" s="77">
        <f t="shared" si="0"/>
        <v>48</v>
      </c>
      <c r="L6" s="70" t="str">
        <f t="shared" si="1"/>
        <v>OK</v>
      </c>
      <c r="M6" s="72" t="s">
        <v>511</v>
      </c>
    </row>
    <row r="7" spans="1:13" ht="13.5">
      <c r="A7" s="68" t="s">
        <v>553</v>
      </c>
      <c r="B7" s="72" t="s">
        <v>817</v>
      </c>
      <c r="C7" s="72" t="s">
        <v>818</v>
      </c>
      <c r="D7" s="68" t="str">
        <f t="shared" si="2"/>
        <v>アビック</v>
      </c>
      <c r="F7" s="70" t="str">
        <f>A7</f>
        <v>あ０３</v>
      </c>
      <c r="G7" s="68" t="str">
        <f>B7&amp;C7</f>
        <v>川上龍介</v>
      </c>
      <c r="H7" s="78" t="str">
        <f t="shared" si="3"/>
        <v>アビックＢＢ</v>
      </c>
      <c r="I7" s="78" t="s">
        <v>45</v>
      </c>
      <c r="J7" s="79">
        <v>1976</v>
      </c>
      <c r="K7" s="77">
        <f t="shared" si="0"/>
        <v>43</v>
      </c>
      <c r="L7" s="70" t="str">
        <f t="shared" si="1"/>
        <v>OK</v>
      </c>
      <c r="M7" s="72" t="s">
        <v>511</v>
      </c>
    </row>
    <row r="8" spans="1:13" ht="13.5">
      <c r="A8" s="68" t="s">
        <v>555</v>
      </c>
      <c r="B8" s="72" t="s">
        <v>509</v>
      </c>
      <c r="C8" s="72" t="s">
        <v>556</v>
      </c>
      <c r="D8" s="68" t="str">
        <f t="shared" si="2"/>
        <v>アビック</v>
      </c>
      <c r="F8" s="70" t="str">
        <f aca="true" t="shared" si="4" ref="F8:F24">A8</f>
        <v>あ０４</v>
      </c>
      <c r="G8" s="68" t="str">
        <f aca="true" t="shared" si="5" ref="G8:G26">B8&amp;C8</f>
        <v>佐藤政之</v>
      </c>
      <c r="H8" s="78" t="str">
        <f t="shared" si="3"/>
        <v>アビックＢＢ</v>
      </c>
      <c r="I8" s="78" t="s">
        <v>45</v>
      </c>
      <c r="J8" s="79">
        <v>1972</v>
      </c>
      <c r="K8" s="77">
        <f t="shared" si="0"/>
        <v>47</v>
      </c>
      <c r="L8" s="70" t="str">
        <f t="shared" si="1"/>
        <v>OK</v>
      </c>
      <c r="M8" s="72" t="s">
        <v>554</v>
      </c>
    </row>
    <row r="9" spans="1:13" ht="13.5">
      <c r="A9" s="68" t="s">
        <v>557</v>
      </c>
      <c r="B9" s="72" t="s">
        <v>558</v>
      </c>
      <c r="C9" s="72" t="s">
        <v>819</v>
      </c>
      <c r="D9" s="68" t="str">
        <f t="shared" si="2"/>
        <v>アビック</v>
      </c>
      <c r="F9" s="70" t="str">
        <f t="shared" si="4"/>
        <v>あ０５</v>
      </c>
      <c r="G9" s="68" t="str">
        <f t="shared" si="5"/>
        <v>中村亨</v>
      </c>
      <c r="H9" s="78" t="str">
        <f t="shared" si="3"/>
        <v>アビックＢＢ</v>
      </c>
      <c r="I9" s="78" t="s">
        <v>45</v>
      </c>
      <c r="J9" s="79">
        <v>1969</v>
      </c>
      <c r="K9" s="77">
        <f t="shared" si="0"/>
        <v>50</v>
      </c>
      <c r="L9" s="70" t="str">
        <f t="shared" si="1"/>
        <v>OK</v>
      </c>
      <c r="M9" s="72" t="s">
        <v>554</v>
      </c>
    </row>
    <row r="10" spans="1:13" ht="13.5">
      <c r="A10" s="68" t="s">
        <v>559</v>
      </c>
      <c r="B10" s="72" t="s">
        <v>560</v>
      </c>
      <c r="C10" s="72" t="s">
        <v>561</v>
      </c>
      <c r="D10" s="68" t="str">
        <f t="shared" si="2"/>
        <v>アビック</v>
      </c>
      <c r="F10" s="70" t="str">
        <f t="shared" si="4"/>
        <v>あ０６</v>
      </c>
      <c r="G10" s="68" t="str">
        <f t="shared" si="5"/>
        <v>谷崎真也</v>
      </c>
      <c r="H10" s="78" t="str">
        <f t="shared" si="3"/>
        <v>アビックＢＢ</v>
      </c>
      <c r="I10" s="78" t="s">
        <v>45</v>
      </c>
      <c r="J10" s="79">
        <v>1972</v>
      </c>
      <c r="K10" s="77">
        <f t="shared" si="0"/>
        <v>47</v>
      </c>
      <c r="L10" s="70" t="str">
        <f t="shared" si="1"/>
        <v>OK</v>
      </c>
      <c r="M10" s="72" t="s">
        <v>562</v>
      </c>
    </row>
    <row r="11" spans="1:13" ht="13.5">
      <c r="A11" s="68" t="s">
        <v>563</v>
      </c>
      <c r="B11" s="72" t="s">
        <v>564</v>
      </c>
      <c r="C11" s="72" t="s">
        <v>565</v>
      </c>
      <c r="D11" s="68" t="str">
        <f t="shared" si="2"/>
        <v>アビック</v>
      </c>
      <c r="F11" s="70" t="str">
        <f t="shared" si="4"/>
        <v>あ０７</v>
      </c>
      <c r="G11" s="68" t="str">
        <f t="shared" si="5"/>
        <v>齋田至</v>
      </c>
      <c r="H11" s="78" t="str">
        <f t="shared" si="3"/>
        <v>アビックＢＢ</v>
      </c>
      <c r="I11" s="78" t="s">
        <v>45</v>
      </c>
      <c r="J11" s="79">
        <v>1970</v>
      </c>
      <c r="K11" s="77">
        <f t="shared" si="0"/>
        <v>49</v>
      </c>
      <c r="L11" s="70" t="str">
        <f t="shared" si="1"/>
        <v>OK</v>
      </c>
      <c r="M11" s="72" t="s">
        <v>550</v>
      </c>
    </row>
    <row r="12" spans="1:13" ht="13.5">
      <c r="A12" s="68" t="s">
        <v>566</v>
      </c>
      <c r="B12" s="80" t="s">
        <v>564</v>
      </c>
      <c r="C12" s="80" t="s">
        <v>567</v>
      </c>
      <c r="D12" s="68" t="str">
        <f t="shared" si="2"/>
        <v>アビック</v>
      </c>
      <c r="F12" s="70" t="str">
        <f t="shared" si="4"/>
        <v>あ０８</v>
      </c>
      <c r="G12" s="68" t="str">
        <f t="shared" si="5"/>
        <v>齋田優子</v>
      </c>
      <c r="H12" s="78" t="str">
        <f t="shared" si="3"/>
        <v>アビックＢＢ</v>
      </c>
      <c r="I12" s="81" t="s">
        <v>510</v>
      </c>
      <c r="J12" s="79">
        <v>1970</v>
      </c>
      <c r="K12" s="77">
        <f t="shared" si="0"/>
        <v>49</v>
      </c>
      <c r="L12" s="70" t="str">
        <f t="shared" si="1"/>
        <v>OK</v>
      </c>
      <c r="M12" s="72" t="s">
        <v>550</v>
      </c>
    </row>
    <row r="13" spans="1:13" ht="13.5">
      <c r="A13" s="68" t="s">
        <v>568</v>
      </c>
      <c r="B13" s="72" t="s">
        <v>569</v>
      </c>
      <c r="C13" s="72" t="s">
        <v>820</v>
      </c>
      <c r="D13" s="68" t="str">
        <f t="shared" si="2"/>
        <v>アビック</v>
      </c>
      <c r="F13" s="70" t="str">
        <f t="shared" si="4"/>
        <v>あ０９</v>
      </c>
      <c r="G13" s="68" t="str">
        <f t="shared" si="5"/>
        <v>平居崇</v>
      </c>
      <c r="H13" s="78" t="str">
        <f t="shared" si="3"/>
        <v>アビックＢＢ</v>
      </c>
      <c r="I13" s="78" t="s">
        <v>45</v>
      </c>
      <c r="J13" s="79">
        <v>1972</v>
      </c>
      <c r="K13" s="77">
        <f t="shared" si="0"/>
        <v>47</v>
      </c>
      <c r="L13" s="70" t="str">
        <f t="shared" si="1"/>
        <v>OK</v>
      </c>
      <c r="M13" s="72" t="s">
        <v>570</v>
      </c>
    </row>
    <row r="14" spans="1:13" ht="13.5">
      <c r="A14" s="68" t="s">
        <v>571</v>
      </c>
      <c r="B14" s="72" t="s">
        <v>821</v>
      </c>
      <c r="C14" s="72" t="s">
        <v>822</v>
      </c>
      <c r="D14" s="68" t="str">
        <f t="shared" si="2"/>
        <v>アビック</v>
      </c>
      <c r="F14" s="70" t="str">
        <f t="shared" si="4"/>
        <v>あ１０</v>
      </c>
      <c r="G14" s="68" t="str">
        <f t="shared" si="5"/>
        <v>大林弘典</v>
      </c>
      <c r="H14" s="78" t="str">
        <f t="shared" si="3"/>
        <v>アビックＢＢ</v>
      </c>
      <c r="I14" s="78" t="s">
        <v>45</v>
      </c>
      <c r="J14" s="79">
        <v>1989</v>
      </c>
      <c r="K14" s="77">
        <f t="shared" si="0"/>
        <v>30</v>
      </c>
      <c r="L14" s="70" t="str">
        <f t="shared" si="1"/>
        <v>OK</v>
      </c>
      <c r="M14" s="72" t="s">
        <v>512</v>
      </c>
    </row>
    <row r="15" spans="1:13" ht="13.5">
      <c r="A15" s="68" t="s">
        <v>572</v>
      </c>
      <c r="B15" s="80" t="s">
        <v>573</v>
      </c>
      <c r="C15" s="80" t="s">
        <v>574</v>
      </c>
      <c r="D15" s="68" t="str">
        <f t="shared" si="2"/>
        <v>アビック</v>
      </c>
      <c r="F15" s="70" t="str">
        <f t="shared" si="4"/>
        <v>あ１１</v>
      </c>
      <c r="G15" s="68" t="str">
        <f t="shared" si="5"/>
        <v>野上恵梨子</v>
      </c>
      <c r="H15" s="78" t="str">
        <f t="shared" si="3"/>
        <v>アビックＢＢ</v>
      </c>
      <c r="I15" s="81" t="s">
        <v>510</v>
      </c>
      <c r="J15" s="79">
        <v>1987</v>
      </c>
      <c r="K15" s="77">
        <f t="shared" si="0"/>
        <v>32</v>
      </c>
      <c r="L15" s="70" t="str">
        <f t="shared" si="1"/>
        <v>OK</v>
      </c>
      <c r="M15" s="72" t="s">
        <v>575</v>
      </c>
    </row>
    <row r="16" spans="1:13" ht="13.5">
      <c r="A16" s="68" t="s">
        <v>576</v>
      </c>
      <c r="B16" s="80" t="s">
        <v>577</v>
      </c>
      <c r="C16" s="80" t="s">
        <v>578</v>
      </c>
      <c r="D16" s="68" t="str">
        <f t="shared" si="2"/>
        <v>アビック</v>
      </c>
      <c r="F16" s="70" t="str">
        <f t="shared" si="4"/>
        <v>あ１２</v>
      </c>
      <c r="G16" s="68" t="str">
        <f t="shared" si="5"/>
        <v>西山抄千代</v>
      </c>
      <c r="H16" s="78" t="str">
        <f t="shared" si="3"/>
        <v>アビックＢＢ</v>
      </c>
      <c r="I16" s="81" t="s">
        <v>510</v>
      </c>
      <c r="J16" s="79">
        <v>1972</v>
      </c>
      <c r="K16" s="77">
        <f t="shared" si="0"/>
        <v>47</v>
      </c>
      <c r="L16" s="70" t="str">
        <f t="shared" si="1"/>
        <v>OK</v>
      </c>
      <c r="M16" s="72" t="s">
        <v>579</v>
      </c>
    </row>
    <row r="17" spans="1:13" ht="13.5">
      <c r="A17" s="68" t="s">
        <v>580</v>
      </c>
      <c r="B17" s="80" t="s">
        <v>581</v>
      </c>
      <c r="C17" s="80" t="s">
        <v>582</v>
      </c>
      <c r="D17" s="68" t="str">
        <f t="shared" si="2"/>
        <v>アビック</v>
      </c>
      <c r="F17" s="70" t="str">
        <f t="shared" si="4"/>
        <v>あ１３</v>
      </c>
      <c r="G17" s="68" t="str">
        <f t="shared" si="5"/>
        <v>三原啓子</v>
      </c>
      <c r="H17" s="78" t="str">
        <f t="shared" si="3"/>
        <v>アビックＢＢ</v>
      </c>
      <c r="I17" s="81" t="s">
        <v>510</v>
      </c>
      <c r="J17" s="79">
        <v>1964</v>
      </c>
      <c r="K17" s="77">
        <f t="shared" si="0"/>
        <v>55</v>
      </c>
      <c r="L17" s="70" t="str">
        <f t="shared" si="1"/>
        <v>OK</v>
      </c>
      <c r="M17" s="72" t="s">
        <v>550</v>
      </c>
    </row>
    <row r="18" spans="1:13" ht="13.5">
      <c r="A18" s="68" t="s">
        <v>583</v>
      </c>
      <c r="B18" s="72" t="s">
        <v>584</v>
      </c>
      <c r="C18" s="72" t="s">
        <v>585</v>
      </c>
      <c r="D18" s="68" t="str">
        <f t="shared" si="2"/>
        <v>アビック</v>
      </c>
      <c r="F18" s="70" t="str">
        <f t="shared" si="4"/>
        <v>あ１４</v>
      </c>
      <c r="G18" s="68" t="str">
        <f t="shared" si="5"/>
        <v>落合良弘</v>
      </c>
      <c r="H18" s="78" t="str">
        <f t="shared" si="3"/>
        <v>アビックＢＢ</v>
      </c>
      <c r="I18" s="78" t="s">
        <v>45</v>
      </c>
      <c r="J18" s="79">
        <v>1968</v>
      </c>
      <c r="K18" s="77">
        <f t="shared" si="0"/>
        <v>51</v>
      </c>
      <c r="L18" s="70" t="str">
        <f t="shared" si="1"/>
        <v>OK</v>
      </c>
      <c r="M18" s="72" t="s">
        <v>512</v>
      </c>
    </row>
    <row r="19" spans="1:13" ht="13.5">
      <c r="A19" s="68" t="s">
        <v>464</v>
      </c>
      <c r="B19" s="72" t="s">
        <v>586</v>
      </c>
      <c r="C19" s="72" t="s">
        <v>823</v>
      </c>
      <c r="D19" s="68" t="str">
        <f t="shared" si="2"/>
        <v>アビック</v>
      </c>
      <c r="E19" s="68"/>
      <c r="F19" s="70" t="str">
        <f t="shared" si="4"/>
        <v>あ１５</v>
      </c>
      <c r="G19" s="68" t="str">
        <f t="shared" si="5"/>
        <v>杉原徹</v>
      </c>
      <c r="H19" s="78" t="str">
        <f t="shared" si="3"/>
        <v>アビックＢＢ</v>
      </c>
      <c r="I19" s="78" t="s">
        <v>45</v>
      </c>
      <c r="J19" s="79">
        <v>1990</v>
      </c>
      <c r="K19" s="77">
        <f t="shared" si="0"/>
        <v>29</v>
      </c>
      <c r="L19" s="70" t="str">
        <f t="shared" si="1"/>
        <v>OK</v>
      </c>
      <c r="M19" s="72" t="s">
        <v>550</v>
      </c>
    </row>
    <row r="20" spans="1:14" ht="13.5">
      <c r="A20" s="68" t="s">
        <v>587</v>
      </c>
      <c r="B20" s="82" t="s">
        <v>588</v>
      </c>
      <c r="C20" s="82" t="s">
        <v>589</v>
      </c>
      <c r="D20" s="68" t="str">
        <f t="shared" si="2"/>
        <v>アビック</v>
      </c>
      <c r="E20" s="68"/>
      <c r="F20" s="68" t="str">
        <f t="shared" si="4"/>
        <v>あ１６</v>
      </c>
      <c r="G20" s="68" t="str">
        <f t="shared" si="5"/>
        <v>澤村直子</v>
      </c>
      <c r="H20" s="78" t="str">
        <f t="shared" si="3"/>
        <v>アビックＢＢ</v>
      </c>
      <c r="I20" s="81" t="s">
        <v>510</v>
      </c>
      <c r="J20" s="68">
        <v>1967</v>
      </c>
      <c r="K20" s="68">
        <f t="shared" si="0"/>
        <v>52</v>
      </c>
      <c r="L20" s="68" t="str">
        <f t="shared" si="1"/>
        <v>OK</v>
      </c>
      <c r="M20" s="82" t="s">
        <v>466</v>
      </c>
      <c r="N20" s="83"/>
    </row>
    <row r="21" spans="1:13" ht="13.5">
      <c r="A21" s="53" t="s">
        <v>590</v>
      </c>
      <c r="B21" s="54" t="s">
        <v>824</v>
      </c>
      <c r="C21" s="54" t="s">
        <v>704</v>
      </c>
      <c r="D21" s="68" t="str">
        <f t="shared" si="2"/>
        <v>アビック</v>
      </c>
      <c r="E21" s="68"/>
      <c r="F21" s="53" t="str">
        <f t="shared" si="4"/>
        <v>あ１７</v>
      </c>
      <c r="G21" s="53" t="str">
        <f t="shared" si="5"/>
        <v>浅井純子</v>
      </c>
      <c r="H21" s="78" t="str">
        <f t="shared" si="3"/>
        <v>アビックＢＢ</v>
      </c>
      <c r="I21" s="81" t="s">
        <v>510</v>
      </c>
      <c r="J21" s="55">
        <v>1958</v>
      </c>
      <c r="K21" s="55">
        <f t="shared" si="0"/>
        <v>61</v>
      </c>
      <c r="L21" s="56" t="str">
        <f t="shared" si="1"/>
        <v>OK</v>
      </c>
      <c r="M21" s="56" t="s">
        <v>550</v>
      </c>
    </row>
    <row r="22" spans="1:13" ht="13.5">
      <c r="A22" s="56" t="s">
        <v>591</v>
      </c>
      <c r="B22" s="54" t="s">
        <v>592</v>
      </c>
      <c r="C22" s="54" t="s">
        <v>593</v>
      </c>
      <c r="D22" s="68" t="str">
        <f t="shared" si="2"/>
        <v>アビック</v>
      </c>
      <c r="E22" s="68"/>
      <c r="F22" s="56" t="str">
        <f t="shared" si="4"/>
        <v>あ１８</v>
      </c>
      <c r="G22" s="56" t="str">
        <f t="shared" si="5"/>
        <v>治田沙映子</v>
      </c>
      <c r="H22" s="78" t="str">
        <f t="shared" si="3"/>
        <v>アビックＢＢ</v>
      </c>
      <c r="I22" s="81" t="s">
        <v>510</v>
      </c>
      <c r="J22" s="55">
        <v>1983</v>
      </c>
      <c r="K22" s="55">
        <f t="shared" si="0"/>
        <v>36</v>
      </c>
      <c r="L22" s="56" t="str">
        <f t="shared" si="1"/>
        <v>OK</v>
      </c>
      <c r="M22" s="56" t="s">
        <v>815</v>
      </c>
    </row>
    <row r="23" spans="1:13" ht="13.5">
      <c r="A23" s="68" t="s">
        <v>595</v>
      </c>
      <c r="B23" s="54" t="s">
        <v>596</v>
      </c>
      <c r="C23" s="54" t="s">
        <v>825</v>
      </c>
      <c r="D23" s="68" t="str">
        <f t="shared" si="2"/>
        <v>アビック</v>
      </c>
      <c r="E23" s="68"/>
      <c r="F23" s="56" t="str">
        <f t="shared" si="4"/>
        <v>あ１９</v>
      </c>
      <c r="G23" s="56" t="str">
        <f t="shared" si="5"/>
        <v>寺本恵</v>
      </c>
      <c r="H23" s="78" t="str">
        <f t="shared" si="3"/>
        <v>アビックＢＢ</v>
      </c>
      <c r="I23" s="81" t="s">
        <v>510</v>
      </c>
      <c r="J23" s="55">
        <v>1986</v>
      </c>
      <c r="K23" s="55">
        <f t="shared" si="0"/>
        <v>33</v>
      </c>
      <c r="L23" s="56" t="str">
        <f t="shared" si="1"/>
        <v>OK</v>
      </c>
      <c r="M23" s="56" t="s">
        <v>597</v>
      </c>
    </row>
    <row r="24" spans="1:13" ht="13.5">
      <c r="A24" s="68" t="s">
        <v>598</v>
      </c>
      <c r="B24" s="54" t="s">
        <v>599</v>
      </c>
      <c r="C24" s="54" t="s">
        <v>600</v>
      </c>
      <c r="D24" s="68" t="str">
        <f t="shared" si="2"/>
        <v>アビック</v>
      </c>
      <c r="E24" s="68"/>
      <c r="F24" s="56" t="str">
        <f t="shared" si="4"/>
        <v>あ２０</v>
      </c>
      <c r="G24" s="56" t="str">
        <f t="shared" si="5"/>
        <v>成宮まき</v>
      </c>
      <c r="H24" s="78" t="str">
        <f t="shared" si="3"/>
        <v>アビックＢＢ</v>
      </c>
      <c r="I24" s="81" t="s">
        <v>510</v>
      </c>
      <c r="J24" s="55">
        <v>1970</v>
      </c>
      <c r="K24" s="55">
        <f t="shared" si="0"/>
        <v>49</v>
      </c>
      <c r="L24" s="56" t="str">
        <f t="shared" si="1"/>
        <v>OK</v>
      </c>
      <c r="M24" s="72" t="s">
        <v>550</v>
      </c>
    </row>
    <row r="25" spans="1:13" ht="13.5">
      <c r="A25" s="68" t="s">
        <v>826</v>
      </c>
      <c r="B25" s="54" t="s">
        <v>827</v>
      </c>
      <c r="C25" s="54" t="s">
        <v>828</v>
      </c>
      <c r="D25" s="68" t="str">
        <f t="shared" si="2"/>
        <v>アビック</v>
      </c>
      <c r="E25" s="68"/>
      <c r="F25" s="56" t="str">
        <f>A25</f>
        <v>あ２１</v>
      </c>
      <c r="G25" s="56" t="str">
        <f t="shared" si="5"/>
        <v>鹿取あつみ</v>
      </c>
      <c r="H25" s="78" t="str">
        <f t="shared" si="3"/>
        <v>アビックＢＢ</v>
      </c>
      <c r="I25" s="81" t="s">
        <v>510</v>
      </c>
      <c r="J25" s="55">
        <v>1955</v>
      </c>
      <c r="K25" s="55">
        <f t="shared" si="0"/>
        <v>64</v>
      </c>
      <c r="L25" s="56" t="str">
        <f t="shared" si="1"/>
        <v>OK</v>
      </c>
      <c r="M25" s="72" t="s">
        <v>579</v>
      </c>
    </row>
    <row r="26" spans="1:13" ht="13.5">
      <c r="A26" s="68" t="s">
        <v>829</v>
      </c>
      <c r="B26" s="72" t="s">
        <v>558</v>
      </c>
      <c r="C26" s="72" t="s">
        <v>830</v>
      </c>
      <c r="D26" s="68" t="str">
        <f t="shared" si="2"/>
        <v>アビック</v>
      </c>
      <c r="E26" s="68"/>
      <c r="F26" s="70" t="str">
        <f>A26</f>
        <v>あ２２</v>
      </c>
      <c r="G26" s="68" t="str">
        <f t="shared" si="5"/>
        <v>中村憲生</v>
      </c>
      <c r="H26" s="78" t="str">
        <f t="shared" si="3"/>
        <v>アビックＢＢ</v>
      </c>
      <c r="I26" s="78" t="s">
        <v>45</v>
      </c>
      <c r="J26" s="79">
        <v>1965</v>
      </c>
      <c r="K26" s="77">
        <f t="shared" si="0"/>
        <v>54</v>
      </c>
      <c r="L26" s="70" t="str">
        <f t="shared" si="1"/>
        <v>OK</v>
      </c>
      <c r="M26" s="72" t="s">
        <v>550</v>
      </c>
    </row>
    <row r="27" spans="2:13" ht="13.5">
      <c r="B27" s="72"/>
      <c r="C27" s="72"/>
      <c r="F27" s="70"/>
      <c r="H27" s="78"/>
      <c r="I27" s="78"/>
      <c r="J27" s="79"/>
      <c r="K27" s="77"/>
      <c r="L27" s="56">
        <f aca="true" t="shared" si="6" ref="L27:L42">IF(G27="","",IF(COUNTIF($G$6:$G$503,G27)&gt;1,"2重登録","OK"))</f>
      </c>
      <c r="M27" s="72"/>
    </row>
    <row r="28" spans="2:17" s="3" customFormat="1" ht="13.5">
      <c r="B28" s="57"/>
      <c r="C28" s="57"/>
      <c r="E28"/>
      <c r="K28" s="84"/>
      <c r="L28" s="56">
        <f t="shared" si="6"/>
      </c>
      <c r="Q28" s="85"/>
    </row>
    <row r="29" spans="2:17" s="66" customFormat="1" ht="13.5">
      <c r="B29" s="4"/>
      <c r="C29" s="4"/>
      <c r="D29" s="3"/>
      <c r="E29" s="3"/>
      <c r="F29" s="3"/>
      <c r="G29" s="3"/>
      <c r="H29" s="3"/>
      <c r="I29" s="4"/>
      <c r="J29" s="3"/>
      <c r="K29" s="84"/>
      <c r="L29" s="56">
        <f t="shared" si="6"/>
      </c>
      <c r="M29" s="3"/>
      <c r="Q29" s="86"/>
    </row>
    <row r="30" spans="9:17" s="66" customFormat="1" ht="13.5">
      <c r="I30" s="87"/>
      <c r="L30" s="56">
        <f t="shared" si="6"/>
      </c>
      <c r="Q30" s="86"/>
    </row>
    <row r="31" spans="12:17" ht="13.5">
      <c r="L31" s="56">
        <f t="shared" si="6"/>
      </c>
      <c r="Q31" s="86"/>
    </row>
    <row r="32" spans="2:17" s="66" customFormat="1" ht="13.5">
      <c r="B32" s="87"/>
      <c r="C32" s="87"/>
      <c r="K32" s="77"/>
      <c r="L32" s="56">
        <f t="shared" si="6"/>
      </c>
      <c r="Q32" s="86"/>
    </row>
    <row r="33" spans="2:17" s="66" customFormat="1" ht="13.5">
      <c r="B33" s="87"/>
      <c r="C33" s="87"/>
      <c r="K33" s="77"/>
      <c r="L33" s="56">
        <f t="shared" si="6"/>
      </c>
      <c r="Q33" s="86"/>
    </row>
    <row r="34" spans="2:17" s="66" customFormat="1" ht="13.5">
      <c r="B34" s="87"/>
      <c r="C34" s="87"/>
      <c r="K34" s="77"/>
      <c r="L34" s="56">
        <f t="shared" si="6"/>
      </c>
      <c r="Q34" s="86"/>
    </row>
    <row r="35" spans="2:17" s="66" customFormat="1" ht="13.5">
      <c r="B35" s="87"/>
      <c r="C35" s="87"/>
      <c r="G35" s="66">
        <v>240</v>
      </c>
      <c r="K35" s="77"/>
      <c r="L35" s="56" t="str">
        <f t="shared" si="6"/>
        <v>OK</v>
      </c>
      <c r="Q35" s="86"/>
    </row>
    <row r="36" spans="2:17" s="66" customFormat="1" ht="13.5">
      <c r="B36" s="87"/>
      <c r="C36" s="87"/>
      <c r="K36" s="77"/>
      <c r="L36" s="56">
        <f t="shared" si="6"/>
      </c>
      <c r="Q36" s="86"/>
    </row>
    <row r="37" spans="2:17" s="66" customFormat="1" ht="13.5">
      <c r="B37" s="87"/>
      <c r="C37" s="87"/>
      <c r="K37" s="77"/>
      <c r="L37" s="56">
        <f t="shared" si="6"/>
      </c>
      <c r="Q37" s="86"/>
    </row>
    <row r="38" spans="2:17" s="66" customFormat="1" ht="13.5">
      <c r="B38" s="87"/>
      <c r="C38" s="87"/>
      <c r="K38" s="77"/>
      <c r="L38" s="56">
        <f t="shared" si="6"/>
      </c>
      <c r="Q38" s="86"/>
    </row>
    <row r="39" spans="2:17" s="66" customFormat="1" ht="13.5">
      <c r="B39" s="87"/>
      <c r="C39" s="87"/>
      <c r="K39" s="77"/>
      <c r="L39" s="56">
        <f t="shared" si="6"/>
      </c>
      <c r="Q39" s="86"/>
    </row>
    <row r="40" spans="1:15" s="89" customFormat="1" ht="13.5">
      <c r="A40" s="88"/>
      <c r="B40" s="86"/>
      <c r="C40" s="86"/>
      <c r="D40" s="88"/>
      <c r="F40" s="70"/>
      <c r="G40" s="80"/>
      <c r="H40" s="88"/>
      <c r="I40" s="70"/>
      <c r="K40" s="77"/>
      <c r="L40" s="56">
        <f t="shared" si="6"/>
      </c>
      <c r="N40" s="68"/>
      <c r="O40" s="68"/>
    </row>
    <row r="41" spans="1:15" s="89" customFormat="1" ht="13.5">
      <c r="A41" s="88"/>
      <c r="B41" s="86"/>
      <c r="C41" s="86"/>
      <c r="D41" s="88"/>
      <c r="F41" s="70"/>
      <c r="G41" s="80"/>
      <c r="H41" s="88"/>
      <c r="I41" s="70"/>
      <c r="K41" s="77"/>
      <c r="L41" s="56">
        <f t="shared" si="6"/>
      </c>
      <c r="N41" s="68"/>
      <c r="O41" s="68"/>
    </row>
    <row r="42" spans="1:15" s="89" customFormat="1" ht="13.5">
      <c r="A42" s="88"/>
      <c r="B42" s="86"/>
      <c r="C42" s="86"/>
      <c r="D42" s="88"/>
      <c r="F42" s="70"/>
      <c r="G42" s="80"/>
      <c r="H42" s="88"/>
      <c r="I42" s="70"/>
      <c r="K42" s="77"/>
      <c r="L42" s="56">
        <f t="shared" si="6"/>
      </c>
      <c r="N42" s="68"/>
      <c r="O42" s="68"/>
    </row>
    <row r="43" spans="1:12" s="92" customFormat="1" ht="13.5">
      <c r="A43" s="88"/>
      <c r="B43" s="674" t="s">
        <v>831</v>
      </c>
      <c r="C43" s="674"/>
      <c r="D43" s="675" t="s">
        <v>832</v>
      </c>
      <c r="E43" s="675"/>
      <c r="F43" s="675"/>
      <c r="G43" s="675"/>
      <c r="H43" s="68" t="s">
        <v>601</v>
      </c>
      <c r="I43" s="653" t="s">
        <v>602</v>
      </c>
      <c r="J43" s="653"/>
      <c r="K43" s="653"/>
      <c r="L43" s="91"/>
    </row>
    <row r="44" spans="1:12" s="92" customFormat="1" ht="13.5">
      <c r="A44" s="88"/>
      <c r="B44" s="674"/>
      <c r="C44" s="674"/>
      <c r="D44" s="675"/>
      <c r="E44" s="675"/>
      <c r="F44" s="675"/>
      <c r="G44" s="675"/>
      <c r="H44" s="71">
        <f>COUNTIF(M47:M109,"東近江市")</f>
        <v>17</v>
      </c>
      <c r="I44" s="654">
        <f>(H44/RIGHT(A109,2))</f>
        <v>0.25757575757575757</v>
      </c>
      <c r="J44" s="654"/>
      <c r="K44" s="654"/>
      <c r="L44" s="91"/>
    </row>
    <row r="45" spans="2:12" ht="13.5">
      <c r="B45" s="72" t="s">
        <v>816</v>
      </c>
      <c r="C45" s="72"/>
      <c r="D45" s="78" t="s">
        <v>43</v>
      </c>
      <c r="F45" s="70">
        <f>A45</f>
        <v>0</v>
      </c>
      <c r="K45" s="93"/>
      <c r="L45" s="91"/>
    </row>
    <row r="46" spans="2:12" ht="13.5">
      <c r="B46" s="664" t="s">
        <v>833</v>
      </c>
      <c r="C46" s="664"/>
      <c r="D46" s="68" t="s">
        <v>44</v>
      </c>
      <c r="F46" s="70">
        <f>A46</f>
        <v>0</v>
      </c>
      <c r="G46" s="68" t="str">
        <f>B46&amp;C46</f>
        <v>京セラTC</v>
      </c>
      <c r="K46" s="93"/>
      <c r="L46" s="91"/>
    </row>
    <row r="47" spans="1:13" s="96" customFormat="1" ht="13.5">
      <c r="A47" s="68" t="s">
        <v>834</v>
      </c>
      <c r="B47" s="94" t="s">
        <v>625</v>
      </c>
      <c r="C47" s="94" t="s">
        <v>835</v>
      </c>
      <c r="D47" s="72" t="s">
        <v>64</v>
      </c>
      <c r="E47" s="68"/>
      <c r="F47" s="91" t="str">
        <f aca="true" t="shared" si="7" ref="F47:F109">A47</f>
        <v>き０１</v>
      </c>
      <c r="G47" s="68" t="str">
        <f>B47&amp;C47</f>
        <v>赤木拓</v>
      </c>
      <c r="H47" s="72" t="s">
        <v>63</v>
      </c>
      <c r="I47" s="72" t="s">
        <v>45</v>
      </c>
      <c r="J47" s="79">
        <v>1980</v>
      </c>
      <c r="K47" s="93">
        <f aca="true" t="shared" si="8" ref="K47:K109">IF(J47="","",(2019-J47))</f>
        <v>39</v>
      </c>
      <c r="L47" s="91" t="str">
        <f>IF(G47="","",IF(COUNTIF($G$1:$G$63,G47)&gt;1,"2重登録","OK"))</f>
        <v>OK</v>
      </c>
      <c r="M47" s="95" t="s">
        <v>494</v>
      </c>
    </row>
    <row r="48" spans="1:13" s="96" customFormat="1" ht="13.5">
      <c r="A48" s="68" t="s">
        <v>67</v>
      </c>
      <c r="B48" s="94" t="s">
        <v>109</v>
      </c>
      <c r="C48" s="94" t="s">
        <v>110</v>
      </c>
      <c r="D48" s="72" t="s">
        <v>64</v>
      </c>
      <c r="E48" s="68"/>
      <c r="F48" s="91" t="str">
        <f t="shared" si="7"/>
        <v>き０２</v>
      </c>
      <c r="G48" s="68" t="str">
        <f>B48&amp;C48</f>
        <v>秋山太助</v>
      </c>
      <c r="H48" s="72" t="s">
        <v>63</v>
      </c>
      <c r="I48" s="72" t="s">
        <v>45</v>
      </c>
      <c r="J48" s="79">
        <v>1975</v>
      </c>
      <c r="K48" s="93">
        <f t="shared" si="8"/>
        <v>44</v>
      </c>
      <c r="L48" s="91" t="str">
        <f>IF(G48="","",IF(COUNTIF($G$1:$G$63,G48)&gt;1,"2重登録","OK"))</f>
        <v>OK</v>
      </c>
      <c r="M48" s="97" t="s">
        <v>466</v>
      </c>
    </row>
    <row r="49" spans="1:13" s="96" customFormat="1" ht="13.5">
      <c r="A49" s="68" t="s">
        <v>71</v>
      </c>
      <c r="B49" s="94" t="s">
        <v>626</v>
      </c>
      <c r="C49" s="78" t="s">
        <v>76</v>
      </c>
      <c r="D49" s="72" t="s">
        <v>64</v>
      </c>
      <c r="E49" s="68"/>
      <c r="F49" s="91" t="str">
        <f t="shared" si="7"/>
        <v>き０４</v>
      </c>
      <c r="G49" s="68" t="str">
        <f>B49&amp;C49</f>
        <v>荒浪順次</v>
      </c>
      <c r="H49" s="72" t="s">
        <v>63</v>
      </c>
      <c r="I49" s="72" t="s">
        <v>45</v>
      </c>
      <c r="J49" s="79">
        <v>1977</v>
      </c>
      <c r="K49" s="93">
        <f t="shared" si="8"/>
        <v>42</v>
      </c>
      <c r="L49" s="91" t="str">
        <f>IF(G49="","",IF(COUNTIF($G$1:$G$63,G49)&gt;1,"2重登録","OK"))</f>
        <v>OK</v>
      </c>
      <c r="M49" s="95" t="s">
        <v>479</v>
      </c>
    </row>
    <row r="50" spans="1:13" s="99" customFormat="1" ht="13.5">
      <c r="A50" s="68" t="s">
        <v>72</v>
      </c>
      <c r="B50" s="78" t="s">
        <v>627</v>
      </c>
      <c r="C50" s="78" t="s">
        <v>836</v>
      </c>
      <c r="D50" s="72" t="s">
        <v>64</v>
      </c>
      <c r="E50" s="68"/>
      <c r="F50" s="91" t="str">
        <f t="shared" si="7"/>
        <v>き０５</v>
      </c>
      <c r="G50" s="68" t="str">
        <f>B50&amp;C50</f>
        <v>井澤　匡志</v>
      </c>
      <c r="H50" s="72" t="s">
        <v>63</v>
      </c>
      <c r="I50" s="72" t="s">
        <v>45</v>
      </c>
      <c r="J50" s="79">
        <v>1967</v>
      </c>
      <c r="K50" s="93">
        <f t="shared" si="8"/>
        <v>52</v>
      </c>
      <c r="L50" s="91" t="s">
        <v>837</v>
      </c>
      <c r="M50" s="98" t="s">
        <v>628</v>
      </c>
    </row>
    <row r="51" spans="1:13" s="99" customFormat="1" ht="13.5">
      <c r="A51" s="68" t="s">
        <v>75</v>
      </c>
      <c r="B51" s="94" t="s">
        <v>629</v>
      </c>
      <c r="C51" s="78" t="s">
        <v>630</v>
      </c>
      <c r="D51" s="72" t="s">
        <v>64</v>
      </c>
      <c r="E51" s="68"/>
      <c r="F51" s="91" t="str">
        <f t="shared" si="7"/>
        <v>き０６</v>
      </c>
      <c r="G51" s="68" t="s">
        <v>838</v>
      </c>
      <c r="H51" s="72" t="s">
        <v>63</v>
      </c>
      <c r="I51" s="72" t="s">
        <v>45</v>
      </c>
      <c r="J51" s="79">
        <v>1993</v>
      </c>
      <c r="K51" s="93">
        <f t="shared" si="8"/>
        <v>26</v>
      </c>
      <c r="L51" s="91" t="s">
        <v>837</v>
      </c>
      <c r="M51" s="97" t="s">
        <v>484</v>
      </c>
    </row>
    <row r="52" spans="1:13" s="96" customFormat="1" ht="13.5">
      <c r="A52" s="68" t="s">
        <v>77</v>
      </c>
      <c r="B52" s="78" t="s">
        <v>839</v>
      </c>
      <c r="C52" s="78" t="s">
        <v>840</v>
      </c>
      <c r="D52" s="72" t="s">
        <v>64</v>
      </c>
      <c r="E52" s="68"/>
      <c r="F52" s="91" t="str">
        <f t="shared" si="7"/>
        <v>き０７</v>
      </c>
      <c r="G52" s="68" t="str">
        <f aca="true" t="shared" si="9" ref="G52:G109">B52&amp;C52</f>
        <v>一色翼</v>
      </c>
      <c r="H52" s="72" t="s">
        <v>63</v>
      </c>
      <c r="I52" s="72" t="s">
        <v>45</v>
      </c>
      <c r="J52" s="79">
        <v>1984</v>
      </c>
      <c r="K52" s="93">
        <f t="shared" si="8"/>
        <v>35</v>
      </c>
      <c r="L52" s="91" t="str">
        <f aca="true" t="shared" si="10" ref="L52:L109">IF(G52="","",IF(COUNTIF($G$1:$G$63,G52)&gt;1,"2重登録","OK"))</f>
        <v>OK</v>
      </c>
      <c r="M52" s="97" t="s">
        <v>484</v>
      </c>
    </row>
    <row r="53" spans="1:13" s="96" customFormat="1" ht="13.5">
      <c r="A53" s="68" t="s">
        <v>78</v>
      </c>
      <c r="B53" s="78" t="s">
        <v>19</v>
      </c>
      <c r="C53" s="78" t="s">
        <v>93</v>
      </c>
      <c r="D53" s="72" t="s">
        <v>64</v>
      </c>
      <c r="E53" s="68"/>
      <c r="F53" s="91" t="str">
        <f t="shared" si="7"/>
        <v>き０８</v>
      </c>
      <c r="G53" s="68" t="str">
        <f t="shared" si="9"/>
        <v>牛尾紳之介</v>
      </c>
      <c r="H53" s="72" t="s">
        <v>63</v>
      </c>
      <c r="I53" s="72" t="s">
        <v>45</v>
      </c>
      <c r="J53" s="79">
        <v>1984</v>
      </c>
      <c r="K53" s="93">
        <f t="shared" si="8"/>
        <v>35</v>
      </c>
      <c r="L53" s="91" t="str">
        <f t="shared" si="10"/>
        <v>OK</v>
      </c>
      <c r="M53" s="97" t="s">
        <v>466</v>
      </c>
    </row>
    <row r="54" spans="1:13" s="96" customFormat="1" ht="13.5">
      <c r="A54" s="68" t="s">
        <v>79</v>
      </c>
      <c r="B54" s="94" t="s">
        <v>116</v>
      </c>
      <c r="C54" s="94" t="s">
        <v>117</v>
      </c>
      <c r="D54" s="72" t="s">
        <v>64</v>
      </c>
      <c r="E54" s="68"/>
      <c r="F54" s="91" t="str">
        <f t="shared" si="7"/>
        <v>き０９</v>
      </c>
      <c r="G54" s="68" t="str">
        <f t="shared" si="9"/>
        <v>太田圭亮</v>
      </c>
      <c r="H54" s="72" t="s">
        <v>63</v>
      </c>
      <c r="I54" s="72" t="s">
        <v>45</v>
      </c>
      <c r="J54" s="79">
        <v>1981</v>
      </c>
      <c r="K54" s="93">
        <f t="shared" si="8"/>
        <v>38</v>
      </c>
      <c r="L54" s="91" t="str">
        <f t="shared" si="10"/>
        <v>OK</v>
      </c>
      <c r="M54" s="95" t="s">
        <v>494</v>
      </c>
    </row>
    <row r="55" spans="1:13" s="96" customFormat="1" ht="13.5">
      <c r="A55" s="68" t="s">
        <v>82</v>
      </c>
      <c r="B55" s="78" t="s">
        <v>88</v>
      </c>
      <c r="C55" s="78" t="s">
        <v>89</v>
      </c>
      <c r="D55" s="72" t="s">
        <v>64</v>
      </c>
      <c r="E55" s="68"/>
      <c r="F55" s="91" t="str">
        <f t="shared" si="7"/>
        <v>き１０</v>
      </c>
      <c r="G55" s="68" t="str">
        <f t="shared" si="9"/>
        <v>岡本　彰</v>
      </c>
      <c r="H55" s="72" t="s">
        <v>63</v>
      </c>
      <c r="I55" s="72" t="s">
        <v>45</v>
      </c>
      <c r="J55" s="79">
        <v>1986</v>
      </c>
      <c r="K55" s="93">
        <f t="shared" si="8"/>
        <v>33</v>
      </c>
      <c r="L55" s="91" t="str">
        <f t="shared" si="10"/>
        <v>OK</v>
      </c>
      <c r="M55" s="95" t="s">
        <v>494</v>
      </c>
    </row>
    <row r="56" spans="1:13" s="96" customFormat="1" ht="13.5">
      <c r="A56" s="68" t="s">
        <v>83</v>
      </c>
      <c r="B56" s="94" t="s">
        <v>14</v>
      </c>
      <c r="C56" s="94" t="s">
        <v>65</v>
      </c>
      <c r="D56" s="72" t="s">
        <v>64</v>
      </c>
      <c r="E56" s="68"/>
      <c r="F56" s="91" t="str">
        <f t="shared" si="7"/>
        <v>き１１</v>
      </c>
      <c r="G56" s="68" t="str">
        <f t="shared" si="9"/>
        <v>片岡春己</v>
      </c>
      <c r="H56" s="72" t="s">
        <v>841</v>
      </c>
      <c r="I56" s="72" t="s">
        <v>45</v>
      </c>
      <c r="J56" s="79">
        <v>1953</v>
      </c>
      <c r="K56" s="93">
        <f t="shared" si="8"/>
        <v>66</v>
      </c>
      <c r="L56" s="91" t="str">
        <f t="shared" si="10"/>
        <v>OK</v>
      </c>
      <c r="M56" s="97" t="s">
        <v>466</v>
      </c>
    </row>
    <row r="57" spans="1:13" s="96" customFormat="1" ht="13.5">
      <c r="A57" s="68" t="s">
        <v>86</v>
      </c>
      <c r="B57" s="68" t="s">
        <v>842</v>
      </c>
      <c r="C57" s="100" t="s">
        <v>843</v>
      </c>
      <c r="D57" s="72" t="s">
        <v>64</v>
      </c>
      <c r="E57" s="68"/>
      <c r="F57" s="91" t="str">
        <f t="shared" si="7"/>
        <v>き１２</v>
      </c>
      <c r="G57" s="68" t="str">
        <f t="shared" si="9"/>
        <v>兼古翔太</v>
      </c>
      <c r="H57" s="72" t="s">
        <v>63</v>
      </c>
      <c r="I57" s="72" t="s">
        <v>45</v>
      </c>
      <c r="J57" s="79">
        <v>1989</v>
      </c>
      <c r="K57" s="93">
        <f t="shared" si="8"/>
        <v>30</v>
      </c>
      <c r="L57" s="91" t="str">
        <f t="shared" si="10"/>
        <v>OK</v>
      </c>
      <c r="M57" s="97" t="s">
        <v>466</v>
      </c>
    </row>
    <row r="58" spans="1:13" s="96" customFormat="1" ht="13.5">
      <c r="A58" s="68" t="s">
        <v>87</v>
      </c>
      <c r="B58" s="94" t="s">
        <v>73</v>
      </c>
      <c r="C58" s="78" t="s">
        <v>74</v>
      </c>
      <c r="D58" s="72" t="s">
        <v>64</v>
      </c>
      <c r="E58" s="68"/>
      <c r="F58" s="91" t="str">
        <f t="shared" si="7"/>
        <v>き１３</v>
      </c>
      <c r="G58" s="68" t="str">
        <f t="shared" si="9"/>
        <v>坂元智成</v>
      </c>
      <c r="H58" s="72" t="s">
        <v>63</v>
      </c>
      <c r="I58" s="72" t="s">
        <v>45</v>
      </c>
      <c r="J58" s="79">
        <v>1975</v>
      </c>
      <c r="K58" s="93">
        <f t="shared" si="8"/>
        <v>44</v>
      </c>
      <c r="L58" s="91" t="str">
        <f t="shared" si="10"/>
        <v>OK</v>
      </c>
      <c r="M58" s="97" t="s">
        <v>466</v>
      </c>
    </row>
    <row r="59" spans="1:13" s="96" customFormat="1" ht="13.5">
      <c r="A59" s="68" t="s">
        <v>90</v>
      </c>
      <c r="B59" s="68" t="s">
        <v>844</v>
      </c>
      <c r="C59" s="68" t="s">
        <v>845</v>
      </c>
      <c r="D59" s="72" t="s">
        <v>64</v>
      </c>
      <c r="E59" s="68"/>
      <c r="F59" s="91" t="str">
        <f t="shared" si="7"/>
        <v>き１４</v>
      </c>
      <c r="G59" s="68" t="str">
        <f t="shared" si="9"/>
        <v>櫻井貴哉</v>
      </c>
      <c r="H59" s="72" t="s">
        <v>63</v>
      </c>
      <c r="I59" s="72" t="s">
        <v>45</v>
      </c>
      <c r="J59" s="79">
        <v>1994</v>
      </c>
      <c r="K59" s="93">
        <f t="shared" si="8"/>
        <v>25</v>
      </c>
      <c r="L59" s="91" t="str">
        <f t="shared" si="10"/>
        <v>OK</v>
      </c>
      <c r="M59" s="97" t="s">
        <v>466</v>
      </c>
    </row>
    <row r="60" spans="1:14" s="101" customFormat="1" ht="13.5">
      <c r="A60" s="68" t="s">
        <v>91</v>
      </c>
      <c r="B60" s="72" t="s">
        <v>631</v>
      </c>
      <c r="C60" s="72" t="s">
        <v>632</v>
      </c>
      <c r="D60" s="72" t="s">
        <v>846</v>
      </c>
      <c r="E60" s="68"/>
      <c r="F60" s="91" t="str">
        <f t="shared" si="7"/>
        <v>き１５</v>
      </c>
      <c r="G60" s="68" t="str">
        <f t="shared" si="9"/>
        <v>澤田啓一</v>
      </c>
      <c r="H60" s="72" t="s">
        <v>63</v>
      </c>
      <c r="I60" s="72" t="s">
        <v>45</v>
      </c>
      <c r="J60" s="79">
        <v>1970</v>
      </c>
      <c r="K60" s="93">
        <f t="shared" si="8"/>
        <v>49</v>
      </c>
      <c r="L60" s="91" t="str">
        <f t="shared" si="10"/>
        <v>OK</v>
      </c>
      <c r="M60" s="68" t="s">
        <v>628</v>
      </c>
      <c r="N60" s="210"/>
    </row>
    <row r="61" spans="1:15" s="96" customFormat="1" ht="13.5">
      <c r="A61" s="68" t="s">
        <v>92</v>
      </c>
      <c r="B61" s="78" t="s">
        <v>847</v>
      </c>
      <c r="C61" s="78" t="s">
        <v>848</v>
      </c>
      <c r="D61" s="72" t="s">
        <v>64</v>
      </c>
      <c r="E61" s="68"/>
      <c r="F61" s="91" t="str">
        <f t="shared" si="7"/>
        <v>き１６</v>
      </c>
      <c r="G61" s="68" t="str">
        <f t="shared" si="9"/>
        <v>柴田雅寛</v>
      </c>
      <c r="H61" s="72" t="s">
        <v>63</v>
      </c>
      <c r="I61" s="72" t="s">
        <v>45</v>
      </c>
      <c r="J61" s="79">
        <v>1982</v>
      </c>
      <c r="K61" s="93">
        <f t="shared" si="8"/>
        <v>37</v>
      </c>
      <c r="L61" s="91" t="str">
        <f t="shared" si="10"/>
        <v>OK</v>
      </c>
      <c r="M61" s="98" t="s">
        <v>849</v>
      </c>
      <c r="O61" s="101"/>
    </row>
    <row r="62" spans="1:13" s="96" customFormat="1" ht="13.5">
      <c r="A62" s="68" t="s">
        <v>94</v>
      </c>
      <c r="B62" s="68" t="s">
        <v>471</v>
      </c>
      <c r="C62" s="68" t="s">
        <v>850</v>
      </c>
      <c r="D62" s="72" t="s">
        <v>846</v>
      </c>
      <c r="E62" s="101"/>
      <c r="F62" s="91" t="str">
        <f t="shared" si="7"/>
        <v>き１７</v>
      </c>
      <c r="G62" s="68" t="str">
        <f t="shared" si="9"/>
        <v>清水陽介</v>
      </c>
      <c r="H62" s="72" t="s">
        <v>63</v>
      </c>
      <c r="I62" s="72" t="s">
        <v>45</v>
      </c>
      <c r="J62" s="79">
        <v>1991</v>
      </c>
      <c r="K62" s="93">
        <f t="shared" si="8"/>
        <v>28</v>
      </c>
      <c r="L62" s="91" t="str">
        <f t="shared" si="10"/>
        <v>OK</v>
      </c>
      <c r="M62" s="68" t="s">
        <v>503</v>
      </c>
    </row>
    <row r="63" spans="1:13" s="96" customFormat="1" ht="13.5">
      <c r="A63" s="68" t="s">
        <v>95</v>
      </c>
      <c r="B63" s="94" t="s">
        <v>145</v>
      </c>
      <c r="C63" s="78" t="s">
        <v>146</v>
      </c>
      <c r="D63" s="72" t="s">
        <v>64</v>
      </c>
      <c r="E63" s="68"/>
      <c r="F63" s="91" t="str">
        <f t="shared" si="7"/>
        <v>き１８</v>
      </c>
      <c r="G63" s="68" t="str">
        <f t="shared" si="9"/>
        <v>住谷岳司</v>
      </c>
      <c r="H63" s="72" t="s">
        <v>63</v>
      </c>
      <c r="I63" s="72" t="s">
        <v>45</v>
      </c>
      <c r="J63" s="79">
        <v>1967</v>
      </c>
      <c r="K63" s="93">
        <f t="shared" si="8"/>
        <v>52</v>
      </c>
      <c r="L63" s="91" t="str">
        <f t="shared" si="10"/>
        <v>OK</v>
      </c>
      <c r="M63" s="95" t="s">
        <v>633</v>
      </c>
    </row>
    <row r="64" spans="1:15" s="95" customFormat="1" ht="13.5">
      <c r="A64" s="68" t="s">
        <v>98</v>
      </c>
      <c r="B64" s="100" t="s">
        <v>96</v>
      </c>
      <c r="C64" s="100" t="s">
        <v>97</v>
      </c>
      <c r="D64" s="72" t="s">
        <v>846</v>
      </c>
      <c r="E64" s="68"/>
      <c r="F64" s="91" t="str">
        <f t="shared" si="7"/>
        <v>き１９</v>
      </c>
      <c r="G64" s="68" t="str">
        <f t="shared" si="9"/>
        <v>曽我卓矢</v>
      </c>
      <c r="H64" s="72" t="s">
        <v>63</v>
      </c>
      <c r="I64" s="72" t="s">
        <v>45</v>
      </c>
      <c r="J64" s="79">
        <v>1986</v>
      </c>
      <c r="K64" s="93">
        <f t="shared" si="8"/>
        <v>33</v>
      </c>
      <c r="L64" s="91" t="str">
        <f t="shared" si="10"/>
        <v>OK</v>
      </c>
      <c r="M64" s="95" t="s">
        <v>494</v>
      </c>
      <c r="N64" s="96"/>
      <c r="O64" s="101"/>
    </row>
    <row r="65" spans="1:13" s="96" customFormat="1" ht="13.5">
      <c r="A65" s="68" t="s">
        <v>99</v>
      </c>
      <c r="B65" s="78" t="s">
        <v>123</v>
      </c>
      <c r="C65" s="78" t="s">
        <v>124</v>
      </c>
      <c r="D65" s="72" t="s">
        <v>64</v>
      </c>
      <c r="E65" s="68"/>
      <c r="F65" s="91" t="str">
        <f t="shared" si="7"/>
        <v>き２１</v>
      </c>
      <c r="G65" s="68" t="str">
        <f t="shared" si="9"/>
        <v>田中正行</v>
      </c>
      <c r="H65" s="72" t="s">
        <v>63</v>
      </c>
      <c r="I65" s="72" t="s">
        <v>45</v>
      </c>
      <c r="J65" s="79">
        <v>1980</v>
      </c>
      <c r="K65" s="93">
        <f t="shared" si="8"/>
        <v>39</v>
      </c>
      <c r="L65" s="91" t="str">
        <f t="shared" si="10"/>
        <v>OK</v>
      </c>
      <c r="M65" s="95" t="s">
        <v>494</v>
      </c>
    </row>
    <row r="66" spans="1:13" s="96" customFormat="1" ht="13.5">
      <c r="A66" s="68" t="s">
        <v>102</v>
      </c>
      <c r="B66" s="68" t="s">
        <v>851</v>
      </c>
      <c r="C66" s="68" t="s">
        <v>852</v>
      </c>
      <c r="D66" s="72" t="s">
        <v>846</v>
      </c>
      <c r="E66" s="101"/>
      <c r="F66" s="91" t="str">
        <f t="shared" si="7"/>
        <v>き２３</v>
      </c>
      <c r="G66" s="68" t="str">
        <f t="shared" si="9"/>
        <v>中元寺功貴</v>
      </c>
      <c r="H66" s="72" t="s">
        <v>63</v>
      </c>
      <c r="I66" s="72" t="s">
        <v>45</v>
      </c>
      <c r="J66" s="79">
        <v>1992</v>
      </c>
      <c r="K66" s="93">
        <f t="shared" si="8"/>
        <v>27</v>
      </c>
      <c r="L66" s="91" t="str">
        <f t="shared" si="10"/>
        <v>OK</v>
      </c>
      <c r="M66" s="97" t="s">
        <v>466</v>
      </c>
    </row>
    <row r="67" spans="1:15" s="96" customFormat="1" ht="13.5">
      <c r="A67" s="68" t="s">
        <v>103</v>
      </c>
      <c r="B67" s="94" t="s">
        <v>148</v>
      </c>
      <c r="C67" s="78" t="s">
        <v>149</v>
      </c>
      <c r="D67" s="72" t="s">
        <v>64</v>
      </c>
      <c r="E67" s="68"/>
      <c r="F67" s="91" t="str">
        <f t="shared" si="7"/>
        <v>き２４</v>
      </c>
      <c r="G67" s="68" t="str">
        <f t="shared" si="9"/>
        <v>永田寛教</v>
      </c>
      <c r="H67" s="72" t="s">
        <v>63</v>
      </c>
      <c r="I67" s="72" t="s">
        <v>45</v>
      </c>
      <c r="J67" s="79">
        <v>1981</v>
      </c>
      <c r="K67" s="93">
        <f t="shared" si="8"/>
        <v>38</v>
      </c>
      <c r="L67" s="91" t="str">
        <f t="shared" si="10"/>
        <v>OK</v>
      </c>
      <c r="M67" s="95" t="s">
        <v>628</v>
      </c>
      <c r="O67" s="101"/>
    </row>
    <row r="68" spans="1:14" s="101" customFormat="1" ht="13.5">
      <c r="A68" s="68" t="s">
        <v>104</v>
      </c>
      <c r="B68" s="72" t="s">
        <v>634</v>
      </c>
      <c r="C68" s="72" t="s">
        <v>635</v>
      </c>
      <c r="D68" s="72" t="s">
        <v>846</v>
      </c>
      <c r="E68" s="68"/>
      <c r="F68" s="91" t="str">
        <f t="shared" si="7"/>
        <v>き２５</v>
      </c>
      <c r="G68" s="68" t="str">
        <f t="shared" si="9"/>
        <v>西岡庸介</v>
      </c>
      <c r="H68" s="72" t="s">
        <v>63</v>
      </c>
      <c r="I68" s="72" t="s">
        <v>45</v>
      </c>
      <c r="J68" s="79">
        <v>1983</v>
      </c>
      <c r="K68" s="93">
        <f t="shared" si="8"/>
        <v>36</v>
      </c>
      <c r="L68" s="91" t="str">
        <f t="shared" si="10"/>
        <v>OK</v>
      </c>
      <c r="M68" s="95" t="s">
        <v>470</v>
      </c>
      <c r="N68" s="210"/>
    </row>
    <row r="69" spans="1:13" s="96" customFormat="1" ht="13.5">
      <c r="A69" s="68" t="s">
        <v>106</v>
      </c>
      <c r="B69" s="94" t="s">
        <v>23</v>
      </c>
      <c r="C69" s="94" t="s">
        <v>70</v>
      </c>
      <c r="D69" s="72" t="s">
        <v>64</v>
      </c>
      <c r="E69" s="68"/>
      <c r="F69" s="91" t="str">
        <f t="shared" si="7"/>
        <v>き２６</v>
      </c>
      <c r="G69" s="68" t="str">
        <f t="shared" si="9"/>
        <v>西田裕信</v>
      </c>
      <c r="H69" s="72" t="s">
        <v>63</v>
      </c>
      <c r="I69" s="72" t="s">
        <v>45</v>
      </c>
      <c r="J69" s="79">
        <v>1960</v>
      </c>
      <c r="K69" s="93">
        <f t="shared" si="8"/>
        <v>59</v>
      </c>
      <c r="L69" s="91" t="str">
        <f t="shared" si="10"/>
        <v>OK</v>
      </c>
      <c r="M69" s="95" t="s">
        <v>636</v>
      </c>
    </row>
    <row r="70" spans="1:13" s="96" customFormat="1" ht="13.5">
      <c r="A70" s="68" t="s">
        <v>107</v>
      </c>
      <c r="B70" s="94" t="s">
        <v>119</v>
      </c>
      <c r="C70" s="94" t="s">
        <v>120</v>
      </c>
      <c r="D70" s="72" t="s">
        <v>64</v>
      </c>
      <c r="E70" s="68"/>
      <c r="F70" s="91" t="str">
        <f t="shared" si="7"/>
        <v>き２７</v>
      </c>
      <c r="G70" s="68" t="str">
        <f t="shared" si="9"/>
        <v>馬場英年</v>
      </c>
      <c r="H70" s="72" t="s">
        <v>63</v>
      </c>
      <c r="I70" s="72" t="s">
        <v>45</v>
      </c>
      <c r="J70" s="79">
        <v>1980</v>
      </c>
      <c r="K70" s="93">
        <f t="shared" si="8"/>
        <v>39</v>
      </c>
      <c r="L70" s="91" t="str">
        <f t="shared" si="10"/>
        <v>OK</v>
      </c>
      <c r="M70" s="97" t="s">
        <v>466</v>
      </c>
    </row>
    <row r="71" spans="1:13" s="96" customFormat="1" ht="13.5">
      <c r="A71" s="68" t="s">
        <v>108</v>
      </c>
      <c r="B71" s="94" t="s">
        <v>112</v>
      </c>
      <c r="C71" s="94" t="s">
        <v>113</v>
      </c>
      <c r="D71" s="72" t="s">
        <v>64</v>
      </c>
      <c r="E71" s="68"/>
      <c r="F71" s="91" t="str">
        <f t="shared" si="7"/>
        <v>き２８</v>
      </c>
      <c r="G71" s="68" t="str">
        <f t="shared" si="9"/>
        <v>廣瀬智也</v>
      </c>
      <c r="H71" s="72" t="s">
        <v>63</v>
      </c>
      <c r="I71" s="72" t="s">
        <v>45</v>
      </c>
      <c r="J71" s="79">
        <v>1977</v>
      </c>
      <c r="K71" s="93">
        <f t="shared" si="8"/>
        <v>42</v>
      </c>
      <c r="L71" s="91" t="str">
        <f t="shared" si="10"/>
        <v>OK</v>
      </c>
      <c r="M71" s="97" t="s">
        <v>466</v>
      </c>
    </row>
    <row r="72" spans="1:15" s="96" customFormat="1" ht="13.5">
      <c r="A72" s="68" t="s">
        <v>111</v>
      </c>
      <c r="B72" s="100" t="s">
        <v>637</v>
      </c>
      <c r="C72" s="100" t="s">
        <v>100</v>
      </c>
      <c r="D72" s="72" t="s">
        <v>846</v>
      </c>
      <c r="E72" s="68"/>
      <c r="F72" s="91" t="str">
        <f t="shared" si="7"/>
        <v>き２９</v>
      </c>
      <c r="G72" s="68" t="str">
        <f t="shared" si="9"/>
        <v>松島理和</v>
      </c>
      <c r="H72" s="72" t="s">
        <v>63</v>
      </c>
      <c r="I72" s="72" t="s">
        <v>45</v>
      </c>
      <c r="J72" s="79">
        <v>1981</v>
      </c>
      <c r="K72" s="93">
        <f t="shared" si="8"/>
        <v>38</v>
      </c>
      <c r="L72" s="91" t="str">
        <f t="shared" si="10"/>
        <v>OK</v>
      </c>
      <c r="M72" s="95" t="s">
        <v>554</v>
      </c>
      <c r="O72" s="101"/>
    </row>
    <row r="73" spans="1:13" s="96" customFormat="1" ht="13.5">
      <c r="A73" s="68" t="s">
        <v>114</v>
      </c>
      <c r="B73" s="94" t="s">
        <v>80</v>
      </c>
      <c r="C73" s="78" t="s">
        <v>81</v>
      </c>
      <c r="D73" s="72" t="s">
        <v>64</v>
      </c>
      <c r="E73" s="68"/>
      <c r="F73" s="91" t="str">
        <f t="shared" si="7"/>
        <v>き３０</v>
      </c>
      <c r="G73" s="68" t="str">
        <f t="shared" si="9"/>
        <v>宮道祐介</v>
      </c>
      <c r="H73" s="72" t="s">
        <v>63</v>
      </c>
      <c r="I73" s="72" t="s">
        <v>45</v>
      </c>
      <c r="J73" s="79">
        <v>1983</v>
      </c>
      <c r="K73" s="93">
        <f t="shared" si="8"/>
        <v>36</v>
      </c>
      <c r="L73" s="91" t="str">
        <f t="shared" si="10"/>
        <v>OK</v>
      </c>
      <c r="M73" s="95" t="s">
        <v>550</v>
      </c>
    </row>
    <row r="74" spans="1:13" s="96" customFormat="1" ht="13.5">
      <c r="A74" s="68" t="s">
        <v>115</v>
      </c>
      <c r="B74" s="94" t="s">
        <v>138</v>
      </c>
      <c r="C74" s="78" t="s">
        <v>139</v>
      </c>
      <c r="D74" s="72" t="s">
        <v>64</v>
      </c>
      <c r="E74" s="68"/>
      <c r="F74" s="91" t="str">
        <f t="shared" si="7"/>
        <v>き３１</v>
      </c>
      <c r="G74" s="68" t="str">
        <f t="shared" si="9"/>
        <v>村尾彰了</v>
      </c>
      <c r="H74" s="72" t="s">
        <v>63</v>
      </c>
      <c r="I74" s="72" t="s">
        <v>45</v>
      </c>
      <c r="J74" s="79">
        <v>1982</v>
      </c>
      <c r="K74" s="93">
        <f t="shared" si="8"/>
        <v>37</v>
      </c>
      <c r="L74" s="91" t="str">
        <f t="shared" si="10"/>
        <v>OK</v>
      </c>
      <c r="M74" s="95" t="s">
        <v>594</v>
      </c>
    </row>
    <row r="75" spans="1:13" s="96" customFormat="1" ht="13.5">
      <c r="A75" s="68" t="s">
        <v>118</v>
      </c>
      <c r="B75" s="94" t="s">
        <v>853</v>
      </c>
      <c r="C75" s="94" t="s">
        <v>854</v>
      </c>
      <c r="D75" s="72" t="s">
        <v>64</v>
      </c>
      <c r="E75" s="68"/>
      <c r="F75" s="91" t="str">
        <f t="shared" si="7"/>
        <v>き３２</v>
      </c>
      <c r="G75" s="68" t="str">
        <f t="shared" si="9"/>
        <v>薮内陸久</v>
      </c>
      <c r="H75" s="72" t="s">
        <v>63</v>
      </c>
      <c r="I75" s="72" t="s">
        <v>45</v>
      </c>
      <c r="J75" s="79">
        <v>1997</v>
      </c>
      <c r="K75" s="93">
        <f t="shared" si="8"/>
        <v>22</v>
      </c>
      <c r="L75" s="91" t="str">
        <f t="shared" si="10"/>
        <v>OK</v>
      </c>
      <c r="M75" s="97" t="s">
        <v>466</v>
      </c>
    </row>
    <row r="76" spans="1:13" s="96" customFormat="1" ht="13.5">
      <c r="A76" s="68" t="s">
        <v>121</v>
      </c>
      <c r="B76" s="94" t="s">
        <v>855</v>
      </c>
      <c r="C76" s="78" t="s">
        <v>856</v>
      </c>
      <c r="D76" s="72" t="s">
        <v>64</v>
      </c>
      <c r="E76" s="68"/>
      <c r="F76" s="91" t="str">
        <f t="shared" si="7"/>
        <v>き３３</v>
      </c>
      <c r="G76" s="68" t="str">
        <f t="shared" si="9"/>
        <v>山本和樹</v>
      </c>
      <c r="H76" s="72" t="s">
        <v>63</v>
      </c>
      <c r="I76" s="72" t="s">
        <v>45</v>
      </c>
      <c r="J76" s="79">
        <v>1997</v>
      </c>
      <c r="K76" s="93">
        <f t="shared" si="8"/>
        <v>22</v>
      </c>
      <c r="L76" s="91" t="str">
        <f t="shared" si="10"/>
        <v>OK</v>
      </c>
      <c r="M76" s="98" t="s">
        <v>857</v>
      </c>
    </row>
    <row r="77" spans="1:13" s="96" customFormat="1" ht="13.5">
      <c r="A77" s="68" t="s">
        <v>122</v>
      </c>
      <c r="B77" s="94" t="s">
        <v>68</v>
      </c>
      <c r="C77" s="94" t="s">
        <v>69</v>
      </c>
      <c r="D77" s="72" t="s">
        <v>64</v>
      </c>
      <c r="E77" s="68"/>
      <c r="F77" s="91" t="str">
        <f t="shared" si="7"/>
        <v>き３４</v>
      </c>
      <c r="G77" s="68" t="str">
        <f t="shared" si="9"/>
        <v>山本　真</v>
      </c>
      <c r="H77" s="72" t="s">
        <v>63</v>
      </c>
      <c r="I77" s="72" t="s">
        <v>45</v>
      </c>
      <c r="J77" s="79">
        <v>1970</v>
      </c>
      <c r="K77" s="93">
        <f t="shared" si="8"/>
        <v>49</v>
      </c>
      <c r="L77" s="91" t="str">
        <f t="shared" si="10"/>
        <v>OK</v>
      </c>
      <c r="M77" s="95" t="s">
        <v>550</v>
      </c>
    </row>
    <row r="78" spans="1:13" s="96" customFormat="1" ht="13.5">
      <c r="A78" s="68" t="s">
        <v>125</v>
      </c>
      <c r="B78" s="94" t="s">
        <v>135</v>
      </c>
      <c r="C78" s="78" t="s">
        <v>136</v>
      </c>
      <c r="D78" s="72" t="s">
        <v>64</v>
      </c>
      <c r="E78" s="68"/>
      <c r="F78" s="91" t="str">
        <f t="shared" si="7"/>
        <v>き３５</v>
      </c>
      <c r="G78" s="68" t="str">
        <f t="shared" si="9"/>
        <v>吉本泰二</v>
      </c>
      <c r="H78" s="72" t="s">
        <v>63</v>
      </c>
      <c r="I78" s="72" t="s">
        <v>45</v>
      </c>
      <c r="J78" s="79">
        <v>1976</v>
      </c>
      <c r="K78" s="93">
        <f t="shared" si="8"/>
        <v>43</v>
      </c>
      <c r="L78" s="91" t="str">
        <f t="shared" si="10"/>
        <v>OK</v>
      </c>
      <c r="M78" s="97" t="s">
        <v>466</v>
      </c>
    </row>
    <row r="79" spans="1:15" s="95" customFormat="1" ht="13.5">
      <c r="A79" s="68" t="s">
        <v>126</v>
      </c>
      <c r="B79" s="101" t="s">
        <v>157</v>
      </c>
      <c r="C79" s="101" t="s">
        <v>158</v>
      </c>
      <c r="D79" s="72" t="s">
        <v>846</v>
      </c>
      <c r="E79" s="101"/>
      <c r="F79" s="91" t="str">
        <f t="shared" si="7"/>
        <v>き３６</v>
      </c>
      <c r="G79" s="68" t="str">
        <f t="shared" si="9"/>
        <v>竹村仁志</v>
      </c>
      <c r="H79" s="72" t="s">
        <v>63</v>
      </c>
      <c r="I79" s="72" t="s">
        <v>45</v>
      </c>
      <c r="J79" s="79">
        <v>1962</v>
      </c>
      <c r="K79" s="93">
        <f t="shared" si="8"/>
        <v>57</v>
      </c>
      <c r="L79" s="91" t="str">
        <f t="shared" si="10"/>
        <v>OK</v>
      </c>
      <c r="M79" s="95" t="s">
        <v>494</v>
      </c>
      <c r="N79" s="96"/>
      <c r="O79" s="101"/>
    </row>
    <row r="80" spans="1:13" s="96" customFormat="1" ht="13.5">
      <c r="A80" s="68" t="s">
        <v>127</v>
      </c>
      <c r="B80" s="81" t="s">
        <v>638</v>
      </c>
      <c r="C80" s="81" t="s">
        <v>639</v>
      </c>
      <c r="D80" s="72" t="s">
        <v>64</v>
      </c>
      <c r="E80" s="68"/>
      <c r="F80" s="91" t="str">
        <f t="shared" si="7"/>
        <v>き３７</v>
      </c>
      <c r="G80" s="80" t="str">
        <f t="shared" si="9"/>
        <v>浅田亜祐子</v>
      </c>
      <c r="H80" s="72" t="s">
        <v>63</v>
      </c>
      <c r="I80" s="72" t="s">
        <v>469</v>
      </c>
      <c r="J80" s="79">
        <v>1984</v>
      </c>
      <c r="K80" s="93">
        <f t="shared" si="8"/>
        <v>35</v>
      </c>
      <c r="L80" s="91" t="str">
        <f t="shared" si="10"/>
        <v>OK</v>
      </c>
      <c r="M80" s="95" t="s">
        <v>479</v>
      </c>
    </row>
    <row r="81" spans="1:13" s="96" customFormat="1" ht="13.5">
      <c r="A81" s="68" t="s">
        <v>128</v>
      </c>
      <c r="B81" s="102" t="s">
        <v>858</v>
      </c>
      <c r="C81" s="103" t="s">
        <v>859</v>
      </c>
      <c r="D81" s="72" t="s">
        <v>64</v>
      </c>
      <c r="E81" s="68"/>
      <c r="F81" s="91" t="str">
        <f t="shared" si="7"/>
        <v>き３８</v>
      </c>
      <c r="G81" s="82" t="str">
        <f t="shared" si="9"/>
        <v>菊井鈴夏</v>
      </c>
      <c r="H81" s="72" t="s">
        <v>841</v>
      </c>
      <c r="I81" s="72" t="s">
        <v>469</v>
      </c>
      <c r="J81" s="79">
        <v>1997</v>
      </c>
      <c r="K81" s="93">
        <f t="shared" si="8"/>
        <v>22</v>
      </c>
      <c r="L81" s="91" t="str">
        <f t="shared" si="10"/>
        <v>OK</v>
      </c>
      <c r="M81" s="98" t="s">
        <v>857</v>
      </c>
    </row>
    <row r="82" spans="1:13" s="96" customFormat="1" ht="13.5">
      <c r="A82" s="68" t="s">
        <v>129</v>
      </c>
      <c r="B82" s="104" t="s">
        <v>84</v>
      </c>
      <c r="C82" s="104" t="s">
        <v>85</v>
      </c>
      <c r="D82" s="72" t="s">
        <v>64</v>
      </c>
      <c r="E82" s="68"/>
      <c r="F82" s="91" t="str">
        <f t="shared" si="7"/>
        <v>き３９</v>
      </c>
      <c r="G82" s="80" t="str">
        <f t="shared" si="9"/>
        <v>並河智加</v>
      </c>
      <c r="H82" s="72" t="s">
        <v>63</v>
      </c>
      <c r="I82" s="72" t="s">
        <v>52</v>
      </c>
      <c r="J82" s="79">
        <v>1979</v>
      </c>
      <c r="K82" s="93">
        <f t="shared" si="8"/>
        <v>40</v>
      </c>
      <c r="L82" s="91" t="str">
        <f t="shared" si="10"/>
        <v>OK</v>
      </c>
      <c r="M82" s="95" t="s">
        <v>550</v>
      </c>
    </row>
    <row r="83" spans="1:13" s="96" customFormat="1" ht="13.5">
      <c r="A83" s="68" t="s">
        <v>130</v>
      </c>
      <c r="B83" s="102" t="s">
        <v>860</v>
      </c>
      <c r="C83" s="102" t="s">
        <v>861</v>
      </c>
      <c r="D83" s="72" t="s">
        <v>846</v>
      </c>
      <c r="E83" s="101"/>
      <c r="F83" s="91" t="str">
        <f t="shared" si="7"/>
        <v>き４０</v>
      </c>
      <c r="G83" s="82" t="str">
        <f t="shared" si="9"/>
        <v>森愛捺花</v>
      </c>
      <c r="H83" s="72" t="s">
        <v>63</v>
      </c>
      <c r="I83" s="72" t="s">
        <v>469</v>
      </c>
      <c r="J83" s="79">
        <v>1998</v>
      </c>
      <c r="K83" s="93">
        <f t="shared" si="8"/>
        <v>21</v>
      </c>
      <c r="L83" s="91" t="str">
        <f t="shared" si="10"/>
        <v>OK</v>
      </c>
      <c r="M83" s="95" t="s">
        <v>862</v>
      </c>
    </row>
    <row r="84" spans="1:13" s="96" customFormat="1" ht="13.5">
      <c r="A84" s="68" t="s">
        <v>131</v>
      </c>
      <c r="B84" s="102" t="s">
        <v>860</v>
      </c>
      <c r="C84" s="102" t="s">
        <v>863</v>
      </c>
      <c r="D84" s="72" t="s">
        <v>846</v>
      </c>
      <c r="E84" s="101"/>
      <c r="F84" s="91" t="str">
        <f t="shared" si="7"/>
        <v>き４１</v>
      </c>
      <c r="G84" s="82" t="str">
        <f t="shared" si="9"/>
        <v>森涼花</v>
      </c>
      <c r="H84" s="72" t="s">
        <v>63</v>
      </c>
      <c r="I84" s="72" t="s">
        <v>469</v>
      </c>
      <c r="J84" s="79">
        <v>2003</v>
      </c>
      <c r="K84" s="93">
        <f t="shared" si="8"/>
        <v>16</v>
      </c>
      <c r="L84" s="91" t="str">
        <f t="shared" si="10"/>
        <v>OK</v>
      </c>
      <c r="M84" s="95" t="s">
        <v>470</v>
      </c>
    </row>
    <row r="85" spans="1:13" s="101" customFormat="1" ht="13.5">
      <c r="A85" s="68" t="s">
        <v>132</v>
      </c>
      <c r="B85" s="101" t="s">
        <v>864</v>
      </c>
      <c r="C85" s="101" t="s">
        <v>865</v>
      </c>
      <c r="D85" s="72" t="s">
        <v>846</v>
      </c>
      <c r="F85" s="91" t="str">
        <f t="shared" si="7"/>
        <v>き４２</v>
      </c>
      <c r="G85" s="68" t="str">
        <f t="shared" si="9"/>
        <v>伊藤成行</v>
      </c>
      <c r="H85" s="72" t="s">
        <v>63</v>
      </c>
      <c r="I85" s="72" t="s">
        <v>45</v>
      </c>
      <c r="J85" s="79">
        <v>1951</v>
      </c>
      <c r="K85" s="93">
        <f t="shared" si="8"/>
        <v>68</v>
      </c>
      <c r="L85" s="91" t="str">
        <f t="shared" si="10"/>
        <v>OK</v>
      </c>
      <c r="M85" s="68" t="s">
        <v>866</v>
      </c>
    </row>
    <row r="86" spans="1:14" s="101" customFormat="1" ht="12.75" customHeight="1">
      <c r="A86" s="68" t="s">
        <v>134</v>
      </c>
      <c r="B86" s="101" t="s">
        <v>867</v>
      </c>
      <c r="C86" s="72" t="s">
        <v>868</v>
      </c>
      <c r="D86" s="72" t="s">
        <v>846</v>
      </c>
      <c r="F86" s="91" t="str">
        <f t="shared" si="7"/>
        <v>き４３</v>
      </c>
      <c r="G86" s="68" t="str">
        <f t="shared" si="9"/>
        <v>川田達也</v>
      </c>
      <c r="H86" s="72" t="s">
        <v>63</v>
      </c>
      <c r="I86" s="72" t="s">
        <v>45</v>
      </c>
      <c r="J86" s="79">
        <v>1965</v>
      </c>
      <c r="K86" s="93">
        <f t="shared" si="8"/>
        <v>54</v>
      </c>
      <c r="L86" s="91" t="str">
        <f t="shared" si="10"/>
        <v>OK</v>
      </c>
      <c r="M86" s="101" t="s">
        <v>869</v>
      </c>
      <c r="N86" s="210"/>
    </row>
    <row r="87" spans="1:13" s="101" customFormat="1" ht="13.5">
      <c r="A87" s="68" t="s">
        <v>137</v>
      </c>
      <c r="B87" s="78" t="s">
        <v>867</v>
      </c>
      <c r="C87" s="78" t="s">
        <v>870</v>
      </c>
      <c r="D87" s="72" t="s">
        <v>846</v>
      </c>
      <c r="F87" s="91" t="str">
        <f t="shared" si="7"/>
        <v>き４４</v>
      </c>
      <c r="G87" s="68" t="str">
        <f t="shared" si="9"/>
        <v>川田貴也</v>
      </c>
      <c r="H87" s="72" t="s">
        <v>63</v>
      </c>
      <c r="I87" s="72" t="s">
        <v>45</v>
      </c>
      <c r="J87" s="79">
        <v>1997</v>
      </c>
      <c r="K87" s="93">
        <f t="shared" si="8"/>
        <v>22</v>
      </c>
      <c r="L87" s="91" t="str">
        <f t="shared" si="10"/>
        <v>OK</v>
      </c>
      <c r="M87" s="101" t="s">
        <v>869</v>
      </c>
    </row>
    <row r="88" spans="1:13" s="96" customFormat="1" ht="13.5">
      <c r="A88" s="68" t="s">
        <v>140</v>
      </c>
      <c r="B88" s="68" t="s">
        <v>871</v>
      </c>
      <c r="C88" s="68" t="s">
        <v>872</v>
      </c>
      <c r="D88" s="72" t="s">
        <v>846</v>
      </c>
      <c r="E88" s="101"/>
      <c r="F88" s="91" t="str">
        <f t="shared" si="7"/>
        <v>き４５</v>
      </c>
      <c r="G88" s="68" t="str">
        <f t="shared" si="9"/>
        <v>岸本恭介</v>
      </c>
      <c r="H88" s="72" t="s">
        <v>63</v>
      </c>
      <c r="I88" s="72" t="s">
        <v>45</v>
      </c>
      <c r="J88" s="79">
        <v>1989</v>
      </c>
      <c r="K88" s="93">
        <f t="shared" si="8"/>
        <v>30</v>
      </c>
      <c r="L88" s="91" t="str">
        <f t="shared" si="10"/>
        <v>OK</v>
      </c>
      <c r="M88" s="68" t="s">
        <v>873</v>
      </c>
    </row>
    <row r="89" spans="1:13" s="101" customFormat="1" ht="13.5">
      <c r="A89" s="68" t="s">
        <v>142</v>
      </c>
      <c r="B89" s="68" t="s">
        <v>874</v>
      </c>
      <c r="C89" s="68" t="s">
        <v>875</v>
      </c>
      <c r="D89" s="72" t="s">
        <v>846</v>
      </c>
      <c r="F89" s="91" t="str">
        <f t="shared" si="7"/>
        <v>き４６</v>
      </c>
      <c r="G89" s="68" t="str">
        <f t="shared" si="9"/>
        <v>佐治武</v>
      </c>
      <c r="H89" s="72" t="s">
        <v>63</v>
      </c>
      <c r="I89" s="72" t="s">
        <v>45</v>
      </c>
      <c r="J89" s="79">
        <v>1964</v>
      </c>
      <c r="K89" s="93">
        <f t="shared" si="8"/>
        <v>55</v>
      </c>
      <c r="L89" s="91" t="str">
        <f t="shared" si="10"/>
        <v>OK</v>
      </c>
      <c r="M89" s="68" t="s">
        <v>876</v>
      </c>
    </row>
    <row r="90" spans="1:13" s="101" customFormat="1" ht="13.5">
      <c r="A90" s="68" t="s">
        <v>143</v>
      </c>
      <c r="B90" s="68" t="s">
        <v>877</v>
      </c>
      <c r="C90" s="68" t="s">
        <v>878</v>
      </c>
      <c r="D90" s="72" t="s">
        <v>846</v>
      </c>
      <c r="F90" s="91" t="str">
        <f t="shared" si="7"/>
        <v>き４７</v>
      </c>
      <c r="G90" s="68" t="str">
        <f t="shared" si="9"/>
        <v>佐藤祥</v>
      </c>
      <c r="H90" s="72" t="s">
        <v>63</v>
      </c>
      <c r="I90" s="72" t="s">
        <v>45</v>
      </c>
      <c r="J90" s="79">
        <v>1994</v>
      </c>
      <c r="K90" s="93">
        <f t="shared" si="8"/>
        <v>25</v>
      </c>
      <c r="L90" s="91" t="str">
        <f t="shared" si="10"/>
        <v>OK</v>
      </c>
      <c r="M90" s="101" t="s">
        <v>869</v>
      </c>
    </row>
    <row r="91" spans="1:13" s="101" customFormat="1" ht="13.5">
      <c r="A91" s="68" t="s">
        <v>144</v>
      </c>
      <c r="B91" s="68" t="s">
        <v>879</v>
      </c>
      <c r="C91" s="68" t="s">
        <v>880</v>
      </c>
      <c r="D91" s="72" t="s">
        <v>846</v>
      </c>
      <c r="F91" s="91" t="str">
        <f t="shared" si="7"/>
        <v>き４８</v>
      </c>
      <c r="G91" s="68" t="str">
        <f t="shared" si="9"/>
        <v>細川知剛</v>
      </c>
      <c r="H91" s="72" t="s">
        <v>63</v>
      </c>
      <c r="I91" s="72" t="s">
        <v>45</v>
      </c>
      <c r="J91" s="79">
        <v>1989</v>
      </c>
      <c r="K91" s="93">
        <f t="shared" si="8"/>
        <v>30</v>
      </c>
      <c r="L91" s="91" t="str">
        <f t="shared" si="10"/>
        <v>OK</v>
      </c>
      <c r="M91" s="68" t="s">
        <v>866</v>
      </c>
    </row>
    <row r="92" spans="1:13" s="101" customFormat="1" ht="13.5">
      <c r="A92" s="68" t="s">
        <v>147</v>
      </c>
      <c r="B92" s="68" t="s">
        <v>881</v>
      </c>
      <c r="C92" s="68" t="s">
        <v>882</v>
      </c>
      <c r="D92" s="72" t="s">
        <v>64</v>
      </c>
      <c r="E92" s="68"/>
      <c r="F92" s="91" t="str">
        <f t="shared" si="7"/>
        <v>き４９</v>
      </c>
      <c r="G92" s="68" t="str">
        <f t="shared" si="9"/>
        <v>松本太一</v>
      </c>
      <c r="H92" s="72" t="s">
        <v>63</v>
      </c>
      <c r="I92" s="72" t="s">
        <v>45</v>
      </c>
      <c r="J92" s="79">
        <v>1993</v>
      </c>
      <c r="K92" s="93">
        <f t="shared" si="8"/>
        <v>26</v>
      </c>
      <c r="L92" s="91" t="str">
        <f t="shared" si="10"/>
        <v>OK</v>
      </c>
      <c r="M92" s="98" t="s">
        <v>869</v>
      </c>
    </row>
    <row r="93" spans="1:13" s="96" customFormat="1" ht="13.5">
      <c r="A93" s="68" t="s">
        <v>150</v>
      </c>
      <c r="B93" s="78" t="s">
        <v>883</v>
      </c>
      <c r="C93" s="78" t="s">
        <v>884</v>
      </c>
      <c r="D93" s="72" t="s">
        <v>64</v>
      </c>
      <c r="E93" s="68"/>
      <c r="F93" s="91" t="str">
        <f t="shared" si="7"/>
        <v>き５０</v>
      </c>
      <c r="G93" s="68" t="str">
        <f t="shared" si="9"/>
        <v>村西徹</v>
      </c>
      <c r="H93" s="72" t="s">
        <v>63</v>
      </c>
      <c r="I93" s="72" t="s">
        <v>45</v>
      </c>
      <c r="J93" s="79">
        <v>1988</v>
      </c>
      <c r="K93" s="93">
        <f t="shared" si="8"/>
        <v>31</v>
      </c>
      <c r="L93" s="91" t="str">
        <f t="shared" si="10"/>
        <v>OK</v>
      </c>
      <c r="M93" s="98" t="s">
        <v>885</v>
      </c>
    </row>
    <row r="94" spans="1:13" s="96" customFormat="1" ht="13.5">
      <c r="A94" s="68" t="s">
        <v>151</v>
      </c>
      <c r="B94" s="102" t="s">
        <v>886</v>
      </c>
      <c r="C94" s="102" t="s">
        <v>887</v>
      </c>
      <c r="D94" s="72" t="s">
        <v>846</v>
      </c>
      <c r="E94" s="101"/>
      <c r="F94" s="91" t="str">
        <f t="shared" si="7"/>
        <v>き５１</v>
      </c>
      <c r="G94" s="82" t="str">
        <f t="shared" si="9"/>
        <v>青木香奈依</v>
      </c>
      <c r="H94" s="72" t="s">
        <v>63</v>
      </c>
      <c r="I94" s="72" t="s">
        <v>469</v>
      </c>
      <c r="J94" s="79">
        <v>1988</v>
      </c>
      <c r="K94" s="93">
        <f t="shared" si="8"/>
        <v>31</v>
      </c>
      <c r="L94" s="91" t="str">
        <f t="shared" si="10"/>
        <v>OK</v>
      </c>
      <c r="M94" s="68" t="s">
        <v>866</v>
      </c>
    </row>
    <row r="95" spans="1:13" s="101" customFormat="1" ht="13.5">
      <c r="A95" s="68" t="s">
        <v>152</v>
      </c>
      <c r="B95" s="81" t="s">
        <v>640</v>
      </c>
      <c r="C95" s="81" t="s">
        <v>641</v>
      </c>
      <c r="D95" s="72" t="s">
        <v>846</v>
      </c>
      <c r="E95" s="68"/>
      <c r="F95" s="91" t="str">
        <f t="shared" si="7"/>
        <v>き５２</v>
      </c>
      <c r="G95" s="82" t="str">
        <f t="shared" si="9"/>
        <v>大鳥有希子</v>
      </c>
      <c r="H95" s="72" t="s">
        <v>63</v>
      </c>
      <c r="I95" s="72" t="s">
        <v>469</v>
      </c>
      <c r="J95" s="79">
        <v>1988</v>
      </c>
      <c r="K95" s="93">
        <f t="shared" si="8"/>
        <v>31</v>
      </c>
      <c r="L95" s="91" t="str">
        <f t="shared" si="10"/>
        <v>OK</v>
      </c>
      <c r="M95" s="95" t="s">
        <v>642</v>
      </c>
    </row>
    <row r="96" spans="1:15" s="95" customFormat="1" ht="13.5">
      <c r="A96" s="68" t="s">
        <v>153</v>
      </c>
      <c r="B96" s="105" t="s">
        <v>888</v>
      </c>
      <c r="C96" s="105" t="s">
        <v>889</v>
      </c>
      <c r="D96" s="72" t="s">
        <v>846</v>
      </c>
      <c r="E96" s="101"/>
      <c r="F96" s="91" t="str">
        <f t="shared" si="7"/>
        <v>き５３</v>
      </c>
      <c r="G96" s="82" t="str">
        <f t="shared" si="9"/>
        <v>金山真理子</v>
      </c>
      <c r="H96" s="72" t="s">
        <v>63</v>
      </c>
      <c r="I96" s="72" t="s">
        <v>469</v>
      </c>
      <c r="J96" s="79">
        <v>1990</v>
      </c>
      <c r="K96" s="93">
        <f t="shared" si="8"/>
        <v>29</v>
      </c>
      <c r="L96" s="91" t="str">
        <f t="shared" si="10"/>
        <v>OK</v>
      </c>
      <c r="M96" s="68" t="s">
        <v>866</v>
      </c>
      <c r="N96" s="96"/>
      <c r="O96" s="101"/>
    </row>
    <row r="97" spans="1:13" s="101" customFormat="1" ht="13.5">
      <c r="A97" s="68" t="s">
        <v>154</v>
      </c>
      <c r="B97" s="82" t="s">
        <v>890</v>
      </c>
      <c r="C97" s="82" t="s">
        <v>891</v>
      </c>
      <c r="D97" s="72" t="s">
        <v>846</v>
      </c>
      <c r="F97" s="91" t="str">
        <f t="shared" si="7"/>
        <v>き５４</v>
      </c>
      <c r="G97" s="82" t="str">
        <f t="shared" si="9"/>
        <v>亀井莉乃</v>
      </c>
      <c r="H97" s="72" t="s">
        <v>63</v>
      </c>
      <c r="I97" s="72" t="s">
        <v>469</v>
      </c>
      <c r="J97" s="79">
        <v>1991</v>
      </c>
      <c r="K97" s="93">
        <f t="shared" si="8"/>
        <v>28</v>
      </c>
      <c r="L97" s="91" t="str">
        <f t="shared" si="10"/>
        <v>OK</v>
      </c>
      <c r="M97" s="68" t="s">
        <v>866</v>
      </c>
    </row>
    <row r="98" spans="1:13" s="101" customFormat="1" ht="13.5">
      <c r="A98" s="68" t="s">
        <v>156</v>
      </c>
      <c r="B98" s="82" t="s">
        <v>892</v>
      </c>
      <c r="C98" s="82" t="s">
        <v>893</v>
      </c>
      <c r="D98" s="72" t="s">
        <v>846</v>
      </c>
      <c r="F98" s="91" t="str">
        <f t="shared" si="7"/>
        <v>き５５</v>
      </c>
      <c r="G98" s="82" t="str">
        <f t="shared" si="9"/>
        <v>島井美帆</v>
      </c>
      <c r="H98" s="72" t="s">
        <v>63</v>
      </c>
      <c r="I98" s="72" t="s">
        <v>469</v>
      </c>
      <c r="J98" s="79">
        <v>1995</v>
      </c>
      <c r="K98" s="93">
        <f t="shared" si="8"/>
        <v>24</v>
      </c>
      <c r="L98" s="91" t="str">
        <f t="shared" si="10"/>
        <v>OK</v>
      </c>
      <c r="M98" s="68" t="s">
        <v>866</v>
      </c>
    </row>
    <row r="99" spans="1:13" s="101" customFormat="1" ht="13.5">
      <c r="A99" s="68" t="s">
        <v>465</v>
      </c>
      <c r="B99" s="82" t="s">
        <v>894</v>
      </c>
      <c r="C99" s="82" t="s">
        <v>895</v>
      </c>
      <c r="D99" s="72" t="s">
        <v>846</v>
      </c>
      <c r="F99" s="91" t="str">
        <f t="shared" si="7"/>
        <v>き５６</v>
      </c>
      <c r="G99" s="82" t="str">
        <f t="shared" si="9"/>
        <v>田端輝子</v>
      </c>
      <c r="H99" s="72" t="s">
        <v>63</v>
      </c>
      <c r="I99" s="72" t="s">
        <v>469</v>
      </c>
      <c r="J99" s="76">
        <v>1981</v>
      </c>
      <c r="K99" s="93">
        <f t="shared" si="8"/>
        <v>38</v>
      </c>
      <c r="L99" s="91" t="str">
        <f t="shared" si="10"/>
        <v>OK</v>
      </c>
      <c r="M99" s="68" t="s">
        <v>896</v>
      </c>
    </row>
    <row r="100" spans="1:13" s="101" customFormat="1" ht="13.5">
      <c r="A100" s="68" t="s">
        <v>467</v>
      </c>
      <c r="B100" s="82" t="s">
        <v>897</v>
      </c>
      <c r="C100" s="82" t="s">
        <v>898</v>
      </c>
      <c r="D100" s="72" t="s">
        <v>846</v>
      </c>
      <c r="F100" s="91" t="str">
        <f t="shared" si="7"/>
        <v>き５７</v>
      </c>
      <c r="G100" s="82" t="str">
        <f t="shared" si="9"/>
        <v>由井利紗子</v>
      </c>
      <c r="H100" s="72" t="s">
        <v>63</v>
      </c>
      <c r="I100" s="72" t="s">
        <v>469</v>
      </c>
      <c r="J100" s="79">
        <v>1991</v>
      </c>
      <c r="K100" s="93">
        <f t="shared" si="8"/>
        <v>28</v>
      </c>
      <c r="L100" s="91" t="str">
        <f t="shared" si="10"/>
        <v>OK</v>
      </c>
      <c r="M100" s="68" t="s">
        <v>899</v>
      </c>
    </row>
    <row r="101" spans="1:13" s="101" customFormat="1" ht="13.5">
      <c r="A101" s="68" t="s">
        <v>468</v>
      </c>
      <c r="B101" s="101" t="s">
        <v>900</v>
      </c>
      <c r="C101" s="101" t="s">
        <v>901</v>
      </c>
      <c r="D101" s="72" t="s">
        <v>846</v>
      </c>
      <c r="F101" s="91" t="str">
        <f t="shared" si="7"/>
        <v>き５８</v>
      </c>
      <c r="G101" s="68" t="str">
        <f t="shared" si="9"/>
        <v>篠原弘法</v>
      </c>
      <c r="H101" s="72" t="s">
        <v>63</v>
      </c>
      <c r="I101" s="72" t="s">
        <v>478</v>
      </c>
      <c r="J101" s="79">
        <v>1992</v>
      </c>
      <c r="K101" s="93">
        <f t="shared" si="8"/>
        <v>27</v>
      </c>
      <c r="L101" s="91" t="str">
        <f t="shared" si="10"/>
        <v>OK</v>
      </c>
      <c r="M101" s="68" t="s">
        <v>503</v>
      </c>
    </row>
    <row r="102" spans="1:13" s="101" customFormat="1" ht="13.5">
      <c r="A102" s="68" t="s">
        <v>902</v>
      </c>
      <c r="B102" s="106" t="s">
        <v>903</v>
      </c>
      <c r="C102" s="106" t="s">
        <v>904</v>
      </c>
      <c r="D102" s="72" t="s">
        <v>846</v>
      </c>
      <c r="F102" s="91" t="str">
        <f t="shared" si="7"/>
        <v>き５９</v>
      </c>
      <c r="G102" s="68" t="str">
        <f t="shared" si="9"/>
        <v>一瀬翔太</v>
      </c>
      <c r="H102" s="72" t="s">
        <v>63</v>
      </c>
      <c r="I102" s="72" t="s">
        <v>478</v>
      </c>
      <c r="J102" s="79">
        <v>1993</v>
      </c>
      <c r="K102" s="93">
        <f t="shared" si="8"/>
        <v>26</v>
      </c>
      <c r="L102" s="91" t="str">
        <f t="shared" si="10"/>
        <v>OK</v>
      </c>
      <c r="M102" s="97" t="s">
        <v>466</v>
      </c>
    </row>
    <row r="103" spans="1:13" s="101" customFormat="1" ht="13.5">
      <c r="A103" s="68" t="s">
        <v>905</v>
      </c>
      <c r="B103" s="72" t="s">
        <v>906</v>
      </c>
      <c r="C103" s="72" t="s">
        <v>907</v>
      </c>
      <c r="D103" s="72" t="s">
        <v>846</v>
      </c>
      <c r="F103" s="91" t="str">
        <f t="shared" si="7"/>
        <v>き６０</v>
      </c>
      <c r="G103" s="68" t="str">
        <f t="shared" si="9"/>
        <v>樋口大輔</v>
      </c>
      <c r="H103" s="72" t="s">
        <v>63</v>
      </c>
      <c r="I103" s="72" t="s">
        <v>478</v>
      </c>
      <c r="J103" s="79">
        <v>1990</v>
      </c>
      <c r="K103" s="93">
        <f t="shared" si="8"/>
        <v>29</v>
      </c>
      <c r="L103" s="91" t="str">
        <f t="shared" si="10"/>
        <v>OK</v>
      </c>
      <c r="M103" s="98" t="s">
        <v>500</v>
      </c>
    </row>
    <row r="104" spans="1:13" s="101" customFormat="1" ht="14.25" thickBot="1">
      <c r="A104" s="68" t="s">
        <v>908</v>
      </c>
      <c r="B104" s="82" t="s">
        <v>909</v>
      </c>
      <c r="C104" s="82" t="s">
        <v>910</v>
      </c>
      <c r="D104" s="72" t="s">
        <v>846</v>
      </c>
      <c r="F104" s="91" t="str">
        <f t="shared" si="7"/>
        <v>き６１</v>
      </c>
      <c r="G104" s="82" t="str">
        <f t="shared" si="9"/>
        <v>片渕友結</v>
      </c>
      <c r="H104" s="72" t="s">
        <v>63</v>
      </c>
      <c r="I104" s="72" t="s">
        <v>469</v>
      </c>
      <c r="J104" s="79">
        <v>2000</v>
      </c>
      <c r="K104" s="93">
        <f t="shared" si="8"/>
        <v>19</v>
      </c>
      <c r="L104" s="91" t="str">
        <f t="shared" si="10"/>
        <v>OK</v>
      </c>
      <c r="M104" s="98" t="s">
        <v>479</v>
      </c>
    </row>
    <row r="105" spans="1:14" s="101" customFormat="1" ht="13.5">
      <c r="A105" s="107" t="s">
        <v>911</v>
      </c>
      <c r="B105" s="106" t="s">
        <v>912</v>
      </c>
      <c r="C105" s="106" t="s">
        <v>913</v>
      </c>
      <c r="D105" s="72" t="s">
        <v>846</v>
      </c>
      <c r="F105" s="91" t="str">
        <f t="shared" si="7"/>
        <v>き６２</v>
      </c>
      <c r="G105" s="68" t="str">
        <f t="shared" si="9"/>
        <v>石川和洋</v>
      </c>
      <c r="H105" s="72" t="s">
        <v>63</v>
      </c>
      <c r="I105" s="72" t="s">
        <v>478</v>
      </c>
      <c r="J105" s="108">
        <v>1978</v>
      </c>
      <c r="K105" s="93">
        <f t="shared" si="8"/>
        <v>41</v>
      </c>
      <c r="L105" s="91" t="str">
        <f t="shared" si="10"/>
        <v>OK</v>
      </c>
      <c r="M105" s="109" t="s">
        <v>729</v>
      </c>
      <c r="N105" s="110"/>
    </row>
    <row r="106" spans="1:13" s="101" customFormat="1" ht="13.5">
      <c r="A106" s="107" t="s">
        <v>914</v>
      </c>
      <c r="B106" s="72" t="s">
        <v>732</v>
      </c>
      <c r="C106" s="72" t="s">
        <v>915</v>
      </c>
      <c r="D106" s="72" t="s">
        <v>846</v>
      </c>
      <c r="F106" s="91" t="str">
        <f t="shared" si="7"/>
        <v>き６３</v>
      </c>
      <c r="G106" s="68" t="str">
        <f t="shared" si="9"/>
        <v>谷口智紀</v>
      </c>
      <c r="H106" s="72" t="s">
        <v>63</v>
      </c>
      <c r="I106" s="72" t="s">
        <v>478</v>
      </c>
      <c r="J106" s="79">
        <v>1994</v>
      </c>
      <c r="K106" s="93">
        <f t="shared" si="8"/>
        <v>25</v>
      </c>
      <c r="L106" s="91" t="str">
        <f t="shared" si="10"/>
        <v>OK</v>
      </c>
      <c r="M106" s="111" t="s">
        <v>466</v>
      </c>
    </row>
    <row r="107" spans="1:13" ht="13.5" customHeight="1">
      <c r="A107" s="107" t="s">
        <v>916</v>
      </c>
      <c r="B107" s="68" t="s">
        <v>698</v>
      </c>
      <c r="C107" s="68" t="s">
        <v>917</v>
      </c>
      <c r="D107" s="72" t="s">
        <v>846</v>
      </c>
      <c r="E107" s="101"/>
      <c r="F107" s="91" t="str">
        <f t="shared" si="7"/>
        <v>き６４</v>
      </c>
      <c r="G107" s="68" t="str">
        <f t="shared" si="9"/>
        <v>福島勇輔</v>
      </c>
      <c r="H107" s="72" t="s">
        <v>63</v>
      </c>
      <c r="I107" s="72" t="s">
        <v>478</v>
      </c>
      <c r="J107" s="79">
        <v>1996</v>
      </c>
      <c r="K107" s="93">
        <f t="shared" si="8"/>
        <v>23</v>
      </c>
      <c r="L107" s="91" t="str">
        <f t="shared" si="10"/>
        <v>OK</v>
      </c>
      <c r="M107" s="111" t="s">
        <v>466</v>
      </c>
    </row>
    <row r="108" spans="1:13" ht="13.5" customHeight="1">
      <c r="A108" s="107" t="s">
        <v>918</v>
      </c>
      <c r="B108" s="106" t="s">
        <v>919</v>
      </c>
      <c r="C108" s="106" t="s">
        <v>920</v>
      </c>
      <c r="D108" s="72" t="s">
        <v>846</v>
      </c>
      <c r="E108" s="101"/>
      <c r="F108" s="91" t="str">
        <f t="shared" si="7"/>
        <v>き６５</v>
      </c>
      <c r="G108" s="68" t="str">
        <f t="shared" si="9"/>
        <v>中尾慶太</v>
      </c>
      <c r="H108" s="72" t="s">
        <v>63</v>
      </c>
      <c r="I108" s="72" t="s">
        <v>478</v>
      </c>
      <c r="J108" s="79">
        <v>1993</v>
      </c>
      <c r="K108" s="93">
        <f t="shared" si="8"/>
        <v>26</v>
      </c>
      <c r="L108" s="91" t="str">
        <f t="shared" si="10"/>
        <v>OK</v>
      </c>
      <c r="M108" s="111" t="s">
        <v>466</v>
      </c>
    </row>
    <row r="109" spans="1:13" ht="13.5" customHeight="1" thickBot="1">
      <c r="A109" s="107" t="s">
        <v>921</v>
      </c>
      <c r="B109" s="72" t="s">
        <v>922</v>
      </c>
      <c r="C109" s="72" t="s">
        <v>923</v>
      </c>
      <c r="D109" s="72" t="s">
        <v>846</v>
      </c>
      <c r="E109" s="101"/>
      <c r="F109" s="91" t="str">
        <f t="shared" si="7"/>
        <v>き６６</v>
      </c>
      <c r="G109" s="68" t="str">
        <f t="shared" si="9"/>
        <v>奥田響介</v>
      </c>
      <c r="H109" s="72" t="s">
        <v>63</v>
      </c>
      <c r="I109" s="72" t="s">
        <v>478</v>
      </c>
      <c r="J109" s="112">
        <v>1994</v>
      </c>
      <c r="K109" s="93">
        <f t="shared" si="8"/>
        <v>25</v>
      </c>
      <c r="L109" s="91" t="str">
        <f t="shared" si="10"/>
        <v>OK</v>
      </c>
      <c r="M109" s="113" t="s">
        <v>500</v>
      </c>
    </row>
    <row r="110" spans="1:12" s="95" customFormat="1" ht="13.5">
      <c r="A110" s="68"/>
      <c r="B110" s="81"/>
      <c r="C110" s="81"/>
      <c r="D110" s="72"/>
      <c r="E110" s="68"/>
      <c r="F110" s="70"/>
      <c r="G110" s="80"/>
      <c r="H110" s="72"/>
      <c r="I110" s="72"/>
      <c r="J110" s="79"/>
      <c r="K110" s="93">
        <f>IF(J110="","",(2019-J110))</f>
      </c>
      <c r="L110" s="91">
        <f>IF(G110="","",IF(COUNTIF($G$1:$G$508,G110)&gt;1,"2重登録","OK"))</f>
      </c>
    </row>
    <row r="111" spans="1:12" s="95" customFormat="1" ht="13.5">
      <c r="A111" s="68"/>
      <c r="B111" s="81"/>
      <c r="C111" s="81"/>
      <c r="D111" s="72"/>
      <c r="E111" s="68"/>
      <c r="F111" s="70"/>
      <c r="G111" s="80"/>
      <c r="H111" s="72"/>
      <c r="I111" s="72"/>
      <c r="J111" s="79"/>
      <c r="K111" s="93">
        <f>IF(J111="","",(2019-J111))</f>
      </c>
      <c r="L111" s="91">
        <f>IF(G111="","",IF(COUNTIF($G$1:$G$508,G111)&gt;1,"2重登録","OK"))</f>
      </c>
    </row>
    <row r="112" spans="1:13" s="89" customFormat="1" ht="13.5">
      <c r="A112" s="68"/>
      <c r="B112" s="667" t="s">
        <v>924</v>
      </c>
      <c r="C112" s="667"/>
      <c r="D112" s="661" t="s">
        <v>925</v>
      </c>
      <c r="E112" s="661"/>
      <c r="F112" s="661"/>
      <c r="G112" s="661"/>
      <c r="H112" s="661"/>
      <c r="I112" s="68"/>
      <c r="J112" s="76"/>
      <c r="K112" s="93">
        <f aca="true" t="shared" si="11" ref="K112:K140">IF(J112="","",(2019-J112))</f>
      </c>
      <c r="L112" s="91">
        <f>IF(G112="","",IF(COUNTIF($G$1:$G$508,G112)&gt;1,"2重登録","OK"))</f>
      </c>
      <c r="M112" s="68"/>
    </row>
    <row r="113" spans="1:13" s="89" customFormat="1" ht="13.5">
      <c r="A113" s="68"/>
      <c r="B113" s="667"/>
      <c r="C113" s="667"/>
      <c r="D113" s="661"/>
      <c r="E113" s="661"/>
      <c r="F113" s="661"/>
      <c r="G113" s="661"/>
      <c r="H113" s="661"/>
      <c r="I113" s="68"/>
      <c r="J113" s="76"/>
      <c r="K113" s="93">
        <f t="shared" si="11"/>
      </c>
      <c r="L113" s="91">
        <f>IF(G113="","",IF(COUNTIF($G$1:$G$508,G113)&gt;1,"2重登録","OK"))</f>
      </c>
      <c r="M113" s="68"/>
    </row>
    <row r="114" spans="1:12" s="89" customFormat="1" ht="13.5">
      <c r="A114" s="68"/>
      <c r="B114" s="72"/>
      <c r="C114" s="72"/>
      <c r="D114" s="73"/>
      <c r="E114" s="68"/>
      <c r="F114" s="70">
        <f>A114</f>
        <v>0</v>
      </c>
      <c r="G114" s="68" t="s">
        <v>601</v>
      </c>
      <c r="H114" s="653" t="s">
        <v>602</v>
      </c>
      <c r="I114" s="653"/>
      <c r="J114" s="653"/>
      <c r="K114" s="93">
        <f t="shared" si="11"/>
      </c>
      <c r="L114" s="91"/>
    </row>
    <row r="115" spans="2:12" s="89" customFormat="1" ht="13.5">
      <c r="B115" s="664"/>
      <c r="C115" s="664"/>
      <c r="D115" s="68"/>
      <c r="E115" s="68"/>
      <c r="F115" s="70"/>
      <c r="G115" s="71">
        <f>COUNTIF($M$117:$M$136,"東近江市")</f>
        <v>2</v>
      </c>
      <c r="H115" s="654">
        <f>(G115/RIGHT($A$136,2))</f>
        <v>0.1</v>
      </c>
      <c r="I115" s="654"/>
      <c r="J115" s="654"/>
      <c r="K115" s="93">
        <f t="shared" si="11"/>
      </c>
      <c r="L115" s="91"/>
    </row>
    <row r="116" spans="2:12" s="89" customFormat="1" ht="13.5">
      <c r="B116" s="75"/>
      <c r="C116" s="75"/>
      <c r="D116" s="89" t="s">
        <v>603</v>
      </c>
      <c r="G116" s="71"/>
      <c r="H116" s="114" t="s">
        <v>604</v>
      </c>
      <c r="I116" s="74"/>
      <c r="J116" s="74"/>
      <c r="K116" s="93">
        <f t="shared" si="11"/>
      </c>
      <c r="L116" s="91">
        <f aca="true" t="shared" si="12" ref="L116:L139">IF(G116="","",IF(COUNTIF($G$1:$G$508,G116)&gt;1,"2重登録","OK"))</f>
      </c>
    </row>
    <row r="117" spans="1:13" s="89" customFormat="1" ht="13.5">
      <c r="A117" s="68" t="s">
        <v>926</v>
      </c>
      <c r="B117" s="115" t="s">
        <v>649</v>
      </c>
      <c r="C117" s="115" t="s">
        <v>658</v>
      </c>
      <c r="D117" s="116" t="s">
        <v>643</v>
      </c>
      <c r="E117" s="116"/>
      <c r="F117" s="116"/>
      <c r="G117" s="68" t="str">
        <f aca="true" t="shared" si="13" ref="G117:G122">B117&amp;C117</f>
        <v>水本淳史</v>
      </c>
      <c r="H117" s="116" t="s">
        <v>643</v>
      </c>
      <c r="I117" s="68" t="s">
        <v>45</v>
      </c>
      <c r="J117" s="76">
        <v>1967</v>
      </c>
      <c r="K117" s="93">
        <f t="shared" si="11"/>
        <v>52</v>
      </c>
      <c r="L117" s="91" t="str">
        <f t="shared" si="12"/>
        <v>OK</v>
      </c>
      <c r="M117" s="117" t="s">
        <v>550</v>
      </c>
    </row>
    <row r="118" spans="1:13" s="89" customFormat="1" ht="13.5">
      <c r="A118" s="68" t="s">
        <v>927</v>
      </c>
      <c r="B118" s="115" t="s">
        <v>498</v>
      </c>
      <c r="C118" s="115" t="s">
        <v>659</v>
      </c>
      <c r="D118" s="116" t="s">
        <v>643</v>
      </c>
      <c r="E118" s="116"/>
      <c r="F118" s="116"/>
      <c r="G118" s="68" t="str">
        <f t="shared" si="13"/>
        <v>清水善弘</v>
      </c>
      <c r="H118" s="116" t="s">
        <v>643</v>
      </c>
      <c r="I118" s="68" t="s">
        <v>45</v>
      </c>
      <c r="J118" s="76">
        <v>1952</v>
      </c>
      <c r="K118" s="93">
        <f t="shared" si="11"/>
        <v>67</v>
      </c>
      <c r="L118" s="91" t="str">
        <f t="shared" si="12"/>
        <v>OK</v>
      </c>
      <c r="M118" s="106" t="s">
        <v>494</v>
      </c>
    </row>
    <row r="119" spans="1:13" s="89" customFormat="1" ht="13.5">
      <c r="A119" s="68" t="s">
        <v>928</v>
      </c>
      <c r="B119" s="115" t="s">
        <v>645</v>
      </c>
      <c r="C119" s="115" t="s">
        <v>646</v>
      </c>
      <c r="D119" s="116" t="s">
        <v>643</v>
      </c>
      <c r="E119" s="116"/>
      <c r="F119" s="116"/>
      <c r="G119" s="68" t="str">
        <f t="shared" si="13"/>
        <v>長谷出 浩</v>
      </c>
      <c r="H119" s="116" t="s">
        <v>643</v>
      </c>
      <c r="I119" s="68" t="s">
        <v>45</v>
      </c>
      <c r="J119" s="76">
        <v>1960</v>
      </c>
      <c r="K119" s="93">
        <f t="shared" si="11"/>
        <v>59</v>
      </c>
      <c r="L119" s="91" t="str">
        <f t="shared" si="12"/>
        <v>OK</v>
      </c>
      <c r="M119" s="118" t="s">
        <v>466</v>
      </c>
    </row>
    <row r="120" spans="1:13" s="89" customFormat="1" ht="13.5">
      <c r="A120" s="68" t="s">
        <v>929</v>
      </c>
      <c r="B120" s="115" t="s">
        <v>647</v>
      </c>
      <c r="C120" s="115" t="s">
        <v>648</v>
      </c>
      <c r="D120" s="116" t="s">
        <v>643</v>
      </c>
      <c r="E120" s="116"/>
      <c r="F120" s="116"/>
      <c r="G120" s="68" t="str">
        <f t="shared" si="13"/>
        <v>山崎  豊</v>
      </c>
      <c r="H120" s="116" t="s">
        <v>643</v>
      </c>
      <c r="I120" s="68" t="s">
        <v>45</v>
      </c>
      <c r="J120" s="76">
        <v>1975</v>
      </c>
      <c r="K120" s="93">
        <f t="shared" si="11"/>
        <v>44</v>
      </c>
      <c r="L120" s="91" t="str">
        <f t="shared" si="12"/>
        <v>OK</v>
      </c>
      <c r="M120" s="118" t="s">
        <v>466</v>
      </c>
    </row>
    <row r="121" spans="1:13" s="89" customFormat="1" ht="13.5">
      <c r="A121" s="68" t="s">
        <v>930</v>
      </c>
      <c r="B121" s="115" t="s">
        <v>599</v>
      </c>
      <c r="C121" s="115" t="s">
        <v>616</v>
      </c>
      <c r="D121" s="116" t="s">
        <v>643</v>
      </c>
      <c r="E121" s="116"/>
      <c r="F121" s="116"/>
      <c r="G121" s="68" t="str">
        <f t="shared" si="13"/>
        <v>成宮康弘</v>
      </c>
      <c r="H121" s="116" t="s">
        <v>643</v>
      </c>
      <c r="I121" s="68" t="s">
        <v>45</v>
      </c>
      <c r="J121" s="76">
        <v>1970</v>
      </c>
      <c r="K121" s="93">
        <f t="shared" si="11"/>
        <v>49</v>
      </c>
      <c r="L121" s="91" t="str">
        <f t="shared" si="12"/>
        <v>OK</v>
      </c>
      <c r="M121" s="106" t="s">
        <v>550</v>
      </c>
    </row>
    <row r="122" spans="1:13" s="89" customFormat="1" ht="13.5">
      <c r="A122" s="68" t="s">
        <v>931</v>
      </c>
      <c r="B122" s="115" t="s">
        <v>649</v>
      </c>
      <c r="C122" s="115" t="s">
        <v>650</v>
      </c>
      <c r="D122" s="116" t="s">
        <v>643</v>
      </c>
      <c r="E122" s="116"/>
      <c r="F122" s="68"/>
      <c r="G122" s="68" t="str">
        <f t="shared" si="13"/>
        <v>水本佑人</v>
      </c>
      <c r="H122" s="116" t="s">
        <v>643</v>
      </c>
      <c r="I122" s="68" t="s">
        <v>45</v>
      </c>
      <c r="J122" s="76">
        <v>1998</v>
      </c>
      <c r="K122" s="93">
        <f t="shared" si="11"/>
        <v>21</v>
      </c>
      <c r="L122" s="91" t="str">
        <f t="shared" si="12"/>
        <v>OK</v>
      </c>
      <c r="M122" s="68" t="s">
        <v>550</v>
      </c>
    </row>
    <row r="123" spans="1:13" s="89" customFormat="1" ht="13.5">
      <c r="A123" s="68" t="s">
        <v>932</v>
      </c>
      <c r="B123" s="68" t="s">
        <v>651</v>
      </c>
      <c r="C123" s="68" t="s">
        <v>652</v>
      </c>
      <c r="D123" s="68" t="s">
        <v>643</v>
      </c>
      <c r="E123" s="68"/>
      <c r="F123" s="119"/>
      <c r="G123" s="68" t="s">
        <v>653</v>
      </c>
      <c r="H123" s="116" t="s">
        <v>643</v>
      </c>
      <c r="I123" s="100" t="s">
        <v>478</v>
      </c>
      <c r="J123" s="79">
        <v>1970</v>
      </c>
      <c r="K123" s="93">
        <f t="shared" si="11"/>
        <v>49</v>
      </c>
      <c r="L123" s="91" t="str">
        <f t="shared" si="12"/>
        <v>OK</v>
      </c>
      <c r="M123" s="68" t="s">
        <v>579</v>
      </c>
    </row>
    <row r="124" spans="1:13" s="89" customFormat="1" ht="13.5">
      <c r="A124" s="68" t="s">
        <v>933</v>
      </c>
      <c r="B124" s="115" t="s">
        <v>654</v>
      </c>
      <c r="C124" s="115" t="s">
        <v>655</v>
      </c>
      <c r="D124" s="116" t="s">
        <v>643</v>
      </c>
      <c r="E124" s="116"/>
      <c r="F124" s="116"/>
      <c r="G124" s="68" t="str">
        <f aca="true" t="shared" si="14" ref="G124:G132">B124&amp;C124</f>
        <v>平塚 聡</v>
      </c>
      <c r="H124" s="116" t="s">
        <v>643</v>
      </c>
      <c r="I124" s="68" t="s">
        <v>45</v>
      </c>
      <c r="J124" s="76">
        <v>1960</v>
      </c>
      <c r="K124" s="93">
        <f t="shared" si="11"/>
        <v>59</v>
      </c>
      <c r="L124" s="91" t="str">
        <f t="shared" si="12"/>
        <v>OK</v>
      </c>
      <c r="M124" s="68" t="s">
        <v>550</v>
      </c>
    </row>
    <row r="125" spans="1:13" s="89" customFormat="1" ht="13.5">
      <c r="A125" s="68" t="s">
        <v>934</v>
      </c>
      <c r="B125" s="115" t="s">
        <v>607</v>
      </c>
      <c r="C125" s="115" t="s">
        <v>608</v>
      </c>
      <c r="D125" s="116" t="s">
        <v>643</v>
      </c>
      <c r="E125" s="116"/>
      <c r="F125" s="116"/>
      <c r="G125" s="68" t="str">
        <f>B125&amp;C125</f>
        <v>池端誠治</v>
      </c>
      <c r="H125" s="116" t="s">
        <v>643</v>
      </c>
      <c r="I125" s="68" t="s">
        <v>45</v>
      </c>
      <c r="J125" s="76">
        <v>1972</v>
      </c>
      <c r="K125" s="93">
        <f t="shared" si="11"/>
        <v>47</v>
      </c>
      <c r="L125" s="91" t="str">
        <f t="shared" si="12"/>
        <v>OK</v>
      </c>
      <c r="M125" s="117" t="s">
        <v>550</v>
      </c>
    </row>
    <row r="126" spans="1:13" s="89" customFormat="1" ht="13.5">
      <c r="A126" s="68" t="s">
        <v>935</v>
      </c>
      <c r="B126" s="115" t="s">
        <v>656</v>
      </c>
      <c r="C126" s="115" t="s">
        <v>657</v>
      </c>
      <c r="D126" s="116" t="s">
        <v>643</v>
      </c>
      <c r="E126" s="116"/>
      <c r="F126" s="116"/>
      <c r="G126" s="68" t="str">
        <f t="shared" si="14"/>
        <v>三代康成</v>
      </c>
      <c r="H126" s="116" t="s">
        <v>643</v>
      </c>
      <c r="I126" s="68" t="s">
        <v>45</v>
      </c>
      <c r="J126" s="76">
        <v>1968</v>
      </c>
      <c r="K126" s="93">
        <f t="shared" si="11"/>
        <v>51</v>
      </c>
      <c r="L126" s="91" t="str">
        <f t="shared" si="12"/>
        <v>OK</v>
      </c>
      <c r="M126" s="106" t="s">
        <v>494</v>
      </c>
    </row>
    <row r="127" spans="1:13" s="89" customFormat="1" ht="13.5">
      <c r="A127" s="82" t="s">
        <v>936</v>
      </c>
      <c r="B127" s="120" t="s">
        <v>620</v>
      </c>
      <c r="C127" s="120" t="s">
        <v>621</v>
      </c>
      <c r="D127" s="121" t="s">
        <v>643</v>
      </c>
      <c r="E127" s="121"/>
      <c r="F127" s="121"/>
      <c r="G127" s="82" t="str">
        <f t="shared" si="14"/>
        <v>伊吹邦子</v>
      </c>
      <c r="H127" s="121" t="s">
        <v>643</v>
      </c>
      <c r="I127" s="82" t="s">
        <v>510</v>
      </c>
      <c r="J127" s="122">
        <v>1969</v>
      </c>
      <c r="K127" s="93">
        <f t="shared" si="11"/>
        <v>50</v>
      </c>
      <c r="L127" s="91" t="str">
        <f t="shared" si="12"/>
        <v>OK</v>
      </c>
      <c r="M127" s="117" t="s">
        <v>550</v>
      </c>
    </row>
    <row r="128" spans="1:13" s="89" customFormat="1" ht="13.5">
      <c r="A128" s="82" t="s">
        <v>937</v>
      </c>
      <c r="B128" s="120" t="s">
        <v>623</v>
      </c>
      <c r="C128" s="120" t="s">
        <v>624</v>
      </c>
      <c r="D128" s="121" t="s">
        <v>643</v>
      </c>
      <c r="E128" s="121"/>
      <c r="F128" s="121"/>
      <c r="G128" s="82" t="str">
        <f t="shared" si="14"/>
        <v>筒井珠世</v>
      </c>
      <c r="H128" s="121" t="s">
        <v>643</v>
      </c>
      <c r="I128" s="82" t="s">
        <v>510</v>
      </c>
      <c r="J128" s="122">
        <v>1967</v>
      </c>
      <c r="K128" s="93">
        <f t="shared" si="11"/>
        <v>52</v>
      </c>
      <c r="L128" s="91" t="str">
        <f t="shared" si="12"/>
        <v>OK</v>
      </c>
      <c r="M128" s="117" t="s">
        <v>579</v>
      </c>
    </row>
    <row r="129" spans="1:13" s="89" customFormat="1" ht="13.5">
      <c r="A129" s="82" t="s">
        <v>938</v>
      </c>
      <c r="B129" s="82" t="s">
        <v>660</v>
      </c>
      <c r="C129" s="82" t="s">
        <v>661</v>
      </c>
      <c r="D129" s="121" t="s">
        <v>643</v>
      </c>
      <c r="E129" s="82"/>
      <c r="F129" s="123"/>
      <c r="G129" s="82" t="str">
        <f t="shared" si="14"/>
        <v>松井美和子</v>
      </c>
      <c r="H129" s="121" t="s">
        <v>643</v>
      </c>
      <c r="I129" s="103" t="s">
        <v>510</v>
      </c>
      <c r="J129" s="122">
        <v>1969</v>
      </c>
      <c r="K129" s="93">
        <f t="shared" si="11"/>
        <v>50</v>
      </c>
      <c r="L129" s="91" t="str">
        <f t="shared" si="12"/>
        <v>OK</v>
      </c>
      <c r="M129" s="68" t="s">
        <v>512</v>
      </c>
    </row>
    <row r="130" spans="1:13" s="89" customFormat="1" ht="13.5">
      <c r="A130" s="82" t="s">
        <v>939</v>
      </c>
      <c r="B130" s="82" t="s">
        <v>656</v>
      </c>
      <c r="C130" s="82" t="s">
        <v>662</v>
      </c>
      <c r="D130" s="121" t="s">
        <v>643</v>
      </c>
      <c r="E130" s="82"/>
      <c r="F130" s="82"/>
      <c r="G130" s="82" t="str">
        <f t="shared" si="14"/>
        <v>三代梨絵</v>
      </c>
      <c r="H130" s="121" t="s">
        <v>643</v>
      </c>
      <c r="I130" s="103" t="s">
        <v>510</v>
      </c>
      <c r="J130" s="122">
        <v>1976</v>
      </c>
      <c r="K130" s="93">
        <f t="shared" si="11"/>
        <v>43</v>
      </c>
      <c r="L130" s="91" t="str">
        <f t="shared" si="12"/>
        <v>OK</v>
      </c>
      <c r="M130" s="68" t="s">
        <v>494</v>
      </c>
    </row>
    <row r="131" spans="1:13" s="89" customFormat="1" ht="13.5">
      <c r="A131" s="82" t="s">
        <v>940</v>
      </c>
      <c r="B131" s="82" t="s">
        <v>663</v>
      </c>
      <c r="C131" s="82" t="s">
        <v>664</v>
      </c>
      <c r="D131" s="121" t="s">
        <v>643</v>
      </c>
      <c r="E131" s="82"/>
      <c r="F131" s="123"/>
      <c r="G131" s="82" t="str">
        <f t="shared" si="14"/>
        <v>土肥祐子</v>
      </c>
      <c r="H131" s="121" t="s">
        <v>643</v>
      </c>
      <c r="I131" s="103" t="s">
        <v>510</v>
      </c>
      <c r="J131" s="122">
        <v>1971</v>
      </c>
      <c r="K131" s="93">
        <f t="shared" si="11"/>
        <v>48</v>
      </c>
      <c r="L131" s="91" t="str">
        <f t="shared" si="12"/>
        <v>OK</v>
      </c>
      <c r="M131" s="68" t="s">
        <v>494</v>
      </c>
    </row>
    <row r="132" spans="1:13" s="89" customFormat="1" ht="13.5">
      <c r="A132" s="82" t="s">
        <v>941</v>
      </c>
      <c r="B132" s="82" t="s">
        <v>942</v>
      </c>
      <c r="C132" s="82" t="s">
        <v>943</v>
      </c>
      <c r="D132" s="121" t="s">
        <v>643</v>
      </c>
      <c r="E132" s="82"/>
      <c r="F132" s="123"/>
      <c r="G132" s="82" t="str">
        <f t="shared" si="14"/>
        <v>岡野羽</v>
      </c>
      <c r="H132" s="121" t="s">
        <v>643</v>
      </c>
      <c r="I132" s="103" t="s">
        <v>510</v>
      </c>
      <c r="J132" s="122">
        <v>1989</v>
      </c>
      <c r="K132" s="93">
        <f t="shared" si="11"/>
        <v>30</v>
      </c>
      <c r="L132" s="91" t="str">
        <f t="shared" si="12"/>
        <v>OK</v>
      </c>
      <c r="M132" s="68" t="s">
        <v>550</v>
      </c>
    </row>
    <row r="133" spans="1:13" s="89" customFormat="1" ht="13.5">
      <c r="A133" s="82" t="s">
        <v>944</v>
      </c>
      <c r="B133" s="82" t="s">
        <v>665</v>
      </c>
      <c r="C133" s="82" t="s">
        <v>666</v>
      </c>
      <c r="D133" s="121" t="s">
        <v>643</v>
      </c>
      <c r="E133" s="82"/>
      <c r="F133" s="123"/>
      <c r="G133" s="82" t="s">
        <v>667</v>
      </c>
      <c r="H133" s="121" t="s">
        <v>643</v>
      </c>
      <c r="I133" s="103" t="s">
        <v>510</v>
      </c>
      <c r="J133" s="122">
        <v>1994</v>
      </c>
      <c r="K133" s="93">
        <f t="shared" si="11"/>
        <v>25</v>
      </c>
      <c r="L133" s="91" t="str">
        <f t="shared" si="12"/>
        <v>OK</v>
      </c>
      <c r="M133" s="68" t="s">
        <v>945</v>
      </c>
    </row>
    <row r="134" spans="1:13" s="89" customFormat="1" ht="13.5">
      <c r="A134" s="82" t="s">
        <v>946</v>
      </c>
      <c r="B134" s="82" t="s">
        <v>668</v>
      </c>
      <c r="C134" s="82" t="s">
        <v>669</v>
      </c>
      <c r="D134" s="82" t="s">
        <v>643</v>
      </c>
      <c r="E134" s="82"/>
      <c r="F134" s="123"/>
      <c r="G134" s="82" t="s">
        <v>670</v>
      </c>
      <c r="H134" s="121" t="s">
        <v>643</v>
      </c>
      <c r="I134" s="103" t="s">
        <v>510</v>
      </c>
      <c r="J134" s="122">
        <v>1993</v>
      </c>
      <c r="K134" s="93">
        <f t="shared" si="11"/>
        <v>26</v>
      </c>
      <c r="L134" s="91" t="str">
        <f t="shared" si="12"/>
        <v>OK</v>
      </c>
      <c r="M134" s="68" t="s">
        <v>470</v>
      </c>
    </row>
    <row r="135" spans="1:13" s="89" customFormat="1" ht="13.5">
      <c r="A135" s="82" t="s">
        <v>947</v>
      </c>
      <c r="B135" s="120" t="s">
        <v>671</v>
      </c>
      <c r="C135" s="120" t="s">
        <v>672</v>
      </c>
      <c r="D135" s="121" t="s">
        <v>643</v>
      </c>
      <c r="E135" s="82"/>
      <c r="F135" s="121"/>
      <c r="G135" s="82" t="s">
        <v>673</v>
      </c>
      <c r="H135" s="121" t="s">
        <v>643</v>
      </c>
      <c r="I135" s="82" t="s">
        <v>510</v>
      </c>
      <c r="J135" s="122">
        <v>1988</v>
      </c>
      <c r="K135" s="93">
        <f t="shared" si="11"/>
        <v>31</v>
      </c>
      <c r="L135" s="91" t="str">
        <f t="shared" si="12"/>
        <v>OK</v>
      </c>
      <c r="M135" s="68" t="s">
        <v>579</v>
      </c>
    </row>
    <row r="136" spans="1:13" s="89" customFormat="1" ht="13.5">
      <c r="A136" s="82" t="s">
        <v>948</v>
      </c>
      <c r="B136" s="82" t="s">
        <v>674</v>
      </c>
      <c r="C136" s="82" t="s">
        <v>675</v>
      </c>
      <c r="D136" s="82" t="s">
        <v>643</v>
      </c>
      <c r="E136" s="82"/>
      <c r="F136" s="82"/>
      <c r="G136" s="82" t="str">
        <f>B136&amp;C136</f>
        <v>吉岡京子</v>
      </c>
      <c r="H136" s="121" t="s">
        <v>643</v>
      </c>
      <c r="I136" s="103" t="s">
        <v>510</v>
      </c>
      <c r="J136" s="122">
        <v>1959</v>
      </c>
      <c r="K136" s="93">
        <f t="shared" si="11"/>
        <v>60</v>
      </c>
      <c r="L136" s="91" t="str">
        <f t="shared" si="12"/>
        <v>OK</v>
      </c>
      <c r="M136" s="68" t="s">
        <v>597</v>
      </c>
    </row>
    <row r="137" spans="1:13" s="89" customFormat="1" ht="13.5">
      <c r="A137" s="68"/>
      <c r="B137" s="80"/>
      <c r="C137" s="80"/>
      <c r="D137" s="124"/>
      <c r="E137" s="125"/>
      <c r="F137" s="125"/>
      <c r="G137" s="72"/>
      <c r="H137" s="58"/>
      <c r="I137" s="81"/>
      <c r="J137" s="76"/>
      <c r="K137" s="93">
        <f t="shared" si="11"/>
      </c>
      <c r="L137" s="91">
        <f t="shared" si="12"/>
      </c>
      <c r="M137" s="68"/>
    </row>
    <row r="138" spans="1:13" s="89" customFormat="1" ht="13.5">
      <c r="A138" s="68"/>
      <c r="B138" s="80"/>
      <c r="C138" s="80"/>
      <c r="D138" s="58"/>
      <c r="E138" s="68"/>
      <c r="F138" s="70"/>
      <c r="G138" s="72"/>
      <c r="H138" s="58"/>
      <c r="I138" s="81"/>
      <c r="J138" s="79"/>
      <c r="K138" s="93">
        <f t="shared" si="11"/>
      </c>
      <c r="L138" s="91">
        <f t="shared" si="12"/>
      </c>
      <c r="M138" s="68"/>
    </row>
    <row r="139" spans="1:13" s="89" customFormat="1" ht="13.5">
      <c r="A139" s="68"/>
      <c r="B139" s="118"/>
      <c r="C139" s="118"/>
      <c r="D139" s="58"/>
      <c r="E139" s="68"/>
      <c r="F139" s="70"/>
      <c r="G139" s="72"/>
      <c r="H139" s="58"/>
      <c r="I139" s="81"/>
      <c r="J139" s="79"/>
      <c r="K139" s="93">
        <f t="shared" si="11"/>
      </c>
      <c r="L139" s="91">
        <f t="shared" si="12"/>
      </c>
      <c r="M139" s="68"/>
    </row>
    <row r="140" spans="1:13" s="89" customFormat="1" ht="13.5">
      <c r="A140" s="68"/>
      <c r="B140" s="80"/>
      <c r="C140" s="80"/>
      <c r="D140" s="58"/>
      <c r="E140" s="68"/>
      <c r="F140" s="70"/>
      <c r="G140" s="72"/>
      <c r="H140" s="58"/>
      <c r="I140" s="81"/>
      <c r="J140" s="79"/>
      <c r="K140" s="93">
        <f t="shared" si="11"/>
      </c>
      <c r="L140" s="70">
        <f aca="true" t="shared" si="15" ref="L140:L198">IF(G140="","",IF(COUNTIF($G$6:$G$507,G140)&gt;1,"2重登録","OK"))</f>
      </c>
      <c r="M140" s="68"/>
    </row>
    <row r="141" spans="1:13" s="89" customFormat="1" ht="13.5">
      <c r="A141" s="68"/>
      <c r="B141" s="80"/>
      <c r="C141" s="80"/>
      <c r="D141" s="58"/>
      <c r="E141" s="68"/>
      <c r="F141" s="68"/>
      <c r="G141" s="72"/>
      <c r="H141" s="58"/>
      <c r="I141" s="81"/>
      <c r="J141" s="76"/>
      <c r="K141" s="77"/>
      <c r="L141" s="70">
        <f t="shared" si="15"/>
      </c>
      <c r="M141" s="68"/>
    </row>
    <row r="142" spans="1:13" s="89" customFormat="1" ht="13.5">
      <c r="A142" s="68"/>
      <c r="B142" s="80"/>
      <c r="C142" s="80"/>
      <c r="D142" s="58"/>
      <c r="E142" s="68"/>
      <c r="F142" s="70"/>
      <c r="G142" s="72"/>
      <c r="H142" s="58"/>
      <c r="I142" s="81"/>
      <c r="J142" s="79"/>
      <c r="K142" s="77"/>
      <c r="L142" s="70">
        <f t="shared" si="15"/>
      </c>
      <c r="M142" s="68"/>
    </row>
    <row r="143" spans="1:13" s="89" customFormat="1" ht="13.5">
      <c r="A143" s="68"/>
      <c r="B143" s="118"/>
      <c r="C143" s="118"/>
      <c r="D143" s="58"/>
      <c r="E143" s="68"/>
      <c r="F143" s="70"/>
      <c r="G143" s="72"/>
      <c r="H143" s="58"/>
      <c r="I143" s="81"/>
      <c r="J143" s="79"/>
      <c r="K143" s="77"/>
      <c r="L143" s="70">
        <f t="shared" si="15"/>
      </c>
      <c r="M143" s="68"/>
    </row>
    <row r="144" spans="1:13" s="89" customFormat="1" ht="13.5">
      <c r="A144" s="68"/>
      <c r="B144" s="80"/>
      <c r="C144" s="80"/>
      <c r="D144" s="68"/>
      <c r="E144" s="68"/>
      <c r="F144" s="68"/>
      <c r="G144" s="68"/>
      <c r="H144" s="58"/>
      <c r="I144" s="78"/>
      <c r="J144" s="76"/>
      <c r="K144" s="77"/>
      <c r="L144" s="70">
        <f t="shared" si="15"/>
      </c>
      <c r="M144" s="68"/>
    </row>
    <row r="145" spans="1:13" s="89" customFormat="1" ht="13.5">
      <c r="A145" s="68"/>
      <c r="B145" s="80"/>
      <c r="C145" s="80"/>
      <c r="D145" s="68"/>
      <c r="E145" s="68"/>
      <c r="F145" s="68"/>
      <c r="G145" s="68"/>
      <c r="H145" s="58"/>
      <c r="I145" s="78"/>
      <c r="J145" s="76"/>
      <c r="K145" s="77"/>
      <c r="L145" s="70">
        <f t="shared" si="15"/>
      </c>
      <c r="M145" s="68"/>
    </row>
    <row r="146" spans="2:12" ht="13.5">
      <c r="B146" s="660" t="s">
        <v>949</v>
      </c>
      <c r="C146" s="660"/>
      <c r="D146" s="661" t="s">
        <v>950</v>
      </c>
      <c r="E146" s="661"/>
      <c r="F146" s="661"/>
      <c r="G146" s="661"/>
      <c r="H146" s="68" t="s">
        <v>41</v>
      </c>
      <c r="I146" s="653" t="s">
        <v>42</v>
      </c>
      <c r="J146" s="653"/>
      <c r="K146" s="653"/>
      <c r="L146" s="70">
        <f t="shared" si="15"/>
      </c>
    </row>
    <row r="147" spans="2:12" ht="13.5">
      <c r="B147" s="660"/>
      <c r="C147" s="660"/>
      <c r="D147" s="661"/>
      <c r="E147" s="661"/>
      <c r="F147" s="661"/>
      <c r="G147" s="661"/>
      <c r="H147" s="71">
        <f>COUNTIF($M$150:$M$191,"東近江市")</f>
        <v>3</v>
      </c>
      <c r="I147" s="654">
        <v>0.14</v>
      </c>
      <c r="J147" s="654"/>
      <c r="K147" s="654"/>
      <c r="L147" s="70">
        <f t="shared" si="15"/>
      </c>
    </row>
    <row r="148" spans="2:12" ht="13.5">
      <c r="B148" s="72" t="s">
        <v>951</v>
      </c>
      <c r="C148" s="72"/>
      <c r="D148" s="73" t="s">
        <v>43</v>
      </c>
      <c r="F148" s="70"/>
      <c r="K148" s="77">
        <f>IF(J148="","",(2012-J148))</f>
      </c>
      <c r="L148" s="70">
        <f t="shared" si="15"/>
      </c>
    </row>
    <row r="149" spans="2:17" ht="13.5">
      <c r="B149" s="68" t="s">
        <v>952</v>
      </c>
      <c r="D149" s="68" t="s">
        <v>604</v>
      </c>
      <c r="J149" s="68"/>
      <c r="K149" s="68"/>
      <c r="L149" s="70">
        <f t="shared" si="15"/>
      </c>
      <c r="N149"/>
      <c r="O149"/>
      <c r="P149"/>
      <c r="Q149"/>
    </row>
    <row r="150" spans="1:17" ht="13.5">
      <c r="A150" s="68" t="s">
        <v>676</v>
      </c>
      <c r="B150" s="126" t="s">
        <v>953</v>
      </c>
      <c r="C150" s="72" t="s">
        <v>954</v>
      </c>
      <c r="D150" s="68" t="str">
        <f>$B$148</f>
        <v>グリフィンズ　</v>
      </c>
      <c r="F150" s="70" t="str">
        <f aca="true" t="shared" si="16" ref="F150:F193">A150</f>
        <v>ぐ０１</v>
      </c>
      <c r="G150" s="68" t="str">
        <f aca="true" t="shared" si="17" ref="G150:G193">B150&amp;C150</f>
        <v>鍵谷浩太</v>
      </c>
      <c r="H150" s="78" t="str">
        <f>$B$149</f>
        <v>東近江グリフィンズ</v>
      </c>
      <c r="I150" s="78" t="s">
        <v>45</v>
      </c>
      <c r="J150" s="79">
        <v>1991</v>
      </c>
      <c r="K150" s="77">
        <f>IF(J150="","",(2019-J150))</f>
        <v>28</v>
      </c>
      <c r="L150" s="70" t="str">
        <f t="shared" si="15"/>
        <v>OK</v>
      </c>
      <c r="M150" s="125" t="s">
        <v>550</v>
      </c>
      <c r="N150"/>
      <c r="O150"/>
      <c r="P150"/>
      <c r="Q150"/>
    </row>
    <row r="151" spans="1:17" ht="13.5">
      <c r="A151" s="68" t="s">
        <v>955</v>
      </c>
      <c r="B151" s="68" t="s">
        <v>638</v>
      </c>
      <c r="C151" s="125" t="s">
        <v>956</v>
      </c>
      <c r="D151" s="68" t="str">
        <f>$B$148</f>
        <v>グリフィンズ　</v>
      </c>
      <c r="F151" s="68" t="str">
        <f t="shared" si="16"/>
        <v>ぐ０２</v>
      </c>
      <c r="G151" s="68" t="str">
        <f t="shared" si="17"/>
        <v>浅田恵亮</v>
      </c>
      <c r="H151" s="78" t="str">
        <f aca="true" t="shared" si="18" ref="H151:H191">$B$149</f>
        <v>東近江グリフィンズ</v>
      </c>
      <c r="I151" s="127" t="s">
        <v>478</v>
      </c>
      <c r="J151" s="76">
        <v>1987</v>
      </c>
      <c r="K151" s="77">
        <f aca="true" t="shared" si="19" ref="K151:K193">IF(J151="","",(2019-J151))</f>
        <v>32</v>
      </c>
      <c r="L151" s="70" t="str">
        <f t="shared" si="15"/>
        <v>OK</v>
      </c>
      <c r="M151" s="125" t="s">
        <v>511</v>
      </c>
      <c r="N151"/>
      <c r="O151"/>
      <c r="P151"/>
      <c r="Q151"/>
    </row>
    <row r="152" spans="1:17" ht="13.5">
      <c r="A152" s="68" t="s">
        <v>957</v>
      </c>
      <c r="B152" s="126" t="s">
        <v>677</v>
      </c>
      <c r="C152" s="72" t="s">
        <v>958</v>
      </c>
      <c r="D152" s="68" t="str">
        <f>$B$148</f>
        <v>グリフィンズ　</v>
      </c>
      <c r="F152" s="70" t="str">
        <f t="shared" si="16"/>
        <v>ぐ０３</v>
      </c>
      <c r="G152" s="68" t="str">
        <f t="shared" si="17"/>
        <v>中西泰輝</v>
      </c>
      <c r="H152" s="78" t="str">
        <f t="shared" si="18"/>
        <v>東近江グリフィンズ</v>
      </c>
      <c r="I152" s="78" t="s">
        <v>478</v>
      </c>
      <c r="J152" s="79">
        <v>1992</v>
      </c>
      <c r="K152" s="77">
        <f t="shared" si="19"/>
        <v>27</v>
      </c>
      <c r="L152" s="70" t="str">
        <f t="shared" si="15"/>
        <v>OK</v>
      </c>
      <c r="M152" s="125" t="s">
        <v>503</v>
      </c>
      <c r="N152"/>
      <c r="O152"/>
      <c r="P152"/>
      <c r="Q152"/>
    </row>
    <row r="153" spans="1:17" ht="13.5">
      <c r="A153" s="68" t="s">
        <v>959</v>
      </c>
      <c r="B153" s="106" t="s">
        <v>960</v>
      </c>
      <c r="C153" s="106" t="s">
        <v>961</v>
      </c>
      <c r="D153" s="68" t="str">
        <f>$B$148</f>
        <v>グリフィンズ　</v>
      </c>
      <c r="F153" s="70" t="str">
        <f t="shared" si="16"/>
        <v>ぐ０４</v>
      </c>
      <c r="G153" s="68" t="str">
        <f>B153&amp;C153</f>
        <v>梅本彬充</v>
      </c>
      <c r="H153" s="78" t="str">
        <f t="shared" si="18"/>
        <v>東近江グリフィンズ</v>
      </c>
      <c r="I153" s="78" t="s">
        <v>45</v>
      </c>
      <c r="J153" s="79">
        <v>1986</v>
      </c>
      <c r="K153" s="77">
        <f t="shared" si="19"/>
        <v>33</v>
      </c>
      <c r="L153" s="70" t="str">
        <f t="shared" si="15"/>
        <v>OK</v>
      </c>
      <c r="M153" s="125" t="s">
        <v>494</v>
      </c>
      <c r="N153"/>
      <c r="O153"/>
      <c r="P153"/>
      <c r="Q153"/>
    </row>
    <row r="154" spans="1:13" ht="13.5">
      <c r="A154" s="68" t="s">
        <v>962</v>
      </c>
      <c r="B154" s="126" t="s">
        <v>963</v>
      </c>
      <c r="C154" s="72" t="s">
        <v>964</v>
      </c>
      <c r="D154" s="68" t="s">
        <v>951</v>
      </c>
      <c r="F154" s="70" t="str">
        <f t="shared" si="16"/>
        <v>ぐ０５</v>
      </c>
      <c r="G154" s="68" t="str">
        <f>B154&amp;C154</f>
        <v>浦崎康平</v>
      </c>
      <c r="H154" s="78" t="str">
        <f t="shared" si="18"/>
        <v>東近江グリフィンズ</v>
      </c>
      <c r="I154" s="78" t="s">
        <v>45</v>
      </c>
      <c r="J154" s="79">
        <v>1991</v>
      </c>
      <c r="K154" s="77">
        <f t="shared" si="19"/>
        <v>28</v>
      </c>
      <c r="L154" s="70" t="str">
        <f t="shared" si="15"/>
        <v>OK</v>
      </c>
      <c r="M154" s="125" t="s">
        <v>550</v>
      </c>
    </row>
    <row r="155" spans="1:13" ht="13.5">
      <c r="A155" s="68" t="s">
        <v>965</v>
      </c>
      <c r="B155" s="72" t="s">
        <v>966</v>
      </c>
      <c r="C155" s="72" t="s">
        <v>679</v>
      </c>
      <c r="D155" s="66" t="s">
        <v>951</v>
      </c>
      <c r="F155" s="70" t="str">
        <f t="shared" si="16"/>
        <v>ぐ０６</v>
      </c>
      <c r="G155" s="68" t="str">
        <f>B155&amp;C155</f>
        <v>中山幸典</v>
      </c>
      <c r="H155" s="78" t="str">
        <f t="shared" si="18"/>
        <v>東近江グリフィンズ</v>
      </c>
      <c r="I155" s="66" t="s">
        <v>45</v>
      </c>
      <c r="J155" s="79">
        <v>1979</v>
      </c>
      <c r="K155" s="77">
        <f t="shared" si="19"/>
        <v>40</v>
      </c>
      <c r="L155" s="70" t="str">
        <f t="shared" si="15"/>
        <v>OK</v>
      </c>
      <c r="M155" s="125" t="s">
        <v>682</v>
      </c>
    </row>
    <row r="156" spans="1:13" ht="13.5">
      <c r="A156" s="68" t="s">
        <v>967</v>
      </c>
      <c r="B156" s="72" t="s">
        <v>524</v>
      </c>
      <c r="C156" s="72" t="s">
        <v>968</v>
      </c>
      <c r="D156" s="66" t="s">
        <v>969</v>
      </c>
      <c r="F156" s="70" t="str">
        <f t="shared" si="16"/>
        <v>ぐ０７</v>
      </c>
      <c r="G156" s="68" t="str">
        <f t="shared" si="17"/>
        <v>北野照幸</v>
      </c>
      <c r="H156" s="78" t="str">
        <f t="shared" si="18"/>
        <v>東近江グリフィンズ</v>
      </c>
      <c r="I156" s="66" t="s">
        <v>45</v>
      </c>
      <c r="J156" s="79">
        <v>1980</v>
      </c>
      <c r="K156" s="77">
        <f t="shared" si="19"/>
        <v>39</v>
      </c>
      <c r="L156" s="70" t="str">
        <f t="shared" si="15"/>
        <v>OK</v>
      </c>
      <c r="M156" s="125" t="s">
        <v>479</v>
      </c>
    </row>
    <row r="157" spans="1:13" ht="13.5">
      <c r="A157" s="68" t="s">
        <v>970</v>
      </c>
      <c r="B157" s="72" t="s">
        <v>680</v>
      </c>
      <c r="C157" s="72" t="s">
        <v>681</v>
      </c>
      <c r="D157" s="66" t="s">
        <v>969</v>
      </c>
      <c r="F157" s="70" t="str">
        <f t="shared" si="16"/>
        <v>ぐ０８</v>
      </c>
      <c r="G157" s="68" t="str">
        <f t="shared" si="17"/>
        <v>村上卓</v>
      </c>
      <c r="H157" s="78" t="str">
        <f t="shared" si="18"/>
        <v>東近江グリフィンズ</v>
      </c>
      <c r="I157" s="66" t="s">
        <v>45</v>
      </c>
      <c r="J157" s="79">
        <v>1977</v>
      </c>
      <c r="K157" s="77">
        <f t="shared" si="19"/>
        <v>42</v>
      </c>
      <c r="L157" s="70" t="str">
        <f t="shared" si="15"/>
        <v>OK</v>
      </c>
      <c r="M157" s="125" t="s">
        <v>682</v>
      </c>
    </row>
    <row r="158" spans="1:13" ht="13.5">
      <c r="A158" s="68" t="s">
        <v>971</v>
      </c>
      <c r="B158" s="72" t="s">
        <v>683</v>
      </c>
      <c r="C158" s="72" t="s">
        <v>972</v>
      </c>
      <c r="D158" s="66" t="s">
        <v>969</v>
      </c>
      <c r="F158" s="70" t="str">
        <f t="shared" si="16"/>
        <v>ぐ０９</v>
      </c>
      <c r="G158" s="68" t="str">
        <f t="shared" si="17"/>
        <v>久保侑暉</v>
      </c>
      <c r="H158" s="78" t="str">
        <f t="shared" si="18"/>
        <v>東近江グリフィンズ</v>
      </c>
      <c r="I158" s="66" t="s">
        <v>45</v>
      </c>
      <c r="J158" s="79">
        <v>1993</v>
      </c>
      <c r="K158" s="77">
        <f t="shared" si="19"/>
        <v>26</v>
      </c>
      <c r="L158" s="70" t="str">
        <f t="shared" si="15"/>
        <v>OK</v>
      </c>
      <c r="M158" s="125" t="s">
        <v>682</v>
      </c>
    </row>
    <row r="159" spans="1:13" ht="13.5">
      <c r="A159" s="68" t="s">
        <v>973</v>
      </c>
      <c r="B159" s="72" t="s">
        <v>684</v>
      </c>
      <c r="C159" s="72" t="s">
        <v>685</v>
      </c>
      <c r="D159" s="66" t="s">
        <v>969</v>
      </c>
      <c r="F159" s="70" t="str">
        <f t="shared" si="16"/>
        <v>ぐ１０</v>
      </c>
      <c r="G159" s="68" t="str">
        <f t="shared" si="17"/>
        <v>井ノ口幹也</v>
      </c>
      <c r="H159" s="78" t="str">
        <f t="shared" si="18"/>
        <v>東近江グリフィンズ</v>
      </c>
      <c r="I159" s="66" t="s">
        <v>45</v>
      </c>
      <c r="J159" s="79">
        <v>1990</v>
      </c>
      <c r="K159" s="77">
        <f t="shared" si="19"/>
        <v>29</v>
      </c>
      <c r="L159" s="70" t="str">
        <f t="shared" si="15"/>
        <v>OK</v>
      </c>
      <c r="M159" s="80" t="s">
        <v>484</v>
      </c>
    </row>
    <row r="160" spans="1:13" ht="13.5">
      <c r="A160" s="68" t="s">
        <v>974</v>
      </c>
      <c r="B160" s="72" t="s">
        <v>482</v>
      </c>
      <c r="C160" s="72" t="s">
        <v>483</v>
      </c>
      <c r="D160" s="66" t="s">
        <v>969</v>
      </c>
      <c r="F160" s="70" t="str">
        <f t="shared" si="16"/>
        <v>ぐ１１</v>
      </c>
      <c r="G160" s="68" t="str">
        <f t="shared" si="17"/>
        <v>漆原大介</v>
      </c>
      <c r="H160" s="78" t="str">
        <f t="shared" si="18"/>
        <v>東近江グリフィンズ</v>
      </c>
      <c r="I160" s="66" t="s">
        <v>45</v>
      </c>
      <c r="J160" s="79">
        <v>1988</v>
      </c>
      <c r="K160" s="77">
        <f t="shared" si="19"/>
        <v>31</v>
      </c>
      <c r="L160" s="70" t="str">
        <f t="shared" si="15"/>
        <v>OK</v>
      </c>
      <c r="M160" s="80" t="s">
        <v>484</v>
      </c>
    </row>
    <row r="161" spans="1:13" ht="13.5">
      <c r="A161" s="68" t="s">
        <v>975</v>
      </c>
      <c r="B161" s="82" t="s">
        <v>482</v>
      </c>
      <c r="C161" s="82" t="s">
        <v>481</v>
      </c>
      <c r="D161" s="66" t="s">
        <v>969</v>
      </c>
      <c r="F161" s="70" t="str">
        <f t="shared" si="16"/>
        <v>ぐ１２</v>
      </c>
      <c r="G161" s="125" t="str">
        <f t="shared" si="17"/>
        <v>漆原友里</v>
      </c>
      <c r="H161" s="78" t="str">
        <f t="shared" si="18"/>
        <v>東近江グリフィンズ</v>
      </c>
      <c r="I161" s="67" t="s">
        <v>510</v>
      </c>
      <c r="J161" s="79">
        <v>1992</v>
      </c>
      <c r="K161" s="77">
        <f t="shared" si="19"/>
        <v>27</v>
      </c>
      <c r="L161" s="70" t="str">
        <f t="shared" si="15"/>
        <v>OK</v>
      </c>
      <c r="M161" s="80" t="s">
        <v>484</v>
      </c>
    </row>
    <row r="162" spans="1:13" ht="13.5">
      <c r="A162" s="68" t="s">
        <v>976</v>
      </c>
      <c r="B162" s="72" t="s">
        <v>688</v>
      </c>
      <c r="C162" s="72" t="s">
        <v>689</v>
      </c>
      <c r="D162" s="66" t="s">
        <v>969</v>
      </c>
      <c r="F162" s="70" t="str">
        <f t="shared" si="16"/>
        <v>ぐ１３</v>
      </c>
      <c r="G162" s="125" t="str">
        <f t="shared" si="17"/>
        <v>藤井正和</v>
      </c>
      <c r="H162" s="78" t="str">
        <f t="shared" si="18"/>
        <v>東近江グリフィンズ</v>
      </c>
      <c r="I162" s="66" t="s">
        <v>45</v>
      </c>
      <c r="J162" s="79">
        <v>1975</v>
      </c>
      <c r="K162" s="77">
        <f t="shared" si="19"/>
        <v>44</v>
      </c>
      <c r="L162" s="70" t="str">
        <f t="shared" si="15"/>
        <v>OK</v>
      </c>
      <c r="M162" s="125" t="s">
        <v>511</v>
      </c>
    </row>
    <row r="163" spans="1:13" ht="13.5">
      <c r="A163" s="68" t="s">
        <v>977</v>
      </c>
      <c r="B163" s="72" t="s">
        <v>690</v>
      </c>
      <c r="C163" s="72" t="s">
        <v>691</v>
      </c>
      <c r="D163" s="66" t="s">
        <v>969</v>
      </c>
      <c r="F163" s="70" t="str">
        <f t="shared" si="16"/>
        <v>ぐ１４</v>
      </c>
      <c r="G163" s="125" t="str">
        <f t="shared" si="17"/>
        <v>武藤幸宏</v>
      </c>
      <c r="H163" s="78" t="str">
        <f t="shared" si="18"/>
        <v>東近江グリフィンズ</v>
      </c>
      <c r="I163" s="66" t="s">
        <v>45</v>
      </c>
      <c r="J163" s="79">
        <v>1980</v>
      </c>
      <c r="K163" s="77">
        <f t="shared" si="19"/>
        <v>39</v>
      </c>
      <c r="L163" s="70" t="str">
        <f t="shared" si="15"/>
        <v>OK</v>
      </c>
      <c r="M163" s="125" t="s">
        <v>474</v>
      </c>
    </row>
    <row r="164" spans="1:13" ht="13.5">
      <c r="A164" s="68" t="s">
        <v>978</v>
      </c>
      <c r="B164" s="72" t="s">
        <v>477</v>
      </c>
      <c r="C164" s="72" t="s">
        <v>979</v>
      </c>
      <c r="D164" s="66" t="s">
        <v>969</v>
      </c>
      <c r="F164" s="70" t="str">
        <f t="shared" si="16"/>
        <v>ぐ１５</v>
      </c>
      <c r="G164" s="125" t="str">
        <f t="shared" si="17"/>
        <v>濱田彬弘</v>
      </c>
      <c r="H164" s="78" t="str">
        <f t="shared" si="18"/>
        <v>東近江グリフィンズ</v>
      </c>
      <c r="I164" s="66" t="s">
        <v>45</v>
      </c>
      <c r="J164" s="79">
        <v>1984</v>
      </c>
      <c r="K164" s="77">
        <f t="shared" si="19"/>
        <v>35</v>
      </c>
      <c r="L164" s="70" t="str">
        <f t="shared" si="15"/>
        <v>OK</v>
      </c>
      <c r="M164" s="125" t="s">
        <v>479</v>
      </c>
    </row>
    <row r="165" spans="1:13" ht="13.5">
      <c r="A165" s="68" t="s">
        <v>980</v>
      </c>
      <c r="B165" s="82" t="s">
        <v>477</v>
      </c>
      <c r="C165" s="82" t="s">
        <v>480</v>
      </c>
      <c r="D165" s="66" t="s">
        <v>969</v>
      </c>
      <c r="F165" s="70" t="str">
        <f t="shared" si="16"/>
        <v>ぐ１６</v>
      </c>
      <c r="G165" s="125" t="str">
        <f t="shared" si="17"/>
        <v>濱田晴香</v>
      </c>
      <c r="H165" s="78" t="str">
        <f t="shared" si="18"/>
        <v>東近江グリフィンズ</v>
      </c>
      <c r="I165" s="67" t="s">
        <v>52</v>
      </c>
      <c r="J165" s="79">
        <v>1987</v>
      </c>
      <c r="K165" s="77">
        <f t="shared" si="19"/>
        <v>32</v>
      </c>
      <c r="L165" s="70" t="str">
        <f t="shared" si="15"/>
        <v>OK</v>
      </c>
      <c r="M165" s="125" t="s">
        <v>479</v>
      </c>
    </row>
    <row r="166" spans="1:13" ht="13.5">
      <c r="A166" s="68" t="s">
        <v>981</v>
      </c>
      <c r="B166" s="82" t="s">
        <v>472</v>
      </c>
      <c r="C166" s="82" t="s">
        <v>473</v>
      </c>
      <c r="D166" s="66" t="s">
        <v>969</v>
      </c>
      <c r="F166" s="70" t="str">
        <f t="shared" si="16"/>
        <v>ぐ１７</v>
      </c>
      <c r="G166" s="125" t="str">
        <f t="shared" si="17"/>
        <v>和田桃子</v>
      </c>
      <c r="H166" s="78" t="str">
        <f t="shared" si="18"/>
        <v>東近江グリフィンズ</v>
      </c>
      <c r="I166" s="67" t="s">
        <v>52</v>
      </c>
      <c r="J166" s="79">
        <v>1994</v>
      </c>
      <c r="K166" s="77">
        <f t="shared" si="19"/>
        <v>25</v>
      </c>
      <c r="L166" s="70" t="str">
        <f t="shared" si="15"/>
        <v>OK</v>
      </c>
      <c r="M166" s="125" t="s">
        <v>474</v>
      </c>
    </row>
    <row r="167" spans="1:13" ht="13.5">
      <c r="A167" s="68" t="s">
        <v>982</v>
      </c>
      <c r="B167" s="82" t="s">
        <v>475</v>
      </c>
      <c r="C167" s="82" t="s">
        <v>476</v>
      </c>
      <c r="D167" s="66" t="s">
        <v>969</v>
      </c>
      <c r="F167" s="70" t="str">
        <f t="shared" si="16"/>
        <v>ぐ１８</v>
      </c>
      <c r="G167" s="125" t="str">
        <f t="shared" si="17"/>
        <v>藤岡美智子</v>
      </c>
      <c r="H167" s="78" t="str">
        <f t="shared" si="18"/>
        <v>東近江グリフィンズ</v>
      </c>
      <c r="I167" s="67" t="s">
        <v>510</v>
      </c>
      <c r="J167" s="79">
        <v>1980</v>
      </c>
      <c r="K167" s="77">
        <f t="shared" si="19"/>
        <v>39</v>
      </c>
      <c r="L167" s="70" t="str">
        <f t="shared" si="15"/>
        <v>OK</v>
      </c>
      <c r="M167" s="125" t="s">
        <v>474</v>
      </c>
    </row>
    <row r="168" spans="1:13" ht="13.5">
      <c r="A168" s="68" t="s">
        <v>983</v>
      </c>
      <c r="B168" s="72" t="s">
        <v>693</v>
      </c>
      <c r="C168" s="72" t="s">
        <v>694</v>
      </c>
      <c r="D168" s="66" t="s">
        <v>969</v>
      </c>
      <c r="F168" s="70" t="str">
        <f t="shared" si="16"/>
        <v>ぐ１９</v>
      </c>
      <c r="G168" s="125" t="str">
        <f t="shared" si="17"/>
        <v>小出周平</v>
      </c>
      <c r="H168" s="78" t="str">
        <f t="shared" si="18"/>
        <v>東近江グリフィンズ</v>
      </c>
      <c r="I168" s="66" t="s">
        <v>45</v>
      </c>
      <c r="J168" s="79">
        <v>1987</v>
      </c>
      <c r="K168" s="77">
        <f t="shared" si="19"/>
        <v>32</v>
      </c>
      <c r="L168" s="70" t="str">
        <f t="shared" si="15"/>
        <v>OK</v>
      </c>
      <c r="M168" s="125" t="s">
        <v>474</v>
      </c>
    </row>
    <row r="169" spans="1:13" ht="13.5">
      <c r="A169" s="68" t="s">
        <v>984</v>
      </c>
      <c r="B169" s="72" t="s">
        <v>695</v>
      </c>
      <c r="C169" s="72" t="s">
        <v>696</v>
      </c>
      <c r="D169" s="66" t="s">
        <v>969</v>
      </c>
      <c r="F169" s="70" t="str">
        <f t="shared" si="16"/>
        <v>ぐ２０</v>
      </c>
      <c r="G169" s="125" t="str">
        <f t="shared" si="17"/>
        <v>中根啓伍</v>
      </c>
      <c r="H169" s="78" t="str">
        <f t="shared" si="18"/>
        <v>東近江グリフィンズ</v>
      </c>
      <c r="I169" s="66" t="s">
        <v>45</v>
      </c>
      <c r="J169" s="79">
        <v>1993</v>
      </c>
      <c r="K169" s="77">
        <f t="shared" si="19"/>
        <v>26</v>
      </c>
      <c r="L169" s="70" t="str">
        <f t="shared" si="15"/>
        <v>OK</v>
      </c>
      <c r="M169" s="125" t="s">
        <v>474</v>
      </c>
    </row>
    <row r="170" spans="1:13" ht="13.5">
      <c r="A170" s="68" t="s">
        <v>985</v>
      </c>
      <c r="B170" s="82" t="s">
        <v>699</v>
      </c>
      <c r="C170" s="82" t="s">
        <v>700</v>
      </c>
      <c r="D170" s="66" t="s">
        <v>969</v>
      </c>
      <c r="F170" s="70" t="str">
        <f t="shared" si="16"/>
        <v>ぐ２１</v>
      </c>
      <c r="G170" s="125" t="str">
        <f t="shared" si="17"/>
        <v>岩崎順子</v>
      </c>
      <c r="H170" s="78" t="str">
        <f t="shared" si="18"/>
        <v>東近江グリフィンズ</v>
      </c>
      <c r="I170" s="67" t="s">
        <v>52</v>
      </c>
      <c r="J170" s="79">
        <v>1977</v>
      </c>
      <c r="K170" s="77">
        <f t="shared" si="19"/>
        <v>42</v>
      </c>
      <c r="L170" s="70" t="str">
        <f t="shared" si="15"/>
        <v>OK</v>
      </c>
      <c r="M170" s="125" t="s">
        <v>474</v>
      </c>
    </row>
    <row r="171" spans="1:13" ht="13.5">
      <c r="A171" s="68" t="s">
        <v>986</v>
      </c>
      <c r="B171" s="82" t="s">
        <v>783</v>
      </c>
      <c r="C171" s="82" t="s">
        <v>702</v>
      </c>
      <c r="D171" s="66" t="s">
        <v>969</v>
      </c>
      <c r="F171" s="70" t="str">
        <f t="shared" si="16"/>
        <v>ぐ２２</v>
      </c>
      <c r="G171" s="125" t="str">
        <f t="shared" si="17"/>
        <v>今井あづさ</v>
      </c>
      <c r="H171" s="78" t="str">
        <f t="shared" si="18"/>
        <v>東近江グリフィンズ</v>
      </c>
      <c r="I171" s="67" t="s">
        <v>52</v>
      </c>
      <c r="J171" s="79">
        <v>1981</v>
      </c>
      <c r="K171" s="77">
        <f t="shared" si="19"/>
        <v>38</v>
      </c>
      <c r="L171" s="70" t="str">
        <f t="shared" si="15"/>
        <v>OK</v>
      </c>
      <c r="M171" s="125" t="s">
        <v>479</v>
      </c>
    </row>
    <row r="172" spans="1:13" ht="13.5">
      <c r="A172" s="68" t="s">
        <v>987</v>
      </c>
      <c r="B172" s="82" t="s">
        <v>703</v>
      </c>
      <c r="C172" s="82" t="s">
        <v>704</v>
      </c>
      <c r="D172" s="66" t="s">
        <v>969</v>
      </c>
      <c r="F172" s="70" t="str">
        <f t="shared" si="16"/>
        <v>ぐ２３</v>
      </c>
      <c r="G172" s="125" t="str">
        <f t="shared" si="17"/>
        <v>深尾純子</v>
      </c>
      <c r="H172" s="78" t="str">
        <f t="shared" si="18"/>
        <v>東近江グリフィンズ</v>
      </c>
      <c r="I172" s="67" t="s">
        <v>52</v>
      </c>
      <c r="J172" s="79">
        <v>1982</v>
      </c>
      <c r="K172" s="77">
        <f t="shared" si="19"/>
        <v>37</v>
      </c>
      <c r="L172" s="70" t="str">
        <f t="shared" si="15"/>
        <v>OK</v>
      </c>
      <c r="M172" s="125" t="s">
        <v>511</v>
      </c>
    </row>
    <row r="173" spans="1:13" ht="13.5">
      <c r="A173" s="68" t="s">
        <v>988</v>
      </c>
      <c r="B173" s="72" t="s">
        <v>492</v>
      </c>
      <c r="C173" s="72" t="s">
        <v>989</v>
      </c>
      <c r="D173" s="66" t="s">
        <v>969</v>
      </c>
      <c r="F173" s="70" t="str">
        <f t="shared" si="16"/>
        <v>ぐ２４</v>
      </c>
      <c r="G173" s="125" t="str">
        <f t="shared" si="17"/>
        <v>山本将義</v>
      </c>
      <c r="H173" s="78" t="str">
        <f t="shared" si="18"/>
        <v>東近江グリフィンズ</v>
      </c>
      <c r="I173" s="66" t="s">
        <v>45</v>
      </c>
      <c r="J173" s="79">
        <v>1986</v>
      </c>
      <c r="K173" s="77">
        <f t="shared" si="19"/>
        <v>33</v>
      </c>
      <c r="L173" s="70" t="str">
        <f t="shared" si="15"/>
        <v>OK</v>
      </c>
      <c r="M173" s="125" t="s">
        <v>550</v>
      </c>
    </row>
    <row r="174" spans="1:13" ht="13.5">
      <c r="A174" s="68" t="s">
        <v>990</v>
      </c>
      <c r="B174" s="72" t="s">
        <v>686</v>
      </c>
      <c r="C174" s="72" t="s">
        <v>687</v>
      </c>
      <c r="D174" s="66" t="s">
        <v>969</v>
      </c>
      <c r="F174" s="70" t="str">
        <f t="shared" si="16"/>
        <v>ぐ２５</v>
      </c>
      <c r="G174" s="125" t="str">
        <f t="shared" si="17"/>
        <v>西原達也</v>
      </c>
      <c r="H174" s="78" t="str">
        <f t="shared" si="18"/>
        <v>東近江グリフィンズ</v>
      </c>
      <c r="I174" s="66" t="s">
        <v>45</v>
      </c>
      <c r="J174" s="79">
        <v>1978</v>
      </c>
      <c r="K174" s="77">
        <f t="shared" si="19"/>
        <v>41</v>
      </c>
      <c r="L174" s="70" t="str">
        <f t="shared" si="15"/>
        <v>OK</v>
      </c>
      <c r="M174" s="125" t="s">
        <v>474</v>
      </c>
    </row>
    <row r="175" spans="1:13" ht="13.5">
      <c r="A175" s="68" t="s">
        <v>991</v>
      </c>
      <c r="B175" s="82" t="s">
        <v>705</v>
      </c>
      <c r="C175" s="82" t="s">
        <v>706</v>
      </c>
      <c r="D175" s="66" t="s">
        <v>969</v>
      </c>
      <c r="F175" s="70" t="str">
        <f t="shared" si="16"/>
        <v>ぐ２６</v>
      </c>
      <c r="G175" s="125" t="str">
        <f t="shared" si="17"/>
        <v>伊藤牧子</v>
      </c>
      <c r="H175" s="78" t="str">
        <f t="shared" si="18"/>
        <v>東近江グリフィンズ</v>
      </c>
      <c r="I175" s="67" t="s">
        <v>52</v>
      </c>
      <c r="J175" s="79">
        <v>1969</v>
      </c>
      <c r="K175" s="77">
        <f t="shared" si="19"/>
        <v>50</v>
      </c>
      <c r="L175" s="70" t="str">
        <f t="shared" si="15"/>
        <v>OK</v>
      </c>
      <c r="M175" s="125" t="s">
        <v>511</v>
      </c>
    </row>
    <row r="176" spans="1:13" ht="13.5">
      <c r="A176" s="68" t="s">
        <v>992</v>
      </c>
      <c r="B176" s="72" t="s">
        <v>697</v>
      </c>
      <c r="C176" s="72" t="s">
        <v>993</v>
      </c>
      <c r="D176" s="66" t="s">
        <v>969</v>
      </c>
      <c r="F176" s="70" t="str">
        <f t="shared" si="16"/>
        <v>ぐ２７</v>
      </c>
      <c r="G176" s="125" t="str">
        <f t="shared" si="17"/>
        <v>田内孝宜</v>
      </c>
      <c r="H176" s="78" t="str">
        <f t="shared" si="18"/>
        <v>東近江グリフィンズ</v>
      </c>
      <c r="I176" s="66" t="s">
        <v>45</v>
      </c>
      <c r="J176" s="79">
        <v>1983</v>
      </c>
      <c r="K176" s="77">
        <f t="shared" si="19"/>
        <v>36</v>
      </c>
      <c r="L176" s="70" t="str">
        <f t="shared" si="15"/>
        <v>OK</v>
      </c>
      <c r="M176" s="125" t="s">
        <v>511</v>
      </c>
    </row>
    <row r="177" spans="1:13" ht="13.5">
      <c r="A177" s="68" t="s">
        <v>994</v>
      </c>
      <c r="B177" s="72" t="s">
        <v>995</v>
      </c>
      <c r="C177" s="72" t="s">
        <v>996</v>
      </c>
      <c r="D177" s="66" t="s">
        <v>969</v>
      </c>
      <c r="F177" s="70" t="str">
        <f t="shared" si="16"/>
        <v>ぐ２８</v>
      </c>
      <c r="G177" s="125" t="str">
        <f t="shared" si="17"/>
        <v>吉野淳也</v>
      </c>
      <c r="H177" s="78" t="str">
        <f t="shared" si="18"/>
        <v>東近江グリフィンズ</v>
      </c>
      <c r="I177" s="66" t="s">
        <v>45</v>
      </c>
      <c r="J177" s="79">
        <v>1990</v>
      </c>
      <c r="K177" s="77">
        <f t="shared" si="19"/>
        <v>29</v>
      </c>
      <c r="L177" s="70" t="str">
        <f t="shared" si="15"/>
        <v>OK</v>
      </c>
      <c r="M177" s="125" t="s">
        <v>503</v>
      </c>
    </row>
    <row r="178" spans="1:13" ht="13.5">
      <c r="A178" s="68" t="s">
        <v>997</v>
      </c>
      <c r="B178" s="72" t="s">
        <v>998</v>
      </c>
      <c r="C178" s="72" t="s">
        <v>715</v>
      </c>
      <c r="D178" s="66" t="s">
        <v>969</v>
      </c>
      <c r="F178" s="70" t="str">
        <f t="shared" si="16"/>
        <v>ぐ２９</v>
      </c>
      <c r="G178" s="125" t="str">
        <f t="shared" si="17"/>
        <v>岸田直也</v>
      </c>
      <c r="H178" s="78" t="str">
        <f t="shared" si="18"/>
        <v>東近江グリフィンズ</v>
      </c>
      <c r="I178" s="66" t="s">
        <v>45</v>
      </c>
      <c r="J178" s="79">
        <v>1992</v>
      </c>
      <c r="K178" s="77">
        <f t="shared" si="19"/>
        <v>27</v>
      </c>
      <c r="L178" s="70" t="str">
        <f t="shared" si="15"/>
        <v>OK</v>
      </c>
      <c r="M178" s="125" t="s">
        <v>716</v>
      </c>
    </row>
    <row r="179" spans="1:13" ht="13.5">
      <c r="A179" s="68" t="s">
        <v>999</v>
      </c>
      <c r="B179" s="82" t="s">
        <v>605</v>
      </c>
      <c r="C179" s="82" t="s">
        <v>825</v>
      </c>
      <c r="D179" s="66" t="s">
        <v>969</v>
      </c>
      <c r="F179" s="70" t="str">
        <f t="shared" si="16"/>
        <v>ぐ３０</v>
      </c>
      <c r="G179" s="125" t="str">
        <f t="shared" si="17"/>
        <v>東恵</v>
      </c>
      <c r="H179" s="78" t="str">
        <f t="shared" si="18"/>
        <v>東近江グリフィンズ</v>
      </c>
      <c r="I179" s="67" t="s">
        <v>52</v>
      </c>
      <c r="J179" s="79">
        <v>1990</v>
      </c>
      <c r="K179" s="77">
        <f t="shared" si="19"/>
        <v>29</v>
      </c>
      <c r="L179" s="70" t="str">
        <f t="shared" si="15"/>
        <v>OK</v>
      </c>
      <c r="M179" s="125" t="s">
        <v>717</v>
      </c>
    </row>
    <row r="180" spans="1:13" ht="13.5">
      <c r="A180" s="68" t="s">
        <v>1000</v>
      </c>
      <c r="B180" s="72" t="s">
        <v>613</v>
      </c>
      <c r="C180" s="72" t="s">
        <v>614</v>
      </c>
      <c r="D180" s="66" t="s">
        <v>969</v>
      </c>
      <c r="F180" s="70" t="str">
        <f t="shared" si="16"/>
        <v>ぐ３１</v>
      </c>
      <c r="G180" s="68" t="str">
        <f t="shared" si="17"/>
        <v>土田哲也</v>
      </c>
      <c r="H180" s="78" t="str">
        <f t="shared" si="18"/>
        <v>東近江グリフィンズ</v>
      </c>
      <c r="I180" s="66" t="s">
        <v>45</v>
      </c>
      <c r="J180" s="79">
        <v>1990</v>
      </c>
      <c r="K180" s="77">
        <f t="shared" si="19"/>
        <v>29</v>
      </c>
      <c r="L180" s="70" t="str">
        <f t="shared" si="15"/>
        <v>OK</v>
      </c>
      <c r="M180" s="125" t="s">
        <v>512</v>
      </c>
    </row>
    <row r="181" spans="1:13" ht="13.5">
      <c r="A181" s="68" t="s">
        <v>1001</v>
      </c>
      <c r="B181" s="72" t="s">
        <v>611</v>
      </c>
      <c r="C181" s="72" t="s">
        <v>612</v>
      </c>
      <c r="D181" s="66" t="s">
        <v>969</v>
      </c>
      <c r="F181" s="70" t="str">
        <f t="shared" si="16"/>
        <v>ぐ３２</v>
      </c>
      <c r="G181" s="68" t="str">
        <f t="shared" si="17"/>
        <v>佐野望</v>
      </c>
      <c r="H181" s="78" t="str">
        <f t="shared" si="18"/>
        <v>東近江グリフィンズ</v>
      </c>
      <c r="I181" s="66" t="s">
        <v>45</v>
      </c>
      <c r="J181" s="79">
        <v>1982</v>
      </c>
      <c r="K181" s="77">
        <f t="shared" si="19"/>
        <v>37</v>
      </c>
      <c r="L181" s="70" t="str">
        <f t="shared" si="15"/>
        <v>OK</v>
      </c>
      <c r="M181" s="125" t="s">
        <v>550</v>
      </c>
    </row>
    <row r="182" spans="1:13" ht="13.5">
      <c r="A182" s="68" t="s">
        <v>1002</v>
      </c>
      <c r="B182" s="72" t="s">
        <v>609</v>
      </c>
      <c r="C182" s="72" t="s">
        <v>610</v>
      </c>
      <c r="D182" s="66" t="s">
        <v>969</v>
      </c>
      <c r="F182" s="70" t="str">
        <f t="shared" si="16"/>
        <v>ぐ３３</v>
      </c>
      <c r="G182" s="68" t="str">
        <f t="shared" si="17"/>
        <v>金谷太郎</v>
      </c>
      <c r="H182" s="78" t="str">
        <f t="shared" si="18"/>
        <v>東近江グリフィンズ</v>
      </c>
      <c r="I182" s="66" t="s">
        <v>45</v>
      </c>
      <c r="J182" s="79">
        <v>1976</v>
      </c>
      <c r="K182" s="77">
        <f t="shared" si="19"/>
        <v>43</v>
      </c>
      <c r="L182" s="70" t="str">
        <f t="shared" si="15"/>
        <v>OK</v>
      </c>
      <c r="M182" s="125" t="s">
        <v>550</v>
      </c>
    </row>
    <row r="183" spans="1:13" ht="13.5">
      <c r="A183" s="68" t="s">
        <v>1003</v>
      </c>
      <c r="B183" s="72" t="s">
        <v>617</v>
      </c>
      <c r="C183" s="72" t="s">
        <v>1004</v>
      </c>
      <c r="D183" s="66" t="s">
        <v>969</v>
      </c>
      <c r="F183" s="70" t="str">
        <f t="shared" si="16"/>
        <v>ぐ３４</v>
      </c>
      <c r="G183" s="68" t="str">
        <f t="shared" si="17"/>
        <v>古市卓志</v>
      </c>
      <c r="H183" s="78" t="str">
        <f t="shared" si="18"/>
        <v>東近江グリフィンズ</v>
      </c>
      <c r="I183" s="66" t="s">
        <v>45</v>
      </c>
      <c r="J183" s="79">
        <v>1974</v>
      </c>
      <c r="K183" s="77">
        <f t="shared" si="19"/>
        <v>45</v>
      </c>
      <c r="L183" s="70" t="str">
        <f t="shared" si="15"/>
        <v>OK</v>
      </c>
      <c r="M183" s="125" t="s">
        <v>550</v>
      </c>
    </row>
    <row r="184" spans="1:13" ht="13.5">
      <c r="A184" s="68" t="s">
        <v>1005</v>
      </c>
      <c r="B184" s="82" t="s">
        <v>611</v>
      </c>
      <c r="C184" s="82" t="s">
        <v>622</v>
      </c>
      <c r="D184" s="66" t="s">
        <v>969</v>
      </c>
      <c r="F184" s="70" t="str">
        <f t="shared" si="16"/>
        <v>ぐ３５</v>
      </c>
      <c r="G184" s="125" t="str">
        <f t="shared" si="17"/>
        <v>佐野香織</v>
      </c>
      <c r="H184" s="78" t="str">
        <f t="shared" si="18"/>
        <v>東近江グリフィンズ</v>
      </c>
      <c r="I184" s="67" t="s">
        <v>52</v>
      </c>
      <c r="J184" s="79">
        <v>1980</v>
      </c>
      <c r="K184" s="77">
        <f t="shared" si="19"/>
        <v>39</v>
      </c>
      <c r="L184" s="70" t="str">
        <f t="shared" si="15"/>
        <v>OK</v>
      </c>
      <c r="M184" s="125" t="s">
        <v>474</v>
      </c>
    </row>
    <row r="185" spans="1:13" ht="13.5">
      <c r="A185" s="68" t="s">
        <v>1006</v>
      </c>
      <c r="B185" s="72" t="s">
        <v>1007</v>
      </c>
      <c r="C185" s="72" t="s">
        <v>1008</v>
      </c>
      <c r="D185" s="66" t="s">
        <v>969</v>
      </c>
      <c r="F185" s="70" t="str">
        <f t="shared" si="16"/>
        <v>ぐ３６</v>
      </c>
      <c r="G185" s="125" t="str">
        <f t="shared" si="17"/>
        <v>向井章人</v>
      </c>
      <c r="H185" s="78" t="str">
        <f t="shared" si="18"/>
        <v>東近江グリフィンズ</v>
      </c>
      <c r="I185" s="66" t="s">
        <v>45</v>
      </c>
      <c r="J185" s="79">
        <v>1992</v>
      </c>
      <c r="K185" s="77">
        <f t="shared" si="19"/>
        <v>27</v>
      </c>
      <c r="L185" s="70" t="str">
        <f t="shared" si="15"/>
        <v>OK</v>
      </c>
      <c r="M185" s="125" t="s">
        <v>474</v>
      </c>
    </row>
    <row r="186" spans="1:13" ht="13.5">
      <c r="A186" s="68" t="s">
        <v>1009</v>
      </c>
      <c r="B186" s="82" t="s">
        <v>701</v>
      </c>
      <c r="C186" s="82" t="s">
        <v>1010</v>
      </c>
      <c r="D186" s="66" t="s">
        <v>969</v>
      </c>
      <c r="F186" s="70" t="str">
        <f t="shared" si="16"/>
        <v>ぐ３７</v>
      </c>
      <c r="G186" s="125" t="str">
        <f t="shared" si="17"/>
        <v>吉村安梨佐</v>
      </c>
      <c r="H186" s="78" t="str">
        <f t="shared" si="18"/>
        <v>東近江グリフィンズ</v>
      </c>
      <c r="I186" s="67" t="s">
        <v>52</v>
      </c>
      <c r="J186" s="79">
        <v>1986</v>
      </c>
      <c r="K186" s="77">
        <f t="shared" si="19"/>
        <v>33</v>
      </c>
      <c r="L186" s="70" t="str">
        <f t="shared" si="15"/>
        <v>OK</v>
      </c>
      <c r="M186" s="125" t="s">
        <v>474</v>
      </c>
    </row>
    <row r="187" spans="1:13" ht="13.5">
      <c r="A187" s="68" t="s">
        <v>1011</v>
      </c>
      <c r="B187" s="82" t="s">
        <v>1012</v>
      </c>
      <c r="C187" s="82" t="s">
        <v>1013</v>
      </c>
      <c r="D187" s="66" t="s">
        <v>969</v>
      </c>
      <c r="F187" s="70" t="str">
        <f t="shared" si="16"/>
        <v>ぐ３８</v>
      </c>
      <c r="G187" s="125" t="str">
        <f t="shared" si="17"/>
        <v>荒木麻友</v>
      </c>
      <c r="H187" s="78" t="str">
        <f t="shared" si="18"/>
        <v>東近江グリフィンズ</v>
      </c>
      <c r="I187" s="67" t="s">
        <v>52</v>
      </c>
      <c r="J187" s="79">
        <v>1984</v>
      </c>
      <c r="K187" s="77">
        <f t="shared" si="19"/>
        <v>35</v>
      </c>
      <c r="L187" s="70" t="str">
        <f t="shared" si="15"/>
        <v>OK</v>
      </c>
      <c r="M187" s="125" t="s">
        <v>474</v>
      </c>
    </row>
    <row r="188" spans="1:13" ht="13.5">
      <c r="A188" s="68" t="s">
        <v>1014</v>
      </c>
      <c r="B188" s="72" t="s">
        <v>1015</v>
      </c>
      <c r="C188" s="72" t="s">
        <v>521</v>
      </c>
      <c r="D188" s="66" t="s">
        <v>969</v>
      </c>
      <c r="F188" s="70" t="str">
        <f t="shared" si="16"/>
        <v>ぐ３９</v>
      </c>
      <c r="G188" s="125" t="str">
        <f t="shared" si="17"/>
        <v>菊地健太郎</v>
      </c>
      <c r="H188" s="78" t="str">
        <f t="shared" si="18"/>
        <v>東近江グリフィンズ</v>
      </c>
      <c r="I188" s="66" t="s">
        <v>45</v>
      </c>
      <c r="J188" s="79">
        <v>1991</v>
      </c>
      <c r="K188" s="77">
        <f t="shared" si="19"/>
        <v>28</v>
      </c>
      <c r="L188" s="70" t="str">
        <f t="shared" si="15"/>
        <v>OK</v>
      </c>
      <c r="M188" s="66" t="s">
        <v>474</v>
      </c>
    </row>
    <row r="189" spans="1:13" ht="13.5">
      <c r="A189" s="68" t="s">
        <v>1016</v>
      </c>
      <c r="B189" s="72" t="s">
        <v>1017</v>
      </c>
      <c r="C189" s="72" t="s">
        <v>1018</v>
      </c>
      <c r="D189" s="66" t="s">
        <v>969</v>
      </c>
      <c r="F189" s="70" t="str">
        <f t="shared" si="16"/>
        <v>ぐ４０</v>
      </c>
      <c r="G189" s="125" t="str">
        <f t="shared" si="17"/>
        <v>瀬古悠貴</v>
      </c>
      <c r="H189" s="78" t="str">
        <f t="shared" si="18"/>
        <v>東近江グリフィンズ</v>
      </c>
      <c r="I189" s="66" t="s">
        <v>45</v>
      </c>
      <c r="J189" s="79">
        <v>1992</v>
      </c>
      <c r="K189" s="77">
        <f t="shared" si="19"/>
        <v>27</v>
      </c>
      <c r="L189" s="70" t="str">
        <f t="shared" si="15"/>
        <v>OK</v>
      </c>
      <c r="M189" s="66" t="s">
        <v>474</v>
      </c>
    </row>
    <row r="190" spans="1:13" ht="13.5">
      <c r="A190" s="68" t="s">
        <v>1019</v>
      </c>
      <c r="B190" s="72" t="s">
        <v>1020</v>
      </c>
      <c r="C190" s="72" t="s">
        <v>1021</v>
      </c>
      <c r="D190" s="66" t="s">
        <v>969</v>
      </c>
      <c r="F190" s="70" t="str">
        <f t="shared" si="16"/>
        <v>ぐ４１</v>
      </c>
      <c r="G190" s="125" t="str">
        <f t="shared" si="17"/>
        <v>鈴置朋也</v>
      </c>
      <c r="H190" s="78" t="str">
        <f t="shared" si="18"/>
        <v>東近江グリフィンズ</v>
      </c>
      <c r="I190" s="66" t="s">
        <v>45</v>
      </c>
      <c r="J190" s="66">
        <v>1992</v>
      </c>
      <c r="K190" s="77">
        <f t="shared" si="19"/>
        <v>27</v>
      </c>
      <c r="L190" s="70" t="str">
        <f t="shared" si="15"/>
        <v>OK</v>
      </c>
      <c r="M190" s="66" t="s">
        <v>474</v>
      </c>
    </row>
    <row r="191" spans="1:13" ht="13.5">
      <c r="A191" s="68" t="s">
        <v>1022</v>
      </c>
      <c r="B191" s="72" t="s">
        <v>492</v>
      </c>
      <c r="C191" s="72" t="s">
        <v>700</v>
      </c>
      <c r="D191" s="66" t="s">
        <v>969</v>
      </c>
      <c r="F191" s="70" t="str">
        <f t="shared" si="16"/>
        <v>ぐ４２</v>
      </c>
      <c r="G191" s="125" t="str">
        <f t="shared" si="17"/>
        <v>山本順子</v>
      </c>
      <c r="H191" s="78" t="str">
        <f t="shared" si="18"/>
        <v>東近江グリフィンズ</v>
      </c>
      <c r="I191" s="67" t="s">
        <v>510</v>
      </c>
      <c r="J191" s="79">
        <v>1976</v>
      </c>
      <c r="K191" s="77">
        <f t="shared" si="19"/>
        <v>43</v>
      </c>
      <c r="L191" s="70" t="str">
        <f t="shared" si="15"/>
        <v>OK</v>
      </c>
      <c r="M191" s="66" t="s">
        <v>494</v>
      </c>
    </row>
    <row r="192" spans="1:13" ht="13.5">
      <c r="A192" s="82" t="s">
        <v>1280</v>
      </c>
      <c r="B192" s="72" t="s">
        <v>1185</v>
      </c>
      <c r="C192" s="72" t="s">
        <v>1270</v>
      </c>
      <c r="D192" s="66" t="s">
        <v>951</v>
      </c>
      <c r="E192" s="66"/>
      <c r="F192" s="70" t="str">
        <f t="shared" si="16"/>
        <v>ぐ４３　0</v>
      </c>
      <c r="G192" s="68" t="str">
        <f t="shared" si="17"/>
        <v>森寿人</v>
      </c>
      <c r="H192" s="66" t="s">
        <v>952</v>
      </c>
      <c r="I192" s="66" t="s">
        <v>478</v>
      </c>
      <c r="J192" s="79">
        <v>1978</v>
      </c>
      <c r="K192" s="77">
        <f t="shared" si="19"/>
        <v>41</v>
      </c>
      <c r="L192" s="70" t="str">
        <f t="shared" si="15"/>
        <v>OK</v>
      </c>
      <c r="M192" s="66" t="s">
        <v>682</v>
      </c>
    </row>
    <row r="193" spans="1:13" ht="13.5">
      <c r="A193" s="82" t="s">
        <v>1281</v>
      </c>
      <c r="B193" s="82" t="s">
        <v>1271</v>
      </c>
      <c r="C193" s="82" t="s">
        <v>1272</v>
      </c>
      <c r="D193" s="66" t="s">
        <v>951</v>
      </c>
      <c r="E193" s="66"/>
      <c r="F193" s="70" t="str">
        <f t="shared" si="16"/>
        <v>ぐ４４　0</v>
      </c>
      <c r="G193" s="68" t="str">
        <f t="shared" si="17"/>
        <v>山口千恵</v>
      </c>
      <c r="H193" s="66" t="s">
        <v>952</v>
      </c>
      <c r="I193" s="67" t="s">
        <v>510</v>
      </c>
      <c r="J193" s="79">
        <v>1979</v>
      </c>
      <c r="K193" s="77">
        <f t="shared" si="19"/>
        <v>40</v>
      </c>
      <c r="L193" s="70" t="str">
        <f t="shared" si="15"/>
        <v>OK</v>
      </c>
      <c r="M193" s="66" t="s">
        <v>503</v>
      </c>
    </row>
    <row r="194" spans="1:13" ht="13.5">
      <c r="A194" s="213">
        <v>43696</v>
      </c>
      <c r="B194" s="80"/>
      <c r="C194" s="80"/>
      <c r="D194" s="128"/>
      <c r="F194" s="119"/>
      <c r="H194" s="129"/>
      <c r="I194" s="130"/>
      <c r="K194" s="77"/>
      <c r="L194" s="70">
        <f t="shared" si="15"/>
      </c>
      <c r="M194" s="89"/>
    </row>
    <row r="195" spans="2:13" ht="13.5">
      <c r="B195" s="80"/>
      <c r="C195" s="80"/>
      <c r="D195" s="128"/>
      <c r="F195" s="119"/>
      <c r="H195" s="129"/>
      <c r="I195" s="130"/>
      <c r="K195" s="77"/>
      <c r="L195" s="70">
        <f t="shared" si="15"/>
      </c>
      <c r="M195" s="89"/>
    </row>
    <row r="196" spans="2:13" ht="13.5">
      <c r="B196" s="80"/>
      <c r="C196" s="80"/>
      <c r="D196" s="128"/>
      <c r="F196" s="119"/>
      <c r="H196" s="129"/>
      <c r="I196" s="130"/>
      <c r="K196" s="77"/>
      <c r="L196" s="70">
        <f t="shared" si="15"/>
      </c>
      <c r="M196" s="89"/>
    </row>
    <row r="197" spans="2:13" ht="13.5">
      <c r="B197" s="80"/>
      <c r="C197" s="80"/>
      <c r="D197" s="128"/>
      <c r="F197" s="119"/>
      <c r="H197" s="129"/>
      <c r="I197" s="130"/>
      <c r="K197" s="77"/>
      <c r="L197" s="70">
        <f t="shared" si="15"/>
      </c>
      <c r="M197" s="89"/>
    </row>
    <row r="198" spans="2:12" ht="13.5">
      <c r="B198" s="72"/>
      <c r="C198" s="72"/>
      <c r="D198" s="72"/>
      <c r="F198" s="70"/>
      <c r="K198" s="77"/>
      <c r="L198" s="70">
        <f t="shared" si="15"/>
      </c>
    </row>
    <row r="199" spans="2:12" ht="13.5">
      <c r="B199" s="72"/>
      <c r="C199" s="72"/>
      <c r="D199" s="72"/>
      <c r="F199" s="70"/>
      <c r="K199" s="77"/>
      <c r="L199" s="70"/>
    </row>
    <row r="200" spans="2:12" ht="13.5">
      <c r="B200" s="660" t="s">
        <v>169</v>
      </c>
      <c r="C200" s="660"/>
      <c r="D200" s="673" t="s">
        <v>170</v>
      </c>
      <c r="E200" s="673"/>
      <c r="F200" s="673"/>
      <c r="G200" s="673"/>
      <c r="H200" s="666" t="s">
        <v>171</v>
      </c>
      <c r="I200" s="666"/>
      <c r="L200" s="70"/>
    </row>
    <row r="201" spans="2:12" ht="13.5">
      <c r="B201" s="660"/>
      <c r="C201" s="660"/>
      <c r="D201" s="673"/>
      <c r="E201" s="673"/>
      <c r="F201" s="673"/>
      <c r="G201" s="673"/>
      <c r="H201" s="666"/>
      <c r="I201" s="666"/>
      <c r="L201" s="70"/>
    </row>
    <row r="202" spans="4:12" ht="13.5">
      <c r="D202" s="72"/>
      <c r="F202" s="70"/>
      <c r="G202" s="68" t="s">
        <v>41</v>
      </c>
      <c r="H202" s="653" t="s">
        <v>42</v>
      </c>
      <c r="I202" s="653"/>
      <c r="J202" s="653"/>
      <c r="K202" s="70"/>
      <c r="L202" s="70"/>
    </row>
    <row r="203" spans="2:12" ht="13.5" customHeight="1">
      <c r="B203" s="653" t="s">
        <v>172</v>
      </c>
      <c r="C203" s="653"/>
      <c r="D203" s="114" t="s">
        <v>44</v>
      </c>
      <c r="F203" s="70"/>
      <c r="G203" s="71">
        <f>COUNTIF($M$205:$M$240,"東近江市")</f>
        <v>18</v>
      </c>
      <c r="H203" s="654">
        <f>(G203/RIGHT(A235,2))</f>
        <v>0.5806451612903226</v>
      </c>
      <c r="I203" s="654"/>
      <c r="J203" s="654"/>
      <c r="K203" s="70"/>
      <c r="L203" s="70"/>
    </row>
    <row r="204" spans="2:12" ht="13.5" customHeight="1">
      <c r="B204" s="68" t="s">
        <v>173</v>
      </c>
      <c r="C204" s="75"/>
      <c r="D204" s="89" t="s">
        <v>43</v>
      </c>
      <c r="E204" s="89"/>
      <c r="F204" s="89"/>
      <c r="G204" s="71"/>
      <c r="I204" s="74"/>
      <c r="J204" s="74"/>
      <c r="K204" s="70"/>
      <c r="L204" s="70"/>
    </row>
    <row r="205" spans="1:13" ht="13.5">
      <c r="A205" s="72" t="s">
        <v>174</v>
      </c>
      <c r="B205" s="125" t="s">
        <v>175</v>
      </c>
      <c r="C205" s="68" t="s">
        <v>176</v>
      </c>
      <c r="D205" s="72" t="s">
        <v>173</v>
      </c>
      <c r="F205" s="68" t="str">
        <f>A205</f>
        <v>け０１</v>
      </c>
      <c r="G205" s="68" t="str">
        <f aca="true" t="shared" si="20" ref="G205:G242">B205&amp;C205</f>
        <v>稲岡和紀</v>
      </c>
      <c r="H205" s="78" t="s">
        <v>172</v>
      </c>
      <c r="I205" s="78" t="s">
        <v>45</v>
      </c>
      <c r="J205" s="76">
        <v>1978</v>
      </c>
      <c r="K205" s="76">
        <f aca="true" t="shared" si="21" ref="K205:K242">IF(J205="","",(2019-J205))</f>
        <v>41</v>
      </c>
      <c r="L205" s="70" t="str">
        <f aca="true" t="shared" si="22" ref="L205:L241">IF(G205="","",IF(COUNTIF($G$6:$G$507,G205)&gt;1,"2重登録","OK"))</f>
        <v>OK</v>
      </c>
      <c r="M205" s="80" t="s">
        <v>66</v>
      </c>
    </row>
    <row r="206" spans="1:13" ht="13.5">
      <c r="A206" s="72" t="s">
        <v>707</v>
      </c>
      <c r="B206" s="125" t="s">
        <v>15</v>
      </c>
      <c r="C206" s="72" t="s">
        <v>16</v>
      </c>
      <c r="D206" s="72" t="s">
        <v>173</v>
      </c>
      <c r="F206" s="68" t="str">
        <f aca="true" t="shared" si="23" ref="F206:F239">A206</f>
        <v>け０２</v>
      </c>
      <c r="G206" s="72" t="str">
        <f t="shared" si="20"/>
        <v>川上政治</v>
      </c>
      <c r="H206" s="78" t="s">
        <v>172</v>
      </c>
      <c r="I206" s="78" t="s">
        <v>45</v>
      </c>
      <c r="J206" s="79">
        <v>1970</v>
      </c>
      <c r="K206" s="76">
        <f t="shared" si="21"/>
        <v>49</v>
      </c>
      <c r="L206" s="70" t="str">
        <f t="shared" si="22"/>
        <v>OK</v>
      </c>
      <c r="M206" s="80" t="s">
        <v>66</v>
      </c>
    </row>
    <row r="207" spans="1:13" ht="13.5">
      <c r="A207" s="72" t="s">
        <v>177</v>
      </c>
      <c r="B207" s="125" t="s">
        <v>185</v>
      </c>
      <c r="C207" s="68" t="s">
        <v>186</v>
      </c>
      <c r="D207" s="68" t="s">
        <v>173</v>
      </c>
      <c r="E207" s="68" t="s">
        <v>159</v>
      </c>
      <c r="F207" s="68" t="str">
        <f t="shared" si="23"/>
        <v>け０３</v>
      </c>
      <c r="G207" s="68" t="str">
        <f t="shared" si="20"/>
        <v>上村悠大</v>
      </c>
      <c r="H207" s="78" t="s">
        <v>172</v>
      </c>
      <c r="I207" s="78" t="s">
        <v>45</v>
      </c>
      <c r="J207" s="76">
        <v>2001</v>
      </c>
      <c r="K207" s="76">
        <f t="shared" si="21"/>
        <v>18</v>
      </c>
      <c r="L207" s="70" t="str">
        <f t="shared" si="22"/>
        <v>OK</v>
      </c>
      <c r="M207" s="68" t="s">
        <v>46</v>
      </c>
    </row>
    <row r="208" spans="1:13" ht="13.5">
      <c r="A208" s="72" t="s">
        <v>178</v>
      </c>
      <c r="B208" s="125" t="s">
        <v>185</v>
      </c>
      <c r="C208" s="68" t="s">
        <v>188</v>
      </c>
      <c r="D208" s="72" t="s">
        <v>173</v>
      </c>
      <c r="F208" s="68" t="str">
        <f t="shared" si="23"/>
        <v>け０４</v>
      </c>
      <c r="G208" s="68" t="str">
        <f t="shared" si="20"/>
        <v>上村　武</v>
      </c>
      <c r="H208" s="78" t="s">
        <v>172</v>
      </c>
      <c r="I208" s="78" t="s">
        <v>45</v>
      </c>
      <c r="J208" s="76">
        <v>1978</v>
      </c>
      <c r="K208" s="76">
        <f t="shared" si="21"/>
        <v>41</v>
      </c>
      <c r="L208" s="70" t="str">
        <f t="shared" si="22"/>
        <v>OK</v>
      </c>
      <c r="M208" s="68" t="s">
        <v>46</v>
      </c>
    </row>
    <row r="209" spans="1:13" ht="13.5">
      <c r="A209" s="72" t="s">
        <v>180</v>
      </c>
      <c r="B209" s="131" t="s">
        <v>15</v>
      </c>
      <c r="C209" s="106" t="s">
        <v>190</v>
      </c>
      <c r="D209" s="68" t="s">
        <v>173</v>
      </c>
      <c r="E209" s="68" t="s">
        <v>159</v>
      </c>
      <c r="F209" s="68" t="str">
        <f t="shared" si="23"/>
        <v>け０５</v>
      </c>
      <c r="G209" s="68" t="str">
        <f t="shared" si="20"/>
        <v>川上悠作</v>
      </c>
      <c r="H209" s="78" t="s">
        <v>172</v>
      </c>
      <c r="I209" s="78" t="s">
        <v>45</v>
      </c>
      <c r="J209" s="79">
        <v>2000</v>
      </c>
      <c r="K209" s="76">
        <f t="shared" si="21"/>
        <v>19</v>
      </c>
      <c r="L209" s="70" t="str">
        <f t="shared" si="22"/>
        <v>OK</v>
      </c>
      <c r="M209" s="80" t="s">
        <v>66</v>
      </c>
    </row>
    <row r="210" spans="1:13" ht="13.5">
      <c r="A210" s="72" t="s">
        <v>181</v>
      </c>
      <c r="B210" s="125" t="s">
        <v>192</v>
      </c>
      <c r="C210" s="72" t="s">
        <v>193</v>
      </c>
      <c r="D210" s="68" t="s">
        <v>173</v>
      </c>
      <c r="F210" s="68" t="str">
        <f t="shared" si="23"/>
        <v>け０６</v>
      </c>
      <c r="G210" s="68" t="str">
        <f t="shared" si="20"/>
        <v>川並和之</v>
      </c>
      <c r="H210" s="78" t="s">
        <v>172</v>
      </c>
      <c r="I210" s="78" t="s">
        <v>45</v>
      </c>
      <c r="J210" s="79">
        <v>1959</v>
      </c>
      <c r="K210" s="132">
        <f t="shared" si="21"/>
        <v>60</v>
      </c>
      <c r="L210" s="70" t="str">
        <f t="shared" si="22"/>
        <v>OK</v>
      </c>
      <c r="M210" s="80" t="s">
        <v>66</v>
      </c>
    </row>
    <row r="211" spans="1:13" ht="13.5">
      <c r="A211" s="72" t="s">
        <v>182</v>
      </c>
      <c r="B211" s="125" t="s">
        <v>58</v>
      </c>
      <c r="C211" s="72" t="s">
        <v>197</v>
      </c>
      <c r="D211" s="68" t="s">
        <v>173</v>
      </c>
      <c r="F211" s="68" t="str">
        <f t="shared" si="23"/>
        <v>け０７</v>
      </c>
      <c r="G211" s="68" t="str">
        <f t="shared" si="20"/>
        <v>木村善和</v>
      </c>
      <c r="H211" s="78" t="s">
        <v>172</v>
      </c>
      <c r="I211" s="78" t="s">
        <v>45</v>
      </c>
      <c r="J211" s="79">
        <v>1962</v>
      </c>
      <c r="K211" s="132">
        <f t="shared" si="21"/>
        <v>57</v>
      </c>
      <c r="L211" s="70" t="str">
        <f t="shared" si="22"/>
        <v>OK</v>
      </c>
      <c r="M211" s="68" t="s">
        <v>198</v>
      </c>
    </row>
    <row r="212" spans="1:13" ht="13.5">
      <c r="A212" s="72" t="s">
        <v>183</v>
      </c>
      <c r="B212" s="125" t="s">
        <v>157</v>
      </c>
      <c r="C212" s="72" t="s">
        <v>200</v>
      </c>
      <c r="D212" s="68" t="s">
        <v>173</v>
      </c>
      <c r="F212" s="68" t="str">
        <f t="shared" si="23"/>
        <v>け０８</v>
      </c>
      <c r="G212" s="68" t="str">
        <f t="shared" si="20"/>
        <v>竹村　治</v>
      </c>
      <c r="H212" s="78" t="s">
        <v>172</v>
      </c>
      <c r="I212" s="78" t="s">
        <v>45</v>
      </c>
      <c r="J212" s="79">
        <v>1961</v>
      </c>
      <c r="K212" s="76">
        <f t="shared" si="21"/>
        <v>58</v>
      </c>
      <c r="L212" s="70" t="str">
        <f t="shared" si="22"/>
        <v>OK</v>
      </c>
      <c r="M212" s="68" t="s">
        <v>201</v>
      </c>
    </row>
    <row r="213" spans="1:13" ht="13.5">
      <c r="A213" s="72" t="s">
        <v>184</v>
      </c>
      <c r="B213" s="125" t="s">
        <v>123</v>
      </c>
      <c r="C213" s="68" t="s">
        <v>203</v>
      </c>
      <c r="D213" s="72" t="s">
        <v>173</v>
      </c>
      <c r="F213" s="68" t="str">
        <f t="shared" si="23"/>
        <v>け０９</v>
      </c>
      <c r="G213" s="72" t="str">
        <f t="shared" si="20"/>
        <v>田中　淳</v>
      </c>
      <c r="H213" s="78" t="s">
        <v>172</v>
      </c>
      <c r="I213" s="78" t="s">
        <v>45</v>
      </c>
      <c r="J213" s="76">
        <v>1989</v>
      </c>
      <c r="K213" s="76">
        <f t="shared" si="21"/>
        <v>30</v>
      </c>
      <c r="L213" s="70" t="str">
        <f t="shared" si="22"/>
        <v>OK</v>
      </c>
      <c r="M213" s="80" t="s">
        <v>66</v>
      </c>
    </row>
    <row r="214" spans="1:13" ht="13.5">
      <c r="A214" s="72" t="s">
        <v>187</v>
      </c>
      <c r="B214" s="125" t="s">
        <v>17</v>
      </c>
      <c r="C214" s="72" t="s">
        <v>18</v>
      </c>
      <c r="D214" s="68" t="s">
        <v>173</v>
      </c>
      <c r="F214" s="68" t="str">
        <f t="shared" si="23"/>
        <v>け１０</v>
      </c>
      <c r="G214" s="68" t="str">
        <f t="shared" si="20"/>
        <v>坪田真嘉</v>
      </c>
      <c r="H214" s="78" t="s">
        <v>172</v>
      </c>
      <c r="I214" s="78" t="s">
        <v>45</v>
      </c>
      <c r="J214" s="79">
        <v>1976</v>
      </c>
      <c r="K214" s="132">
        <f t="shared" si="21"/>
        <v>43</v>
      </c>
      <c r="L214" s="70" t="str">
        <f t="shared" si="22"/>
        <v>OK</v>
      </c>
      <c r="M214" s="80" t="s">
        <v>66</v>
      </c>
    </row>
    <row r="215" spans="1:13" ht="13.5">
      <c r="A215" s="72" t="s">
        <v>189</v>
      </c>
      <c r="B215" s="125" t="s">
        <v>206</v>
      </c>
      <c r="C215" s="72" t="s">
        <v>207</v>
      </c>
      <c r="D215" s="68" t="s">
        <v>173</v>
      </c>
      <c r="F215" s="68" t="str">
        <f t="shared" si="23"/>
        <v>け１１</v>
      </c>
      <c r="G215" s="68" t="str">
        <f t="shared" si="20"/>
        <v>永里裕次</v>
      </c>
      <c r="H215" s="78" t="s">
        <v>172</v>
      </c>
      <c r="I215" s="78" t="s">
        <v>45</v>
      </c>
      <c r="J215" s="79">
        <v>1979</v>
      </c>
      <c r="K215" s="132">
        <f t="shared" si="21"/>
        <v>40</v>
      </c>
      <c r="L215" s="70" t="str">
        <f t="shared" si="22"/>
        <v>OK</v>
      </c>
      <c r="M215" s="68" t="s">
        <v>208</v>
      </c>
    </row>
    <row r="216" spans="1:13" ht="13.5">
      <c r="A216" s="72" t="s">
        <v>191</v>
      </c>
      <c r="B216" s="125" t="s">
        <v>23</v>
      </c>
      <c r="C216" s="68" t="s">
        <v>24</v>
      </c>
      <c r="D216" s="72" t="s">
        <v>173</v>
      </c>
      <c r="F216" s="68" t="str">
        <f t="shared" si="23"/>
        <v>け１２</v>
      </c>
      <c r="G216" s="68" t="str">
        <f t="shared" si="20"/>
        <v>西田和教</v>
      </c>
      <c r="H216" s="78" t="s">
        <v>172</v>
      </c>
      <c r="I216" s="78" t="s">
        <v>45</v>
      </c>
      <c r="J216" s="76">
        <v>1961</v>
      </c>
      <c r="K216" s="76">
        <f t="shared" si="21"/>
        <v>58</v>
      </c>
      <c r="L216" s="70" t="str">
        <f t="shared" si="22"/>
        <v>OK</v>
      </c>
      <c r="M216" s="68" t="s">
        <v>46</v>
      </c>
    </row>
    <row r="217" spans="1:13" ht="13.5">
      <c r="A217" s="72" t="s">
        <v>194</v>
      </c>
      <c r="B217" s="125" t="s">
        <v>216</v>
      </c>
      <c r="C217" s="72" t="s">
        <v>217</v>
      </c>
      <c r="D217" s="68" t="s">
        <v>173</v>
      </c>
      <c r="F217" s="68" t="str">
        <f t="shared" si="23"/>
        <v>け１３</v>
      </c>
      <c r="G217" s="68" t="str">
        <f t="shared" si="20"/>
        <v>宮嶋利行</v>
      </c>
      <c r="H217" s="78" t="s">
        <v>172</v>
      </c>
      <c r="I217" s="78" t="s">
        <v>45</v>
      </c>
      <c r="J217" s="79">
        <v>1961</v>
      </c>
      <c r="K217" s="76">
        <f t="shared" si="21"/>
        <v>58</v>
      </c>
      <c r="L217" s="70" t="str">
        <f t="shared" si="22"/>
        <v>OK</v>
      </c>
      <c r="M217" s="68" t="s">
        <v>53</v>
      </c>
    </row>
    <row r="218" spans="1:13" ht="13.5">
      <c r="A218" s="72" t="s">
        <v>195</v>
      </c>
      <c r="B218" s="125" t="s">
        <v>219</v>
      </c>
      <c r="C218" s="72" t="s">
        <v>220</v>
      </c>
      <c r="D218" s="68" t="s">
        <v>173</v>
      </c>
      <c r="F218" s="68" t="str">
        <f t="shared" si="23"/>
        <v>け１４</v>
      </c>
      <c r="G218" s="68" t="str">
        <f t="shared" si="20"/>
        <v>山口直彦</v>
      </c>
      <c r="H218" s="78" t="s">
        <v>172</v>
      </c>
      <c r="I218" s="78" t="s">
        <v>45</v>
      </c>
      <c r="J218" s="79">
        <v>1986</v>
      </c>
      <c r="K218" s="132">
        <f t="shared" si="21"/>
        <v>33</v>
      </c>
      <c r="L218" s="70" t="str">
        <f t="shared" si="22"/>
        <v>OK</v>
      </c>
      <c r="M218" s="80" t="s">
        <v>66</v>
      </c>
    </row>
    <row r="219" spans="1:13" ht="13.5">
      <c r="A219" s="72" t="s">
        <v>196</v>
      </c>
      <c r="B219" s="125" t="s">
        <v>219</v>
      </c>
      <c r="C219" s="72" t="s">
        <v>222</v>
      </c>
      <c r="D219" s="68" t="s">
        <v>173</v>
      </c>
      <c r="F219" s="68" t="str">
        <f t="shared" si="23"/>
        <v>け１５</v>
      </c>
      <c r="G219" s="68" t="str">
        <f t="shared" si="20"/>
        <v>山口真彦</v>
      </c>
      <c r="H219" s="78" t="s">
        <v>172</v>
      </c>
      <c r="I219" s="78" t="s">
        <v>45</v>
      </c>
      <c r="J219" s="79">
        <v>1988</v>
      </c>
      <c r="K219" s="76">
        <f t="shared" si="21"/>
        <v>31</v>
      </c>
      <c r="L219" s="70" t="str">
        <f t="shared" si="22"/>
        <v>OK</v>
      </c>
      <c r="M219" s="80" t="s">
        <v>66</v>
      </c>
    </row>
    <row r="220" spans="1:13" ht="13.5">
      <c r="A220" s="72" t="s">
        <v>199</v>
      </c>
      <c r="B220" s="125" t="s">
        <v>219</v>
      </c>
      <c r="C220" s="68" t="s">
        <v>162</v>
      </c>
      <c r="D220" s="72" t="s">
        <v>173</v>
      </c>
      <c r="E220" s="68" t="s">
        <v>461</v>
      </c>
      <c r="F220" s="68" t="str">
        <f t="shared" si="23"/>
        <v>け１６</v>
      </c>
      <c r="G220" s="68" t="str">
        <f t="shared" si="20"/>
        <v>山口達也</v>
      </c>
      <c r="H220" s="78" t="s">
        <v>172</v>
      </c>
      <c r="I220" s="78" t="s">
        <v>45</v>
      </c>
      <c r="J220" s="76">
        <v>1999</v>
      </c>
      <c r="K220" s="76">
        <f t="shared" si="21"/>
        <v>20</v>
      </c>
      <c r="L220" s="70" t="str">
        <f t="shared" si="22"/>
        <v>OK</v>
      </c>
      <c r="M220" s="80" t="s">
        <v>66</v>
      </c>
    </row>
    <row r="221" spans="1:13" ht="13.5">
      <c r="A221" s="72" t="s">
        <v>202</v>
      </c>
      <c r="B221" s="82" t="s">
        <v>226</v>
      </c>
      <c r="C221" s="80" t="s">
        <v>227</v>
      </c>
      <c r="D221" s="68" t="s">
        <v>173</v>
      </c>
      <c r="F221" s="68" t="str">
        <f t="shared" si="23"/>
        <v>け１７</v>
      </c>
      <c r="G221" s="72" t="str">
        <f t="shared" si="20"/>
        <v>石原はる美</v>
      </c>
      <c r="H221" s="78" t="s">
        <v>172</v>
      </c>
      <c r="I221" s="81" t="s">
        <v>52</v>
      </c>
      <c r="J221" s="79">
        <v>1964</v>
      </c>
      <c r="K221" s="132">
        <f t="shared" si="21"/>
        <v>55</v>
      </c>
      <c r="L221" s="70" t="str">
        <f t="shared" si="22"/>
        <v>OK</v>
      </c>
      <c r="M221" s="80" t="s">
        <v>66</v>
      </c>
    </row>
    <row r="222" spans="1:13" ht="13.5">
      <c r="A222" s="72" t="s">
        <v>204</v>
      </c>
      <c r="B222" s="82" t="s">
        <v>229</v>
      </c>
      <c r="C222" s="80" t="s">
        <v>230</v>
      </c>
      <c r="D222" s="72" t="s">
        <v>173</v>
      </c>
      <c r="F222" s="68" t="str">
        <f t="shared" si="23"/>
        <v>け１８</v>
      </c>
      <c r="G222" s="68" t="str">
        <f t="shared" si="20"/>
        <v>池尻陽香</v>
      </c>
      <c r="H222" s="78" t="s">
        <v>172</v>
      </c>
      <c r="I222" s="133" t="s">
        <v>52</v>
      </c>
      <c r="J222" s="76">
        <v>1994</v>
      </c>
      <c r="K222" s="132">
        <f t="shared" si="21"/>
        <v>25</v>
      </c>
      <c r="L222" s="70" t="str">
        <f t="shared" si="22"/>
        <v>OK</v>
      </c>
      <c r="M222" s="68" t="s">
        <v>61</v>
      </c>
    </row>
    <row r="223" spans="1:13" ht="13.5">
      <c r="A223" s="72" t="s">
        <v>205</v>
      </c>
      <c r="B223" s="82" t="s">
        <v>229</v>
      </c>
      <c r="C223" s="80" t="s">
        <v>231</v>
      </c>
      <c r="D223" s="72" t="s">
        <v>173</v>
      </c>
      <c r="F223" s="68" t="str">
        <f t="shared" si="23"/>
        <v>け１９</v>
      </c>
      <c r="G223" s="68" t="str">
        <f t="shared" si="20"/>
        <v>池尻姫欧</v>
      </c>
      <c r="H223" s="78" t="s">
        <v>172</v>
      </c>
      <c r="I223" s="133" t="s">
        <v>52</v>
      </c>
      <c r="J223" s="76">
        <v>1990</v>
      </c>
      <c r="K223" s="132">
        <f t="shared" si="21"/>
        <v>29</v>
      </c>
      <c r="L223" s="70" t="str">
        <f t="shared" si="22"/>
        <v>OK</v>
      </c>
      <c r="M223" s="68" t="s">
        <v>61</v>
      </c>
    </row>
    <row r="224" spans="1:13" ht="13.5">
      <c r="A224" s="72" t="s">
        <v>209</v>
      </c>
      <c r="B224" s="82" t="s">
        <v>235</v>
      </c>
      <c r="C224" s="80" t="s">
        <v>236</v>
      </c>
      <c r="D224" s="68" t="s">
        <v>173</v>
      </c>
      <c r="F224" s="68" t="str">
        <f t="shared" si="23"/>
        <v>け２０</v>
      </c>
      <c r="G224" s="72" t="str">
        <f t="shared" si="20"/>
        <v>梶木和子</v>
      </c>
      <c r="H224" s="78" t="s">
        <v>172</v>
      </c>
      <c r="I224" s="81" t="s">
        <v>52</v>
      </c>
      <c r="J224" s="79">
        <v>1960</v>
      </c>
      <c r="K224" s="132">
        <f t="shared" si="21"/>
        <v>59</v>
      </c>
      <c r="L224" s="70" t="str">
        <f t="shared" si="22"/>
        <v>OK</v>
      </c>
      <c r="M224" s="68" t="s">
        <v>46</v>
      </c>
    </row>
    <row r="225" spans="1:13" ht="13.5">
      <c r="A225" s="72" t="s">
        <v>210</v>
      </c>
      <c r="B225" s="134" t="s">
        <v>15</v>
      </c>
      <c r="C225" s="135" t="s">
        <v>20</v>
      </c>
      <c r="D225" s="72" t="s">
        <v>173</v>
      </c>
      <c r="E225" s="136"/>
      <c r="F225" s="68" t="str">
        <f t="shared" si="23"/>
        <v>け２１</v>
      </c>
      <c r="G225" s="72" t="str">
        <f t="shared" si="20"/>
        <v>川上美弥子</v>
      </c>
      <c r="H225" s="78" t="s">
        <v>172</v>
      </c>
      <c r="I225" s="133" t="s">
        <v>52</v>
      </c>
      <c r="J225" s="136">
        <v>1971</v>
      </c>
      <c r="K225" s="132">
        <f t="shared" si="21"/>
        <v>48</v>
      </c>
      <c r="L225" s="70" t="str">
        <f t="shared" si="22"/>
        <v>OK</v>
      </c>
      <c r="M225" s="133" t="s">
        <v>66</v>
      </c>
    </row>
    <row r="226" spans="1:13" ht="13.5">
      <c r="A226" s="72" t="s">
        <v>211</v>
      </c>
      <c r="B226" s="82" t="s">
        <v>123</v>
      </c>
      <c r="C226" s="80" t="s">
        <v>240</v>
      </c>
      <c r="D226" s="68" t="s">
        <v>173</v>
      </c>
      <c r="F226" s="68" t="str">
        <f t="shared" si="23"/>
        <v>け２２</v>
      </c>
      <c r="G226" s="72" t="str">
        <f t="shared" si="20"/>
        <v>田中和枝</v>
      </c>
      <c r="H226" s="78" t="s">
        <v>172</v>
      </c>
      <c r="I226" s="81" t="s">
        <v>52</v>
      </c>
      <c r="J226" s="79">
        <v>1965</v>
      </c>
      <c r="K226" s="132">
        <f t="shared" si="21"/>
        <v>54</v>
      </c>
      <c r="L226" s="70" t="str">
        <f t="shared" si="22"/>
        <v>OK</v>
      </c>
      <c r="M226" s="80" t="s">
        <v>66</v>
      </c>
    </row>
    <row r="227" spans="1:13" ht="13.5">
      <c r="A227" s="72" t="s">
        <v>212</v>
      </c>
      <c r="B227" s="82" t="s">
        <v>242</v>
      </c>
      <c r="C227" s="80" t="s">
        <v>22</v>
      </c>
      <c r="D227" s="68" t="s">
        <v>173</v>
      </c>
      <c r="F227" s="68" t="str">
        <f t="shared" si="23"/>
        <v>け２３</v>
      </c>
      <c r="G227" s="72" t="str">
        <f t="shared" si="20"/>
        <v>永松貴子</v>
      </c>
      <c r="H227" s="78" t="s">
        <v>172</v>
      </c>
      <c r="I227" s="81" t="s">
        <v>52</v>
      </c>
      <c r="J227" s="79">
        <v>1962</v>
      </c>
      <c r="K227" s="132">
        <f t="shared" si="21"/>
        <v>57</v>
      </c>
      <c r="L227" s="70" t="str">
        <f t="shared" si="22"/>
        <v>OK</v>
      </c>
      <c r="M227" s="68" t="s">
        <v>46</v>
      </c>
    </row>
    <row r="228" spans="1:13" ht="13.5">
      <c r="A228" s="72" t="s">
        <v>213</v>
      </c>
      <c r="B228" s="82" t="s">
        <v>25</v>
      </c>
      <c r="C228" s="80" t="s">
        <v>26</v>
      </c>
      <c r="D228" s="68" t="s">
        <v>173</v>
      </c>
      <c r="F228" s="68" t="str">
        <f t="shared" si="23"/>
        <v>け２４</v>
      </c>
      <c r="G228" s="72" t="str">
        <f t="shared" si="20"/>
        <v>福永裕美</v>
      </c>
      <c r="H228" s="78" t="s">
        <v>172</v>
      </c>
      <c r="I228" s="81" t="s">
        <v>52</v>
      </c>
      <c r="J228" s="79">
        <v>1963</v>
      </c>
      <c r="K228" s="76">
        <f t="shared" si="21"/>
        <v>56</v>
      </c>
      <c r="L228" s="70" t="str">
        <f t="shared" si="22"/>
        <v>OK</v>
      </c>
      <c r="M228" s="80" t="s">
        <v>66</v>
      </c>
    </row>
    <row r="229" spans="1:13" ht="13.5">
      <c r="A229" s="72" t="s">
        <v>214</v>
      </c>
      <c r="B229" s="82" t="s">
        <v>219</v>
      </c>
      <c r="C229" s="80" t="s">
        <v>243</v>
      </c>
      <c r="D229" s="68" t="s">
        <v>173</v>
      </c>
      <c r="F229" s="68" t="str">
        <f t="shared" si="23"/>
        <v>け２５</v>
      </c>
      <c r="G229" s="72" t="str">
        <f t="shared" si="20"/>
        <v>山口美由希</v>
      </c>
      <c r="H229" s="78" t="s">
        <v>172</v>
      </c>
      <c r="I229" s="81" t="s">
        <v>52</v>
      </c>
      <c r="J229" s="76">
        <v>1989</v>
      </c>
      <c r="K229" s="132">
        <f t="shared" si="21"/>
        <v>30</v>
      </c>
      <c r="L229" s="70" t="str">
        <f t="shared" si="22"/>
        <v>OK</v>
      </c>
      <c r="M229" s="80" t="s">
        <v>66</v>
      </c>
    </row>
    <row r="230" spans="1:13" ht="13.5">
      <c r="A230" s="72" t="s">
        <v>215</v>
      </c>
      <c r="B230" s="125" t="s">
        <v>485</v>
      </c>
      <c r="C230" s="68" t="s">
        <v>486</v>
      </c>
      <c r="D230" s="68" t="s">
        <v>173</v>
      </c>
      <c r="F230" s="68" t="str">
        <f t="shared" si="23"/>
        <v>け２６</v>
      </c>
      <c r="G230" s="68" t="str">
        <f t="shared" si="20"/>
        <v>藤本雅之</v>
      </c>
      <c r="H230" s="78" t="s">
        <v>172</v>
      </c>
      <c r="I230" s="78" t="s">
        <v>45</v>
      </c>
      <c r="J230" s="79">
        <v>1961</v>
      </c>
      <c r="K230" s="76">
        <f t="shared" si="21"/>
        <v>58</v>
      </c>
      <c r="L230" s="70" t="str">
        <f t="shared" si="22"/>
        <v>OK</v>
      </c>
      <c r="M230" s="68" t="s">
        <v>46</v>
      </c>
    </row>
    <row r="231" spans="1:13" ht="13.5">
      <c r="A231" s="72" t="s">
        <v>218</v>
      </c>
      <c r="B231" s="125" t="s">
        <v>488</v>
      </c>
      <c r="C231" s="68" t="s">
        <v>489</v>
      </c>
      <c r="D231" s="68" t="s">
        <v>173</v>
      </c>
      <c r="F231" s="68" t="str">
        <f t="shared" si="23"/>
        <v>け２７</v>
      </c>
      <c r="G231" s="68" t="str">
        <f t="shared" si="20"/>
        <v>福永一典</v>
      </c>
      <c r="H231" s="78" t="s">
        <v>172</v>
      </c>
      <c r="I231" s="78" t="s">
        <v>45</v>
      </c>
      <c r="J231" s="76">
        <v>1967</v>
      </c>
      <c r="K231" s="76">
        <f t="shared" si="21"/>
        <v>52</v>
      </c>
      <c r="L231" s="70" t="str">
        <f t="shared" si="22"/>
        <v>OK</v>
      </c>
      <c r="M231" s="68" t="s">
        <v>53</v>
      </c>
    </row>
    <row r="232" spans="1:13" ht="13.5">
      <c r="A232" s="72" t="s">
        <v>221</v>
      </c>
      <c r="B232" s="125" t="s">
        <v>490</v>
      </c>
      <c r="C232" s="68" t="s">
        <v>491</v>
      </c>
      <c r="D232" s="68" t="s">
        <v>173</v>
      </c>
      <c r="F232" s="68" t="str">
        <f t="shared" si="23"/>
        <v>け２８</v>
      </c>
      <c r="G232" s="68" t="str">
        <f t="shared" si="20"/>
        <v>畑　彰</v>
      </c>
      <c r="H232" s="78" t="s">
        <v>172</v>
      </c>
      <c r="I232" s="78" t="s">
        <v>45</v>
      </c>
      <c r="J232" s="76">
        <v>1980</v>
      </c>
      <c r="K232" s="76">
        <f t="shared" si="21"/>
        <v>39</v>
      </c>
      <c r="L232" s="70" t="str">
        <f t="shared" si="22"/>
        <v>OK</v>
      </c>
      <c r="M232" s="80" t="s">
        <v>66</v>
      </c>
    </row>
    <row r="233" spans="1:13" ht="13.5">
      <c r="A233" s="72" t="s">
        <v>223</v>
      </c>
      <c r="B233" s="82" t="s">
        <v>529</v>
      </c>
      <c r="C233" s="82" t="s">
        <v>708</v>
      </c>
      <c r="D233" s="68" t="s">
        <v>173</v>
      </c>
      <c r="F233" s="68" t="str">
        <f t="shared" si="23"/>
        <v>け２９</v>
      </c>
      <c r="G233" s="68" t="str">
        <f t="shared" si="20"/>
        <v>竹内早苗</v>
      </c>
      <c r="H233" s="78" t="s">
        <v>172</v>
      </c>
      <c r="I233" s="81" t="s">
        <v>52</v>
      </c>
      <c r="J233" s="76">
        <v>1977</v>
      </c>
      <c r="K233" s="76">
        <f t="shared" si="21"/>
        <v>42</v>
      </c>
      <c r="L233" s="70" t="str">
        <f t="shared" si="22"/>
        <v>OK</v>
      </c>
      <c r="M233" s="68" t="s">
        <v>53</v>
      </c>
    </row>
    <row r="234" spans="1:13" ht="13.5">
      <c r="A234" s="72" t="s">
        <v>224</v>
      </c>
      <c r="B234" s="82" t="s">
        <v>711</v>
      </c>
      <c r="C234" s="82" t="s">
        <v>1023</v>
      </c>
      <c r="D234" s="68" t="s">
        <v>173</v>
      </c>
      <c r="F234" s="68" t="str">
        <f t="shared" si="23"/>
        <v>け３０</v>
      </c>
      <c r="G234" s="68" t="str">
        <f t="shared" si="20"/>
        <v>梅田陽子</v>
      </c>
      <c r="H234" s="78" t="s">
        <v>172</v>
      </c>
      <c r="I234" s="81" t="s">
        <v>52</v>
      </c>
      <c r="J234" s="76">
        <v>1969</v>
      </c>
      <c r="K234" s="76">
        <f t="shared" si="21"/>
        <v>50</v>
      </c>
      <c r="L234" s="137" t="str">
        <f t="shared" si="22"/>
        <v>OK</v>
      </c>
      <c r="M234" s="68" t="s">
        <v>470</v>
      </c>
    </row>
    <row r="235" spans="1:13" ht="13.5">
      <c r="A235" s="72" t="s">
        <v>225</v>
      </c>
      <c r="B235" s="82" t="s">
        <v>713</v>
      </c>
      <c r="C235" s="82" t="s">
        <v>714</v>
      </c>
      <c r="D235" s="68" t="s">
        <v>173</v>
      </c>
      <c r="F235" s="68" t="str">
        <f t="shared" si="23"/>
        <v>け３１</v>
      </c>
      <c r="G235" s="68" t="str">
        <f t="shared" si="20"/>
        <v>山口小百合</v>
      </c>
      <c r="H235" s="78" t="s">
        <v>172</v>
      </c>
      <c r="I235" s="81" t="s">
        <v>52</v>
      </c>
      <c r="J235" s="76">
        <v>1969</v>
      </c>
      <c r="K235" s="76">
        <f t="shared" si="21"/>
        <v>50</v>
      </c>
      <c r="L235" s="68" t="str">
        <f t="shared" si="22"/>
        <v>OK</v>
      </c>
      <c r="M235" s="80" t="s">
        <v>66</v>
      </c>
    </row>
    <row r="236" spans="1:13" ht="13.5">
      <c r="A236" s="72" t="s">
        <v>228</v>
      </c>
      <c r="B236" s="82" t="s">
        <v>718</v>
      </c>
      <c r="C236" s="82" t="s">
        <v>719</v>
      </c>
      <c r="D236" s="68" t="s">
        <v>173</v>
      </c>
      <c r="F236" s="68" t="str">
        <f t="shared" si="23"/>
        <v>け３２</v>
      </c>
      <c r="G236" s="68" t="str">
        <f t="shared" si="20"/>
        <v>浅野木奈子</v>
      </c>
      <c r="H236" s="78" t="s">
        <v>172</v>
      </c>
      <c r="I236" s="81" t="s">
        <v>52</v>
      </c>
      <c r="J236" s="76">
        <v>1969</v>
      </c>
      <c r="K236" s="76">
        <f t="shared" si="21"/>
        <v>50</v>
      </c>
      <c r="L236" s="137" t="str">
        <f t="shared" si="22"/>
        <v>OK</v>
      </c>
      <c r="M236" s="68" t="s">
        <v>550</v>
      </c>
    </row>
    <row r="237" spans="1:13" ht="13.5">
      <c r="A237" s="72" t="s">
        <v>40</v>
      </c>
      <c r="B237" s="125" t="s">
        <v>720</v>
      </c>
      <c r="C237" s="125" t="s">
        <v>721</v>
      </c>
      <c r="D237" s="68" t="s">
        <v>173</v>
      </c>
      <c r="F237" s="68" t="str">
        <f t="shared" si="23"/>
        <v>け３３</v>
      </c>
      <c r="G237" s="68" t="str">
        <f t="shared" si="20"/>
        <v>小澤藤信</v>
      </c>
      <c r="H237" s="78" t="s">
        <v>172</v>
      </c>
      <c r="I237" s="78" t="s">
        <v>45</v>
      </c>
      <c r="J237" s="76">
        <v>1964</v>
      </c>
      <c r="K237" s="76">
        <f t="shared" si="21"/>
        <v>55</v>
      </c>
      <c r="L237" s="137" t="str">
        <f t="shared" si="22"/>
        <v>OK</v>
      </c>
      <c r="M237" s="68" t="s">
        <v>550</v>
      </c>
    </row>
    <row r="238" spans="1:13" ht="13.5">
      <c r="A238" s="72" t="s">
        <v>232</v>
      </c>
      <c r="B238" s="125" t="s">
        <v>809</v>
      </c>
      <c r="C238" s="125" t="s">
        <v>810</v>
      </c>
      <c r="D238" s="68" t="s">
        <v>173</v>
      </c>
      <c r="F238" s="68" t="str">
        <f t="shared" si="23"/>
        <v>け３４</v>
      </c>
      <c r="G238" s="68" t="str">
        <f t="shared" si="20"/>
        <v>嶋田功太郎</v>
      </c>
      <c r="H238" s="78" t="s">
        <v>172</v>
      </c>
      <c r="I238" s="78" t="s">
        <v>45</v>
      </c>
      <c r="J238" s="76">
        <v>1977</v>
      </c>
      <c r="K238" s="76">
        <f t="shared" si="21"/>
        <v>42</v>
      </c>
      <c r="L238" s="137" t="str">
        <f t="shared" si="22"/>
        <v>OK</v>
      </c>
      <c r="M238" s="68" t="s">
        <v>712</v>
      </c>
    </row>
    <row r="239" spans="1:13" ht="13.5">
      <c r="A239" s="72" t="s">
        <v>233</v>
      </c>
      <c r="B239" s="125" t="s">
        <v>811</v>
      </c>
      <c r="C239" s="125" t="s">
        <v>812</v>
      </c>
      <c r="D239" s="68" t="s">
        <v>173</v>
      </c>
      <c r="F239" s="68" t="str">
        <f t="shared" si="23"/>
        <v>け３５</v>
      </c>
      <c r="G239" s="68" t="str">
        <f t="shared" si="20"/>
        <v>疋田之宏</v>
      </c>
      <c r="H239" s="78" t="s">
        <v>172</v>
      </c>
      <c r="I239" s="78" t="s">
        <v>45</v>
      </c>
      <c r="J239" s="76">
        <v>1960</v>
      </c>
      <c r="K239" s="76">
        <f t="shared" si="21"/>
        <v>59</v>
      </c>
      <c r="L239" s="137" t="str">
        <f t="shared" si="22"/>
        <v>OK</v>
      </c>
      <c r="M239" s="82" t="s">
        <v>730</v>
      </c>
    </row>
    <row r="240" spans="1:13" ht="13.5">
      <c r="A240" s="72" t="s">
        <v>234</v>
      </c>
      <c r="B240" s="68" t="s">
        <v>807</v>
      </c>
      <c r="C240" s="68" t="s">
        <v>808</v>
      </c>
      <c r="D240" s="68" t="s">
        <v>173</v>
      </c>
      <c r="E240" s="68"/>
      <c r="F240" s="119" t="str">
        <f>A241</f>
        <v>け３７</v>
      </c>
      <c r="G240" s="68" t="str">
        <f t="shared" si="20"/>
        <v>岩切佑磨</v>
      </c>
      <c r="H240" s="78" t="s">
        <v>172</v>
      </c>
      <c r="I240" s="138" t="s">
        <v>692</v>
      </c>
      <c r="J240" s="76">
        <v>1992</v>
      </c>
      <c r="K240" s="76">
        <f t="shared" si="21"/>
        <v>27</v>
      </c>
      <c r="L240" s="137" t="str">
        <f t="shared" si="22"/>
        <v>OK</v>
      </c>
      <c r="M240" s="67" t="s">
        <v>484</v>
      </c>
    </row>
    <row r="241" spans="1:13" ht="15.75" customHeight="1">
      <c r="A241" s="72" t="s">
        <v>237</v>
      </c>
      <c r="B241" s="82" t="s">
        <v>1024</v>
      </c>
      <c r="C241" s="82" t="s">
        <v>1025</v>
      </c>
      <c r="D241" s="68" t="s">
        <v>173</v>
      </c>
      <c r="E241" s="68"/>
      <c r="F241" s="68" t="str">
        <f>A242</f>
        <v>け３８</v>
      </c>
      <c r="G241" s="68" t="str">
        <f t="shared" si="20"/>
        <v>大谷英江</v>
      </c>
      <c r="H241" s="78" t="s">
        <v>172</v>
      </c>
      <c r="I241" s="81" t="s">
        <v>52</v>
      </c>
      <c r="J241" s="76">
        <v>1960</v>
      </c>
      <c r="K241" s="76">
        <f t="shared" si="21"/>
        <v>59</v>
      </c>
      <c r="L241" s="68" t="str">
        <f t="shared" si="22"/>
        <v>OK</v>
      </c>
      <c r="M241" s="139" t="s">
        <v>511</v>
      </c>
    </row>
    <row r="242" spans="1:14" ht="15.75" customHeight="1">
      <c r="A242" s="72" t="s">
        <v>238</v>
      </c>
      <c r="B242" s="125" t="s">
        <v>530</v>
      </c>
      <c r="C242" s="125" t="s">
        <v>531</v>
      </c>
      <c r="D242" s="68" t="s">
        <v>173</v>
      </c>
      <c r="E242" s="68"/>
      <c r="F242" s="119" t="str">
        <f>A242</f>
        <v>け３８</v>
      </c>
      <c r="G242" s="68" t="str">
        <f t="shared" si="20"/>
        <v>朝日尚紀</v>
      </c>
      <c r="H242" s="78" t="s">
        <v>172</v>
      </c>
      <c r="I242" s="78" t="s">
        <v>45</v>
      </c>
      <c r="J242" s="76">
        <v>1983</v>
      </c>
      <c r="K242" s="76">
        <f t="shared" si="21"/>
        <v>36</v>
      </c>
      <c r="L242" s="70" t="str">
        <f>IF(G242="","",IF(COUNTIF($G$6:$G$604,G242)&gt;1,"2重登録","OK"))</f>
        <v>OK</v>
      </c>
      <c r="M242" s="68" t="s">
        <v>532</v>
      </c>
      <c r="N242" s="68"/>
    </row>
    <row r="243" spans="1:13" ht="15.75" customHeight="1">
      <c r="A243" s="72" t="s">
        <v>239</v>
      </c>
      <c r="B243" s="82" t="s">
        <v>530</v>
      </c>
      <c r="C243" s="82" t="s">
        <v>533</v>
      </c>
      <c r="D243" s="68" t="s">
        <v>173</v>
      </c>
      <c r="E243" s="68"/>
      <c r="F243" s="119" t="str">
        <f>A243</f>
        <v>け３９</v>
      </c>
      <c r="G243" s="68" t="str">
        <f>B243&amp;C243</f>
        <v>朝日智美</v>
      </c>
      <c r="H243" s="78" t="s">
        <v>172</v>
      </c>
      <c r="I243" s="81" t="s">
        <v>52</v>
      </c>
      <c r="J243" s="76">
        <v>1983</v>
      </c>
      <c r="K243" s="76">
        <f>IF(J243="","",(2019-J243))</f>
        <v>36</v>
      </c>
      <c r="L243" s="68" t="str">
        <f>IF(G243="","",IF(COUNTIF($G$6:$G$507,G243)&gt;1,"2重登録","OK"))</f>
        <v>OK</v>
      </c>
      <c r="M243" s="68" t="s">
        <v>532</v>
      </c>
    </row>
    <row r="244" spans="1:13" ht="13.5">
      <c r="A244" s="72" t="s">
        <v>241</v>
      </c>
      <c r="B244" s="82" t="s">
        <v>709</v>
      </c>
      <c r="C244" s="82" t="s">
        <v>710</v>
      </c>
      <c r="D244" s="68" t="s">
        <v>173</v>
      </c>
      <c r="E244" s="68"/>
      <c r="F244" s="119" t="str">
        <f>A244</f>
        <v>け４０</v>
      </c>
      <c r="G244" s="68" t="str">
        <f>B244&amp;C244</f>
        <v>河野由子</v>
      </c>
      <c r="H244" s="78" t="s">
        <v>172</v>
      </c>
      <c r="I244" s="81" t="s">
        <v>52</v>
      </c>
      <c r="J244" s="76">
        <v>1961</v>
      </c>
      <c r="K244" s="76">
        <f>IF(J244="","",(2019-J244))</f>
        <v>58</v>
      </c>
      <c r="L244" s="68" t="str">
        <f>IF(G244="","",IF(COUNTIF($G$6:$G$507,G244)&gt;1,"2重登録","OK"))</f>
        <v>OK</v>
      </c>
      <c r="M244" s="68" t="s">
        <v>470</v>
      </c>
    </row>
    <row r="245" spans="1:13" ht="13.5">
      <c r="A245" s="72" t="s">
        <v>1260</v>
      </c>
      <c r="B245" s="82" t="s">
        <v>1261</v>
      </c>
      <c r="C245" s="82" t="s">
        <v>1262</v>
      </c>
      <c r="D245" s="68" t="s">
        <v>173</v>
      </c>
      <c r="E245" s="68"/>
      <c r="F245" s="119" t="str">
        <f>A245</f>
        <v>け４１</v>
      </c>
      <c r="G245" s="68" t="str">
        <f>B245&amp;C245</f>
        <v>日高眞規子</v>
      </c>
      <c r="H245" s="78" t="s">
        <v>172</v>
      </c>
      <c r="I245" s="81" t="s">
        <v>52</v>
      </c>
      <c r="J245" s="76">
        <v>1963</v>
      </c>
      <c r="K245" s="76">
        <f>IF(J245="","",(2019-J245))</f>
        <v>56</v>
      </c>
      <c r="L245" s="68" t="str">
        <f>IF(G245="","",IF(COUNTIF($G$6:$G$507,G245)&gt;1,"2重登録","OK"))</f>
        <v>OK</v>
      </c>
      <c r="M245" s="139" t="s">
        <v>712</v>
      </c>
    </row>
    <row r="246" spans="1:13" ht="13.5">
      <c r="A246" s="72" t="s">
        <v>1273</v>
      </c>
      <c r="B246" s="68" t="s">
        <v>1274</v>
      </c>
      <c r="C246" s="68" t="s">
        <v>1275</v>
      </c>
      <c r="D246" s="68" t="s">
        <v>173</v>
      </c>
      <c r="E246" s="68"/>
      <c r="F246" s="119" t="str">
        <f>A246</f>
        <v>け４２</v>
      </c>
      <c r="G246" s="68" t="str">
        <f>B246&amp;C246</f>
        <v>榎本匡秀</v>
      </c>
      <c r="H246" s="78" t="s">
        <v>172</v>
      </c>
      <c r="I246" s="78" t="s">
        <v>45</v>
      </c>
      <c r="J246" s="76">
        <v>1986</v>
      </c>
      <c r="K246" s="77">
        <f>IF(J246="","",(2019-J246))</f>
        <v>33</v>
      </c>
      <c r="L246" s="68" t="str">
        <f>IF(G246="","",IF(COUNTIF($G$6:$G$507,G246)&gt;1,"2重登録","OK"))</f>
        <v>OK</v>
      </c>
      <c r="M246" s="67" t="s">
        <v>484</v>
      </c>
    </row>
    <row r="247" spans="2:13" ht="13.5">
      <c r="B247" s="82"/>
      <c r="C247" s="82"/>
      <c r="D247" s="128"/>
      <c r="F247" s="119"/>
      <c r="H247" s="129"/>
      <c r="I247" s="140"/>
      <c r="K247" s="77"/>
      <c r="M247" s="67"/>
    </row>
    <row r="248" spans="1:12" ht="13.5">
      <c r="A248" s="72"/>
      <c r="L248" s="137">
        <f>IF(J250="","",IF(COUNTIF($G$6:$G$507,J250)&gt;1,"2重登録","OK"))</f>
      </c>
    </row>
    <row r="249" spans="1:12" ht="13.5">
      <c r="A249" s="125"/>
      <c r="L249" s="137">
        <f>IF(J251="","",IF(COUNTIF($G$6:$G$507,J251)&gt;1,"2重登録","OK"))</f>
      </c>
    </row>
    <row r="250" spans="1:14" ht="13.5">
      <c r="A250" s="141"/>
      <c r="B250" s="662" t="s">
        <v>1026</v>
      </c>
      <c r="C250" s="662"/>
      <c r="D250" s="662"/>
      <c r="E250" s="669" t="s">
        <v>1027</v>
      </c>
      <c r="F250" s="669"/>
      <c r="G250" s="669"/>
      <c r="H250" s="669"/>
      <c r="I250" s="669"/>
      <c r="J250" s="669"/>
      <c r="K250" s="669"/>
      <c r="L250" s="669"/>
      <c r="M250" s="669"/>
      <c r="N250" s="669"/>
    </row>
    <row r="251" spans="1:14" ht="13.5">
      <c r="A251" s="141"/>
      <c r="B251" s="662"/>
      <c r="C251" s="662"/>
      <c r="D251" s="662"/>
      <c r="E251" s="669"/>
      <c r="F251" s="669"/>
      <c r="G251" s="669"/>
      <c r="H251" s="669"/>
      <c r="I251" s="669"/>
      <c r="J251" s="669"/>
      <c r="K251" s="669"/>
      <c r="L251" s="669"/>
      <c r="M251" s="669"/>
      <c r="N251" s="669"/>
    </row>
    <row r="252" spans="1:14" ht="13.5">
      <c r="A252"/>
      <c r="B252" s="666" t="s">
        <v>171</v>
      </c>
      <c r="C252" s="666"/>
      <c r="H252" s="78"/>
      <c r="I252" s="78"/>
      <c r="L252" s="70">
        <f>IF(G252="","",IF(COUNTIF($G$22:$G$493,G252)&gt;1,"2重登録","OK"))</f>
      </c>
      <c r="N252"/>
    </row>
    <row r="253" spans="2:14" ht="13.5">
      <c r="B253" s="666"/>
      <c r="C253" s="666"/>
      <c r="G253" s="68" t="s">
        <v>41</v>
      </c>
      <c r="H253" s="68" t="s">
        <v>42</v>
      </c>
      <c r="I253" s="78"/>
      <c r="L253" s="70"/>
      <c r="N253"/>
    </row>
    <row r="254" spans="2:14" ht="13.5">
      <c r="B254" s="106" t="s">
        <v>244</v>
      </c>
      <c r="D254" s="89" t="s">
        <v>43</v>
      </c>
      <c r="G254" s="71">
        <f>COUNTIF($M$256:$M$309,"東近江市")</f>
        <v>19</v>
      </c>
      <c r="H254" s="114">
        <f>(G254/RIGHT(A304,2))</f>
        <v>0.3877551020408163</v>
      </c>
      <c r="I254" s="78"/>
      <c r="L254" s="70"/>
      <c r="N254"/>
    </row>
    <row r="255" spans="2:14" ht="13.5">
      <c r="B255" s="106" t="s">
        <v>1028</v>
      </c>
      <c r="C255" s="106"/>
      <c r="D255" s="114" t="s">
        <v>44</v>
      </c>
      <c r="G255" s="68" t="str">
        <f aca="true" t="shared" si="24" ref="G255:G297">B255&amp;C255</f>
        <v>村田八日市ＴＣ</v>
      </c>
      <c r="I255" s="78"/>
      <c r="K255" s="77"/>
      <c r="L255" s="70"/>
      <c r="N255"/>
    </row>
    <row r="256" spans="1:14" s="116" customFormat="1" ht="13.5">
      <c r="A256" s="116" t="s">
        <v>1029</v>
      </c>
      <c r="B256" s="142" t="s">
        <v>245</v>
      </c>
      <c r="C256" s="142" t="s">
        <v>246</v>
      </c>
      <c r="D256" s="106" t="s">
        <v>244</v>
      </c>
      <c r="F256" s="68" t="str">
        <f aca="true" t="shared" si="25" ref="F256:F311">A256</f>
        <v>む０１</v>
      </c>
      <c r="G256" s="68" t="str">
        <f t="shared" si="24"/>
        <v>安久智之</v>
      </c>
      <c r="H256" s="106" t="s">
        <v>1028</v>
      </c>
      <c r="I256" s="116" t="s">
        <v>45</v>
      </c>
      <c r="J256" s="116">
        <v>1982</v>
      </c>
      <c r="K256" s="77">
        <f aca="true" t="shared" si="26" ref="K256:K314">IF(J256="","",(2019-J256))</f>
        <v>37</v>
      </c>
      <c r="L256" s="70" t="str">
        <f>IF(G256="","",IF(COUNTIF($G$22:$G$582,G256)&gt;1,"2重登録","OK"))</f>
        <v>OK</v>
      </c>
      <c r="M256" s="143" t="s">
        <v>66</v>
      </c>
      <c r="N256"/>
    </row>
    <row r="257" spans="1:14" s="116" customFormat="1" ht="13.5">
      <c r="A257" s="116" t="s">
        <v>247</v>
      </c>
      <c r="B257" s="142" t="s">
        <v>248</v>
      </c>
      <c r="C257" s="142" t="s">
        <v>249</v>
      </c>
      <c r="D257" s="106" t="s">
        <v>244</v>
      </c>
      <c r="F257" s="68" t="str">
        <f t="shared" si="25"/>
        <v>む０２</v>
      </c>
      <c r="G257" s="68" t="str">
        <f t="shared" si="24"/>
        <v>稲泉　聡</v>
      </c>
      <c r="H257" s="106" t="s">
        <v>1028</v>
      </c>
      <c r="I257" s="116" t="s">
        <v>45</v>
      </c>
      <c r="J257" s="116">
        <v>1967</v>
      </c>
      <c r="K257" s="77">
        <f t="shared" si="26"/>
        <v>52</v>
      </c>
      <c r="L257" s="70" t="str">
        <f aca="true" t="shared" si="27" ref="L257:L279">IF(G257="","",IF(COUNTIF($G$22:$G$642,G257)&gt;1,"2重登録","OK"))</f>
        <v>OK</v>
      </c>
      <c r="M257" s="116" t="s">
        <v>53</v>
      </c>
      <c r="N257"/>
    </row>
    <row r="258" spans="1:14" s="116" customFormat="1" ht="13.5">
      <c r="A258" s="116" t="s">
        <v>250</v>
      </c>
      <c r="B258" s="142" t="s">
        <v>251</v>
      </c>
      <c r="C258" s="142" t="s">
        <v>252</v>
      </c>
      <c r="D258" s="106" t="s">
        <v>244</v>
      </c>
      <c r="F258" s="68" t="str">
        <f t="shared" si="25"/>
        <v>む０３</v>
      </c>
      <c r="G258" s="68" t="str">
        <f t="shared" si="24"/>
        <v>岡川謙二</v>
      </c>
      <c r="H258" s="106" t="s">
        <v>1028</v>
      </c>
      <c r="I258" s="116" t="s">
        <v>45</v>
      </c>
      <c r="J258" s="116">
        <v>1967</v>
      </c>
      <c r="K258" s="77">
        <f t="shared" si="26"/>
        <v>52</v>
      </c>
      <c r="L258" s="70" t="str">
        <f t="shared" si="27"/>
        <v>OK</v>
      </c>
      <c r="M258" s="116" t="s">
        <v>53</v>
      </c>
      <c r="N258"/>
    </row>
    <row r="259" spans="1:14" s="116" customFormat="1" ht="13.5">
      <c r="A259" s="116" t="s">
        <v>253</v>
      </c>
      <c r="B259" s="142" t="s">
        <v>254</v>
      </c>
      <c r="C259" s="142" t="s">
        <v>255</v>
      </c>
      <c r="D259" s="106" t="s">
        <v>244</v>
      </c>
      <c r="F259" s="68" t="str">
        <f t="shared" si="25"/>
        <v>む０４</v>
      </c>
      <c r="G259" s="68" t="str">
        <f t="shared" si="24"/>
        <v>児玉雅弘</v>
      </c>
      <c r="H259" s="106" t="s">
        <v>1028</v>
      </c>
      <c r="I259" s="116" t="s">
        <v>45</v>
      </c>
      <c r="J259" s="116">
        <v>1965</v>
      </c>
      <c r="K259" s="77">
        <f t="shared" si="26"/>
        <v>54</v>
      </c>
      <c r="L259" s="70" t="str">
        <f t="shared" si="27"/>
        <v>OK</v>
      </c>
      <c r="M259" s="116" t="s">
        <v>48</v>
      </c>
      <c r="N259"/>
    </row>
    <row r="260" spans="1:14" s="116" customFormat="1" ht="13.5">
      <c r="A260" s="116" t="s">
        <v>256</v>
      </c>
      <c r="B260" s="142" t="s">
        <v>257</v>
      </c>
      <c r="C260" s="142" t="s">
        <v>258</v>
      </c>
      <c r="D260" s="106" t="s">
        <v>244</v>
      </c>
      <c r="F260" s="68" t="str">
        <f t="shared" si="25"/>
        <v>む０５</v>
      </c>
      <c r="G260" s="68" t="str">
        <f t="shared" si="24"/>
        <v>徳永 剛</v>
      </c>
      <c r="H260" s="106" t="s">
        <v>1028</v>
      </c>
      <c r="I260" s="116" t="s">
        <v>45</v>
      </c>
      <c r="J260" s="116">
        <v>1966</v>
      </c>
      <c r="K260" s="77">
        <f t="shared" si="26"/>
        <v>53</v>
      </c>
      <c r="L260" s="70" t="str">
        <f t="shared" si="27"/>
        <v>OK</v>
      </c>
      <c r="M260" s="144" t="s">
        <v>161</v>
      </c>
      <c r="N260"/>
    </row>
    <row r="261" spans="1:14" s="116" customFormat="1" ht="13.5">
      <c r="A261" s="116" t="s">
        <v>259</v>
      </c>
      <c r="B261" s="142" t="s">
        <v>260</v>
      </c>
      <c r="C261" s="142" t="s">
        <v>261</v>
      </c>
      <c r="D261" s="106" t="s">
        <v>244</v>
      </c>
      <c r="F261" s="68" t="str">
        <f t="shared" si="25"/>
        <v>む０６</v>
      </c>
      <c r="G261" s="68" t="str">
        <f t="shared" si="24"/>
        <v>杉山邦夫</v>
      </c>
      <c r="H261" s="106" t="s">
        <v>1028</v>
      </c>
      <c r="I261" s="116" t="s">
        <v>45</v>
      </c>
      <c r="J261" s="116">
        <v>1950</v>
      </c>
      <c r="K261" s="77">
        <f t="shared" si="26"/>
        <v>69</v>
      </c>
      <c r="L261" s="70" t="str">
        <f t="shared" si="27"/>
        <v>OK</v>
      </c>
      <c r="M261" s="116" t="s">
        <v>198</v>
      </c>
      <c r="N261"/>
    </row>
    <row r="262" spans="1:14" s="116" customFormat="1" ht="13.5">
      <c r="A262" s="116" t="s">
        <v>262</v>
      </c>
      <c r="B262" s="142" t="s">
        <v>263</v>
      </c>
      <c r="C262" s="142" t="s">
        <v>264</v>
      </c>
      <c r="D262" s="106" t="s">
        <v>244</v>
      </c>
      <c r="F262" s="68" t="str">
        <f t="shared" si="25"/>
        <v>む０７</v>
      </c>
      <c r="G262" s="68" t="str">
        <f t="shared" si="24"/>
        <v>杉本龍平</v>
      </c>
      <c r="H262" s="106" t="s">
        <v>1028</v>
      </c>
      <c r="I262" s="116" t="s">
        <v>45</v>
      </c>
      <c r="J262" s="116">
        <v>1976</v>
      </c>
      <c r="K262" s="77">
        <f t="shared" si="26"/>
        <v>43</v>
      </c>
      <c r="L262" s="70" t="str">
        <f t="shared" si="27"/>
        <v>OK</v>
      </c>
      <c r="M262" s="116" t="s">
        <v>46</v>
      </c>
      <c r="N262"/>
    </row>
    <row r="263" spans="1:14" s="116" customFormat="1" ht="13.5">
      <c r="A263" s="116" t="s">
        <v>265</v>
      </c>
      <c r="B263" s="142" t="s">
        <v>15</v>
      </c>
      <c r="C263" s="142" t="s">
        <v>266</v>
      </c>
      <c r="D263" s="106" t="s">
        <v>244</v>
      </c>
      <c r="F263" s="68" t="str">
        <f t="shared" si="25"/>
        <v>む０８</v>
      </c>
      <c r="G263" s="68" t="str">
        <f t="shared" si="24"/>
        <v>川上英二</v>
      </c>
      <c r="H263" s="106" t="s">
        <v>1028</v>
      </c>
      <c r="I263" s="116" t="s">
        <v>45</v>
      </c>
      <c r="J263" s="116">
        <v>1963</v>
      </c>
      <c r="K263" s="77">
        <f t="shared" si="26"/>
        <v>56</v>
      </c>
      <c r="L263" s="70" t="str">
        <f t="shared" si="27"/>
        <v>OK</v>
      </c>
      <c r="M263" s="143" t="s">
        <v>66</v>
      </c>
      <c r="N263"/>
    </row>
    <row r="264" spans="1:14" s="116" customFormat="1" ht="13.5">
      <c r="A264" s="116" t="s">
        <v>267</v>
      </c>
      <c r="B264" s="142" t="s">
        <v>268</v>
      </c>
      <c r="C264" s="142" t="s">
        <v>269</v>
      </c>
      <c r="D264" s="106" t="s">
        <v>244</v>
      </c>
      <c r="F264" s="68" t="str">
        <f t="shared" si="25"/>
        <v>む０９</v>
      </c>
      <c r="G264" s="68" t="str">
        <f t="shared" si="24"/>
        <v>泉谷純也</v>
      </c>
      <c r="H264" s="106" t="s">
        <v>1028</v>
      </c>
      <c r="I264" s="116" t="s">
        <v>45</v>
      </c>
      <c r="J264" s="116">
        <v>1982</v>
      </c>
      <c r="K264" s="77">
        <f t="shared" si="26"/>
        <v>37</v>
      </c>
      <c r="L264" s="70" t="str">
        <f t="shared" si="27"/>
        <v>OK</v>
      </c>
      <c r="M264" s="143" t="s">
        <v>66</v>
      </c>
      <c r="N264"/>
    </row>
    <row r="265" spans="1:14" s="116" customFormat="1" ht="13.5">
      <c r="A265" s="116" t="s">
        <v>270</v>
      </c>
      <c r="B265" s="142" t="s">
        <v>37</v>
      </c>
      <c r="C265" s="142" t="s">
        <v>271</v>
      </c>
      <c r="D265" s="106" t="s">
        <v>244</v>
      </c>
      <c r="F265" s="68" t="str">
        <f t="shared" si="25"/>
        <v>む１０</v>
      </c>
      <c r="G265" s="68" t="str">
        <f t="shared" si="24"/>
        <v>浅田隆昭</v>
      </c>
      <c r="H265" s="106" t="s">
        <v>1028</v>
      </c>
      <c r="I265" s="116" t="s">
        <v>45</v>
      </c>
      <c r="J265" s="116">
        <v>1964</v>
      </c>
      <c r="K265" s="77">
        <f t="shared" si="26"/>
        <v>55</v>
      </c>
      <c r="L265" s="70" t="str">
        <f t="shared" si="27"/>
        <v>OK</v>
      </c>
      <c r="M265" s="116" t="s">
        <v>61</v>
      </c>
      <c r="N265"/>
    </row>
    <row r="266" spans="1:14" s="116" customFormat="1" ht="13.5">
      <c r="A266" s="116" t="s">
        <v>272</v>
      </c>
      <c r="B266" s="142" t="s">
        <v>273</v>
      </c>
      <c r="C266" s="142" t="s">
        <v>274</v>
      </c>
      <c r="D266" s="106" t="s">
        <v>244</v>
      </c>
      <c r="F266" s="68" t="str">
        <f t="shared" si="25"/>
        <v>む１１</v>
      </c>
      <c r="G266" s="68" t="str">
        <f t="shared" si="24"/>
        <v>前田雅人</v>
      </c>
      <c r="H266" s="106" t="s">
        <v>1028</v>
      </c>
      <c r="I266" s="116" t="s">
        <v>45</v>
      </c>
      <c r="J266" s="116">
        <v>1959</v>
      </c>
      <c r="K266" s="77">
        <f t="shared" si="26"/>
        <v>60</v>
      </c>
      <c r="L266" s="70" t="str">
        <f t="shared" si="27"/>
        <v>OK</v>
      </c>
      <c r="M266" s="116" t="s">
        <v>105</v>
      </c>
      <c r="N266"/>
    </row>
    <row r="267" spans="1:14" s="116" customFormat="1" ht="13.5">
      <c r="A267" s="116" t="s">
        <v>275</v>
      </c>
      <c r="B267" s="145" t="s">
        <v>57</v>
      </c>
      <c r="C267" s="146" t="s">
        <v>276</v>
      </c>
      <c r="D267" s="106" t="s">
        <v>244</v>
      </c>
      <c r="F267" s="68" t="str">
        <f t="shared" si="25"/>
        <v>む１２</v>
      </c>
      <c r="G267" s="68" t="str">
        <f t="shared" si="24"/>
        <v>土田典人</v>
      </c>
      <c r="H267" s="106" t="s">
        <v>1028</v>
      </c>
      <c r="I267" s="116" t="s">
        <v>45</v>
      </c>
      <c r="J267" s="116">
        <v>1964</v>
      </c>
      <c r="K267" s="77">
        <f t="shared" si="26"/>
        <v>55</v>
      </c>
      <c r="L267" s="70" t="str">
        <f t="shared" si="27"/>
        <v>OK</v>
      </c>
      <c r="M267" s="116" t="s">
        <v>46</v>
      </c>
      <c r="N267"/>
    </row>
    <row r="268" spans="1:14" s="116" customFormat="1" ht="13.5">
      <c r="A268" s="116" t="s">
        <v>277</v>
      </c>
      <c r="B268" s="142" t="s">
        <v>278</v>
      </c>
      <c r="C268" s="142" t="s">
        <v>279</v>
      </c>
      <c r="D268" s="106" t="s">
        <v>244</v>
      </c>
      <c r="F268" s="68" t="str">
        <f t="shared" si="25"/>
        <v>む１３</v>
      </c>
      <c r="G268" s="68" t="str">
        <f t="shared" si="24"/>
        <v>二ツ井裕也</v>
      </c>
      <c r="H268" s="106" t="s">
        <v>1028</v>
      </c>
      <c r="I268" s="116" t="s">
        <v>45</v>
      </c>
      <c r="J268" s="116">
        <v>1990</v>
      </c>
      <c r="K268" s="77">
        <f t="shared" si="26"/>
        <v>29</v>
      </c>
      <c r="L268" s="70" t="str">
        <f t="shared" si="27"/>
        <v>OK</v>
      </c>
      <c r="M268" s="143" t="s">
        <v>66</v>
      </c>
      <c r="N268"/>
    </row>
    <row r="269" spans="1:14" s="116" customFormat="1" ht="13.5">
      <c r="A269" s="116" t="s">
        <v>280</v>
      </c>
      <c r="B269" s="142" t="s">
        <v>281</v>
      </c>
      <c r="C269" s="142" t="s">
        <v>282</v>
      </c>
      <c r="D269" s="106" t="s">
        <v>244</v>
      </c>
      <c r="F269" s="68" t="str">
        <f t="shared" si="25"/>
        <v>む１４</v>
      </c>
      <c r="G269" s="68" t="str">
        <f t="shared" si="24"/>
        <v>森永洋介</v>
      </c>
      <c r="H269" s="106" t="s">
        <v>1028</v>
      </c>
      <c r="I269" s="116" t="s">
        <v>45</v>
      </c>
      <c r="J269" s="116">
        <v>1986</v>
      </c>
      <c r="K269" s="77">
        <f t="shared" si="26"/>
        <v>33</v>
      </c>
      <c r="L269" s="70" t="str">
        <f t="shared" si="27"/>
        <v>OK</v>
      </c>
      <c r="M269" s="143" t="s">
        <v>66</v>
      </c>
      <c r="N269"/>
    </row>
    <row r="270" spans="1:14" s="116" customFormat="1" ht="13.5">
      <c r="A270" s="116" t="s">
        <v>283</v>
      </c>
      <c r="B270" s="142" t="s">
        <v>284</v>
      </c>
      <c r="C270" s="142" t="s">
        <v>285</v>
      </c>
      <c r="D270" s="106" t="s">
        <v>244</v>
      </c>
      <c r="F270" s="68" t="str">
        <f t="shared" si="25"/>
        <v>む１５</v>
      </c>
      <c r="G270" s="68" t="str">
        <f t="shared" si="24"/>
        <v>冨田哲弥</v>
      </c>
      <c r="H270" s="106" t="s">
        <v>1028</v>
      </c>
      <c r="I270" s="116" t="s">
        <v>45</v>
      </c>
      <c r="J270" s="116">
        <v>1966</v>
      </c>
      <c r="K270" s="77">
        <f t="shared" si="26"/>
        <v>53</v>
      </c>
      <c r="L270" s="70" t="str">
        <f t="shared" si="27"/>
        <v>OK</v>
      </c>
      <c r="M270" s="116" t="s">
        <v>161</v>
      </c>
      <c r="N270"/>
    </row>
    <row r="271" spans="1:14" s="116" customFormat="1" ht="13.5">
      <c r="A271" s="116" t="s">
        <v>286</v>
      </c>
      <c r="B271" s="142" t="s">
        <v>287</v>
      </c>
      <c r="C271" s="142" t="s">
        <v>288</v>
      </c>
      <c r="D271" s="106" t="s">
        <v>244</v>
      </c>
      <c r="F271" s="68" t="str">
        <f t="shared" si="25"/>
        <v>む１６</v>
      </c>
      <c r="G271" s="68" t="str">
        <f t="shared" si="24"/>
        <v>辰巳悟朗</v>
      </c>
      <c r="H271" s="106" t="s">
        <v>1028</v>
      </c>
      <c r="I271" s="116" t="s">
        <v>45</v>
      </c>
      <c r="J271" s="116">
        <v>1974</v>
      </c>
      <c r="K271" s="77">
        <f t="shared" si="26"/>
        <v>45</v>
      </c>
      <c r="L271" s="70" t="str">
        <f t="shared" si="27"/>
        <v>OK</v>
      </c>
      <c r="M271" s="116" t="s">
        <v>53</v>
      </c>
      <c r="N271"/>
    </row>
    <row r="272" spans="1:14" s="116" customFormat="1" ht="13.5">
      <c r="A272" s="116" t="s">
        <v>289</v>
      </c>
      <c r="B272" s="147" t="s">
        <v>290</v>
      </c>
      <c r="C272" s="147" t="s">
        <v>291</v>
      </c>
      <c r="D272" s="106" t="s">
        <v>244</v>
      </c>
      <c r="F272" s="68" t="str">
        <f t="shared" si="25"/>
        <v>む１７</v>
      </c>
      <c r="G272" s="72" t="str">
        <f t="shared" si="24"/>
        <v>河野晶子</v>
      </c>
      <c r="H272" s="106" t="s">
        <v>1028</v>
      </c>
      <c r="I272" s="143" t="s">
        <v>52</v>
      </c>
      <c r="J272" s="116">
        <v>1970</v>
      </c>
      <c r="K272" s="77">
        <f t="shared" si="26"/>
        <v>49</v>
      </c>
      <c r="L272" s="70" t="str">
        <f t="shared" si="27"/>
        <v>OK</v>
      </c>
      <c r="M272" s="116" t="s">
        <v>53</v>
      </c>
      <c r="N272"/>
    </row>
    <row r="273" spans="1:14" s="116" customFormat="1" ht="13.5">
      <c r="A273" s="116" t="s">
        <v>292</v>
      </c>
      <c r="B273" s="147" t="s">
        <v>168</v>
      </c>
      <c r="C273" s="147" t="s">
        <v>293</v>
      </c>
      <c r="D273" s="106" t="s">
        <v>244</v>
      </c>
      <c r="F273" s="68" t="str">
        <f t="shared" si="25"/>
        <v>む１８</v>
      </c>
      <c r="G273" s="72" t="str">
        <f t="shared" si="24"/>
        <v>森田恵美</v>
      </c>
      <c r="H273" s="106" t="s">
        <v>1028</v>
      </c>
      <c r="I273" s="143" t="s">
        <v>52</v>
      </c>
      <c r="J273" s="116">
        <v>1971</v>
      </c>
      <c r="K273" s="77">
        <f t="shared" si="26"/>
        <v>48</v>
      </c>
      <c r="L273" s="70" t="str">
        <f t="shared" si="27"/>
        <v>OK</v>
      </c>
      <c r="M273" s="143" t="s">
        <v>66</v>
      </c>
      <c r="N273"/>
    </row>
    <row r="274" spans="1:14" s="116" customFormat="1" ht="13.5">
      <c r="A274" s="116" t="s">
        <v>294</v>
      </c>
      <c r="B274" s="147" t="s">
        <v>295</v>
      </c>
      <c r="C274" s="147" t="s">
        <v>296</v>
      </c>
      <c r="D274" s="106" t="s">
        <v>244</v>
      </c>
      <c r="F274" s="68" t="str">
        <f t="shared" si="25"/>
        <v>む１９</v>
      </c>
      <c r="G274" s="72" t="str">
        <f t="shared" si="24"/>
        <v>西澤友紀</v>
      </c>
      <c r="H274" s="106" t="s">
        <v>1028</v>
      </c>
      <c r="I274" s="143" t="s">
        <v>52</v>
      </c>
      <c r="J274" s="116">
        <v>1975</v>
      </c>
      <c r="K274" s="77">
        <f t="shared" si="26"/>
        <v>44</v>
      </c>
      <c r="L274" s="70" t="str">
        <f t="shared" si="27"/>
        <v>OK</v>
      </c>
      <c r="M274" s="143" t="s">
        <v>66</v>
      </c>
      <c r="N274"/>
    </row>
    <row r="275" spans="1:14" s="116" customFormat="1" ht="13.5">
      <c r="A275" s="116" t="s">
        <v>297</v>
      </c>
      <c r="B275" s="147" t="s">
        <v>298</v>
      </c>
      <c r="C275" s="147" t="s">
        <v>59</v>
      </c>
      <c r="D275" s="106" t="s">
        <v>244</v>
      </c>
      <c r="F275" s="68" t="str">
        <f t="shared" si="25"/>
        <v>む２０</v>
      </c>
      <c r="G275" s="72" t="str">
        <f t="shared" si="24"/>
        <v>速水直美</v>
      </c>
      <c r="H275" s="106" t="s">
        <v>1028</v>
      </c>
      <c r="I275" s="143" t="s">
        <v>52</v>
      </c>
      <c r="J275" s="116">
        <v>1967</v>
      </c>
      <c r="K275" s="77">
        <f t="shared" si="26"/>
        <v>52</v>
      </c>
      <c r="L275" s="70" t="str">
        <f t="shared" si="27"/>
        <v>OK</v>
      </c>
      <c r="M275" s="143" t="s">
        <v>66</v>
      </c>
      <c r="N275"/>
    </row>
    <row r="276" spans="1:14" s="116" customFormat="1" ht="13.5">
      <c r="A276" s="116" t="s">
        <v>299</v>
      </c>
      <c r="B276" s="147" t="s">
        <v>300</v>
      </c>
      <c r="C276" s="147" t="s">
        <v>301</v>
      </c>
      <c r="D276" s="106" t="s">
        <v>244</v>
      </c>
      <c r="F276" s="68" t="str">
        <f t="shared" si="25"/>
        <v>む２１</v>
      </c>
      <c r="G276" s="72" t="str">
        <f t="shared" si="24"/>
        <v>多田麻実</v>
      </c>
      <c r="H276" s="106" t="s">
        <v>1028</v>
      </c>
      <c r="I276" s="143" t="s">
        <v>52</v>
      </c>
      <c r="J276" s="116">
        <v>1980</v>
      </c>
      <c r="K276" s="77">
        <f t="shared" si="26"/>
        <v>39</v>
      </c>
      <c r="L276" s="70" t="str">
        <f t="shared" si="27"/>
        <v>OK</v>
      </c>
      <c r="M276" s="116" t="s">
        <v>51</v>
      </c>
      <c r="N276"/>
    </row>
    <row r="277" spans="1:14" s="116" customFormat="1" ht="13.5">
      <c r="A277" s="116" t="s">
        <v>302</v>
      </c>
      <c r="B277" s="147" t="s">
        <v>21</v>
      </c>
      <c r="C277" s="147" t="s">
        <v>165</v>
      </c>
      <c r="D277" s="106" t="s">
        <v>244</v>
      </c>
      <c r="F277" s="68" t="str">
        <f t="shared" si="25"/>
        <v>む２２</v>
      </c>
      <c r="G277" s="72" t="str">
        <f t="shared" si="24"/>
        <v>中村純子</v>
      </c>
      <c r="H277" s="106" t="s">
        <v>1028</v>
      </c>
      <c r="I277" s="143" t="s">
        <v>52</v>
      </c>
      <c r="J277" s="116">
        <v>1982</v>
      </c>
      <c r="K277" s="77">
        <f t="shared" si="26"/>
        <v>37</v>
      </c>
      <c r="L277" s="70" t="str">
        <f t="shared" si="27"/>
        <v>OK</v>
      </c>
      <c r="M277" s="116" t="s">
        <v>51</v>
      </c>
      <c r="N277"/>
    </row>
    <row r="278" spans="1:14" s="116" customFormat="1" ht="13.5">
      <c r="A278" s="116" t="s">
        <v>303</v>
      </c>
      <c r="B278" s="147" t="s">
        <v>304</v>
      </c>
      <c r="C278" s="147" t="s">
        <v>305</v>
      </c>
      <c r="D278" s="106" t="s">
        <v>244</v>
      </c>
      <c r="F278" s="68" t="str">
        <f t="shared" si="25"/>
        <v>む２３</v>
      </c>
      <c r="G278" s="72" t="str">
        <f t="shared" si="24"/>
        <v>堀田明子</v>
      </c>
      <c r="H278" s="106" t="s">
        <v>1028</v>
      </c>
      <c r="I278" s="143" t="s">
        <v>52</v>
      </c>
      <c r="J278" s="116">
        <v>1970</v>
      </c>
      <c r="K278" s="77">
        <f t="shared" si="26"/>
        <v>49</v>
      </c>
      <c r="L278" s="70" t="str">
        <f t="shared" si="27"/>
        <v>OK</v>
      </c>
      <c r="M278" s="143" t="s">
        <v>66</v>
      </c>
      <c r="N278"/>
    </row>
    <row r="279" spans="1:14" s="116" customFormat="1" ht="13.5">
      <c r="A279" s="116" t="s">
        <v>306</v>
      </c>
      <c r="B279" s="147" t="s">
        <v>307</v>
      </c>
      <c r="C279" s="147" t="s">
        <v>308</v>
      </c>
      <c r="D279" s="106" t="s">
        <v>244</v>
      </c>
      <c r="F279" s="68" t="str">
        <f t="shared" si="25"/>
        <v>む２４</v>
      </c>
      <c r="G279" s="72" t="str">
        <f t="shared" si="24"/>
        <v>大脇和世</v>
      </c>
      <c r="H279" s="106" t="s">
        <v>1028</v>
      </c>
      <c r="I279" s="143" t="s">
        <v>52</v>
      </c>
      <c r="J279" s="116">
        <v>1970</v>
      </c>
      <c r="K279" s="77">
        <f t="shared" si="26"/>
        <v>49</v>
      </c>
      <c r="L279" s="70" t="str">
        <f t="shared" si="27"/>
        <v>OK</v>
      </c>
      <c r="M279" s="116" t="s">
        <v>164</v>
      </c>
      <c r="N279"/>
    </row>
    <row r="280" spans="1:14" s="116" customFormat="1" ht="13.5">
      <c r="A280" s="116" t="s">
        <v>309</v>
      </c>
      <c r="B280" s="148" t="s">
        <v>310</v>
      </c>
      <c r="C280" s="148" t="s">
        <v>311</v>
      </c>
      <c r="D280" s="106" t="s">
        <v>244</v>
      </c>
      <c r="E280" s="68"/>
      <c r="F280" s="68" t="str">
        <f t="shared" si="25"/>
        <v>む２５</v>
      </c>
      <c r="G280" s="72" t="str">
        <f t="shared" si="24"/>
        <v>後藤圭介</v>
      </c>
      <c r="H280" s="106" t="s">
        <v>1028</v>
      </c>
      <c r="I280" s="89" t="s">
        <v>45</v>
      </c>
      <c r="J280" s="144">
        <v>1974</v>
      </c>
      <c r="K280" s="77">
        <f t="shared" si="26"/>
        <v>45</v>
      </c>
      <c r="L280" s="70" t="str">
        <f aca="true" t="shared" si="28" ref="L280:L285">IF(B280="","",IF(COUNTIF($G$22:$G$642,B280)&gt;1,"2重登録","OK"))</f>
        <v>OK</v>
      </c>
      <c r="M280" s="144" t="s">
        <v>61</v>
      </c>
      <c r="N280"/>
    </row>
    <row r="281" spans="1:14" s="116" customFormat="1" ht="13.5">
      <c r="A281" s="116" t="s">
        <v>312</v>
      </c>
      <c r="B281" s="148" t="s">
        <v>163</v>
      </c>
      <c r="C281" s="148" t="s">
        <v>313</v>
      </c>
      <c r="D281" s="106" t="s">
        <v>244</v>
      </c>
      <c r="E281" s="68"/>
      <c r="F281" s="68" t="str">
        <f t="shared" si="25"/>
        <v>む２６</v>
      </c>
      <c r="G281" s="72" t="str">
        <f t="shared" si="24"/>
        <v>長谷川晃平</v>
      </c>
      <c r="H281" s="106" t="s">
        <v>1028</v>
      </c>
      <c r="I281" s="89" t="s">
        <v>45</v>
      </c>
      <c r="J281" s="144">
        <v>1968</v>
      </c>
      <c r="K281" s="77">
        <f t="shared" si="26"/>
        <v>51</v>
      </c>
      <c r="L281" s="70" t="str">
        <f t="shared" si="28"/>
        <v>OK</v>
      </c>
      <c r="M281" s="144" t="s">
        <v>105</v>
      </c>
      <c r="N281"/>
    </row>
    <row r="282" spans="1:14" s="116" customFormat="1" ht="13.5">
      <c r="A282" s="116" t="s">
        <v>314</v>
      </c>
      <c r="B282" s="148" t="s">
        <v>315</v>
      </c>
      <c r="C282" s="148" t="s">
        <v>316</v>
      </c>
      <c r="D282" s="106" t="s">
        <v>244</v>
      </c>
      <c r="E282" s="68"/>
      <c r="F282" s="68" t="str">
        <f t="shared" si="25"/>
        <v>む２７</v>
      </c>
      <c r="G282" s="72" t="str">
        <f t="shared" si="24"/>
        <v>原田真稔</v>
      </c>
      <c r="H282" s="106" t="s">
        <v>1028</v>
      </c>
      <c r="I282" s="89" t="s">
        <v>45</v>
      </c>
      <c r="J282" s="144">
        <v>1974</v>
      </c>
      <c r="K282" s="77">
        <f t="shared" si="26"/>
        <v>45</v>
      </c>
      <c r="L282" s="70" t="str">
        <f t="shared" si="28"/>
        <v>OK</v>
      </c>
      <c r="M282" s="144" t="s">
        <v>161</v>
      </c>
      <c r="N282"/>
    </row>
    <row r="283" spans="1:13" ht="13.5">
      <c r="A283" s="116" t="s">
        <v>317</v>
      </c>
      <c r="B283" s="148" t="s">
        <v>318</v>
      </c>
      <c r="C283" s="148" t="s">
        <v>319</v>
      </c>
      <c r="D283" s="106" t="s">
        <v>244</v>
      </c>
      <c r="E283" s="68"/>
      <c r="F283" s="68" t="str">
        <f t="shared" si="25"/>
        <v>む２８</v>
      </c>
      <c r="G283" s="72" t="str">
        <f t="shared" si="24"/>
        <v>池内伸介</v>
      </c>
      <c r="H283" s="106" t="s">
        <v>1028</v>
      </c>
      <c r="I283" s="89" t="s">
        <v>45</v>
      </c>
      <c r="J283" s="144">
        <v>1983</v>
      </c>
      <c r="K283" s="77">
        <f t="shared" si="26"/>
        <v>36</v>
      </c>
      <c r="L283" s="70" t="str">
        <f t="shared" si="28"/>
        <v>OK</v>
      </c>
      <c r="M283" s="144" t="s">
        <v>105</v>
      </c>
    </row>
    <row r="284" spans="1:14" s="116" customFormat="1" ht="13.5">
      <c r="A284" s="116" t="s">
        <v>320</v>
      </c>
      <c r="B284" s="148" t="s">
        <v>62</v>
      </c>
      <c r="C284" s="148" t="s">
        <v>722</v>
      </c>
      <c r="D284" s="106" t="s">
        <v>244</v>
      </c>
      <c r="E284" s="68"/>
      <c r="F284" s="68" t="str">
        <f t="shared" si="25"/>
        <v>む２９</v>
      </c>
      <c r="G284" s="72" t="str">
        <f t="shared" si="24"/>
        <v>藤田彰</v>
      </c>
      <c r="H284" s="106" t="s">
        <v>1028</v>
      </c>
      <c r="I284" s="89" t="s">
        <v>45</v>
      </c>
      <c r="J284" s="144">
        <v>1981</v>
      </c>
      <c r="K284" s="77">
        <f t="shared" si="26"/>
        <v>38</v>
      </c>
      <c r="L284" s="70" t="str">
        <f t="shared" si="28"/>
        <v>OK</v>
      </c>
      <c r="M284" s="144" t="s">
        <v>105</v>
      </c>
      <c r="N284"/>
    </row>
    <row r="285" spans="1:14" s="116" customFormat="1" ht="13.5">
      <c r="A285" s="116" t="s">
        <v>321</v>
      </c>
      <c r="B285" s="148" t="s">
        <v>322</v>
      </c>
      <c r="C285" s="148" t="s">
        <v>323</v>
      </c>
      <c r="D285" s="106" t="s">
        <v>244</v>
      </c>
      <c r="E285" s="68"/>
      <c r="F285" s="68" t="str">
        <f t="shared" si="25"/>
        <v>む３０</v>
      </c>
      <c r="G285" s="72" t="str">
        <f t="shared" si="24"/>
        <v>岩田光央</v>
      </c>
      <c r="H285" s="106" t="s">
        <v>1028</v>
      </c>
      <c r="I285" s="89" t="s">
        <v>45</v>
      </c>
      <c r="J285" s="144">
        <v>1985</v>
      </c>
      <c r="K285" s="77">
        <f t="shared" si="26"/>
        <v>34</v>
      </c>
      <c r="L285" s="70" t="str">
        <f t="shared" si="28"/>
        <v>OK</v>
      </c>
      <c r="M285" s="144" t="s">
        <v>49</v>
      </c>
      <c r="N285"/>
    </row>
    <row r="286" spans="1:14" ht="13.5">
      <c r="A286" s="116" t="s">
        <v>324</v>
      </c>
      <c r="B286" s="149" t="s">
        <v>325</v>
      </c>
      <c r="C286" s="149" t="s">
        <v>326</v>
      </c>
      <c r="D286" s="106" t="s">
        <v>244</v>
      </c>
      <c r="F286" s="68" t="str">
        <f t="shared" si="25"/>
        <v>む３１</v>
      </c>
      <c r="G286" s="72" t="str">
        <f t="shared" si="24"/>
        <v>三神秀嗣</v>
      </c>
      <c r="H286" s="106" t="s">
        <v>1028</v>
      </c>
      <c r="I286" s="89" t="s">
        <v>45</v>
      </c>
      <c r="J286" s="150">
        <v>1982</v>
      </c>
      <c r="K286" s="77">
        <f t="shared" si="26"/>
        <v>37</v>
      </c>
      <c r="L286" s="70" t="str">
        <f>IF(G286="","",IF(COUNTIF($G$22:$G$582,G286)&gt;1,"2重登録","OK"))</f>
        <v>OK</v>
      </c>
      <c r="M286" s="106" t="s">
        <v>161</v>
      </c>
      <c r="N286"/>
    </row>
    <row r="287" spans="1:14" ht="13.5">
      <c r="A287" s="116" t="s">
        <v>327</v>
      </c>
      <c r="B287" s="151" t="s">
        <v>50</v>
      </c>
      <c r="C287" s="151" t="s">
        <v>328</v>
      </c>
      <c r="D287" s="106" t="s">
        <v>244</v>
      </c>
      <c r="F287" s="68" t="str">
        <f t="shared" si="25"/>
        <v>む３２</v>
      </c>
      <c r="G287" s="72" t="str">
        <f t="shared" si="24"/>
        <v>佐藤庸子</v>
      </c>
      <c r="H287" s="106" t="s">
        <v>1028</v>
      </c>
      <c r="I287" s="118" t="s">
        <v>52</v>
      </c>
      <c r="J287" s="150">
        <v>1978</v>
      </c>
      <c r="K287" s="77">
        <f t="shared" si="26"/>
        <v>41</v>
      </c>
      <c r="L287" s="70" t="str">
        <f>IF(G287="","",IF(COUNTIF($G$22:$G$523,G287)&gt;1,"2重登録","OK"))</f>
        <v>OK</v>
      </c>
      <c r="M287" s="118" t="s">
        <v>66</v>
      </c>
      <c r="N287"/>
    </row>
    <row r="288" spans="1:14" ht="13.5">
      <c r="A288" s="116" t="s">
        <v>329</v>
      </c>
      <c r="B288" s="149" t="s">
        <v>166</v>
      </c>
      <c r="C288" s="149" t="s">
        <v>179</v>
      </c>
      <c r="D288" s="106" t="s">
        <v>244</v>
      </c>
      <c r="F288" s="68" t="str">
        <f t="shared" si="25"/>
        <v>む３３</v>
      </c>
      <c r="G288" s="72" t="str">
        <f t="shared" si="24"/>
        <v>遠崎大樹</v>
      </c>
      <c r="H288" s="106" t="s">
        <v>1028</v>
      </c>
      <c r="I288" s="106" t="s">
        <v>45</v>
      </c>
      <c r="J288" s="150">
        <v>1985</v>
      </c>
      <c r="K288" s="77">
        <f t="shared" si="26"/>
        <v>34</v>
      </c>
      <c r="L288" s="70" t="str">
        <f aca="true" t="shared" si="29" ref="L288:L308">IF(G288="","",IF(COUNTIF($G$22:$G$642,G288)&gt;1,"2重登録","OK"))</f>
        <v>OK</v>
      </c>
      <c r="M288" s="106" t="s">
        <v>105</v>
      </c>
      <c r="N288"/>
    </row>
    <row r="289" spans="1:14" ht="13.5">
      <c r="A289" s="116" t="s">
        <v>330</v>
      </c>
      <c r="B289" s="151" t="s">
        <v>27</v>
      </c>
      <c r="C289" s="151" t="s">
        <v>331</v>
      </c>
      <c r="D289" s="106" t="s">
        <v>244</v>
      </c>
      <c r="F289" s="68" t="str">
        <f t="shared" si="25"/>
        <v>む３４</v>
      </c>
      <c r="G289" s="72" t="str">
        <f t="shared" si="24"/>
        <v>村田朋子</v>
      </c>
      <c r="H289" s="106" t="s">
        <v>1028</v>
      </c>
      <c r="I289" s="118" t="s">
        <v>52</v>
      </c>
      <c r="J289" s="150">
        <v>1959</v>
      </c>
      <c r="K289" s="77">
        <f t="shared" si="26"/>
        <v>60</v>
      </c>
      <c r="L289" s="70" t="str">
        <f t="shared" si="29"/>
        <v>OK</v>
      </c>
      <c r="M289" s="118" t="s">
        <v>66</v>
      </c>
      <c r="N289"/>
    </row>
    <row r="290" spans="1:14" ht="13.5">
      <c r="A290" s="116" t="s">
        <v>332</v>
      </c>
      <c r="B290" s="151" t="s">
        <v>260</v>
      </c>
      <c r="C290" s="151" t="s">
        <v>333</v>
      </c>
      <c r="D290" s="106" t="s">
        <v>244</v>
      </c>
      <c r="F290" s="68" t="str">
        <f t="shared" si="25"/>
        <v>む３５</v>
      </c>
      <c r="G290" s="72" t="str">
        <f t="shared" si="24"/>
        <v>杉山あずさ</v>
      </c>
      <c r="H290" s="106" t="s">
        <v>1028</v>
      </c>
      <c r="I290" s="118" t="s">
        <v>52</v>
      </c>
      <c r="J290" s="150">
        <v>1978</v>
      </c>
      <c r="K290" s="77">
        <f t="shared" si="26"/>
        <v>41</v>
      </c>
      <c r="L290" s="70" t="str">
        <f t="shared" si="29"/>
        <v>OK</v>
      </c>
      <c r="M290" s="116" t="s">
        <v>198</v>
      </c>
      <c r="N290"/>
    </row>
    <row r="291" spans="1:14" ht="13.5">
      <c r="A291" s="116" t="s">
        <v>334</v>
      </c>
      <c r="B291" s="151" t="s">
        <v>160</v>
      </c>
      <c r="C291" s="87" t="s">
        <v>335</v>
      </c>
      <c r="D291" s="106" t="s">
        <v>244</v>
      </c>
      <c r="E291"/>
      <c r="F291" s="68" t="str">
        <f t="shared" si="25"/>
        <v>む３６</v>
      </c>
      <c r="G291" s="72" t="str">
        <f t="shared" si="24"/>
        <v>西村文代</v>
      </c>
      <c r="H291" s="106" t="s">
        <v>1028</v>
      </c>
      <c r="I291" s="118" t="s">
        <v>52</v>
      </c>
      <c r="J291" s="89">
        <v>1964</v>
      </c>
      <c r="K291" s="77">
        <f t="shared" si="26"/>
        <v>55</v>
      </c>
      <c r="L291" s="70" t="str">
        <f t="shared" si="29"/>
        <v>OK</v>
      </c>
      <c r="M291" s="116" t="s">
        <v>46</v>
      </c>
      <c r="N291"/>
    </row>
    <row r="292" spans="1:14" ht="13.5">
      <c r="A292" s="116" t="s">
        <v>336</v>
      </c>
      <c r="B292" s="87" t="s">
        <v>27</v>
      </c>
      <c r="C292" s="87" t="s">
        <v>28</v>
      </c>
      <c r="D292" s="106" t="s">
        <v>244</v>
      </c>
      <c r="E292"/>
      <c r="F292" s="68" t="str">
        <f t="shared" si="25"/>
        <v>む３７</v>
      </c>
      <c r="G292" s="72" t="str">
        <f t="shared" si="24"/>
        <v>村田彩子</v>
      </c>
      <c r="H292" s="106" t="s">
        <v>1028</v>
      </c>
      <c r="I292" s="118" t="s">
        <v>52</v>
      </c>
      <c r="J292" s="89">
        <v>1968</v>
      </c>
      <c r="K292" s="77">
        <f t="shared" si="26"/>
        <v>51</v>
      </c>
      <c r="L292" s="89" t="str">
        <f t="shared" si="29"/>
        <v>OK</v>
      </c>
      <c r="M292" s="89" t="s">
        <v>53</v>
      </c>
      <c r="N292"/>
    </row>
    <row r="293" spans="1:14" ht="13.5">
      <c r="A293" s="116" t="s">
        <v>337</v>
      </c>
      <c r="B293" s="87" t="s">
        <v>338</v>
      </c>
      <c r="C293" s="151" t="s">
        <v>328</v>
      </c>
      <c r="D293" s="106" t="s">
        <v>244</v>
      </c>
      <c r="E293"/>
      <c r="F293" s="68" t="str">
        <f t="shared" si="25"/>
        <v>む３８</v>
      </c>
      <c r="G293" s="72" t="str">
        <f t="shared" si="24"/>
        <v>村川庸子</v>
      </c>
      <c r="H293" s="106" t="s">
        <v>1028</v>
      </c>
      <c r="I293" s="118" t="s">
        <v>52</v>
      </c>
      <c r="J293" s="89">
        <v>1969</v>
      </c>
      <c r="K293" s="77">
        <f t="shared" si="26"/>
        <v>50</v>
      </c>
      <c r="L293" s="89" t="str">
        <f t="shared" si="29"/>
        <v>OK</v>
      </c>
      <c r="M293" s="89" t="s">
        <v>164</v>
      </c>
      <c r="N293"/>
    </row>
    <row r="294" spans="1:14" ht="13.5">
      <c r="A294" s="116" t="s">
        <v>339</v>
      </c>
      <c r="B294" s="89" t="s">
        <v>38</v>
      </c>
      <c r="C294" s="89" t="s">
        <v>340</v>
      </c>
      <c r="D294" s="106" t="s">
        <v>244</v>
      </c>
      <c r="E294" s="89"/>
      <c r="F294" s="68" t="str">
        <f t="shared" si="25"/>
        <v>む３９</v>
      </c>
      <c r="G294" s="72" t="str">
        <f t="shared" si="24"/>
        <v>藤井洋平</v>
      </c>
      <c r="H294" s="106" t="s">
        <v>1028</v>
      </c>
      <c r="I294" s="89" t="s">
        <v>45</v>
      </c>
      <c r="J294" s="89">
        <v>1991</v>
      </c>
      <c r="K294" s="77">
        <f t="shared" si="26"/>
        <v>28</v>
      </c>
      <c r="L294" s="89" t="str">
        <f t="shared" si="29"/>
        <v>OK</v>
      </c>
      <c r="M294" s="87" t="s">
        <v>66</v>
      </c>
      <c r="N294"/>
    </row>
    <row r="295" spans="1:14" ht="13.5">
      <c r="A295" s="116" t="s">
        <v>341</v>
      </c>
      <c r="B295" s="89" t="s">
        <v>342</v>
      </c>
      <c r="C295" s="89" t="s">
        <v>343</v>
      </c>
      <c r="D295" s="106" t="s">
        <v>244</v>
      </c>
      <c r="E295" s="89"/>
      <c r="F295" s="68" t="str">
        <f t="shared" si="25"/>
        <v>む４０</v>
      </c>
      <c r="G295" s="72" t="str">
        <f t="shared" si="24"/>
        <v>田淵敏史</v>
      </c>
      <c r="H295" s="106" t="s">
        <v>1028</v>
      </c>
      <c r="I295" s="89" t="s">
        <v>45</v>
      </c>
      <c r="J295" s="89">
        <v>1991</v>
      </c>
      <c r="K295" s="77">
        <f t="shared" si="26"/>
        <v>28</v>
      </c>
      <c r="L295" s="89" t="str">
        <f t="shared" si="29"/>
        <v>OK</v>
      </c>
      <c r="M295" s="87" t="s">
        <v>66</v>
      </c>
      <c r="N295"/>
    </row>
    <row r="296" spans="1:14" ht="13.5">
      <c r="A296" s="116" t="s">
        <v>344</v>
      </c>
      <c r="B296" s="89" t="s">
        <v>345</v>
      </c>
      <c r="C296" s="89" t="s">
        <v>346</v>
      </c>
      <c r="D296" s="106" t="s">
        <v>244</v>
      </c>
      <c r="E296" s="89"/>
      <c r="F296" s="68" t="str">
        <f t="shared" si="25"/>
        <v>む４１</v>
      </c>
      <c r="G296" s="72" t="str">
        <f t="shared" si="24"/>
        <v>穐山  航</v>
      </c>
      <c r="H296" s="106" t="s">
        <v>1028</v>
      </c>
      <c r="I296" s="89" t="s">
        <v>45</v>
      </c>
      <c r="J296" s="89">
        <v>1989</v>
      </c>
      <c r="K296" s="77">
        <f t="shared" si="26"/>
        <v>30</v>
      </c>
      <c r="L296" s="89" t="str">
        <f t="shared" si="29"/>
        <v>OK</v>
      </c>
      <c r="M296" s="87" t="s">
        <v>66</v>
      </c>
      <c r="N296"/>
    </row>
    <row r="297" spans="1:14" ht="13.5">
      <c r="A297" s="116" t="s">
        <v>347</v>
      </c>
      <c r="B297" s="89" t="s">
        <v>160</v>
      </c>
      <c r="C297" s="89" t="s">
        <v>348</v>
      </c>
      <c r="D297" s="106" t="s">
        <v>244</v>
      </c>
      <c r="E297"/>
      <c r="F297" s="68" t="str">
        <f t="shared" si="25"/>
        <v>む４２</v>
      </c>
      <c r="G297" s="72" t="str">
        <f t="shared" si="24"/>
        <v>西村国太郎</v>
      </c>
      <c r="H297" s="106" t="s">
        <v>1028</v>
      </c>
      <c r="I297" s="89" t="s">
        <v>45</v>
      </c>
      <c r="J297" s="89">
        <v>1942</v>
      </c>
      <c r="K297" s="77">
        <f t="shared" si="26"/>
        <v>77</v>
      </c>
      <c r="L297" s="89" t="str">
        <f t="shared" si="29"/>
        <v>OK</v>
      </c>
      <c r="M297" s="87" t="s">
        <v>66</v>
      </c>
      <c r="N297"/>
    </row>
    <row r="298" spans="1:14" ht="13.5">
      <c r="A298" s="116" t="s">
        <v>349</v>
      </c>
      <c r="B298" s="87" t="s">
        <v>350</v>
      </c>
      <c r="C298" s="87" t="s">
        <v>351</v>
      </c>
      <c r="D298" s="106" t="s">
        <v>244</v>
      </c>
      <c r="E298" s="152"/>
      <c r="F298" s="68" t="str">
        <f t="shared" si="25"/>
        <v>む４３</v>
      </c>
      <c r="G298" s="89" t="s">
        <v>1030</v>
      </c>
      <c r="H298" s="106" t="s">
        <v>1028</v>
      </c>
      <c r="I298" s="89" t="s">
        <v>52</v>
      </c>
      <c r="J298" s="89">
        <v>1994</v>
      </c>
      <c r="K298" s="77">
        <f t="shared" si="26"/>
        <v>25</v>
      </c>
      <c r="L298" s="89" t="str">
        <f t="shared" si="29"/>
        <v>OK</v>
      </c>
      <c r="M298" s="89" t="s">
        <v>105</v>
      </c>
      <c r="N298"/>
    </row>
    <row r="299" spans="1:13" ht="13.5">
      <c r="A299" s="116" t="s">
        <v>352</v>
      </c>
      <c r="B299" s="87" t="s">
        <v>141</v>
      </c>
      <c r="C299" s="87" t="s">
        <v>353</v>
      </c>
      <c r="D299" s="106" t="s">
        <v>244</v>
      </c>
      <c r="E299" s="152"/>
      <c r="F299" s="68" t="str">
        <f t="shared" si="25"/>
        <v>む４４</v>
      </c>
      <c r="G299" s="89" t="s">
        <v>1031</v>
      </c>
      <c r="H299" s="106" t="s">
        <v>1028</v>
      </c>
      <c r="I299" s="89" t="s">
        <v>52</v>
      </c>
      <c r="J299" s="89">
        <v>1970</v>
      </c>
      <c r="K299" s="77">
        <f t="shared" si="26"/>
        <v>49</v>
      </c>
      <c r="L299" s="89" t="str">
        <f t="shared" si="29"/>
        <v>OK</v>
      </c>
      <c r="M299" s="89" t="s">
        <v>46</v>
      </c>
    </row>
    <row r="300" spans="1:13" ht="13.5">
      <c r="A300" s="116" t="s">
        <v>354</v>
      </c>
      <c r="B300" s="89" t="s">
        <v>260</v>
      </c>
      <c r="C300" s="89" t="s">
        <v>355</v>
      </c>
      <c r="D300" s="106" t="s">
        <v>244</v>
      </c>
      <c r="F300" s="68" t="str">
        <f t="shared" si="25"/>
        <v>む４５</v>
      </c>
      <c r="G300" s="89" t="s">
        <v>1032</v>
      </c>
      <c r="H300" s="106" t="s">
        <v>1028</v>
      </c>
      <c r="I300" s="89" t="s">
        <v>45</v>
      </c>
      <c r="J300" s="89">
        <v>2004</v>
      </c>
      <c r="K300" s="77">
        <f t="shared" si="26"/>
        <v>15</v>
      </c>
      <c r="L300" s="89" t="str">
        <f t="shared" si="29"/>
        <v>OK</v>
      </c>
      <c r="M300" s="89" t="s">
        <v>198</v>
      </c>
    </row>
    <row r="301" spans="1:13" ht="13.5">
      <c r="A301" s="116" t="s">
        <v>356</v>
      </c>
      <c r="B301" s="149" t="s">
        <v>357</v>
      </c>
      <c r="C301" s="149" t="s">
        <v>358</v>
      </c>
      <c r="D301" s="106" t="s">
        <v>244</v>
      </c>
      <c r="E301" s="72"/>
      <c r="F301" s="68" t="str">
        <f t="shared" si="25"/>
        <v>む４６</v>
      </c>
      <c r="G301" s="72" t="s">
        <v>1033</v>
      </c>
      <c r="H301" s="106" t="s">
        <v>1028</v>
      </c>
      <c r="I301" s="89" t="s">
        <v>45</v>
      </c>
      <c r="J301" s="150">
        <v>1990</v>
      </c>
      <c r="K301" s="77">
        <f t="shared" si="26"/>
        <v>29</v>
      </c>
      <c r="L301" s="89" t="str">
        <f t="shared" si="29"/>
        <v>OK</v>
      </c>
      <c r="M301" s="118" t="s">
        <v>66</v>
      </c>
    </row>
    <row r="302" spans="1:13" ht="13.5">
      <c r="A302" s="116" t="s">
        <v>359</v>
      </c>
      <c r="B302" s="149" t="s">
        <v>360</v>
      </c>
      <c r="C302" s="149" t="s">
        <v>361</v>
      </c>
      <c r="D302" s="106" t="s">
        <v>244</v>
      </c>
      <c r="E302" s="72"/>
      <c r="F302" s="68" t="str">
        <f t="shared" si="25"/>
        <v>む４７</v>
      </c>
      <c r="G302" s="72" t="s">
        <v>1034</v>
      </c>
      <c r="H302" s="106" t="s">
        <v>1028</v>
      </c>
      <c r="I302" s="89" t="s">
        <v>45</v>
      </c>
      <c r="J302" s="150">
        <v>1992</v>
      </c>
      <c r="K302" s="77">
        <f t="shared" si="26"/>
        <v>27</v>
      </c>
      <c r="L302" s="89" t="str">
        <f t="shared" si="29"/>
        <v>OK</v>
      </c>
      <c r="M302" s="118" t="s">
        <v>66</v>
      </c>
    </row>
    <row r="303" spans="1:13" ht="13.5">
      <c r="A303" s="116" t="s">
        <v>362</v>
      </c>
      <c r="B303" s="89" t="s">
        <v>1035</v>
      </c>
      <c r="C303" s="89" t="s">
        <v>1036</v>
      </c>
      <c r="D303" s="106" t="s">
        <v>244</v>
      </c>
      <c r="F303" s="68" t="str">
        <f t="shared" si="25"/>
        <v>む４８</v>
      </c>
      <c r="G303" s="72" t="s">
        <v>1037</v>
      </c>
      <c r="H303" s="106" t="s">
        <v>1028</v>
      </c>
      <c r="I303" s="89" t="s">
        <v>45</v>
      </c>
      <c r="J303" s="89">
        <v>1986</v>
      </c>
      <c r="K303" s="77">
        <f t="shared" si="26"/>
        <v>33</v>
      </c>
      <c r="L303" s="89" t="str">
        <f t="shared" si="29"/>
        <v>OK</v>
      </c>
      <c r="M303" s="106" t="s">
        <v>53</v>
      </c>
    </row>
    <row r="304" spans="1:13" ht="13.5">
      <c r="A304" s="116" t="s">
        <v>363</v>
      </c>
      <c r="B304" s="87" t="s">
        <v>364</v>
      </c>
      <c r="C304" s="87" t="s">
        <v>365</v>
      </c>
      <c r="D304" s="106" t="s">
        <v>244</v>
      </c>
      <c r="F304" s="68" t="str">
        <f t="shared" si="25"/>
        <v>む４９</v>
      </c>
      <c r="G304" s="72" t="s">
        <v>1038</v>
      </c>
      <c r="H304" s="106" t="s">
        <v>1028</v>
      </c>
      <c r="I304" s="87" t="s">
        <v>52</v>
      </c>
      <c r="J304" s="89">
        <v>1996</v>
      </c>
      <c r="K304" s="77">
        <f t="shared" si="26"/>
        <v>23</v>
      </c>
      <c r="L304" s="89" t="str">
        <f t="shared" si="29"/>
        <v>OK</v>
      </c>
      <c r="M304" s="106" t="s">
        <v>101</v>
      </c>
    </row>
    <row r="305" spans="1:13" ht="13.5">
      <c r="A305" s="116" t="s">
        <v>1039</v>
      </c>
      <c r="B305" s="89" t="s">
        <v>1040</v>
      </c>
      <c r="C305" s="89" t="s">
        <v>1041</v>
      </c>
      <c r="D305" s="106" t="s">
        <v>244</v>
      </c>
      <c r="F305" s="68" t="str">
        <f t="shared" si="25"/>
        <v>む５０</v>
      </c>
      <c r="G305" s="72" t="s">
        <v>1042</v>
      </c>
      <c r="H305" s="106" t="s">
        <v>1028</v>
      </c>
      <c r="I305" s="89" t="s">
        <v>45</v>
      </c>
      <c r="J305" s="89">
        <v>1963</v>
      </c>
      <c r="K305" s="77">
        <f t="shared" si="26"/>
        <v>56</v>
      </c>
      <c r="L305" s="89" t="str">
        <f t="shared" si="29"/>
        <v>OK</v>
      </c>
      <c r="M305" s="118" t="s">
        <v>66</v>
      </c>
    </row>
    <row r="306" spans="1:14" s="153" customFormat="1" ht="13.5">
      <c r="A306" s="116" t="s">
        <v>1043</v>
      </c>
      <c r="B306" s="89" t="s">
        <v>1044</v>
      </c>
      <c r="C306" s="89" t="s">
        <v>1045</v>
      </c>
      <c r="D306" s="106" t="s">
        <v>244</v>
      </c>
      <c r="E306"/>
      <c r="F306" s="68" t="str">
        <f t="shared" si="25"/>
        <v>む５１</v>
      </c>
      <c r="G306" s="72" t="s">
        <v>1046</v>
      </c>
      <c r="H306" s="106" t="s">
        <v>1028</v>
      </c>
      <c r="I306" s="89" t="s">
        <v>45</v>
      </c>
      <c r="J306" s="89">
        <v>2001</v>
      </c>
      <c r="K306" s="77">
        <f t="shared" si="26"/>
        <v>18</v>
      </c>
      <c r="L306" s="89" t="str">
        <f t="shared" si="29"/>
        <v>OK</v>
      </c>
      <c r="M306" s="117" t="s">
        <v>1047</v>
      </c>
      <c r="N306"/>
    </row>
    <row r="307" spans="1:14" s="153" customFormat="1" ht="13.5">
      <c r="A307" s="116" t="s">
        <v>1048</v>
      </c>
      <c r="B307" s="67" t="s">
        <v>1049</v>
      </c>
      <c r="C307"/>
      <c r="D307" s="106" t="s">
        <v>244</v>
      </c>
      <c r="E307"/>
      <c r="F307" s="68" t="str">
        <f t="shared" si="25"/>
        <v>む５２</v>
      </c>
      <c r="G307" s="72" t="s">
        <v>1050</v>
      </c>
      <c r="H307" s="106" t="s">
        <v>1028</v>
      </c>
      <c r="I307" s="87" t="s">
        <v>52</v>
      </c>
      <c r="J307" s="89">
        <v>1992</v>
      </c>
      <c r="K307" s="77">
        <f t="shared" si="26"/>
        <v>27</v>
      </c>
      <c r="L307" s="89" t="str">
        <f t="shared" si="29"/>
        <v>OK</v>
      </c>
      <c r="M307" s="118" t="s">
        <v>66</v>
      </c>
      <c r="N307"/>
    </row>
    <row r="308" spans="1:13" ht="13.5">
      <c r="A308" s="116" t="s">
        <v>1051</v>
      </c>
      <c r="B308" s="89" t="s">
        <v>1052</v>
      </c>
      <c r="D308" s="106" t="s">
        <v>244</v>
      </c>
      <c r="F308" s="68" t="str">
        <f t="shared" si="25"/>
        <v>む５３</v>
      </c>
      <c r="G308" s="89" t="s">
        <v>1053</v>
      </c>
      <c r="H308" s="106" t="s">
        <v>1028</v>
      </c>
      <c r="I308" s="89" t="s">
        <v>45</v>
      </c>
      <c r="J308" s="89">
        <v>1959</v>
      </c>
      <c r="K308" s="77">
        <f t="shared" si="26"/>
        <v>60</v>
      </c>
      <c r="L308" s="89" t="str">
        <f t="shared" si="29"/>
        <v>OK</v>
      </c>
      <c r="M308" t="s">
        <v>1054</v>
      </c>
    </row>
    <row r="309" spans="1:13" ht="13.5">
      <c r="A309" s="68" t="s">
        <v>1055</v>
      </c>
      <c r="B309" s="149" t="s">
        <v>1056</v>
      </c>
      <c r="C309" s="149"/>
      <c r="D309" s="106" t="s">
        <v>244</v>
      </c>
      <c r="E309" s="72"/>
      <c r="F309" s="68" t="str">
        <f t="shared" si="25"/>
        <v>む５４</v>
      </c>
      <c r="G309" s="149" t="s">
        <v>1057</v>
      </c>
      <c r="H309" s="106" t="s">
        <v>1028</v>
      </c>
      <c r="I309" s="106" t="s">
        <v>478</v>
      </c>
      <c r="J309" s="150">
        <v>1985</v>
      </c>
      <c r="K309" s="77">
        <f t="shared" si="26"/>
        <v>34</v>
      </c>
      <c r="L309" s="89" t="str">
        <f>IF(G309="","",IF(COUNTIF($G$22:$G$639,G309)&gt;1,"2重登録","OK"))</f>
        <v>OK</v>
      </c>
      <c r="M309" s="106" t="s">
        <v>513</v>
      </c>
    </row>
    <row r="310" spans="1:13" ht="13.5">
      <c r="A310" s="68" t="s">
        <v>1058</v>
      </c>
      <c r="B310" s="154" t="s">
        <v>1059</v>
      </c>
      <c r="C310" s="154" t="s">
        <v>1060</v>
      </c>
      <c r="D310" s="106" t="s">
        <v>244</v>
      </c>
      <c r="E310" s="72" t="s">
        <v>516</v>
      </c>
      <c r="F310" s="68" t="str">
        <f t="shared" si="25"/>
        <v>む５５</v>
      </c>
      <c r="G310" s="68" t="str">
        <f>B310&amp;C310</f>
        <v>出路美乃</v>
      </c>
      <c r="H310" s="117" t="s">
        <v>1028</v>
      </c>
      <c r="I310" s="105" t="s">
        <v>469</v>
      </c>
      <c r="J310" s="155">
        <v>2006</v>
      </c>
      <c r="K310" s="77">
        <f t="shared" si="26"/>
        <v>13</v>
      </c>
      <c r="L310" s="89" t="str">
        <f>IF(G310="","",IF(COUNTIF($G$22:$G$639,G310)&gt;1,"2重登録","OK"))</f>
        <v>OK</v>
      </c>
      <c r="M310" s="105" t="s">
        <v>730</v>
      </c>
    </row>
    <row r="311" spans="1:13" ht="13.5">
      <c r="A311" s="68" t="s">
        <v>1061</v>
      </c>
      <c r="B311" s="149" t="s">
        <v>1062</v>
      </c>
      <c r="C311" s="149"/>
      <c r="D311" s="106" t="s">
        <v>244</v>
      </c>
      <c r="E311" s="72"/>
      <c r="F311" s="68" t="str">
        <f t="shared" si="25"/>
        <v>む５６</v>
      </c>
      <c r="G311" s="149" t="s">
        <v>1062</v>
      </c>
      <c r="H311" s="106" t="s">
        <v>1028</v>
      </c>
      <c r="I311" s="106" t="s">
        <v>478</v>
      </c>
      <c r="J311" s="150">
        <v>1983</v>
      </c>
      <c r="K311" s="77">
        <f>IF(J311="","",(2017-J311))</f>
        <v>34</v>
      </c>
      <c r="L311" s="70" t="e">
        <f>#N/A</f>
        <v>#N/A</v>
      </c>
      <c r="M311" s="144" t="s">
        <v>49</v>
      </c>
    </row>
    <row r="312" spans="2:13" ht="13.5">
      <c r="B312" s="149"/>
      <c r="C312" s="149"/>
      <c r="D312" s="106"/>
      <c r="E312" s="72"/>
      <c r="G312" s="72"/>
      <c r="H312" s="106"/>
      <c r="I312" s="106"/>
      <c r="J312" s="150"/>
      <c r="K312" s="77">
        <f t="shared" si="26"/>
      </c>
      <c r="L312" s="89">
        <f aca="true" t="shared" si="30" ref="L312:L343">IF(G312="","",IF(COUNTIF($G$22:$G$639,G312)&gt;1,"2重登録","OK"))</f>
      </c>
      <c r="M312" s="106"/>
    </row>
    <row r="313" spans="2:13" ht="13.5">
      <c r="B313" s="149"/>
      <c r="C313" s="149"/>
      <c r="D313" s="106"/>
      <c r="E313" s="72"/>
      <c r="G313" s="72"/>
      <c r="H313" s="106"/>
      <c r="I313" s="106"/>
      <c r="J313" s="150"/>
      <c r="K313" s="77">
        <f t="shared" si="26"/>
      </c>
      <c r="L313" s="89">
        <f t="shared" si="30"/>
      </c>
      <c r="M313" s="106"/>
    </row>
    <row r="314" spans="2:13" ht="13.5">
      <c r="B314" s="72"/>
      <c r="C314" s="72"/>
      <c r="D314" s="72"/>
      <c r="E314" s="72"/>
      <c r="G314" s="72"/>
      <c r="H314" s="72"/>
      <c r="I314" s="78"/>
      <c r="J314" s="79"/>
      <c r="K314" s="77">
        <f t="shared" si="26"/>
      </c>
      <c r="L314" s="89">
        <f t="shared" si="30"/>
      </c>
      <c r="M314" s="80"/>
    </row>
    <row r="315" spans="2:12" ht="13.5">
      <c r="B315" s="667" t="s">
        <v>723</v>
      </c>
      <c r="C315" s="667"/>
      <c r="D315" s="661" t="s">
        <v>724</v>
      </c>
      <c r="E315" s="661"/>
      <c r="F315" s="661"/>
      <c r="G315" s="661"/>
      <c r="H315" s="68" t="s">
        <v>41</v>
      </c>
      <c r="I315" s="653" t="s">
        <v>42</v>
      </c>
      <c r="J315" s="653"/>
      <c r="K315" s="653"/>
      <c r="L315" s="89">
        <f t="shared" si="30"/>
      </c>
    </row>
    <row r="316" spans="2:12" ht="13.5">
      <c r="B316" s="667"/>
      <c r="C316" s="667"/>
      <c r="D316" s="661"/>
      <c r="E316" s="661"/>
      <c r="F316" s="661"/>
      <c r="G316" s="661"/>
      <c r="H316" s="71">
        <f>COUNTIF(M319:M353,"東近江市")</f>
        <v>6</v>
      </c>
      <c r="I316" s="654">
        <f>(H316/RIGHT($A$343,2))</f>
        <v>0.24</v>
      </c>
      <c r="J316" s="654"/>
      <c r="K316" s="654"/>
      <c r="L316" s="89">
        <f t="shared" si="30"/>
      </c>
    </row>
    <row r="317" spans="1:13" ht="13.5">
      <c r="A317" s="68"/>
      <c r="B317" s="72" t="s">
        <v>725</v>
      </c>
      <c r="C317" s="72"/>
      <c r="D317" s="73"/>
      <c r="F317" s="70"/>
      <c r="K317" s="77"/>
      <c r="L317" s="89">
        <f t="shared" si="30"/>
      </c>
      <c r="M317" s="68"/>
    </row>
    <row r="318" spans="1:13" ht="13.5">
      <c r="A318" s="68"/>
      <c r="B318" s="668" t="s">
        <v>493</v>
      </c>
      <c r="C318" s="664"/>
      <c r="F318" s="70"/>
      <c r="G318" s="68" t="str">
        <f aca="true" t="shared" si="31" ref="G318:G338">B318&amp;C318</f>
        <v>湖東プラチナ</v>
      </c>
      <c r="K318" s="77" t="s">
        <v>726</v>
      </c>
      <c r="L318" s="89" t="str">
        <f t="shared" si="30"/>
        <v>OK</v>
      </c>
      <c r="M318" s="68"/>
    </row>
    <row r="319" spans="1:13" ht="13.5">
      <c r="A319" s="68" t="s">
        <v>727</v>
      </c>
      <c r="B319" s="72" t="s">
        <v>1063</v>
      </c>
      <c r="C319" s="72" t="s">
        <v>1064</v>
      </c>
      <c r="D319" s="68" t="s">
        <v>1065</v>
      </c>
      <c r="E319" s="89"/>
      <c r="F319" s="70" t="str">
        <f aca="true" t="shared" si="32" ref="F319:F339">A319</f>
        <v>ぷ０１</v>
      </c>
      <c r="G319" s="68" t="str">
        <f t="shared" si="31"/>
        <v>高田洋治</v>
      </c>
      <c r="H319" s="78" t="s">
        <v>1066</v>
      </c>
      <c r="I319" s="78" t="s">
        <v>45</v>
      </c>
      <c r="J319" s="156">
        <v>1942</v>
      </c>
      <c r="K319" s="77">
        <f>IF(J319="","",(2019-J319))</f>
        <v>77</v>
      </c>
      <c r="L319" s="89" t="str">
        <f t="shared" si="30"/>
        <v>OK</v>
      </c>
      <c r="M319" s="72" t="s">
        <v>53</v>
      </c>
    </row>
    <row r="320" spans="1:13" ht="13.5">
      <c r="A320" s="68" t="s">
        <v>728</v>
      </c>
      <c r="B320" s="72" t="s">
        <v>1067</v>
      </c>
      <c r="C320" s="72" t="s">
        <v>1068</v>
      </c>
      <c r="D320" s="68" t="s">
        <v>1065</v>
      </c>
      <c r="E320" s="89"/>
      <c r="F320" s="70" t="str">
        <f t="shared" si="32"/>
        <v>ぷ０２</v>
      </c>
      <c r="G320" s="68" t="str">
        <f t="shared" si="31"/>
        <v>中野哲也</v>
      </c>
      <c r="H320" s="78" t="s">
        <v>1066</v>
      </c>
      <c r="I320" s="78" t="s">
        <v>45</v>
      </c>
      <c r="J320" s="156">
        <v>1947</v>
      </c>
      <c r="K320" s="77">
        <f aca="true" t="shared" si="33" ref="K320:K343">IF(J320="","",(2019-J320))</f>
        <v>72</v>
      </c>
      <c r="L320" s="89" t="str">
        <f t="shared" si="30"/>
        <v>OK</v>
      </c>
      <c r="M320" s="72" t="s">
        <v>53</v>
      </c>
    </row>
    <row r="321" spans="1:13" ht="13.5">
      <c r="A321" s="68" t="s">
        <v>1069</v>
      </c>
      <c r="B321" s="72" t="s">
        <v>1070</v>
      </c>
      <c r="C321" s="72" t="s">
        <v>1071</v>
      </c>
      <c r="D321" s="68" t="s">
        <v>1065</v>
      </c>
      <c r="E321" s="89"/>
      <c r="F321" s="70" t="str">
        <f t="shared" si="32"/>
        <v>ぷ０３</v>
      </c>
      <c r="G321" s="68" t="str">
        <f t="shared" si="31"/>
        <v>羽田昭夫</v>
      </c>
      <c r="H321" s="78" t="s">
        <v>1066</v>
      </c>
      <c r="I321" s="78" t="s">
        <v>45</v>
      </c>
      <c r="J321" s="156">
        <v>1943</v>
      </c>
      <c r="K321" s="77">
        <f t="shared" si="33"/>
        <v>76</v>
      </c>
      <c r="L321" s="89" t="str">
        <f t="shared" si="30"/>
        <v>OK</v>
      </c>
      <c r="M321" s="125" t="s">
        <v>101</v>
      </c>
    </row>
    <row r="322" spans="1:13" ht="13.5">
      <c r="A322" s="68" t="s">
        <v>1072</v>
      </c>
      <c r="B322" s="72" t="s">
        <v>1073</v>
      </c>
      <c r="C322" s="72" t="s">
        <v>1074</v>
      </c>
      <c r="D322" s="68" t="s">
        <v>1065</v>
      </c>
      <c r="E322" s="89"/>
      <c r="F322" s="70" t="str">
        <f t="shared" si="32"/>
        <v>ぷ０４</v>
      </c>
      <c r="G322" s="68" t="str">
        <f t="shared" si="31"/>
        <v>藤本昌彦</v>
      </c>
      <c r="H322" s="78" t="s">
        <v>1066</v>
      </c>
      <c r="I322" s="78" t="s">
        <v>45</v>
      </c>
      <c r="J322" s="156">
        <v>1939</v>
      </c>
      <c r="K322" s="77">
        <f t="shared" si="33"/>
        <v>80</v>
      </c>
      <c r="L322" s="89" t="str">
        <f t="shared" si="30"/>
        <v>OK</v>
      </c>
      <c r="M322" s="72" t="s">
        <v>53</v>
      </c>
    </row>
    <row r="323" spans="1:13" ht="13.5">
      <c r="A323" s="68" t="s">
        <v>1075</v>
      </c>
      <c r="B323" s="72" t="s">
        <v>1076</v>
      </c>
      <c r="C323" s="72" t="s">
        <v>366</v>
      </c>
      <c r="D323" s="68" t="s">
        <v>1065</v>
      </c>
      <c r="E323" s="89"/>
      <c r="F323" s="70" t="str">
        <f t="shared" si="32"/>
        <v>ぷ０５</v>
      </c>
      <c r="G323" s="68" t="str">
        <f t="shared" si="31"/>
        <v>安田和彦</v>
      </c>
      <c r="H323" s="78" t="s">
        <v>1066</v>
      </c>
      <c r="I323" s="78" t="s">
        <v>45</v>
      </c>
      <c r="J323" s="156">
        <v>1945</v>
      </c>
      <c r="K323" s="77">
        <f t="shared" si="33"/>
        <v>74</v>
      </c>
      <c r="L323" s="89" t="str">
        <f t="shared" si="30"/>
        <v>OK</v>
      </c>
      <c r="M323" s="72" t="s">
        <v>53</v>
      </c>
    </row>
    <row r="324" spans="1:13" ht="13.5">
      <c r="A324" s="68" t="s">
        <v>1077</v>
      </c>
      <c r="B324" s="72" t="s">
        <v>1078</v>
      </c>
      <c r="C324" s="72" t="s">
        <v>1079</v>
      </c>
      <c r="D324" s="68" t="s">
        <v>1065</v>
      </c>
      <c r="E324" s="89"/>
      <c r="F324" s="70" t="str">
        <f t="shared" si="32"/>
        <v>ぷ０６</v>
      </c>
      <c r="G324" s="68" t="str">
        <f t="shared" si="31"/>
        <v>吉田知司</v>
      </c>
      <c r="H324" s="78" t="s">
        <v>1066</v>
      </c>
      <c r="I324" s="78" t="s">
        <v>45</v>
      </c>
      <c r="J324" s="156">
        <v>1948</v>
      </c>
      <c r="K324" s="77">
        <f t="shared" si="33"/>
        <v>71</v>
      </c>
      <c r="L324" s="89" t="str">
        <f t="shared" si="30"/>
        <v>OK</v>
      </c>
      <c r="M324" s="82" t="s">
        <v>66</v>
      </c>
    </row>
    <row r="325" spans="1:13" ht="13.5">
      <c r="A325" s="68" t="s">
        <v>1080</v>
      </c>
      <c r="B325" s="72" t="s">
        <v>360</v>
      </c>
      <c r="C325" s="72" t="s">
        <v>1081</v>
      </c>
      <c r="D325" s="68" t="s">
        <v>1065</v>
      </c>
      <c r="E325" s="68"/>
      <c r="F325" s="70" t="str">
        <f t="shared" si="32"/>
        <v>ぷ０７</v>
      </c>
      <c r="G325" s="68" t="str">
        <f t="shared" si="31"/>
        <v>山田直八</v>
      </c>
      <c r="H325" s="78" t="s">
        <v>1066</v>
      </c>
      <c r="I325" s="78" t="s">
        <v>45</v>
      </c>
      <c r="J325" s="156">
        <v>1972</v>
      </c>
      <c r="K325" s="77">
        <f t="shared" si="33"/>
        <v>47</v>
      </c>
      <c r="L325" s="89" t="str">
        <f t="shared" si="30"/>
        <v>OK</v>
      </c>
      <c r="M325" s="72" t="s">
        <v>164</v>
      </c>
    </row>
    <row r="326" spans="1:13" ht="13.5">
      <c r="A326" s="68" t="s">
        <v>1082</v>
      </c>
      <c r="B326" s="72" t="s">
        <v>1083</v>
      </c>
      <c r="C326" s="72" t="s">
        <v>1084</v>
      </c>
      <c r="D326" s="68" t="s">
        <v>1065</v>
      </c>
      <c r="E326" s="68"/>
      <c r="F326" s="70" t="str">
        <f t="shared" si="32"/>
        <v>ぷ０８</v>
      </c>
      <c r="G326" s="68" t="str">
        <f t="shared" si="31"/>
        <v>新屋正男</v>
      </c>
      <c r="H326" s="78" t="s">
        <v>1066</v>
      </c>
      <c r="I326" s="78" t="s">
        <v>45</v>
      </c>
      <c r="J326" s="156">
        <v>1943</v>
      </c>
      <c r="K326" s="77">
        <f t="shared" si="33"/>
        <v>76</v>
      </c>
      <c r="L326" s="89" t="str">
        <f t="shared" si="30"/>
        <v>OK</v>
      </c>
      <c r="M326" s="72" t="s">
        <v>53</v>
      </c>
    </row>
    <row r="327" spans="1:13" ht="13.5">
      <c r="A327" s="68" t="s">
        <v>1085</v>
      </c>
      <c r="B327" s="72" t="s">
        <v>47</v>
      </c>
      <c r="C327" s="72" t="s">
        <v>1086</v>
      </c>
      <c r="D327" s="68" t="s">
        <v>1065</v>
      </c>
      <c r="E327" s="68"/>
      <c r="F327" s="70" t="str">
        <f t="shared" si="32"/>
        <v>ぷ０９</v>
      </c>
      <c r="G327" s="68" t="str">
        <f t="shared" si="31"/>
        <v>青木保憲</v>
      </c>
      <c r="H327" s="78" t="s">
        <v>1066</v>
      </c>
      <c r="I327" s="78" t="s">
        <v>45</v>
      </c>
      <c r="J327" s="156">
        <v>1949</v>
      </c>
      <c r="K327" s="77">
        <f t="shared" si="33"/>
        <v>70</v>
      </c>
      <c r="L327" s="89" t="str">
        <f t="shared" si="30"/>
        <v>OK</v>
      </c>
      <c r="M327" s="72" t="s">
        <v>53</v>
      </c>
    </row>
    <row r="328" spans="1:13" ht="13.5">
      <c r="A328" s="68" t="s">
        <v>1087</v>
      </c>
      <c r="B328" s="72" t="s">
        <v>56</v>
      </c>
      <c r="C328" s="72" t="s">
        <v>1088</v>
      </c>
      <c r="D328" s="68" t="s">
        <v>1065</v>
      </c>
      <c r="E328" s="68"/>
      <c r="F328" s="70" t="str">
        <f t="shared" si="32"/>
        <v>ぷ１０</v>
      </c>
      <c r="G328" s="68" t="str">
        <f t="shared" si="31"/>
        <v>谷口一男</v>
      </c>
      <c r="H328" s="78" t="s">
        <v>1066</v>
      </c>
      <c r="I328" s="78" t="s">
        <v>45</v>
      </c>
      <c r="J328" s="157">
        <v>1953</v>
      </c>
      <c r="K328" s="77">
        <f t="shared" si="33"/>
        <v>66</v>
      </c>
      <c r="L328" s="89" t="str">
        <f t="shared" si="30"/>
        <v>OK</v>
      </c>
      <c r="M328" s="158" t="s">
        <v>46</v>
      </c>
    </row>
    <row r="329" spans="1:13" ht="13.5">
      <c r="A329" s="68" t="s">
        <v>1089</v>
      </c>
      <c r="B329" s="159" t="s">
        <v>1090</v>
      </c>
      <c r="C329" s="159" t="s">
        <v>1091</v>
      </c>
      <c r="D329" s="68" t="s">
        <v>1065</v>
      </c>
      <c r="E329" s="89"/>
      <c r="F329" s="70" t="str">
        <f t="shared" si="32"/>
        <v>ぷ１１</v>
      </c>
      <c r="G329" s="68" t="str">
        <f t="shared" si="31"/>
        <v>小柳寛明</v>
      </c>
      <c r="H329" s="78" t="s">
        <v>1066</v>
      </c>
      <c r="I329" s="78" t="s">
        <v>45</v>
      </c>
      <c r="J329" s="156">
        <v>1943</v>
      </c>
      <c r="K329" s="77">
        <f t="shared" si="33"/>
        <v>76</v>
      </c>
      <c r="L329" s="89" t="str">
        <f t="shared" si="30"/>
        <v>OK</v>
      </c>
      <c r="M329" s="72" t="s">
        <v>53</v>
      </c>
    </row>
    <row r="330" spans="1:13" ht="13.5">
      <c r="A330" s="68" t="s">
        <v>1092</v>
      </c>
      <c r="B330" s="68" t="s">
        <v>1093</v>
      </c>
      <c r="C330" s="68" t="s">
        <v>1094</v>
      </c>
      <c r="D330" s="68" t="s">
        <v>1065</v>
      </c>
      <c r="E330" s="89"/>
      <c r="F330" s="70" t="str">
        <f t="shared" si="32"/>
        <v>ぷ１２</v>
      </c>
      <c r="G330" s="68" t="str">
        <f t="shared" si="31"/>
        <v>関塚清茂</v>
      </c>
      <c r="H330" s="78" t="s">
        <v>1066</v>
      </c>
      <c r="I330" s="78" t="s">
        <v>45</v>
      </c>
      <c r="J330" s="156">
        <v>1936</v>
      </c>
      <c r="K330" s="77">
        <f t="shared" si="33"/>
        <v>83</v>
      </c>
      <c r="L330" s="89" t="str">
        <f t="shared" si="30"/>
        <v>OK</v>
      </c>
      <c r="M330" s="72" t="s">
        <v>53</v>
      </c>
    </row>
    <row r="331" spans="1:13" ht="13.5">
      <c r="A331" s="68" t="s">
        <v>1095</v>
      </c>
      <c r="B331" s="68" t="s">
        <v>1096</v>
      </c>
      <c r="C331" s="68" t="s">
        <v>1097</v>
      </c>
      <c r="D331" s="68" t="s">
        <v>1065</v>
      </c>
      <c r="E331" s="89"/>
      <c r="F331" s="70" t="str">
        <f t="shared" si="32"/>
        <v>ぷ１３</v>
      </c>
      <c r="G331" s="68" t="str">
        <f t="shared" si="31"/>
        <v>早川浩</v>
      </c>
      <c r="H331" s="78" t="s">
        <v>1066</v>
      </c>
      <c r="I331" s="78" t="s">
        <v>45</v>
      </c>
      <c r="J331" s="156">
        <v>1951</v>
      </c>
      <c r="K331" s="77">
        <f t="shared" si="33"/>
        <v>68</v>
      </c>
      <c r="L331" s="89" t="str">
        <f t="shared" si="30"/>
        <v>OK</v>
      </c>
      <c r="M331" s="68" t="s">
        <v>101</v>
      </c>
    </row>
    <row r="332" spans="1:13" ht="13.5">
      <c r="A332" s="68" t="s">
        <v>1098</v>
      </c>
      <c r="B332" s="80" t="s">
        <v>1099</v>
      </c>
      <c r="C332" s="80" t="s">
        <v>1100</v>
      </c>
      <c r="D332" s="68" t="s">
        <v>1065</v>
      </c>
      <c r="E332" s="89"/>
      <c r="F332" s="70" t="str">
        <f t="shared" si="32"/>
        <v>ぷ１４</v>
      </c>
      <c r="G332" s="68" t="str">
        <f t="shared" si="31"/>
        <v>堀部品子</v>
      </c>
      <c r="H332" s="78" t="s">
        <v>1066</v>
      </c>
      <c r="I332" s="103" t="s">
        <v>52</v>
      </c>
      <c r="J332" s="156">
        <v>1951</v>
      </c>
      <c r="K332" s="77">
        <f t="shared" si="33"/>
        <v>68</v>
      </c>
      <c r="L332" s="89" t="str">
        <f t="shared" si="30"/>
        <v>OK</v>
      </c>
      <c r="M332" s="82" t="s">
        <v>66</v>
      </c>
    </row>
    <row r="333" spans="1:13" ht="13.5">
      <c r="A333" s="68" t="s">
        <v>1101</v>
      </c>
      <c r="B333" s="80" t="s">
        <v>1102</v>
      </c>
      <c r="C333" s="80" t="s">
        <v>1103</v>
      </c>
      <c r="D333" s="68" t="s">
        <v>1065</v>
      </c>
      <c r="E333" s="89"/>
      <c r="F333" s="70" t="str">
        <f t="shared" si="32"/>
        <v>ぷ１５</v>
      </c>
      <c r="G333" s="68" t="str">
        <f t="shared" si="31"/>
        <v>森谷洋子</v>
      </c>
      <c r="H333" s="78" t="s">
        <v>1066</v>
      </c>
      <c r="I333" s="103" t="s">
        <v>52</v>
      </c>
      <c r="J333" s="156">
        <v>1951</v>
      </c>
      <c r="K333" s="77">
        <f t="shared" si="33"/>
        <v>68</v>
      </c>
      <c r="L333" s="89" t="str">
        <f t="shared" si="30"/>
        <v>OK</v>
      </c>
      <c r="M333" s="72" t="s">
        <v>164</v>
      </c>
    </row>
    <row r="334" spans="1:13" ht="13.5">
      <c r="A334" s="68" t="s">
        <v>1104</v>
      </c>
      <c r="B334" s="80" t="s">
        <v>1105</v>
      </c>
      <c r="C334" s="80" t="s">
        <v>1106</v>
      </c>
      <c r="D334" s="68" t="s">
        <v>1065</v>
      </c>
      <c r="E334" s="89"/>
      <c r="F334" s="70" t="str">
        <f t="shared" si="32"/>
        <v>ぷ１６</v>
      </c>
      <c r="G334" s="68" t="str">
        <f t="shared" si="31"/>
        <v>田邉俊子</v>
      </c>
      <c r="H334" s="78" t="s">
        <v>1066</v>
      </c>
      <c r="I334" s="103" t="s">
        <v>52</v>
      </c>
      <c r="J334" s="156">
        <v>1958</v>
      </c>
      <c r="K334" s="77">
        <f t="shared" si="33"/>
        <v>61</v>
      </c>
      <c r="L334" s="89" t="str">
        <f t="shared" si="30"/>
        <v>OK</v>
      </c>
      <c r="M334" s="72" t="s">
        <v>46</v>
      </c>
    </row>
    <row r="335" spans="1:13" ht="13.5">
      <c r="A335" s="68" t="s">
        <v>1107</v>
      </c>
      <c r="B335" s="68" t="s">
        <v>1108</v>
      </c>
      <c r="C335" s="68" t="s">
        <v>1109</v>
      </c>
      <c r="D335" s="68" t="s">
        <v>1065</v>
      </c>
      <c r="E335" s="89"/>
      <c r="F335" s="70" t="str">
        <f t="shared" si="32"/>
        <v>ぷ１７</v>
      </c>
      <c r="G335" s="68" t="str">
        <f t="shared" si="31"/>
        <v>堀川敬児</v>
      </c>
      <c r="H335" s="78" t="s">
        <v>1066</v>
      </c>
      <c r="I335" s="78" t="s">
        <v>45</v>
      </c>
      <c r="J335" s="156">
        <v>1952</v>
      </c>
      <c r="K335" s="77">
        <f t="shared" si="33"/>
        <v>67</v>
      </c>
      <c r="L335" s="89" t="str">
        <f t="shared" si="30"/>
        <v>OK</v>
      </c>
      <c r="M335" s="72" t="s">
        <v>53</v>
      </c>
    </row>
    <row r="336" spans="1:13" ht="13.5">
      <c r="A336" s="68" t="s">
        <v>1110</v>
      </c>
      <c r="B336" s="80" t="s">
        <v>1111</v>
      </c>
      <c r="C336" s="80" t="s">
        <v>1112</v>
      </c>
      <c r="D336" s="68" t="s">
        <v>1065</v>
      </c>
      <c r="F336" s="70" t="str">
        <f t="shared" si="32"/>
        <v>ぷ１８</v>
      </c>
      <c r="G336" s="68" t="str">
        <f t="shared" si="31"/>
        <v>本池清子</v>
      </c>
      <c r="H336" s="78" t="s">
        <v>1066</v>
      </c>
      <c r="I336" s="103" t="s">
        <v>52</v>
      </c>
      <c r="J336" s="156">
        <v>1967</v>
      </c>
      <c r="K336" s="77">
        <f t="shared" si="33"/>
        <v>52</v>
      </c>
      <c r="L336" s="89" t="str">
        <f t="shared" si="30"/>
        <v>OK</v>
      </c>
      <c r="M336" s="72" t="s">
        <v>198</v>
      </c>
    </row>
    <row r="337" spans="1:13" ht="13.5">
      <c r="A337" s="68" t="s">
        <v>1113</v>
      </c>
      <c r="B337" s="80" t="s">
        <v>360</v>
      </c>
      <c r="C337" s="80" t="s">
        <v>1114</v>
      </c>
      <c r="D337" s="68" t="s">
        <v>1065</v>
      </c>
      <c r="F337" s="70" t="str">
        <f t="shared" si="32"/>
        <v>ぷ１９</v>
      </c>
      <c r="G337" s="68" t="str">
        <f t="shared" si="31"/>
        <v>山田晶枝</v>
      </c>
      <c r="H337" s="78" t="s">
        <v>1066</v>
      </c>
      <c r="I337" s="103" t="s">
        <v>52</v>
      </c>
      <c r="J337" s="156">
        <v>1972</v>
      </c>
      <c r="K337" s="77">
        <f t="shared" si="33"/>
        <v>47</v>
      </c>
      <c r="L337" s="89" t="str">
        <f t="shared" si="30"/>
        <v>OK</v>
      </c>
      <c r="M337" s="72" t="s">
        <v>164</v>
      </c>
    </row>
    <row r="338" spans="1:13" ht="13.5">
      <c r="A338" s="68" t="s">
        <v>1115</v>
      </c>
      <c r="B338" s="158" t="s">
        <v>1116</v>
      </c>
      <c r="C338" s="158" t="s">
        <v>1117</v>
      </c>
      <c r="D338" s="158" t="s">
        <v>1065</v>
      </c>
      <c r="E338" s="158"/>
      <c r="F338" s="158" t="str">
        <f t="shared" si="32"/>
        <v>ぷ２０</v>
      </c>
      <c r="G338" s="158" t="str">
        <f t="shared" si="31"/>
        <v>鶴田進</v>
      </c>
      <c r="H338" s="158" t="s">
        <v>1066</v>
      </c>
      <c r="I338" s="158" t="s">
        <v>45</v>
      </c>
      <c r="J338" s="157">
        <v>1950</v>
      </c>
      <c r="K338" s="77">
        <f t="shared" si="33"/>
        <v>69</v>
      </c>
      <c r="L338" s="89" t="str">
        <f t="shared" si="30"/>
        <v>OK</v>
      </c>
      <c r="M338" s="158" t="s">
        <v>53</v>
      </c>
    </row>
    <row r="339" spans="1:13" ht="13.5">
      <c r="A339" s="68" t="s">
        <v>1118</v>
      </c>
      <c r="B339" s="160" t="s">
        <v>1119</v>
      </c>
      <c r="C339" s="160" t="s">
        <v>1120</v>
      </c>
      <c r="D339" s="158" t="s">
        <v>1065</v>
      </c>
      <c r="E339" s="161"/>
      <c r="F339" s="158" t="str">
        <f t="shared" si="32"/>
        <v>ぷ２１</v>
      </c>
      <c r="G339" s="159" t="s">
        <v>1121</v>
      </c>
      <c r="H339" s="158" t="s">
        <v>1066</v>
      </c>
      <c r="I339" s="103" t="s">
        <v>52</v>
      </c>
      <c r="J339" s="157">
        <v>1948</v>
      </c>
      <c r="K339" s="77">
        <f t="shared" si="33"/>
        <v>71</v>
      </c>
      <c r="L339" s="89" t="str">
        <f t="shared" si="30"/>
        <v>OK</v>
      </c>
      <c r="M339" s="162" t="s">
        <v>66</v>
      </c>
    </row>
    <row r="340" spans="1:13" ht="15" customHeight="1">
      <c r="A340" s="68" t="s">
        <v>1122</v>
      </c>
      <c r="B340" s="159" t="s">
        <v>1123</v>
      </c>
      <c r="C340" s="159" t="s">
        <v>1124</v>
      </c>
      <c r="D340" s="158" t="s">
        <v>1065</v>
      </c>
      <c r="F340" s="158" t="s">
        <v>1125</v>
      </c>
      <c r="G340" s="159" t="s">
        <v>1126</v>
      </c>
      <c r="H340" s="158" t="s">
        <v>1066</v>
      </c>
      <c r="I340" s="158" t="s">
        <v>45</v>
      </c>
      <c r="J340" s="157">
        <v>1955</v>
      </c>
      <c r="K340" s="77">
        <f t="shared" si="33"/>
        <v>64</v>
      </c>
      <c r="L340" s="89" t="str">
        <f t="shared" si="30"/>
        <v>OK</v>
      </c>
      <c r="M340" s="162" t="s">
        <v>66</v>
      </c>
    </row>
    <row r="341" spans="1:13" s="66" customFormat="1" ht="13.5" customHeight="1">
      <c r="A341" s="68" t="s">
        <v>1127</v>
      </c>
      <c r="B341" s="66" t="s">
        <v>1128</v>
      </c>
      <c r="C341" s="66" t="s">
        <v>1129</v>
      </c>
      <c r="D341" s="158" t="s">
        <v>1065</v>
      </c>
      <c r="F341" s="66" t="s">
        <v>1130</v>
      </c>
      <c r="G341" s="66" t="s">
        <v>1131</v>
      </c>
      <c r="H341" s="158" t="s">
        <v>1066</v>
      </c>
      <c r="I341" s="158" t="s">
        <v>45</v>
      </c>
      <c r="J341" s="55">
        <v>1955</v>
      </c>
      <c r="K341" s="77">
        <f t="shared" si="33"/>
        <v>64</v>
      </c>
      <c r="L341" s="89" t="str">
        <f t="shared" si="30"/>
        <v>OK</v>
      </c>
      <c r="M341" s="162" t="s">
        <v>66</v>
      </c>
    </row>
    <row r="342" spans="1:13" s="66" customFormat="1" ht="18" customHeight="1">
      <c r="A342" s="68" t="s">
        <v>1132</v>
      </c>
      <c r="B342" s="66" t="s">
        <v>1119</v>
      </c>
      <c r="C342" s="66" t="s">
        <v>1133</v>
      </c>
      <c r="D342" s="158" t="s">
        <v>1065</v>
      </c>
      <c r="F342" s="66" t="s">
        <v>1134</v>
      </c>
      <c r="G342" s="66" t="s">
        <v>1135</v>
      </c>
      <c r="H342" s="158" t="s">
        <v>1066</v>
      </c>
      <c r="I342" s="158" t="s">
        <v>45</v>
      </c>
      <c r="J342" s="55">
        <v>1948</v>
      </c>
      <c r="K342" s="77">
        <f t="shared" si="33"/>
        <v>71</v>
      </c>
      <c r="L342" s="89" t="str">
        <f t="shared" si="30"/>
        <v>OK</v>
      </c>
      <c r="M342" s="162" t="s">
        <v>66</v>
      </c>
    </row>
    <row r="343" spans="1:13" s="66" customFormat="1" ht="13.5">
      <c r="A343" s="68" t="s">
        <v>1136</v>
      </c>
      <c r="B343" s="67" t="s">
        <v>1093</v>
      </c>
      <c r="C343" s="67" t="s">
        <v>1137</v>
      </c>
      <c r="D343" s="66" t="s">
        <v>1065</v>
      </c>
      <c r="F343" s="66" t="s">
        <v>1138</v>
      </c>
      <c r="G343" s="66" t="s">
        <v>1139</v>
      </c>
      <c r="H343" s="66" t="s">
        <v>1066</v>
      </c>
      <c r="I343" s="67" t="s">
        <v>52</v>
      </c>
      <c r="J343" s="55">
        <v>1945</v>
      </c>
      <c r="K343" s="77">
        <f t="shared" si="33"/>
        <v>74</v>
      </c>
      <c r="L343" s="89" t="str">
        <f t="shared" si="30"/>
        <v>OK</v>
      </c>
      <c r="M343" s="125" t="s">
        <v>53</v>
      </c>
    </row>
    <row r="344" spans="1:13" ht="15" customHeight="1">
      <c r="A344" s="66" t="s">
        <v>1140</v>
      </c>
      <c r="B344" s="66" t="s">
        <v>1141</v>
      </c>
      <c r="C344" s="66" t="s">
        <v>1142</v>
      </c>
      <c r="D344" s="66" t="s">
        <v>1065</v>
      </c>
      <c r="E344" s="66"/>
      <c r="F344" s="66" t="s">
        <v>1143</v>
      </c>
      <c r="G344" s="66" t="s">
        <v>1144</v>
      </c>
      <c r="H344" s="66" t="s">
        <v>1066</v>
      </c>
      <c r="I344" s="66" t="s">
        <v>45</v>
      </c>
      <c r="J344" s="55">
        <v>1953</v>
      </c>
      <c r="K344" s="66">
        <v>66</v>
      </c>
      <c r="L344" s="66" t="s">
        <v>837</v>
      </c>
      <c r="M344" s="66" t="s">
        <v>53</v>
      </c>
    </row>
    <row r="345" spans="1:13" ht="15" customHeight="1">
      <c r="A345" s="66" t="s">
        <v>1145</v>
      </c>
      <c r="B345" s="66" t="s">
        <v>1146</v>
      </c>
      <c r="C345" s="66" t="s">
        <v>1084</v>
      </c>
      <c r="D345" s="66" t="s">
        <v>1065</v>
      </c>
      <c r="E345" s="66"/>
      <c r="F345" s="66" t="s">
        <v>1145</v>
      </c>
      <c r="G345" s="66" t="s">
        <v>1147</v>
      </c>
      <c r="H345" s="66" t="s">
        <v>1066</v>
      </c>
      <c r="I345" s="66" t="s">
        <v>45</v>
      </c>
      <c r="J345" s="55">
        <v>1949</v>
      </c>
      <c r="K345" s="66">
        <v>70</v>
      </c>
      <c r="L345" s="66" t="s">
        <v>837</v>
      </c>
      <c r="M345" s="66" t="s">
        <v>51</v>
      </c>
    </row>
    <row r="346" spans="1:13" ht="13.5">
      <c r="A346" s="158"/>
      <c r="B346" s="158"/>
      <c r="C346" s="158"/>
      <c r="D346" s="158"/>
      <c r="E346" s="158"/>
      <c r="F346" s="158"/>
      <c r="H346" s="158"/>
      <c r="I346" s="158"/>
      <c r="J346" s="157"/>
      <c r="L346" s="70"/>
      <c r="M346" s="158"/>
    </row>
    <row r="347" spans="1:13" ht="13.5">
      <c r="A347" s="158"/>
      <c r="B347" s="162"/>
      <c r="C347" s="162"/>
      <c r="D347" s="158"/>
      <c r="E347" s="158"/>
      <c r="F347" s="158"/>
      <c r="H347" s="158"/>
      <c r="I347" s="103"/>
      <c r="J347" s="157"/>
      <c r="L347" s="70"/>
      <c r="M347" s="158"/>
    </row>
    <row r="348" spans="1:13" ht="13.5">
      <c r="A348" s="158"/>
      <c r="B348" s="162"/>
      <c r="C348" s="162"/>
      <c r="D348" s="158"/>
      <c r="E348" s="158"/>
      <c r="F348" s="158"/>
      <c r="H348" s="158"/>
      <c r="I348" s="103"/>
      <c r="J348" s="157"/>
      <c r="L348" s="70"/>
      <c r="M348" s="158"/>
    </row>
    <row r="349" spans="1:13" ht="13.5">
      <c r="A349" s="158"/>
      <c r="B349" s="162"/>
      <c r="C349" s="162"/>
      <c r="D349" s="158"/>
      <c r="E349" s="158"/>
      <c r="F349" s="158"/>
      <c r="H349" s="158"/>
      <c r="I349" s="163"/>
      <c r="J349" s="157"/>
      <c r="L349" s="70"/>
      <c r="M349" s="158"/>
    </row>
    <row r="350" spans="1:13" ht="13.5">
      <c r="A350" s="158"/>
      <c r="B350" s="158"/>
      <c r="C350" s="158"/>
      <c r="D350" s="158"/>
      <c r="E350" s="158"/>
      <c r="F350" s="158"/>
      <c r="H350" s="158"/>
      <c r="I350" s="158"/>
      <c r="J350" s="157"/>
      <c r="L350" s="70"/>
      <c r="M350" s="158"/>
    </row>
    <row r="351" spans="1:13" ht="13.5">
      <c r="A351" s="158"/>
      <c r="B351" s="159"/>
      <c r="C351" s="159"/>
      <c r="D351" s="158"/>
      <c r="E351" s="161"/>
      <c r="F351" s="158"/>
      <c r="H351" s="158"/>
      <c r="I351" s="158"/>
      <c r="J351" s="157"/>
      <c r="L351" s="70"/>
      <c r="M351" s="162"/>
    </row>
    <row r="352" spans="1:13" ht="13.5">
      <c r="A352" s="158"/>
      <c r="B352" s="160"/>
      <c r="C352" s="160"/>
      <c r="D352" s="158"/>
      <c r="E352" s="161"/>
      <c r="F352" s="158"/>
      <c r="H352" s="158"/>
      <c r="I352" s="103"/>
      <c r="J352" s="157"/>
      <c r="L352" s="70"/>
      <c r="M352" s="162"/>
    </row>
    <row r="353" spans="1:13" ht="13.5">
      <c r="A353" s="158"/>
      <c r="B353" s="159"/>
      <c r="C353" s="159"/>
      <c r="D353" s="158"/>
      <c r="F353" s="158"/>
      <c r="H353" s="158"/>
      <c r="I353" s="158"/>
      <c r="J353" s="157"/>
      <c r="L353" s="70"/>
      <c r="M353" s="158"/>
    </row>
    <row r="354" spans="1:13" ht="13.5">
      <c r="A354" s="158"/>
      <c r="B354" s="159"/>
      <c r="C354" s="159"/>
      <c r="D354" s="158"/>
      <c r="F354" s="158"/>
      <c r="H354" s="158"/>
      <c r="I354" s="158"/>
      <c r="J354" s="164"/>
      <c r="K354" s="165"/>
      <c r="L354" s="70"/>
      <c r="M354" s="158"/>
    </row>
    <row r="355" spans="1:13" ht="13.5">
      <c r="A355" s="158"/>
      <c r="B355" s="159"/>
      <c r="C355" s="159"/>
      <c r="D355" s="158"/>
      <c r="F355" s="158"/>
      <c r="G355" s="158"/>
      <c r="H355" s="158"/>
      <c r="I355" s="158"/>
      <c r="J355" s="164"/>
      <c r="K355" s="165"/>
      <c r="L355" s="158"/>
      <c r="M355" s="158"/>
    </row>
    <row r="356" spans="1:14" ht="13.5">
      <c r="A356" s="68"/>
      <c r="B356" s="660" t="s">
        <v>1148</v>
      </c>
      <c r="C356" s="660"/>
      <c r="D356" s="660"/>
      <c r="E356" s="662" t="s">
        <v>1149</v>
      </c>
      <c r="F356" s="662"/>
      <c r="G356" s="662"/>
      <c r="H356" s="662"/>
      <c r="I356" s="125" t="s">
        <v>41</v>
      </c>
      <c r="J356" s="209"/>
      <c r="K356" s="209"/>
      <c r="L356" s="125" t="s">
        <v>42</v>
      </c>
      <c r="M356" s="125"/>
      <c r="N356" s="80"/>
    </row>
    <row r="357" spans="2:14" ht="13.5">
      <c r="B357" s="660"/>
      <c r="C357" s="660"/>
      <c r="D357" s="660"/>
      <c r="E357" s="662"/>
      <c r="F357" s="662"/>
      <c r="G357" s="662"/>
      <c r="H357" s="662"/>
      <c r="I357" s="660">
        <f>COUNTIF($M$361:$M$368,"東近江市")</f>
        <v>1</v>
      </c>
      <c r="J357" s="660">
        <f>COUNTIF($M$322:$M$351,"東近江市")</f>
        <v>6</v>
      </c>
      <c r="K357" s="209"/>
      <c r="L357" s="663">
        <f>(I357/RIGHT(A368,2))</f>
        <v>0.125</v>
      </c>
      <c r="M357" s="663">
        <f>(L357/RIGHT(F393,2))</f>
        <v>0.0078125</v>
      </c>
      <c r="N357" s="80"/>
    </row>
    <row r="358" spans="2:11" ht="13.5">
      <c r="B358" s="72" t="s">
        <v>495</v>
      </c>
      <c r="C358" s="72"/>
      <c r="D358" s="73" t="s">
        <v>43</v>
      </c>
      <c r="E358" s="66"/>
      <c r="J358" s="68"/>
      <c r="K358" s="68"/>
    </row>
    <row r="359" spans="2:12" ht="13.5">
      <c r="B359" s="664" t="s">
        <v>496</v>
      </c>
      <c r="C359" s="664"/>
      <c r="D359" s="68" t="s">
        <v>44</v>
      </c>
      <c r="E359" s="66"/>
      <c r="F359" s="66"/>
      <c r="G359" s="66"/>
      <c r="H359" s="71"/>
      <c r="I359" s="114"/>
      <c r="J359" s="114"/>
      <c r="K359" s="114"/>
      <c r="L359" s="70"/>
    </row>
    <row r="360" spans="2:12" ht="13.5">
      <c r="B360" s="72"/>
      <c r="C360" s="72"/>
      <c r="D360" s="89"/>
      <c r="F360" s="70"/>
      <c r="K360" s="77"/>
      <c r="L360" s="70"/>
    </row>
    <row r="361" spans="1:13" ht="13.5">
      <c r="A361" s="68" t="s">
        <v>497</v>
      </c>
      <c r="B361" s="72" t="s">
        <v>1150</v>
      </c>
      <c r="C361" s="72" t="s">
        <v>1151</v>
      </c>
      <c r="D361" s="68" t="str">
        <f>$B$358</f>
        <v>積樹T</v>
      </c>
      <c r="F361" s="70" t="str">
        <f aca="true" t="shared" si="34" ref="F361:F368">A361</f>
        <v>せ０１</v>
      </c>
      <c r="G361" s="68" t="str">
        <f aca="true" t="shared" si="35" ref="G361:G368">B361&amp;C361</f>
        <v>白井秀幸</v>
      </c>
      <c r="H361" s="78" t="str">
        <f>$B$359</f>
        <v>積水樹脂テニスクラブ</v>
      </c>
      <c r="I361" s="78" t="s">
        <v>45</v>
      </c>
      <c r="J361" s="79">
        <v>1988</v>
      </c>
      <c r="K361" s="77">
        <f aca="true" t="shared" si="36" ref="K361:K368">IF(J361="","",(2019-J361))</f>
        <v>31</v>
      </c>
      <c r="L361" s="70" t="str">
        <f aca="true" t="shared" si="37" ref="L361:L368">IF(G361="","",IF(COUNTIF($G$3:$G$674,G361)&gt;1,"2重登録","OK"))</f>
        <v>OK</v>
      </c>
      <c r="M361" s="166" t="s">
        <v>470</v>
      </c>
    </row>
    <row r="362" spans="1:13" ht="13.5">
      <c r="A362" s="68" t="s">
        <v>499</v>
      </c>
      <c r="B362" s="125" t="s">
        <v>1152</v>
      </c>
      <c r="C362" s="125" t="s">
        <v>1153</v>
      </c>
      <c r="D362" s="68" t="str">
        <f aca="true" t="shared" si="38" ref="D362:D368">$B$358</f>
        <v>積樹T</v>
      </c>
      <c r="F362" s="70" t="str">
        <f t="shared" si="34"/>
        <v>せ０２</v>
      </c>
      <c r="G362" s="68" t="str">
        <f t="shared" si="35"/>
        <v>国村昌生</v>
      </c>
      <c r="H362" s="78" t="str">
        <f aca="true" t="shared" si="39" ref="H362:H368">$B$359</f>
        <v>積水樹脂テニスクラブ</v>
      </c>
      <c r="I362" s="78" t="s">
        <v>45</v>
      </c>
      <c r="J362" s="76">
        <v>1983</v>
      </c>
      <c r="K362" s="77">
        <f t="shared" si="36"/>
        <v>36</v>
      </c>
      <c r="L362" s="70" t="str">
        <f t="shared" si="37"/>
        <v>OK</v>
      </c>
      <c r="M362" s="167" t="s">
        <v>628</v>
      </c>
    </row>
    <row r="363" spans="1:13" ht="13.5">
      <c r="A363" s="68" t="s">
        <v>501</v>
      </c>
      <c r="B363" s="72" t="s">
        <v>1154</v>
      </c>
      <c r="C363" s="72" t="s">
        <v>1155</v>
      </c>
      <c r="D363" s="68" t="str">
        <f t="shared" si="38"/>
        <v>積樹T</v>
      </c>
      <c r="F363" s="70" t="str">
        <f t="shared" si="34"/>
        <v>せ０３</v>
      </c>
      <c r="G363" s="68" t="str">
        <f t="shared" si="35"/>
        <v>上原悠</v>
      </c>
      <c r="H363" s="78" t="str">
        <f t="shared" si="39"/>
        <v>積水樹脂テニスクラブ</v>
      </c>
      <c r="I363" s="78" t="s">
        <v>45</v>
      </c>
      <c r="J363" s="79">
        <v>1983</v>
      </c>
      <c r="K363" s="77">
        <f t="shared" si="36"/>
        <v>36</v>
      </c>
      <c r="L363" s="70" t="str">
        <f>IF(G363="","",IF(COUNTIF($G$3:$G$671,G363)&gt;1,"2重登録","OK"))</f>
        <v>OK</v>
      </c>
      <c r="M363" s="82" t="s">
        <v>466</v>
      </c>
    </row>
    <row r="364" spans="1:13" ht="13.5">
      <c r="A364" s="68" t="s">
        <v>502</v>
      </c>
      <c r="B364" s="106" t="s">
        <v>1156</v>
      </c>
      <c r="C364" s="106" t="s">
        <v>1157</v>
      </c>
      <c r="D364" s="68" t="str">
        <f t="shared" si="38"/>
        <v>積樹T</v>
      </c>
      <c r="F364" s="70" t="str">
        <f t="shared" si="34"/>
        <v>せ０４</v>
      </c>
      <c r="G364" s="68" t="str">
        <f t="shared" si="35"/>
        <v>宮崎大悟</v>
      </c>
      <c r="H364" s="78" t="str">
        <f t="shared" si="39"/>
        <v>積水樹脂テニスクラブ</v>
      </c>
      <c r="I364" s="78" t="s">
        <v>45</v>
      </c>
      <c r="J364" s="79">
        <v>1989</v>
      </c>
      <c r="K364" s="77">
        <f t="shared" si="36"/>
        <v>30</v>
      </c>
      <c r="L364" s="70" t="str">
        <f t="shared" si="37"/>
        <v>OK</v>
      </c>
      <c r="M364" s="125" t="s">
        <v>733</v>
      </c>
    </row>
    <row r="365" spans="1:13" ht="13.5">
      <c r="A365" s="68" t="s">
        <v>504</v>
      </c>
      <c r="B365" s="106" t="s">
        <v>735</v>
      </c>
      <c r="C365" s="72" t="s">
        <v>736</v>
      </c>
      <c r="D365" s="68" t="str">
        <f t="shared" si="38"/>
        <v>積樹T</v>
      </c>
      <c r="F365" s="70" t="str">
        <f t="shared" si="34"/>
        <v>せ０５</v>
      </c>
      <c r="G365" s="68" t="str">
        <f t="shared" si="35"/>
        <v>永友康貴</v>
      </c>
      <c r="H365" s="78" t="str">
        <f t="shared" si="39"/>
        <v>積水樹脂テニスクラブ</v>
      </c>
      <c r="I365" s="78" t="s">
        <v>45</v>
      </c>
      <c r="J365" s="79">
        <v>1991</v>
      </c>
      <c r="K365" s="77">
        <f t="shared" si="36"/>
        <v>28</v>
      </c>
      <c r="L365" s="70" t="str">
        <f t="shared" si="37"/>
        <v>OK</v>
      </c>
      <c r="M365" s="125" t="s">
        <v>636</v>
      </c>
    </row>
    <row r="366" spans="1:13" ht="13.5">
      <c r="A366" s="68" t="s">
        <v>505</v>
      </c>
      <c r="B366" s="106" t="s">
        <v>498</v>
      </c>
      <c r="C366" s="72" t="s">
        <v>734</v>
      </c>
      <c r="D366" s="68" t="str">
        <f t="shared" si="38"/>
        <v>積樹T</v>
      </c>
      <c r="F366" s="70" t="str">
        <f t="shared" si="34"/>
        <v>せ０６</v>
      </c>
      <c r="G366" s="68" t="str">
        <f t="shared" si="35"/>
        <v>清水英泰</v>
      </c>
      <c r="H366" s="78" t="str">
        <f t="shared" si="39"/>
        <v>積水樹脂テニスクラブ</v>
      </c>
      <c r="I366" s="78" t="s">
        <v>45</v>
      </c>
      <c r="J366" s="79">
        <v>1963</v>
      </c>
      <c r="K366" s="77">
        <f t="shared" si="36"/>
        <v>56</v>
      </c>
      <c r="L366" s="70" t="str">
        <f t="shared" si="37"/>
        <v>OK</v>
      </c>
      <c r="M366" s="125" t="s">
        <v>678</v>
      </c>
    </row>
    <row r="367" spans="1:13" ht="13.5">
      <c r="A367" s="68" t="s">
        <v>1158</v>
      </c>
      <c r="B367" s="106" t="s">
        <v>1159</v>
      </c>
      <c r="C367" s="106" t="s">
        <v>1160</v>
      </c>
      <c r="D367" s="68" t="str">
        <f t="shared" si="38"/>
        <v>積樹T</v>
      </c>
      <c r="F367" s="70" t="str">
        <f t="shared" si="34"/>
        <v>せ０７</v>
      </c>
      <c r="G367" s="68" t="str">
        <f t="shared" si="35"/>
        <v>西垣学</v>
      </c>
      <c r="H367" s="78" t="str">
        <f t="shared" si="39"/>
        <v>積水樹脂テニスクラブ</v>
      </c>
      <c r="I367" s="78" t="s">
        <v>45</v>
      </c>
      <c r="J367" s="79">
        <v>1974</v>
      </c>
      <c r="K367" s="77">
        <f t="shared" si="36"/>
        <v>45</v>
      </c>
      <c r="L367" s="70" t="str">
        <f t="shared" si="37"/>
        <v>OK</v>
      </c>
      <c r="M367" s="125" t="s">
        <v>594</v>
      </c>
    </row>
    <row r="368" spans="1:13" ht="13.5">
      <c r="A368" s="68" t="s">
        <v>508</v>
      </c>
      <c r="B368" s="106" t="s">
        <v>506</v>
      </c>
      <c r="C368" s="106" t="s">
        <v>507</v>
      </c>
      <c r="D368" s="68" t="str">
        <f t="shared" si="38"/>
        <v>積樹T</v>
      </c>
      <c r="F368" s="70" t="str">
        <f t="shared" si="34"/>
        <v>せ０８</v>
      </c>
      <c r="G368" s="68" t="str">
        <f t="shared" si="35"/>
        <v>平野和也</v>
      </c>
      <c r="H368" s="78" t="str">
        <f t="shared" si="39"/>
        <v>積水樹脂テニスクラブ</v>
      </c>
      <c r="I368" s="78" t="s">
        <v>45</v>
      </c>
      <c r="J368" s="79">
        <v>1989</v>
      </c>
      <c r="K368" s="77">
        <f t="shared" si="36"/>
        <v>30</v>
      </c>
      <c r="L368" s="70" t="str">
        <f t="shared" si="37"/>
        <v>OK</v>
      </c>
      <c r="M368" s="125" t="s">
        <v>1161</v>
      </c>
    </row>
    <row r="369" spans="2:13" ht="13.5">
      <c r="B369" s="168"/>
      <c r="C369" s="169"/>
      <c r="F369" s="70"/>
      <c r="H369" s="78"/>
      <c r="I369" s="78"/>
      <c r="J369" s="79"/>
      <c r="K369" s="77"/>
      <c r="L369" s="70"/>
      <c r="M369" s="80"/>
    </row>
    <row r="370" spans="2:13" ht="13.5">
      <c r="B370" s="168"/>
      <c r="C370" s="169"/>
      <c r="F370" s="70"/>
      <c r="H370" s="78"/>
      <c r="I370" s="78"/>
      <c r="J370" s="79"/>
      <c r="K370" s="77"/>
      <c r="L370" s="70"/>
      <c r="M370" s="80"/>
    </row>
    <row r="371" spans="2:12" ht="13.5">
      <c r="B371" s="170"/>
      <c r="C371" s="170"/>
      <c r="D371" s="72"/>
      <c r="E371" s="106"/>
      <c r="H371" s="78"/>
      <c r="I371" s="106"/>
      <c r="J371" s="150"/>
      <c r="K371" s="171"/>
      <c r="L371" s="70"/>
    </row>
    <row r="372" spans="2:12" ht="13.5">
      <c r="B372" s="170"/>
      <c r="C372" s="170"/>
      <c r="D372" s="72"/>
      <c r="E372" s="106"/>
      <c r="H372" s="78"/>
      <c r="I372" s="106"/>
      <c r="J372" s="150"/>
      <c r="K372" s="171"/>
      <c r="L372" s="70"/>
    </row>
    <row r="373" spans="2:12" ht="13.5">
      <c r="B373" s="170"/>
      <c r="C373" s="170"/>
      <c r="D373" s="72"/>
      <c r="E373" s="106"/>
      <c r="H373" s="78"/>
      <c r="I373" s="106"/>
      <c r="J373" s="150"/>
      <c r="K373" s="171"/>
      <c r="L373" s="70"/>
    </row>
    <row r="374" spans="1:26" ht="12.75" customHeight="1">
      <c r="A374" s="172"/>
      <c r="B374" s="670" t="s">
        <v>1162</v>
      </c>
      <c r="C374" s="671"/>
      <c r="D374" s="662" t="s">
        <v>1163</v>
      </c>
      <c r="E374" s="662"/>
      <c r="F374" s="662"/>
      <c r="G374" s="662"/>
      <c r="H374" s="172" t="s">
        <v>41</v>
      </c>
      <c r="I374" s="672" t="s">
        <v>42</v>
      </c>
      <c r="J374" s="657"/>
      <c r="K374" s="657"/>
      <c r="L374" s="173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</row>
    <row r="375" spans="1:26" ht="12.75" customHeight="1">
      <c r="A375" s="172"/>
      <c r="B375" s="671"/>
      <c r="C375" s="671"/>
      <c r="D375" s="662"/>
      <c r="E375" s="662"/>
      <c r="F375" s="662"/>
      <c r="G375" s="662"/>
      <c r="H375" s="174">
        <f>COUNTIF($M$378:$M$396,"東近江市")</f>
        <v>0</v>
      </c>
      <c r="I375" s="665">
        <v>0</v>
      </c>
      <c r="J375" s="657"/>
      <c r="K375" s="657"/>
      <c r="L375" s="173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</row>
    <row r="376" spans="1:26" ht="12.75" customHeight="1">
      <c r="A376" s="172"/>
      <c r="B376" s="175" t="s">
        <v>367</v>
      </c>
      <c r="C376" s="175"/>
      <c r="D376" s="176" t="s">
        <v>43</v>
      </c>
      <c r="E376" s="172"/>
      <c r="F376" s="173"/>
      <c r="G376" s="172"/>
      <c r="H376" s="172"/>
      <c r="I376" s="172"/>
      <c r="J376" s="177"/>
      <c r="K376" s="178">
        <f>IF(J376="","",(2012-J376))</f>
      </c>
      <c r="L376" s="173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</row>
    <row r="377" spans="1:26" ht="12.75" customHeight="1">
      <c r="A377" s="172"/>
      <c r="B377" s="656" t="s">
        <v>367</v>
      </c>
      <c r="C377" s="657"/>
      <c r="D377" s="172" t="s">
        <v>44</v>
      </c>
      <c r="E377" s="172"/>
      <c r="F377" s="173"/>
      <c r="G377" s="172"/>
      <c r="H377" s="172"/>
      <c r="I377" s="172"/>
      <c r="J377" s="177"/>
      <c r="K377" s="178">
        <f>IF(J377="","",(2012-J377))</f>
      </c>
      <c r="L377" s="173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</row>
    <row r="378" spans="1:26" ht="12.75" customHeight="1">
      <c r="A378" s="172" t="s">
        <v>368</v>
      </c>
      <c r="B378" s="179" t="s">
        <v>167</v>
      </c>
      <c r="C378" s="179" t="s">
        <v>59</v>
      </c>
      <c r="D378" s="172" t="str">
        <f>$B$376</f>
        <v>TDC</v>
      </c>
      <c r="E378" s="172"/>
      <c r="F378" s="173" t="str">
        <f aca="true" t="shared" si="40" ref="F378:F399">A378</f>
        <v>て０１</v>
      </c>
      <c r="G378" s="172" t="str">
        <f aca="true" t="shared" si="41" ref="G378:G399">B378&amp;C378</f>
        <v>梅森直美</v>
      </c>
      <c r="H378" s="180" t="str">
        <f>$B$377</f>
        <v>TDC</v>
      </c>
      <c r="I378" s="181" t="s">
        <v>52</v>
      </c>
      <c r="J378" s="182">
        <v>1976</v>
      </c>
      <c r="K378" s="178">
        <f>IF(J378="","",(2019-J378))</f>
        <v>43</v>
      </c>
      <c r="L378" s="173" t="str">
        <f aca="true" t="shared" si="42" ref="L378:L396">IF(G378="","",IF(COUNTIF($G$5:$G$527,G378)&gt;1,"2重登録","OK"))</f>
        <v>OK</v>
      </c>
      <c r="M378" s="175" t="s">
        <v>49</v>
      </c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</row>
    <row r="379" spans="1:26" ht="12.75" customHeight="1">
      <c r="A379" s="172" t="s">
        <v>369</v>
      </c>
      <c r="B379" s="179" t="s">
        <v>373</v>
      </c>
      <c r="C379" s="179" t="s">
        <v>374</v>
      </c>
      <c r="D379" s="172" t="str">
        <f aca="true" t="shared" si="43" ref="D379:D399">$B$376</f>
        <v>TDC</v>
      </c>
      <c r="E379" s="172"/>
      <c r="F379" s="173" t="str">
        <f t="shared" si="40"/>
        <v>て０２</v>
      </c>
      <c r="G379" s="172" t="str">
        <f t="shared" si="41"/>
        <v>草野菜摘</v>
      </c>
      <c r="H379" s="180" t="str">
        <f aca="true" t="shared" si="44" ref="H379:H396">$B$377</f>
        <v>TDC</v>
      </c>
      <c r="I379" s="181" t="s">
        <v>52</v>
      </c>
      <c r="J379" s="182">
        <v>1993</v>
      </c>
      <c r="K379" s="178">
        <f aca="true" t="shared" si="45" ref="K379:K399">IF(J379="","",(2019-J379))</f>
        <v>26</v>
      </c>
      <c r="L379" s="173" t="str">
        <f t="shared" si="42"/>
        <v>OK</v>
      </c>
      <c r="M379" s="175" t="s">
        <v>55</v>
      </c>
      <c r="N379" s="172"/>
      <c r="O379" s="172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</row>
    <row r="380" spans="1:26" ht="12.75" customHeight="1">
      <c r="A380" s="172" t="s">
        <v>370</v>
      </c>
      <c r="B380" s="179" t="s">
        <v>737</v>
      </c>
      <c r="C380" s="179" t="s">
        <v>738</v>
      </c>
      <c r="D380" s="172" t="str">
        <f t="shared" si="43"/>
        <v>TDC</v>
      </c>
      <c r="E380" s="172"/>
      <c r="F380" s="173" t="str">
        <f t="shared" si="40"/>
        <v>て０３</v>
      </c>
      <c r="G380" s="172" t="str">
        <f t="shared" si="41"/>
        <v>武田亜加梨</v>
      </c>
      <c r="H380" s="180" t="str">
        <f t="shared" si="44"/>
        <v>TDC</v>
      </c>
      <c r="I380" s="181" t="s">
        <v>52</v>
      </c>
      <c r="J380" s="182">
        <v>1995</v>
      </c>
      <c r="K380" s="178">
        <f t="shared" si="45"/>
        <v>24</v>
      </c>
      <c r="L380" s="173" t="str">
        <f t="shared" si="42"/>
        <v>OK</v>
      </c>
      <c r="M380" s="175" t="s">
        <v>55</v>
      </c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</row>
    <row r="381" spans="1:26" ht="12.75" customHeight="1">
      <c r="A381" s="172" t="s">
        <v>371</v>
      </c>
      <c r="B381" s="179" t="s">
        <v>379</v>
      </c>
      <c r="C381" s="179" t="s">
        <v>380</v>
      </c>
      <c r="D381" s="172" t="str">
        <f t="shared" si="43"/>
        <v>TDC</v>
      </c>
      <c r="E381" s="172"/>
      <c r="F381" s="172" t="str">
        <f t="shared" si="40"/>
        <v>て０４</v>
      </c>
      <c r="G381" s="172" t="str">
        <f t="shared" si="41"/>
        <v>姫井亜利沙</v>
      </c>
      <c r="H381" s="180" t="str">
        <f t="shared" si="44"/>
        <v>TDC</v>
      </c>
      <c r="I381" s="181" t="s">
        <v>52</v>
      </c>
      <c r="J381" s="177">
        <v>1982</v>
      </c>
      <c r="K381" s="178">
        <f t="shared" si="45"/>
        <v>37</v>
      </c>
      <c r="L381" s="173" t="str">
        <f t="shared" si="42"/>
        <v>OK</v>
      </c>
      <c r="M381" s="175" t="s">
        <v>46</v>
      </c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</row>
    <row r="382" spans="1:26" ht="12.75" customHeight="1">
      <c r="A382" s="172" t="s">
        <v>372</v>
      </c>
      <c r="B382" s="179" t="s">
        <v>385</v>
      </c>
      <c r="C382" s="179" t="s">
        <v>60</v>
      </c>
      <c r="D382" s="172" t="str">
        <f t="shared" si="43"/>
        <v>TDC</v>
      </c>
      <c r="E382" s="172"/>
      <c r="F382" s="172" t="str">
        <f t="shared" si="40"/>
        <v>て０５</v>
      </c>
      <c r="G382" s="172" t="str">
        <f t="shared" si="41"/>
        <v>山岡千春</v>
      </c>
      <c r="H382" s="180" t="str">
        <f t="shared" si="44"/>
        <v>TDC</v>
      </c>
      <c r="I382" s="181" t="s">
        <v>52</v>
      </c>
      <c r="J382" s="177">
        <v>1972</v>
      </c>
      <c r="K382" s="178">
        <f t="shared" si="45"/>
        <v>47</v>
      </c>
      <c r="L382" s="173" t="str">
        <f t="shared" si="42"/>
        <v>OK</v>
      </c>
      <c r="M382" s="175" t="s">
        <v>55</v>
      </c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</row>
    <row r="383" spans="1:26" ht="12.75" customHeight="1">
      <c r="A383" s="172" t="s">
        <v>375</v>
      </c>
      <c r="B383" s="179" t="s">
        <v>1164</v>
      </c>
      <c r="C383" s="179" t="s">
        <v>1165</v>
      </c>
      <c r="D383" s="172" t="str">
        <f t="shared" si="43"/>
        <v>TDC</v>
      </c>
      <c r="E383" s="172"/>
      <c r="F383" s="173" t="str">
        <f t="shared" si="40"/>
        <v>て０６</v>
      </c>
      <c r="G383" s="172" t="str">
        <f t="shared" si="41"/>
        <v>高森美保</v>
      </c>
      <c r="H383" s="180" t="str">
        <f t="shared" si="44"/>
        <v>TDC</v>
      </c>
      <c r="I383" s="181" t="s">
        <v>52</v>
      </c>
      <c r="J383" s="182">
        <v>1985</v>
      </c>
      <c r="K383" s="178">
        <f t="shared" si="45"/>
        <v>34</v>
      </c>
      <c r="L383" s="173" t="str">
        <f t="shared" si="42"/>
        <v>OK</v>
      </c>
      <c r="M383" s="175" t="s">
        <v>55</v>
      </c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</row>
    <row r="384" spans="1:26" ht="12.75" customHeight="1">
      <c r="A384" s="172" t="s">
        <v>376</v>
      </c>
      <c r="B384" s="175" t="s">
        <v>391</v>
      </c>
      <c r="C384" s="175" t="s">
        <v>392</v>
      </c>
      <c r="D384" s="172" t="str">
        <f t="shared" si="43"/>
        <v>TDC</v>
      </c>
      <c r="E384" s="172"/>
      <c r="F384" s="173" t="str">
        <f t="shared" si="40"/>
        <v>て０７</v>
      </c>
      <c r="G384" s="172" t="str">
        <f t="shared" si="41"/>
        <v>上原義弘</v>
      </c>
      <c r="H384" s="180" t="str">
        <f t="shared" si="44"/>
        <v>TDC</v>
      </c>
      <c r="I384" s="180" t="s">
        <v>45</v>
      </c>
      <c r="J384" s="182">
        <v>1974</v>
      </c>
      <c r="K384" s="178">
        <f t="shared" si="45"/>
        <v>45</v>
      </c>
      <c r="L384" s="173" t="str">
        <f t="shared" si="42"/>
        <v>OK</v>
      </c>
      <c r="M384" s="175" t="s">
        <v>46</v>
      </c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</row>
    <row r="385" spans="1:26" ht="12.75" customHeight="1">
      <c r="A385" s="172" t="s">
        <v>377</v>
      </c>
      <c r="B385" s="175" t="s">
        <v>387</v>
      </c>
      <c r="C385" s="175" t="s">
        <v>398</v>
      </c>
      <c r="D385" s="172" t="str">
        <f t="shared" si="43"/>
        <v>TDC</v>
      </c>
      <c r="E385" s="172"/>
      <c r="F385" s="173" t="str">
        <f t="shared" si="40"/>
        <v>て０８</v>
      </c>
      <c r="G385" s="172" t="str">
        <f t="shared" si="41"/>
        <v>鹿野雄大</v>
      </c>
      <c r="H385" s="180" t="str">
        <f t="shared" si="44"/>
        <v>TDC</v>
      </c>
      <c r="I385" s="180" t="s">
        <v>45</v>
      </c>
      <c r="J385" s="182">
        <v>1991</v>
      </c>
      <c r="K385" s="178">
        <f t="shared" si="45"/>
        <v>28</v>
      </c>
      <c r="L385" s="173" t="str">
        <f t="shared" si="42"/>
        <v>OK</v>
      </c>
      <c r="M385" s="175" t="s">
        <v>46</v>
      </c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</row>
    <row r="386" spans="1:26" ht="12.75" customHeight="1">
      <c r="A386" s="172" t="s">
        <v>378</v>
      </c>
      <c r="B386" s="175" t="s">
        <v>399</v>
      </c>
      <c r="C386" s="175" t="s">
        <v>400</v>
      </c>
      <c r="D386" s="172" t="str">
        <f t="shared" si="43"/>
        <v>TDC</v>
      </c>
      <c r="E386" s="172"/>
      <c r="F386" s="173" t="str">
        <f t="shared" si="40"/>
        <v>て０９</v>
      </c>
      <c r="G386" s="172" t="str">
        <f t="shared" si="41"/>
        <v>澁谷晃大</v>
      </c>
      <c r="H386" s="180" t="str">
        <f t="shared" si="44"/>
        <v>TDC</v>
      </c>
      <c r="I386" s="180" t="s">
        <v>45</v>
      </c>
      <c r="J386" s="182">
        <v>1996</v>
      </c>
      <c r="K386" s="178">
        <f t="shared" si="45"/>
        <v>23</v>
      </c>
      <c r="L386" s="173" t="str">
        <f t="shared" si="42"/>
        <v>OK</v>
      </c>
      <c r="M386" s="175" t="s">
        <v>46</v>
      </c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</row>
    <row r="387" spans="1:26" ht="12.75" customHeight="1">
      <c r="A387" s="172" t="s">
        <v>381</v>
      </c>
      <c r="B387" s="175" t="s">
        <v>56</v>
      </c>
      <c r="C387" s="175" t="s">
        <v>1166</v>
      </c>
      <c r="D387" s="172" t="str">
        <f t="shared" si="43"/>
        <v>TDC</v>
      </c>
      <c r="E387" s="172"/>
      <c r="F387" s="173" t="str">
        <f t="shared" si="40"/>
        <v>て１０</v>
      </c>
      <c r="G387" s="172" t="str">
        <f t="shared" si="41"/>
        <v>谷口孟</v>
      </c>
      <c r="H387" s="180" t="str">
        <f t="shared" si="44"/>
        <v>TDC</v>
      </c>
      <c r="I387" s="180" t="s">
        <v>45</v>
      </c>
      <c r="J387" s="182">
        <v>1992</v>
      </c>
      <c r="K387" s="178">
        <f t="shared" si="45"/>
        <v>27</v>
      </c>
      <c r="L387" s="173" t="str">
        <f t="shared" si="42"/>
        <v>OK</v>
      </c>
      <c r="M387" s="175" t="s">
        <v>54</v>
      </c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</row>
    <row r="388" spans="1:26" ht="12.75" customHeight="1">
      <c r="A388" s="172" t="s">
        <v>382</v>
      </c>
      <c r="B388" s="172" t="s">
        <v>401</v>
      </c>
      <c r="C388" s="172" t="s">
        <v>1167</v>
      </c>
      <c r="D388" s="172" t="str">
        <f t="shared" si="43"/>
        <v>TDC</v>
      </c>
      <c r="E388" s="172"/>
      <c r="F388" s="172" t="str">
        <f t="shared" si="40"/>
        <v>て１１</v>
      </c>
      <c r="G388" s="172" t="str">
        <f t="shared" si="41"/>
        <v>中尾巧</v>
      </c>
      <c r="H388" s="180" t="str">
        <f t="shared" si="44"/>
        <v>TDC</v>
      </c>
      <c r="I388" s="180" t="s">
        <v>45</v>
      </c>
      <c r="J388" s="177">
        <v>1983</v>
      </c>
      <c r="K388" s="178">
        <f t="shared" si="45"/>
        <v>36</v>
      </c>
      <c r="L388" s="173" t="str">
        <f t="shared" si="42"/>
        <v>OK</v>
      </c>
      <c r="M388" s="175" t="s">
        <v>402</v>
      </c>
      <c r="N388" s="172"/>
      <c r="O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72"/>
      <c r="Z388" s="172"/>
    </row>
    <row r="389" spans="1:26" ht="12.75" customHeight="1">
      <c r="A389" s="172" t="s">
        <v>383</v>
      </c>
      <c r="B389" s="175" t="s">
        <v>403</v>
      </c>
      <c r="C389" s="175" t="s">
        <v>404</v>
      </c>
      <c r="D389" s="172" t="str">
        <f t="shared" si="43"/>
        <v>TDC</v>
      </c>
      <c r="E389" s="172"/>
      <c r="F389" s="173" t="str">
        <f t="shared" si="40"/>
        <v>て１２</v>
      </c>
      <c r="G389" s="172" t="str">
        <f t="shared" si="41"/>
        <v>野村良平</v>
      </c>
      <c r="H389" s="180" t="str">
        <f t="shared" si="44"/>
        <v>TDC</v>
      </c>
      <c r="I389" s="180" t="s">
        <v>45</v>
      </c>
      <c r="J389" s="182">
        <v>1989</v>
      </c>
      <c r="K389" s="178">
        <f t="shared" si="45"/>
        <v>30</v>
      </c>
      <c r="L389" s="173" t="str">
        <f t="shared" si="42"/>
        <v>OK</v>
      </c>
      <c r="M389" s="175" t="s">
        <v>198</v>
      </c>
      <c r="N389" s="172"/>
      <c r="O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</row>
    <row r="390" spans="1:26" ht="12.75" customHeight="1">
      <c r="A390" s="172" t="s">
        <v>384</v>
      </c>
      <c r="B390" s="175" t="s">
        <v>405</v>
      </c>
      <c r="C390" s="175" t="s">
        <v>1168</v>
      </c>
      <c r="D390" s="172" t="str">
        <f t="shared" si="43"/>
        <v>TDC</v>
      </c>
      <c r="E390" s="172"/>
      <c r="F390" s="173" t="str">
        <f t="shared" si="40"/>
        <v>て１３</v>
      </c>
      <c r="G390" s="172" t="str">
        <f t="shared" si="41"/>
        <v>東山博</v>
      </c>
      <c r="H390" s="180" t="str">
        <f t="shared" si="44"/>
        <v>TDC</v>
      </c>
      <c r="I390" s="180" t="s">
        <v>45</v>
      </c>
      <c r="J390" s="182">
        <v>1964</v>
      </c>
      <c r="K390" s="178">
        <f t="shared" si="45"/>
        <v>55</v>
      </c>
      <c r="L390" s="173" t="str">
        <f t="shared" si="42"/>
        <v>OK</v>
      </c>
      <c r="M390" s="175" t="s">
        <v>46</v>
      </c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</row>
    <row r="391" spans="1:26" ht="12.75" customHeight="1">
      <c r="A391" s="172" t="s">
        <v>386</v>
      </c>
      <c r="B391" s="175" t="s">
        <v>155</v>
      </c>
      <c r="C391" s="175" t="s">
        <v>406</v>
      </c>
      <c r="D391" s="172" t="str">
        <f t="shared" si="43"/>
        <v>TDC</v>
      </c>
      <c r="E391" s="172"/>
      <c r="F391" s="173" t="str">
        <f t="shared" si="40"/>
        <v>て１４</v>
      </c>
      <c r="G391" s="172" t="str">
        <f t="shared" si="41"/>
        <v>松本遼太郎</v>
      </c>
      <c r="H391" s="180" t="str">
        <f t="shared" si="44"/>
        <v>TDC</v>
      </c>
      <c r="I391" s="180" t="s">
        <v>45</v>
      </c>
      <c r="J391" s="182">
        <v>1991</v>
      </c>
      <c r="K391" s="178">
        <f t="shared" si="45"/>
        <v>28</v>
      </c>
      <c r="L391" s="173" t="str">
        <f t="shared" si="42"/>
        <v>OK</v>
      </c>
      <c r="M391" s="175" t="s">
        <v>46</v>
      </c>
      <c r="N391" s="172"/>
      <c r="O391" s="172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</row>
    <row r="392" spans="1:26" ht="12.75" customHeight="1">
      <c r="A392" s="172" t="s">
        <v>388</v>
      </c>
      <c r="B392" s="175" t="s">
        <v>739</v>
      </c>
      <c r="C392" s="175" t="s">
        <v>740</v>
      </c>
      <c r="D392" s="172" t="str">
        <f t="shared" si="43"/>
        <v>TDC</v>
      </c>
      <c r="E392" s="172"/>
      <c r="F392" s="173" t="str">
        <f t="shared" si="40"/>
        <v>て１５</v>
      </c>
      <c r="G392" s="172" t="str">
        <f t="shared" si="41"/>
        <v>若森裕生</v>
      </c>
      <c r="H392" s="180" t="str">
        <f t="shared" si="44"/>
        <v>TDC</v>
      </c>
      <c r="I392" s="180" t="s">
        <v>45</v>
      </c>
      <c r="J392" s="182">
        <v>1989</v>
      </c>
      <c r="K392" s="178">
        <f t="shared" si="45"/>
        <v>30</v>
      </c>
      <c r="L392" s="173" t="str">
        <f t="shared" si="42"/>
        <v>OK</v>
      </c>
      <c r="M392" s="175" t="s">
        <v>55</v>
      </c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</row>
    <row r="393" spans="1:26" ht="12.75" customHeight="1">
      <c r="A393" s="172" t="s">
        <v>389</v>
      </c>
      <c r="B393" s="175" t="s">
        <v>741</v>
      </c>
      <c r="C393" s="175" t="s">
        <v>742</v>
      </c>
      <c r="D393" s="172" t="str">
        <f t="shared" si="43"/>
        <v>TDC</v>
      </c>
      <c r="E393" s="172"/>
      <c r="F393" s="173" t="str">
        <f t="shared" si="40"/>
        <v>て１６</v>
      </c>
      <c r="G393" s="172" t="str">
        <f t="shared" si="41"/>
        <v>松岡宗隆</v>
      </c>
      <c r="H393" s="180" t="str">
        <f t="shared" si="44"/>
        <v>TDC</v>
      </c>
      <c r="I393" s="180" t="s">
        <v>45</v>
      </c>
      <c r="J393" s="182">
        <v>1988</v>
      </c>
      <c r="K393" s="178">
        <f t="shared" si="45"/>
        <v>31</v>
      </c>
      <c r="L393" s="173" t="str">
        <f t="shared" si="42"/>
        <v>OK</v>
      </c>
      <c r="M393" s="175" t="s">
        <v>55</v>
      </c>
      <c r="N393" s="172"/>
      <c r="O393" s="172"/>
      <c r="P393" s="172"/>
      <c r="Q393" s="172"/>
      <c r="R393" s="172"/>
      <c r="S393" s="172"/>
      <c r="T393" s="172"/>
      <c r="U393" s="172"/>
      <c r="V393" s="172"/>
      <c r="W393" s="172"/>
      <c r="X393" s="172"/>
      <c r="Y393" s="172"/>
      <c r="Z393" s="172"/>
    </row>
    <row r="394" spans="1:26" ht="12.75" customHeight="1">
      <c r="A394" s="172" t="s">
        <v>390</v>
      </c>
      <c r="B394" s="175" t="s">
        <v>133</v>
      </c>
      <c r="C394" s="175" t="s">
        <v>422</v>
      </c>
      <c r="D394" s="172" t="str">
        <f t="shared" si="43"/>
        <v>TDC</v>
      </c>
      <c r="E394" s="172"/>
      <c r="F394" s="173" t="str">
        <f t="shared" si="40"/>
        <v>て１７</v>
      </c>
      <c r="G394" s="172" t="str">
        <f t="shared" si="41"/>
        <v>高橋和也</v>
      </c>
      <c r="H394" s="180" t="str">
        <f t="shared" si="44"/>
        <v>TDC</v>
      </c>
      <c r="I394" s="180" t="s">
        <v>45</v>
      </c>
      <c r="J394" s="182">
        <v>1994</v>
      </c>
      <c r="K394" s="178">
        <f t="shared" si="45"/>
        <v>25</v>
      </c>
      <c r="L394" s="173" t="str">
        <f t="shared" si="42"/>
        <v>OK</v>
      </c>
      <c r="M394" s="175" t="s">
        <v>55</v>
      </c>
      <c r="N394" s="172"/>
      <c r="O394" s="172"/>
      <c r="P394" s="172"/>
      <c r="Q394" s="172"/>
      <c r="R394" s="172"/>
      <c r="S394" s="172"/>
      <c r="T394" s="172"/>
      <c r="U394" s="172"/>
      <c r="V394" s="172"/>
      <c r="W394" s="172"/>
      <c r="X394" s="172"/>
      <c r="Y394" s="172"/>
      <c r="Z394" s="172"/>
    </row>
    <row r="395" spans="1:26" ht="12.75" customHeight="1">
      <c r="A395" s="172" t="s">
        <v>393</v>
      </c>
      <c r="B395" s="175" t="s">
        <v>743</v>
      </c>
      <c r="C395" s="175" t="s">
        <v>1133</v>
      </c>
      <c r="D395" s="172" t="str">
        <f t="shared" si="43"/>
        <v>TDC</v>
      </c>
      <c r="E395" s="172"/>
      <c r="F395" s="173" t="str">
        <f t="shared" si="40"/>
        <v>て１８</v>
      </c>
      <c r="G395" s="172" t="str">
        <f t="shared" si="41"/>
        <v>國領誠</v>
      </c>
      <c r="H395" s="180" t="str">
        <f t="shared" si="44"/>
        <v>TDC</v>
      </c>
      <c r="I395" s="180" t="s">
        <v>45</v>
      </c>
      <c r="J395" s="182">
        <v>1972</v>
      </c>
      <c r="K395" s="178">
        <f t="shared" si="45"/>
        <v>47</v>
      </c>
      <c r="L395" s="173" t="str">
        <f t="shared" si="42"/>
        <v>OK</v>
      </c>
      <c r="M395" s="175" t="s">
        <v>46</v>
      </c>
      <c r="N395" s="172"/>
      <c r="O395" s="172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</row>
    <row r="396" spans="1:26" ht="12.75" customHeight="1">
      <c r="A396" s="172" t="s">
        <v>394</v>
      </c>
      <c r="B396" s="175" t="s">
        <v>744</v>
      </c>
      <c r="C396" s="175" t="s">
        <v>745</v>
      </c>
      <c r="D396" s="172" t="str">
        <f t="shared" si="43"/>
        <v>TDC</v>
      </c>
      <c r="E396" s="172"/>
      <c r="F396" s="173" t="str">
        <f t="shared" si="40"/>
        <v>て１９</v>
      </c>
      <c r="G396" s="172" t="str">
        <f t="shared" si="41"/>
        <v>吉川孝次</v>
      </c>
      <c r="H396" s="180" t="str">
        <f t="shared" si="44"/>
        <v>TDC</v>
      </c>
      <c r="I396" s="180" t="s">
        <v>45</v>
      </c>
      <c r="J396" s="182">
        <v>1976</v>
      </c>
      <c r="K396" s="178">
        <f t="shared" si="45"/>
        <v>43</v>
      </c>
      <c r="L396" s="173" t="str">
        <f t="shared" si="42"/>
        <v>OK</v>
      </c>
      <c r="M396" s="175" t="s">
        <v>46</v>
      </c>
      <c r="N396" s="172"/>
      <c r="O396" s="172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</row>
    <row r="397" spans="1:13" ht="12.75" customHeight="1">
      <c r="A397" s="172" t="s">
        <v>395</v>
      </c>
      <c r="B397" s="179" t="s">
        <v>1169</v>
      </c>
      <c r="C397" s="179" t="s">
        <v>1170</v>
      </c>
      <c r="D397" s="172" t="str">
        <f t="shared" si="43"/>
        <v>TDC</v>
      </c>
      <c r="E397" s="172"/>
      <c r="F397" s="173" t="str">
        <f t="shared" si="40"/>
        <v>て２０</v>
      </c>
      <c r="G397" s="172" t="str">
        <f t="shared" si="41"/>
        <v>西村保乃実</v>
      </c>
      <c r="H397" s="180" t="str">
        <f>$B$433</f>
        <v>高瀬</v>
      </c>
      <c r="I397" s="181" t="s">
        <v>469</v>
      </c>
      <c r="J397" s="182">
        <v>1996</v>
      </c>
      <c r="K397" s="178">
        <f t="shared" si="45"/>
        <v>23</v>
      </c>
      <c r="L397" s="173" t="str">
        <f>IF(G397="","",IF(COUNTIF($G$3:$G$600,G397)&gt;1,"2重登録","OK"))</f>
        <v>OK</v>
      </c>
      <c r="M397" s="175" t="s">
        <v>1171</v>
      </c>
    </row>
    <row r="398" spans="1:13" ht="12.75" customHeight="1">
      <c r="A398" s="172" t="s">
        <v>396</v>
      </c>
      <c r="B398" s="175" t="s">
        <v>1172</v>
      </c>
      <c r="C398" s="175" t="s">
        <v>1173</v>
      </c>
      <c r="D398" s="172" t="str">
        <f t="shared" si="43"/>
        <v>TDC</v>
      </c>
      <c r="E398" s="172"/>
      <c r="F398" s="173" t="str">
        <f t="shared" si="40"/>
        <v>て２１</v>
      </c>
      <c r="G398" s="172" t="str">
        <f t="shared" si="41"/>
        <v>藤居将隆</v>
      </c>
      <c r="H398" s="180" t="str">
        <f>$B$433</f>
        <v>高瀬</v>
      </c>
      <c r="I398" s="180" t="s">
        <v>45</v>
      </c>
      <c r="J398" s="182">
        <v>1991</v>
      </c>
      <c r="K398" s="178">
        <f t="shared" si="45"/>
        <v>28</v>
      </c>
      <c r="L398" s="173" t="str">
        <f>IF(G398="","",IF(COUNTIF($G$3:$G$600,G398)&gt;1,"2重登録","OK"))</f>
        <v>OK</v>
      </c>
      <c r="M398" s="175" t="s">
        <v>46</v>
      </c>
    </row>
    <row r="399" spans="1:13" ht="12.75" customHeight="1">
      <c r="A399" s="172" t="s">
        <v>397</v>
      </c>
      <c r="B399" s="175" t="s">
        <v>1174</v>
      </c>
      <c r="C399" s="175" t="s">
        <v>1175</v>
      </c>
      <c r="D399" s="172" t="str">
        <f t="shared" si="43"/>
        <v>TDC</v>
      </c>
      <c r="E399" s="172"/>
      <c r="F399" s="173" t="str">
        <f t="shared" si="40"/>
        <v>て２２</v>
      </c>
      <c r="G399" s="172" t="str">
        <f t="shared" si="41"/>
        <v>楠瀬正雄</v>
      </c>
      <c r="H399" s="180" t="str">
        <f>$B$433</f>
        <v>高瀬</v>
      </c>
      <c r="I399" s="180" t="s">
        <v>45</v>
      </c>
      <c r="J399" s="182">
        <v>1991</v>
      </c>
      <c r="K399" s="178">
        <f t="shared" si="45"/>
        <v>28</v>
      </c>
      <c r="L399" s="173" t="str">
        <f>IF(G399="","",IF(COUNTIF($G$3:$G$600,G399)&gt;1,"2重登録","OK"))</f>
        <v>OK</v>
      </c>
      <c r="M399" s="175" t="s">
        <v>46</v>
      </c>
    </row>
    <row r="400" spans="1:26" ht="12.75" customHeight="1">
      <c r="A400" s="172"/>
      <c r="B400" s="175"/>
      <c r="C400" s="175"/>
      <c r="D400" s="172"/>
      <c r="E400" s="172"/>
      <c r="F400" s="173"/>
      <c r="G400" s="172"/>
      <c r="H400" s="180"/>
      <c r="I400" s="180"/>
      <c r="J400" s="182"/>
      <c r="K400" s="178"/>
      <c r="L400" s="173"/>
      <c r="M400" s="175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</row>
    <row r="401" spans="1:26" ht="12.75" customHeight="1">
      <c r="A401" s="172"/>
      <c r="B401" s="175"/>
      <c r="C401" s="175"/>
      <c r="D401" s="172"/>
      <c r="E401" s="172"/>
      <c r="F401" s="173"/>
      <c r="G401" s="172"/>
      <c r="H401" s="180"/>
      <c r="I401" s="180"/>
      <c r="J401" s="182"/>
      <c r="K401" s="178"/>
      <c r="L401" s="173"/>
      <c r="M401" s="175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</row>
    <row r="402" spans="2:13" ht="13.5">
      <c r="B402" s="82"/>
      <c r="C402" s="82"/>
      <c r="F402" s="70"/>
      <c r="I402" s="103"/>
      <c r="J402" s="79"/>
      <c r="K402" s="77"/>
      <c r="L402" s="173">
        <f>IF(G402="","",IF(COUNTIF($G$5:$G$527,G402)&gt;1,"2重登録","OK"))</f>
      </c>
      <c r="M402" s="125"/>
    </row>
    <row r="403" spans="2:12" s="183" customFormat="1" ht="13.5">
      <c r="B403" s="658" t="s">
        <v>1176</v>
      </c>
      <c r="C403" s="658"/>
      <c r="D403" s="658" t="s">
        <v>1177</v>
      </c>
      <c r="E403" s="658"/>
      <c r="F403" s="658"/>
      <c r="G403" s="658"/>
      <c r="J403" s="208"/>
      <c r="L403" s="173">
        <f>IF(G403="","",IF(COUNTIF($G$5:$G$527,G403)&gt;1,"2重登録","OK"))</f>
      </c>
    </row>
    <row r="404" spans="2:12" s="183" customFormat="1" ht="13.5">
      <c r="B404" s="658"/>
      <c r="C404" s="658"/>
      <c r="D404" s="658"/>
      <c r="E404" s="658"/>
      <c r="F404" s="658"/>
      <c r="G404" s="658"/>
      <c r="J404" s="208"/>
      <c r="L404" s="173">
        <f>IF(G404="","",IF(COUNTIF($G$5:$G$527,G404)&gt;1,"2重登録","OK"))</f>
      </c>
    </row>
    <row r="405" spans="1:15" s="183" customFormat="1" ht="13.5">
      <c r="A405" s="106"/>
      <c r="B405" s="106" t="s">
        <v>407</v>
      </c>
      <c r="C405" s="106"/>
      <c r="D405" s="68"/>
      <c r="E405" s="106"/>
      <c r="F405" s="184"/>
      <c r="G405" s="59" t="s">
        <v>41</v>
      </c>
      <c r="H405" s="59" t="s">
        <v>42</v>
      </c>
      <c r="I405" s="106"/>
      <c r="J405" s="185"/>
      <c r="K405" s="171"/>
      <c r="L405" s="173"/>
      <c r="M405" s="68"/>
      <c r="N405" s="59"/>
      <c r="O405" s="59"/>
    </row>
    <row r="406" spans="1:13" s="183" customFormat="1" ht="13.5">
      <c r="A406" s="106"/>
      <c r="B406" s="659" t="s">
        <v>408</v>
      </c>
      <c r="C406" s="659"/>
      <c r="D406" s="68"/>
      <c r="E406" s="106"/>
      <c r="F406" s="184">
        <f aca="true" t="shared" si="46" ref="F406:F453">A406</f>
        <v>0</v>
      </c>
      <c r="G406" s="174">
        <f>COUNTIF($M$407:$M$453,"東近江市")</f>
        <v>5</v>
      </c>
      <c r="H406" s="186">
        <v>0.1063</v>
      </c>
      <c r="I406" s="106"/>
      <c r="J406" s="185"/>
      <c r="K406" s="171"/>
      <c r="L406" s="173"/>
      <c r="M406" s="68"/>
    </row>
    <row r="407" spans="1:13" s="183" customFormat="1" ht="13.5">
      <c r="A407" s="90" t="s">
        <v>746</v>
      </c>
      <c r="B407" s="183" t="s">
        <v>522</v>
      </c>
      <c r="C407" s="183" t="s">
        <v>523</v>
      </c>
      <c r="D407" s="106" t="s">
        <v>407</v>
      </c>
      <c r="F407" s="184" t="str">
        <f t="shared" si="46"/>
        <v>う０１</v>
      </c>
      <c r="G407" s="183" t="str">
        <f aca="true" t="shared" si="47" ref="G407:G419">B407&amp;C407</f>
        <v>石岡良典</v>
      </c>
      <c r="H407" s="106" t="s">
        <v>517</v>
      </c>
      <c r="I407" s="106" t="s">
        <v>478</v>
      </c>
      <c r="J407" s="208">
        <v>1978</v>
      </c>
      <c r="K407" s="171">
        <f aca="true" t="shared" si="48" ref="K407:K453">2019-J407</f>
        <v>41</v>
      </c>
      <c r="L407" s="173" t="str">
        <f aca="true" t="shared" si="49" ref="L407:L453">IF(G407="","",IF(COUNTIF($G$5:$G$527,G407)&gt;1,"2重登録","OK"))</f>
        <v>OK</v>
      </c>
      <c r="M407" s="183" t="s">
        <v>53</v>
      </c>
    </row>
    <row r="408" spans="1:20" s="183" customFormat="1" ht="13.5">
      <c r="A408" s="90" t="s">
        <v>1178</v>
      </c>
      <c r="B408" s="183" t="s">
        <v>747</v>
      </c>
      <c r="C408" s="183" t="s">
        <v>748</v>
      </c>
      <c r="D408" s="106" t="s">
        <v>407</v>
      </c>
      <c r="F408" s="184" t="str">
        <f t="shared" si="46"/>
        <v>う０２</v>
      </c>
      <c r="G408" s="68" t="str">
        <f t="shared" si="47"/>
        <v>小倉俊郎</v>
      </c>
      <c r="H408" s="106" t="s">
        <v>517</v>
      </c>
      <c r="I408" s="106" t="s">
        <v>478</v>
      </c>
      <c r="J408" s="208">
        <v>1959</v>
      </c>
      <c r="K408" s="171">
        <f t="shared" si="48"/>
        <v>60</v>
      </c>
      <c r="L408" s="173" t="str">
        <f t="shared" si="49"/>
        <v>OK</v>
      </c>
      <c r="M408" s="187" t="s">
        <v>470</v>
      </c>
      <c r="N408" s="89"/>
      <c r="O408" s="89"/>
      <c r="P408" s="89"/>
      <c r="Q408" s="89"/>
      <c r="R408" s="89"/>
      <c r="S408" s="89"/>
      <c r="T408" s="89"/>
    </row>
    <row r="409" spans="1:13" s="183" customFormat="1" ht="14.25">
      <c r="A409" s="90" t="s">
        <v>411</v>
      </c>
      <c r="B409" s="188" t="s">
        <v>749</v>
      </c>
      <c r="C409" s="188" t="s">
        <v>750</v>
      </c>
      <c r="D409" s="106" t="s">
        <v>407</v>
      </c>
      <c r="E409" s="90"/>
      <c r="F409" s="184" t="str">
        <f t="shared" si="46"/>
        <v>う０３</v>
      </c>
      <c r="G409" s="183" t="str">
        <f t="shared" si="47"/>
        <v>片岡一寿</v>
      </c>
      <c r="H409" s="106" t="s">
        <v>517</v>
      </c>
      <c r="I409" s="106" t="s">
        <v>45</v>
      </c>
      <c r="J409" s="189">
        <v>1971</v>
      </c>
      <c r="K409" s="171">
        <f t="shared" si="48"/>
        <v>48</v>
      </c>
      <c r="L409" s="173" t="str">
        <f t="shared" si="49"/>
        <v>OK</v>
      </c>
      <c r="M409" s="190" t="s">
        <v>470</v>
      </c>
    </row>
    <row r="410" spans="1:20" s="183" customFormat="1" ht="14.25">
      <c r="A410" s="90" t="s">
        <v>412</v>
      </c>
      <c r="B410" s="188" t="s">
        <v>749</v>
      </c>
      <c r="C410" s="188" t="s">
        <v>751</v>
      </c>
      <c r="D410" s="106" t="s">
        <v>407</v>
      </c>
      <c r="E410" s="90"/>
      <c r="F410" s="184" t="str">
        <f t="shared" si="46"/>
        <v>う０４</v>
      </c>
      <c r="G410" s="183" t="str">
        <f t="shared" si="47"/>
        <v>片岡凛耶</v>
      </c>
      <c r="H410" s="106" t="s">
        <v>517</v>
      </c>
      <c r="I410" s="106" t="s">
        <v>45</v>
      </c>
      <c r="J410" s="189">
        <v>1999</v>
      </c>
      <c r="K410" s="171">
        <f t="shared" si="48"/>
        <v>20</v>
      </c>
      <c r="L410" s="173" t="str">
        <f t="shared" si="49"/>
        <v>OK</v>
      </c>
      <c r="M410" s="190" t="s">
        <v>752</v>
      </c>
      <c r="N410" s="89"/>
      <c r="O410" s="89"/>
      <c r="P410" s="89"/>
      <c r="Q410" s="89"/>
      <c r="R410" s="89"/>
      <c r="S410" s="89"/>
      <c r="T410" s="89"/>
    </row>
    <row r="411" spans="1:20" s="183" customFormat="1" ht="14.25">
      <c r="A411" s="90" t="s">
        <v>413</v>
      </c>
      <c r="B411" s="188" t="s">
        <v>753</v>
      </c>
      <c r="C411" s="188" t="s">
        <v>754</v>
      </c>
      <c r="D411" s="106" t="s">
        <v>407</v>
      </c>
      <c r="E411" s="90"/>
      <c r="F411" s="184" t="str">
        <f t="shared" si="46"/>
        <v>う０５</v>
      </c>
      <c r="G411" s="183" t="str">
        <f t="shared" si="47"/>
        <v>片岡  大</v>
      </c>
      <c r="H411" s="106" t="s">
        <v>517</v>
      </c>
      <c r="I411" s="106" t="s">
        <v>45</v>
      </c>
      <c r="J411" s="189">
        <v>1969</v>
      </c>
      <c r="K411" s="171">
        <f t="shared" si="48"/>
        <v>50</v>
      </c>
      <c r="L411" s="173" t="str">
        <f t="shared" si="49"/>
        <v>OK</v>
      </c>
      <c r="M411" s="190" t="s">
        <v>752</v>
      </c>
      <c r="N411" s="89"/>
      <c r="O411" s="89"/>
      <c r="P411" s="89"/>
      <c r="Q411" s="89"/>
      <c r="R411" s="89"/>
      <c r="S411" s="89"/>
      <c r="T411" s="89"/>
    </row>
    <row r="412" spans="1:20" s="183" customFormat="1" ht="14.25">
      <c r="A412" s="90" t="s">
        <v>414</v>
      </c>
      <c r="B412" s="188" t="s">
        <v>755</v>
      </c>
      <c r="C412" s="188" t="s">
        <v>756</v>
      </c>
      <c r="D412" s="106" t="s">
        <v>407</v>
      </c>
      <c r="E412" s="90"/>
      <c r="F412" s="184" t="str">
        <f t="shared" si="46"/>
        <v>う０６</v>
      </c>
      <c r="G412" s="183" t="str">
        <f t="shared" si="47"/>
        <v>亀井雅嗣</v>
      </c>
      <c r="H412" s="106" t="s">
        <v>517</v>
      </c>
      <c r="I412" s="106" t="s">
        <v>45</v>
      </c>
      <c r="J412" s="189">
        <v>1970</v>
      </c>
      <c r="K412" s="171">
        <f t="shared" si="48"/>
        <v>49</v>
      </c>
      <c r="L412" s="173" t="str">
        <f t="shared" si="49"/>
        <v>OK</v>
      </c>
      <c r="M412" s="190" t="s">
        <v>494</v>
      </c>
      <c r="N412" s="89"/>
      <c r="O412" s="89"/>
      <c r="P412" s="89"/>
      <c r="Q412" s="89"/>
      <c r="R412" s="89"/>
      <c r="S412" s="89"/>
      <c r="T412" s="89"/>
    </row>
    <row r="413" spans="1:13" s="183" customFormat="1" ht="14.25">
      <c r="A413" s="90" t="s">
        <v>415</v>
      </c>
      <c r="B413" s="188" t="s">
        <v>755</v>
      </c>
      <c r="C413" s="188" t="s">
        <v>757</v>
      </c>
      <c r="D413" s="106" t="s">
        <v>407</v>
      </c>
      <c r="E413" s="90" t="s">
        <v>159</v>
      </c>
      <c r="F413" s="184" t="str">
        <f t="shared" si="46"/>
        <v>う０７</v>
      </c>
      <c r="G413" s="183" t="str">
        <f t="shared" si="47"/>
        <v>亀井皓太</v>
      </c>
      <c r="H413" s="106" t="s">
        <v>517</v>
      </c>
      <c r="I413" s="106" t="s">
        <v>45</v>
      </c>
      <c r="J413" s="189">
        <v>2003</v>
      </c>
      <c r="K413" s="171">
        <f t="shared" si="48"/>
        <v>16</v>
      </c>
      <c r="L413" s="173" t="str">
        <f t="shared" si="49"/>
        <v>OK</v>
      </c>
      <c r="M413" s="190" t="s">
        <v>494</v>
      </c>
    </row>
    <row r="414" spans="1:13" s="183" customFormat="1" ht="13.5">
      <c r="A414" s="90" t="s">
        <v>416</v>
      </c>
      <c r="B414" s="191" t="s">
        <v>758</v>
      </c>
      <c r="C414" s="191" t="s">
        <v>759</v>
      </c>
      <c r="D414" s="106" t="s">
        <v>407</v>
      </c>
      <c r="F414" s="184" t="str">
        <f t="shared" si="46"/>
        <v>う０８</v>
      </c>
      <c r="G414" s="68" t="str">
        <f t="shared" si="47"/>
        <v>神田圭右</v>
      </c>
      <c r="H414" s="106" t="s">
        <v>517</v>
      </c>
      <c r="I414" s="183" t="s">
        <v>45</v>
      </c>
      <c r="J414" s="208">
        <v>1991</v>
      </c>
      <c r="K414" s="171">
        <f t="shared" si="48"/>
        <v>28</v>
      </c>
      <c r="L414" s="173" t="str">
        <f t="shared" si="49"/>
        <v>OK</v>
      </c>
      <c r="M414" s="190" t="s">
        <v>760</v>
      </c>
    </row>
    <row r="415" spans="1:13" s="183" customFormat="1" ht="13.5">
      <c r="A415" s="90" t="s">
        <v>417</v>
      </c>
      <c r="B415" s="183" t="s">
        <v>524</v>
      </c>
      <c r="C415" s="183" t="s">
        <v>525</v>
      </c>
      <c r="D415" s="106" t="s">
        <v>407</v>
      </c>
      <c r="F415" s="184" t="str">
        <f t="shared" si="46"/>
        <v>う０９</v>
      </c>
      <c r="G415" s="68" t="str">
        <f t="shared" si="47"/>
        <v>北野智尋</v>
      </c>
      <c r="H415" s="106" t="s">
        <v>517</v>
      </c>
      <c r="I415" s="106" t="s">
        <v>478</v>
      </c>
      <c r="J415" s="208">
        <v>1973</v>
      </c>
      <c r="K415" s="171">
        <f t="shared" si="48"/>
        <v>46</v>
      </c>
      <c r="L415" s="173" t="str">
        <f t="shared" si="49"/>
        <v>OK</v>
      </c>
      <c r="M415" s="183" t="s">
        <v>470</v>
      </c>
    </row>
    <row r="416" spans="1:20" s="89" customFormat="1" ht="14.25">
      <c r="A416" s="90" t="s">
        <v>418</v>
      </c>
      <c r="B416" s="192" t="s">
        <v>761</v>
      </c>
      <c r="C416" s="192" t="s">
        <v>1179</v>
      </c>
      <c r="D416" s="106" t="s">
        <v>407</v>
      </c>
      <c r="E416" s="59"/>
      <c r="F416" s="184" t="str">
        <f t="shared" si="46"/>
        <v>う１０</v>
      </c>
      <c r="G416" s="183" t="str">
        <f t="shared" si="47"/>
        <v>木下進</v>
      </c>
      <c r="H416" s="106" t="s">
        <v>517</v>
      </c>
      <c r="I416" s="106" t="s">
        <v>45</v>
      </c>
      <c r="J416" s="189">
        <v>1950</v>
      </c>
      <c r="K416" s="171">
        <f t="shared" si="48"/>
        <v>69</v>
      </c>
      <c r="L416" s="173" t="str">
        <f t="shared" si="49"/>
        <v>OK</v>
      </c>
      <c r="M416" s="190" t="s">
        <v>762</v>
      </c>
      <c r="N416" s="183"/>
      <c r="O416" s="183"/>
      <c r="P416" s="183"/>
      <c r="Q416" s="183"/>
      <c r="R416" s="183"/>
      <c r="S416" s="183"/>
      <c r="T416" s="183"/>
    </row>
    <row r="417" spans="1:13" s="183" customFormat="1" ht="13.5">
      <c r="A417" s="90" t="s">
        <v>419</v>
      </c>
      <c r="B417" s="183" t="s">
        <v>527</v>
      </c>
      <c r="C417" s="183" t="s">
        <v>528</v>
      </c>
      <c r="D417" s="106" t="s">
        <v>407</v>
      </c>
      <c r="F417" s="184" t="str">
        <f t="shared" si="46"/>
        <v>う１１</v>
      </c>
      <c r="G417" s="68" t="str">
        <f t="shared" si="47"/>
        <v>木森厚志</v>
      </c>
      <c r="H417" s="106" t="s">
        <v>517</v>
      </c>
      <c r="I417" s="106" t="s">
        <v>478</v>
      </c>
      <c r="J417" s="208">
        <v>1961</v>
      </c>
      <c r="K417" s="171">
        <f t="shared" si="48"/>
        <v>58</v>
      </c>
      <c r="L417" s="173" t="str">
        <f t="shared" si="49"/>
        <v>OK</v>
      </c>
      <c r="M417" s="183" t="s">
        <v>470</v>
      </c>
    </row>
    <row r="418" spans="1:13" s="183" customFormat="1" ht="13.5">
      <c r="A418" s="90" t="s">
        <v>420</v>
      </c>
      <c r="B418" s="192" t="s">
        <v>763</v>
      </c>
      <c r="C418" s="191" t="s">
        <v>764</v>
      </c>
      <c r="D418" s="106" t="s">
        <v>407</v>
      </c>
      <c r="E418" s="191"/>
      <c r="F418" s="184" t="str">
        <f t="shared" si="46"/>
        <v>う１２</v>
      </c>
      <c r="G418" s="183" t="str">
        <f t="shared" si="47"/>
        <v>久保田勉</v>
      </c>
      <c r="H418" s="106" t="s">
        <v>517</v>
      </c>
      <c r="I418" s="193" t="s">
        <v>478</v>
      </c>
      <c r="J418" s="60">
        <v>1967</v>
      </c>
      <c r="K418" s="171">
        <f t="shared" si="48"/>
        <v>52</v>
      </c>
      <c r="L418" s="173" t="str">
        <f t="shared" si="49"/>
        <v>OK</v>
      </c>
      <c r="M418" s="190" t="s">
        <v>526</v>
      </c>
    </row>
    <row r="419" spans="1:13" s="183" customFormat="1" ht="13.5">
      <c r="A419" s="90" t="s">
        <v>421</v>
      </c>
      <c r="B419" s="115" t="s">
        <v>765</v>
      </c>
      <c r="C419" s="115" t="s">
        <v>766</v>
      </c>
      <c r="D419" s="106" t="s">
        <v>407</v>
      </c>
      <c r="E419" s="58"/>
      <c r="F419" s="184" t="str">
        <f t="shared" si="46"/>
        <v>う１３</v>
      </c>
      <c r="G419" s="68" t="str">
        <f t="shared" si="47"/>
        <v>稙田優也</v>
      </c>
      <c r="H419" s="106" t="s">
        <v>517</v>
      </c>
      <c r="I419" s="68" t="s">
        <v>45</v>
      </c>
      <c r="J419" s="69">
        <v>1982</v>
      </c>
      <c r="K419" s="171">
        <f t="shared" si="48"/>
        <v>37</v>
      </c>
      <c r="L419" s="173" t="str">
        <f t="shared" si="49"/>
        <v>OK</v>
      </c>
      <c r="M419" s="106" t="s">
        <v>494</v>
      </c>
    </row>
    <row r="420" spans="1:13" s="183" customFormat="1" ht="13.5">
      <c r="A420" s="90" t="s">
        <v>423</v>
      </c>
      <c r="B420" s="192" t="s">
        <v>1180</v>
      </c>
      <c r="C420" s="183" t="s">
        <v>507</v>
      </c>
      <c r="D420" s="106" t="s">
        <v>407</v>
      </c>
      <c r="F420" s="184" t="str">
        <f t="shared" si="46"/>
        <v>う１４</v>
      </c>
      <c r="G420" s="183" t="s">
        <v>1181</v>
      </c>
      <c r="H420" s="106" t="s">
        <v>517</v>
      </c>
      <c r="I420" s="193" t="s">
        <v>478</v>
      </c>
      <c r="J420" s="208">
        <v>1987</v>
      </c>
      <c r="K420" s="171">
        <f t="shared" si="48"/>
        <v>32</v>
      </c>
      <c r="L420" s="173" t="str">
        <f t="shared" si="49"/>
        <v>OK</v>
      </c>
      <c r="M420" s="190" t="s">
        <v>512</v>
      </c>
    </row>
    <row r="421" spans="1:20" s="183" customFormat="1" ht="14.25">
      <c r="A421" s="90" t="s">
        <v>425</v>
      </c>
      <c r="B421" s="188" t="s">
        <v>767</v>
      </c>
      <c r="C421" s="188" t="s">
        <v>768</v>
      </c>
      <c r="D421" s="106" t="s">
        <v>407</v>
      </c>
      <c r="E421" s="90"/>
      <c r="F421" s="184" t="str">
        <f t="shared" si="46"/>
        <v>う１５</v>
      </c>
      <c r="G421" s="183" t="str">
        <f aca="true" t="shared" si="50" ref="G421:G453">B421&amp;C421</f>
        <v>竹田圭佑</v>
      </c>
      <c r="H421" s="106" t="s">
        <v>517</v>
      </c>
      <c r="I421" s="106" t="s">
        <v>45</v>
      </c>
      <c r="J421" s="189">
        <v>1982</v>
      </c>
      <c r="K421" s="171">
        <f t="shared" si="48"/>
        <v>37</v>
      </c>
      <c r="L421" s="173" t="str">
        <f t="shared" si="49"/>
        <v>OK</v>
      </c>
      <c r="M421" s="190" t="s">
        <v>550</v>
      </c>
      <c r="N421" s="89"/>
      <c r="O421" s="89"/>
      <c r="P421" s="89"/>
      <c r="Q421" s="89"/>
      <c r="R421" s="89"/>
      <c r="S421" s="89"/>
      <c r="T421" s="89"/>
    </row>
    <row r="422" spans="1:13" s="183" customFormat="1" ht="13.5">
      <c r="A422" s="90" t="s">
        <v>428</v>
      </c>
      <c r="B422" s="183" t="s">
        <v>1182</v>
      </c>
      <c r="C422" s="183" t="s">
        <v>615</v>
      </c>
      <c r="D422" s="106" t="s">
        <v>407</v>
      </c>
      <c r="E422" s="68"/>
      <c r="F422" s="184" t="str">
        <f t="shared" si="46"/>
        <v>う１６</v>
      </c>
      <c r="G422" s="68" t="str">
        <f t="shared" si="50"/>
        <v>堤内昭仁</v>
      </c>
      <c r="H422" s="106" t="s">
        <v>517</v>
      </c>
      <c r="I422" s="68" t="s">
        <v>45</v>
      </c>
      <c r="J422" s="69">
        <v>1977</v>
      </c>
      <c r="K422" s="171">
        <f t="shared" si="48"/>
        <v>42</v>
      </c>
      <c r="L422" s="173" t="str">
        <f t="shared" si="49"/>
        <v>OK</v>
      </c>
      <c r="M422" s="68" t="s">
        <v>512</v>
      </c>
    </row>
    <row r="423" spans="1:13" s="183" customFormat="1" ht="13.5">
      <c r="A423" s="90" t="s">
        <v>429</v>
      </c>
      <c r="B423" s="183" t="s">
        <v>769</v>
      </c>
      <c r="C423" s="183" t="s">
        <v>770</v>
      </c>
      <c r="D423" s="106" t="s">
        <v>407</v>
      </c>
      <c r="F423" s="184" t="str">
        <f t="shared" si="46"/>
        <v>う１７</v>
      </c>
      <c r="G423" s="183" t="str">
        <f t="shared" si="50"/>
        <v>中田富憲</v>
      </c>
      <c r="H423" s="106" t="s">
        <v>517</v>
      </c>
      <c r="I423" s="106" t="s">
        <v>478</v>
      </c>
      <c r="J423" s="208">
        <v>1961</v>
      </c>
      <c r="K423" s="171">
        <f t="shared" si="48"/>
        <v>58</v>
      </c>
      <c r="L423" s="173" t="str">
        <f t="shared" si="49"/>
        <v>OK</v>
      </c>
      <c r="M423" s="61" t="s">
        <v>470</v>
      </c>
    </row>
    <row r="424" spans="1:13" s="183" customFormat="1" ht="13.5">
      <c r="A424" s="90" t="s">
        <v>430</v>
      </c>
      <c r="B424" s="183" t="s">
        <v>520</v>
      </c>
      <c r="C424" s="183" t="s">
        <v>521</v>
      </c>
      <c r="D424" s="106" t="s">
        <v>407</v>
      </c>
      <c r="F424" s="184" t="str">
        <f t="shared" si="46"/>
        <v>う１８</v>
      </c>
      <c r="G424" s="68" t="str">
        <f t="shared" si="50"/>
        <v>深田健太郎</v>
      </c>
      <c r="H424" s="106" t="s">
        <v>517</v>
      </c>
      <c r="I424" s="106" t="s">
        <v>478</v>
      </c>
      <c r="J424" s="208">
        <v>1997</v>
      </c>
      <c r="K424" s="171">
        <f t="shared" si="48"/>
        <v>22</v>
      </c>
      <c r="L424" s="173" t="str">
        <f t="shared" si="49"/>
        <v>OK</v>
      </c>
      <c r="M424" s="190" t="s">
        <v>479</v>
      </c>
    </row>
    <row r="425" spans="1:13" s="183" customFormat="1" ht="13.5">
      <c r="A425" s="90" t="s">
        <v>431</v>
      </c>
      <c r="B425" s="183" t="s">
        <v>771</v>
      </c>
      <c r="C425" s="183" t="s">
        <v>772</v>
      </c>
      <c r="D425" s="106" t="s">
        <v>407</v>
      </c>
      <c r="F425" s="184" t="str">
        <f t="shared" si="46"/>
        <v>う１９</v>
      </c>
      <c r="G425" s="68" t="str">
        <f t="shared" si="50"/>
        <v>松野航平</v>
      </c>
      <c r="H425" s="106" t="s">
        <v>517</v>
      </c>
      <c r="I425" s="106" t="s">
        <v>478</v>
      </c>
      <c r="J425" s="208">
        <v>1990</v>
      </c>
      <c r="K425" s="171">
        <f t="shared" si="48"/>
        <v>29</v>
      </c>
      <c r="L425" s="173" t="str">
        <f t="shared" si="49"/>
        <v>OK</v>
      </c>
      <c r="M425" s="190" t="s">
        <v>682</v>
      </c>
    </row>
    <row r="426" spans="1:13" s="183" customFormat="1" ht="13.5">
      <c r="A426" s="90" t="s">
        <v>432</v>
      </c>
      <c r="B426" s="183" t="s">
        <v>1183</v>
      </c>
      <c r="C426" s="183" t="s">
        <v>1184</v>
      </c>
      <c r="D426" s="106" t="s">
        <v>407</v>
      </c>
      <c r="F426" s="184" t="str">
        <f t="shared" si="46"/>
        <v>う２０</v>
      </c>
      <c r="G426" s="68" t="str">
        <f t="shared" si="50"/>
        <v>峰　祥靖</v>
      </c>
      <c r="H426" s="106" t="s">
        <v>517</v>
      </c>
      <c r="I426" s="106" t="s">
        <v>478</v>
      </c>
      <c r="J426" s="208">
        <v>1975</v>
      </c>
      <c r="K426" s="171">
        <f t="shared" si="48"/>
        <v>44</v>
      </c>
      <c r="L426" s="173" t="str">
        <f t="shared" si="49"/>
        <v>OK</v>
      </c>
      <c r="M426" s="183" t="s">
        <v>526</v>
      </c>
    </row>
    <row r="427" spans="1:13" s="183" customFormat="1" ht="13.5">
      <c r="A427" s="90" t="s">
        <v>433</v>
      </c>
      <c r="B427" s="192" t="s">
        <v>1185</v>
      </c>
      <c r="C427" s="192" t="s">
        <v>773</v>
      </c>
      <c r="D427" s="106" t="s">
        <v>407</v>
      </c>
      <c r="F427" s="184" t="str">
        <f t="shared" si="46"/>
        <v>う２１</v>
      </c>
      <c r="G427" s="183" t="str">
        <f t="shared" si="50"/>
        <v>森健一</v>
      </c>
      <c r="H427" s="106" t="s">
        <v>517</v>
      </c>
      <c r="I427" s="193" t="s">
        <v>478</v>
      </c>
      <c r="J427" s="208">
        <v>1971</v>
      </c>
      <c r="K427" s="171">
        <f t="shared" si="48"/>
        <v>48</v>
      </c>
      <c r="L427" s="173" t="str">
        <f t="shared" si="49"/>
        <v>OK</v>
      </c>
      <c r="M427" s="61" t="s">
        <v>470</v>
      </c>
    </row>
    <row r="428" spans="1:13" s="183" customFormat="1" ht="14.25">
      <c r="A428" s="90" t="s">
        <v>434</v>
      </c>
      <c r="B428" s="188" t="s">
        <v>492</v>
      </c>
      <c r="C428" s="188" t="s">
        <v>774</v>
      </c>
      <c r="D428" s="106" t="s">
        <v>407</v>
      </c>
      <c r="E428" s="90"/>
      <c r="F428" s="184" t="str">
        <f t="shared" si="46"/>
        <v>う２２</v>
      </c>
      <c r="G428" s="183" t="str">
        <f t="shared" si="50"/>
        <v>山本昌紀</v>
      </c>
      <c r="H428" s="106" t="s">
        <v>517</v>
      </c>
      <c r="I428" s="106" t="s">
        <v>45</v>
      </c>
      <c r="J428" s="189">
        <v>1970</v>
      </c>
      <c r="K428" s="171">
        <f t="shared" si="48"/>
        <v>49</v>
      </c>
      <c r="L428" s="173" t="str">
        <f t="shared" si="49"/>
        <v>OK</v>
      </c>
      <c r="M428" s="190" t="s">
        <v>628</v>
      </c>
    </row>
    <row r="429" spans="1:20" s="89" customFormat="1" ht="14.25">
      <c r="A429" s="90" t="s">
        <v>435</v>
      </c>
      <c r="B429" s="188" t="s">
        <v>492</v>
      </c>
      <c r="C429" s="188" t="s">
        <v>775</v>
      </c>
      <c r="D429" s="106" t="s">
        <v>407</v>
      </c>
      <c r="E429" s="90"/>
      <c r="F429" s="184" t="str">
        <f t="shared" si="46"/>
        <v>う２３</v>
      </c>
      <c r="G429" s="183" t="str">
        <f t="shared" si="50"/>
        <v>山本浩之</v>
      </c>
      <c r="H429" s="106" t="s">
        <v>517</v>
      </c>
      <c r="I429" s="106" t="s">
        <v>45</v>
      </c>
      <c r="J429" s="189">
        <v>1967</v>
      </c>
      <c r="K429" s="171">
        <f t="shared" si="48"/>
        <v>52</v>
      </c>
      <c r="L429" s="173" t="str">
        <f t="shared" si="49"/>
        <v>OK</v>
      </c>
      <c r="M429" s="190" t="s">
        <v>628</v>
      </c>
      <c r="N429" s="183"/>
      <c r="O429" s="183"/>
      <c r="P429" s="183"/>
      <c r="Q429" s="183"/>
      <c r="R429" s="183"/>
      <c r="S429" s="183"/>
      <c r="T429" s="183"/>
    </row>
    <row r="430" spans="1:20" s="89" customFormat="1" ht="13.5">
      <c r="A430" s="90" t="s">
        <v>436</v>
      </c>
      <c r="B430" s="59" t="s">
        <v>701</v>
      </c>
      <c r="C430" s="59" t="s">
        <v>1186</v>
      </c>
      <c r="D430" s="106" t="s">
        <v>407</v>
      </c>
      <c r="E430" s="90"/>
      <c r="F430" s="184" t="str">
        <f t="shared" si="46"/>
        <v>う２４</v>
      </c>
      <c r="G430" s="183" t="str">
        <f t="shared" si="50"/>
        <v>吉村淳</v>
      </c>
      <c r="H430" s="106" t="s">
        <v>517</v>
      </c>
      <c r="I430" s="193" t="s">
        <v>45</v>
      </c>
      <c r="J430" s="62">
        <v>1976</v>
      </c>
      <c r="K430" s="171">
        <f t="shared" si="48"/>
        <v>43</v>
      </c>
      <c r="L430" s="173" t="str">
        <f t="shared" si="49"/>
        <v>OK</v>
      </c>
      <c r="M430" s="190" t="s">
        <v>636</v>
      </c>
      <c r="N430" s="183"/>
      <c r="O430" s="183"/>
      <c r="P430" s="183"/>
      <c r="Q430" s="183"/>
      <c r="R430" s="183"/>
      <c r="S430" s="183"/>
      <c r="T430" s="183"/>
    </row>
    <row r="431" spans="1:13" s="183" customFormat="1" ht="13.5">
      <c r="A431" s="90" t="s">
        <v>437</v>
      </c>
      <c r="B431" s="68" t="s">
        <v>409</v>
      </c>
      <c r="C431" s="68" t="s">
        <v>410</v>
      </c>
      <c r="D431" s="106" t="s">
        <v>407</v>
      </c>
      <c r="E431" s="68"/>
      <c r="F431" s="184" t="str">
        <f t="shared" si="46"/>
        <v>う２５</v>
      </c>
      <c r="G431" s="68" t="str">
        <f t="shared" si="50"/>
        <v>井内一博</v>
      </c>
      <c r="H431" s="106" t="s">
        <v>517</v>
      </c>
      <c r="I431" s="68" t="s">
        <v>45</v>
      </c>
      <c r="J431" s="69">
        <v>1976</v>
      </c>
      <c r="K431" s="171">
        <f t="shared" si="48"/>
        <v>43</v>
      </c>
      <c r="L431" s="173" t="str">
        <f t="shared" si="49"/>
        <v>OK</v>
      </c>
      <c r="M431" s="68" t="s">
        <v>487</v>
      </c>
    </row>
    <row r="432" spans="1:13" s="183" customFormat="1" ht="13.5">
      <c r="A432" s="90" t="s">
        <v>438</v>
      </c>
      <c r="B432" s="72" t="s">
        <v>776</v>
      </c>
      <c r="C432" s="72" t="s">
        <v>777</v>
      </c>
      <c r="D432" s="106" t="s">
        <v>407</v>
      </c>
      <c r="E432" s="68"/>
      <c r="F432" s="184" t="str">
        <f t="shared" si="46"/>
        <v>う２６</v>
      </c>
      <c r="G432" s="68" t="str">
        <f t="shared" si="50"/>
        <v>舘形和典</v>
      </c>
      <c r="H432" s="106" t="s">
        <v>517</v>
      </c>
      <c r="I432" s="68" t="s">
        <v>45</v>
      </c>
      <c r="J432" s="69">
        <v>1985</v>
      </c>
      <c r="K432" s="171">
        <f t="shared" si="48"/>
        <v>34</v>
      </c>
      <c r="L432" s="173" t="str">
        <f t="shared" si="49"/>
        <v>OK</v>
      </c>
      <c r="M432" s="68" t="s">
        <v>487</v>
      </c>
    </row>
    <row r="433" spans="1:13" s="183" customFormat="1" ht="14.25">
      <c r="A433" s="90" t="s">
        <v>439</v>
      </c>
      <c r="B433" s="63" t="s">
        <v>36</v>
      </c>
      <c r="C433" s="63" t="s">
        <v>424</v>
      </c>
      <c r="D433" s="106" t="s">
        <v>407</v>
      </c>
      <c r="E433" s="63"/>
      <c r="F433" s="184" t="str">
        <f t="shared" si="46"/>
        <v>う２７</v>
      </c>
      <c r="G433" s="183" t="str">
        <f t="shared" si="50"/>
        <v>高瀬眞志</v>
      </c>
      <c r="H433" s="106" t="s">
        <v>517</v>
      </c>
      <c r="I433" s="106" t="s">
        <v>45</v>
      </c>
      <c r="J433" s="194">
        <v>1959</v>
      </c>
      <c r="K433" s="171">
        <f t="shared" si="48"/>
        <v>60</v>
      </c>
      <c r="L433" s="173" t="str">
        <f t="shared" si="49"/>
        <v>OK</v>
      </c>
      <c r="M433" s="190" t="s">
        <v>554</v>
      </c>
    </row>
    <row r="434" spans="1:13" s="183" customFormat="1" ht="13.5">
      <c r="A434" s="90" t="s">
        <v>440</v>
      </c>
      <c r="B434" s="183" t="s">
        <v>360</v>
      </c>
      <c r="C434" s="183" t="s">
        <v>442</v>
      </c>
      <c r="D434" s="106" t="s">
        <v>407</v>
      </c>
      <c r="F434" s="184" t="str">
        <f t="shared" si="46"/>
        <v>う２８</v>
      </c>
      <c r="G434" s="183" t="str">
        <f t="shared" si="50"/>
        <v>山田和宏</v>
      </c>
      <c r="H434" s="106" t="s">
        <v>517</v>
      </c>
      <c r="I434" s="106" t="s">
        <v>478</v>
      </c>
      <c r="J434" s="208">
        <v>1962</v>
      </c>
      <c r="K434" s="171">
        <f t="shared" si="48"/>
        <v>57</v>
      </c>
      <c r="L434" s="173" t="str">
        <f t="shared" si="49"/>
        <v>OK</v>
      </c>
      <c r="M434" s="61" t="s">
        <v>470</v>
      </c>
    </row>
    <row r="435" spans="1:13" s="183" customFormat="1" ht="13.5">
      <c r="A435" s="90" t="s">
        <v>441</v>
      </c>
      <c r="B435" s="183" t="s">
        <v>360</v>
      </c>
      <c r="C435" s="183" t="s">
        <v>778</v>
      </c>
      <c r="D435" s="106" t="s">
        <v>407</v>
      </c>
      <c r="F435" s="184" t="str">
        <f t="shared" si="46"/>
        <v>う２９</v>
      </c>
      <c r="G435" s="183" t="str">
        <f t="shared" si="50"/>
        <v>山田洋平</v>
      </c>
      <c r="H435" s="106" t="s">
        <v>517</v>
      </c>
      <c r="I435" s="106" t="s">
        <v>478</v>
      </c>
      <c r="J435" s="208">
        <v>1990</v>
      </c>
      <c r="K435" s="171">
        <f t="shared" si="48"/>
        <v>29</v>
      </c>
      <c r="L435" s="173" t="str">
        <f t="shared" si="49"/>
        <v>OK</v>
      </c>
      <c r="M435" s="61" t="s">
        <v>470</v>
      </c>
    </row>
    <row r="436" spans="1:13" s="183" customFormat="1" ht="13.5">
      <c r="A436" s="90" t="s">
        <v>443</v>
      </c>
      <c r="B436" s="72" t="s">
        <v>426</v>
      </c>
      <c r="C436" s="72" t="s">
        <v>427</v>
      </c>
      <c r="D436" s="106" t="s">
        <v>407</v>
      </c>
      <c r="E436" s="68"/>
      <c r="F436" s="184" t="str">
        <f t="shared" si="46"/>
        <v>う３０</v>
      </c>
      <c r="G436" s="68" t="str">
        <f t="shared" si="50"/>
        <v>竹下英伸</v>
      </c>
      <c r="H436" s="106" t="s">
        <v>517</v>
      </c>
      <c r="I436" s="68" t="s">
        <v>45</v>
      </c>
      <c r="J436" s="69">
        <v>1972</v>
      </c>
      <c r="K436" s="171">
        <f t="shared" si="48"/>
        <v>47</v>
      </c>
      <c r="L436" s="173" t="str">
        <f t="shared" si="49"/>
        <v>OK</v>
      </c>
      <c r="M436" s="80" t="s">
        <v>466</v>
      </c>
    </row>
    <row r="437" spans="1:13" s="183" customFormat="1" ht="13.5">
      <c r="A437" s="90" t="s">
        <v>444</v>
      </c>
      <c r="B437" s="183" t="s">
        <v>514</v>
      </c>
      <c r="C437" s="183" t="s">
        <v>515</v>
      </c>
      <c r="D437" s="106" t="s">
        <v>407</v>
      </c>
      <c r="E437" s="208" t="s">
        <v>516</v>
      </c>
      <c r="F437" s="184" t="str">
        <f t="shared" si="46"/>
        <v>う３１</v>
      </c>
      <c r="G437" s="68" t="str">
        <f t="shared" si="50"/>
        <v>竹下恭平</v>
      </c>
      <c r="H437" s="106" t="s">
        <v>517</v>
      </c>
      <c r="I437" s="106" t="s">
        <v>478</v>
      </c>
      <c r="J437" s="208">
        <v>2008</v>
      </c>
      <c r="K437" s="171">
        <f t="shared" si="48"/>
        <v>11</v>
      </c>
      <c r="L437" s="173" t="str">
        <f t="shared" si="49"/>
        <v>OK</v>
      </c>
      <c r="M437" s="195" t="s">
        <v>466</v>
      </c>
    </row>
    <row r="438" spans="1:13" s="183" customFormat="1" ht="13.5">
      <c r="A438" s="90" t="s">
        <v>445</v>
      </c>
      <c r="B438" s="72" t="s">
        <v>518</v>
      </c>
      <c r="C438" s="72" t="s">
        <v>779</v>
      </c>
      <c r="D438" s="106" t="s">
        <v>407</v>
      </c>
      <c r="E438" s="68"/>
      <c r="F438" s="184" t="str">
        <f t="shared" si="46"/>
        <v>う３２</v>
      </c>
      <c r="G438" s="68" t="str">
        <f t="shared" si="50"/>
        <v>田中邦明</v>
      </c>
      <c r="H438" s="106" t="s">
        <v>517</v>
      </c>
      <c r="I438" s="68" t="s">
        <v>478</v>
      </c>
      <c r="J438" s="69">
        <v>1984</v>
      </c>
      <c r="K438" s="171">
        <f t="shared" si="48"/>
        <v>35</v>
      </c>
      <c r="L438" s="173" t="str">
        <f t="shared" si="49"/>
        <v>OK</v>
      </c>
      <c r="M438" s="68" t="s">
        <v>487</v>
      </c>
    </row>
    <row r="439" spans="1:13" s="183" customFormat="1" ht="13.5">
      <c r="A439" s="90" t="s">
        <v>446</v>
      </c>
      <c r="B439" s="183" t="s">
        <v>518</v>
      </c>
      <c r="C439" s="183" t="s">
        <v>519</v>
      </c>
      <c r="D439" s="106" t="s">
        <v>407</v>
      </c>
      <c r="F439" s="184" t="str">
        <f t="shared" si="46"/>
        <v>う３３</v>
      </c>
      <c r="G439" s="68" t="str">
        <f t="shared" si="50"/>
        <v>田中伸一</v>
      </c>
      <c r="H439" s="106" t="s">
        <v>517</v>
      </c>
      <c r="I439" s="106" t="s">
        <v>478</v>
      </c>
      <c r="J439" s="208">
        <v>1964</v>
      </c>
      <c r="K439" s="171">
        <f t="shared" si="48"/>
        <v>55</v>
      </c>
      <c r="L439" s="173" t="str">
        <f t="shared" si="49"/>
        <v>OK</v>
      </c>
      <c r="M439" s="183" t="s">
        <v>54</v>
      </c>
    </row>
    <row r="440" spans="1:13" s="183" customFormat="1" ht="13.5">
      <c r="A440" s="90" t="s">
        <v>447</v>
      </c>
      <c r="B440" s="183" t="s">
        <v>518</v>
      </c>
      <c r="C440" s="183" t="s">
        <v>780</v>
      </c>
      <c r="D440" s="106" t="s">
        <v>407</v>
      </c>
      <c r="F440" s="184" t="str">
        <f t="shared" si="46"/>
        <v>う３４</v>
      </c>
      <c r="G440" s="183" t="str">
        <f t="shared" si="50"/>
        <v>田中宏樹</v>
      </c>
      <c r="H440" s="106" t="s">
        <v>517</v>
      </c>
      <c r="I440" s="106" t="s">
        <v>478</v>
      </c>
      <c r="J440" s="208">
        <v>1963</v>
      </c>
      <c r="K440" s="171">
        <f t="shared" si="48"/>
        <v>56</v>
      </c>
      <c r="L440" s="173" t="str">
        <f t="shared" si="49"/>
        <v>OK</v>
      </c>
      <c r="M440" s="183" t="s">
        <v>53</v>
      </c>
    </row>
    <row r="441" spans="1:13" s="183" customFormat="1" ht="13.5">
      <c r="A441" s="90" t="s">
        <v>448</v>
      </c>
      <c r="B441" s="196" t="s">
        <v>781</v>
      </c>
      <c r="C441" s="196" t="s">
        <v>782</v>
      </c>
      <c r="D441" s="106" t="s">
        <v>407</v>
      </c>
      <c r="F441" s="184" t="str">
        <f t="shared" si="46"/>
        <v>う３５</v>
      </c>
      <c r="G441" s="183" t="str">
        <f t="shared" si="50"/>
        <v>石津綾香</v>
      </c>
      <c r="H441" s="106" t="s">
        <v>517</v>
      </c>
      <c r="I441" s="106" t="s">
        <v>510</v>
      </c>
      <c r="J441" s="208">
        <v>1982</v>
      </c>
      <c r="K441" s="171">
        <f t="shared" si="48"/>
        <v>37</v>
      </c>
      <c r="L441" s="173" t="str">
        <f t="shared" si="49"/>
        <v>OK</v>
      </c>
      <c r="M441" s="61" t="s">
        <v>470</v>
      </c>
    </row>
    <row r="442" spans="1:13" s="183" customFormat="1" ht="13.5">
      <c r="A442" s="90" t="s">
        <v>449</v>
      </c>
      <c r="B442" s="196" t="s">
        <v>1187</v>
      </c>
      <c r="C442" s="196" t="s">
        <v>1188</v>
      </c>
      <c r="D442" s="106" t="s">
        <v>407</v>
      </c>
      <c r="E442" s="68"/>
      <c r="F442" s="184" t="str">
        <f t="shared" si="46"/>
        <v>う３６</v>
      </c>
      <c r="G442" s="68" t="str">
        <f t="shared" si="50"/>
        <v>出縄久子</v>
      </c>
      <c r="H442" s="106" t="s">
        <v>517</v>
      </c>
      <c r="I442" s="78" t="s">
        <v>510</v>
      </c>
      <c r="J442" s="73">
        <v>1965</v>
      </c>
      <c r="K442" s="171">
        <f t="shared" si="48"/>
        <v>54</v>
      </c>
      <c r="L442" s="173" t="str">
        <f t="shared" si="49"/>
        <v>OK</v>
      </c>
      <c r="M442" s="68" t="s">
        <v>526</v>
      </c>
    </row>
    <row r="443" spans="1:13" s="183" customFormat="1" ht="14.25">
      <c r="A443" s="90" t="s">
        <v>450</v>
      </c>
      <c r="B443" s="197" t="s">
        <v>783</v>
      </c>
      <c r="C443" s="197" t="s">
        <v>700</v>
      </c>
      <c r="D443" s="106" t="s">
        <v>407</v>
      </c>
      <c r="E443" s="90"/>
      <c r="F443" s="184" t="str">
        <f t="shared" si="46"/>
        <v>う３７</v>
      </c>
      <c r="G443" s="183" t="str">
        <f t="shared" si="50"/>
        <v>今井順子</v>
      </c>
      <c r="H443" s="106" t="s">
        <v>517</v>
      </c>
      <c r="I443" s="106" t="s">
        <v>52</v>
      </c>
      <c r="J443" s="189">
        <v>1958</v>
      </c>
      <c r="K443" s="171">
        <f t="shared" si="48"/>
        <v>61</v>
      </c>
      <c r="L443" s="173" t="str">
        <f t="shared" si="49"/>
        <v>OK</v>
      </c>
      <c r="M443" s="198" t="s">
        <v>466</v>
      </c>
    </row>
    <row r="444" spans="1:13" s="183" customFormat="1" ht="13.5">
      <c r="A444" s="90" t="s">
        <v>451</v>
      </c>
      <c r="B444" s="199" t="s">
        <v>784</v>
      </c>
      <c r="C444" s="200" t="s">
        <v>785</v>
      </c>
      <c r="D444" s="106" t="s">
        <v>407</v>
      </c>
      <c r="E444" s="64"/>
      <c r="F444" s="184" t="str">
        <f t="shared" si="46"/>
        <v>う３８</v>
      </c>
      <c r="G444" s="183" t="str">
        <f t="shared" si="50"/>
        <v>植垣貴美子</v>
      </c>
      <c r="H444" s="106" t="s">
        <v>517</v>
      </c>
      <c r="I444" s="106" t="s">
        <v>52</v>
      </c>
      <c r="J444" s="65">
        <v>1965</v>
      </c>
      <c r="K444" s="171">
        <f t="shared" si="48"/>
        <v>54</v>
      </c>
      <c r="L444" s="173" t="str">
        <f t="shared" si="49"/>
        <v>OK</v>
      </c>
      <c r="M444" s="61" t="s">
        <v>479</v>
      </c>
    </row>
    <row r="445" spans="1:13" s="183" customFormat="1" ht="13.5">
      <c r="A445" s="90" t="s">
        <v>452</v>
      </c>
      <c r="B445" s="197" t="s">
        <v>786</v>
      </c>
      <c r="C445" s="197" t="s">
        <v>787</v>
      </c>
      <c r="D445" s="106" t="s">
        <v>407</v>
      </c>
      <c r="E445" s="90"/>
      <c r="F445" s="184" t="str">
        <f t="shared" si="46"/>
        <v>う３９</v>
      </c>
      <c r="G445" s="183" t="str">
        <f t="shared" si="50"/>
        <v>川崎悦子</v>
      </c>
      <c r="H445" s="106" t="s">
        <v>517</v>
      </c>
      <c r="I445" s="106" t="s">
        <v>52</v>
      </c>
      <c r="J445" s="62">
        <v>1955</v>
      </c>
      <c r="K445" s="171">
        <f t="shared" si="48"/>
        <v>64</v>
      </c>
      <c r="L445" s="173" t="str">
        <f t="shared" si="49"/>
        <v>OK</v>
      </c>
      <c r="M445" s="190" t="s">
        <v>550</v>
      </c>
    </row>
    <row r="446" spans="1:13" s="183" customFormat="1" ht="14.25">
      <c r="A446" s="90" t="s">
        <v>453</v>
      </c>
      <c r="B446" s="201" t="s">
        <v>788</v>
      </c>
      <c r="C446" s="201" t="s">
        <v>789</v>
      </c>
      <c r="D446" s="106" t="s">
        <v>407</v>
      </c>
      <c r="E446" s="90"/>
      <c r="F446" s="184" t="str">
        <f t="shared" si="46"/>
        <v>う４０</v>
      </c>
      <c r="G446" s="183" t="str">
        <f t="shared" si="50"/>
        <v>小塩政子</v>
      </c>
      <c r="H446" s="106" t="s">
        <v>517</v>
      </c>
      <c r="I446" s="106" t="s">
        <v>52</v>
      </c>
      <c r="J446" s="189">
        <v>1950</v>
      </c>
      <c r="K446" s="171">
        <f t="shared" si="48"/>
        <v>69</v>
      </c>
      <c r="L446" s="173" t="str">
        <f t="shared" si="49"/>
        <v>OK</v>
      </c>
      <c r="M446" s="190" t="s">
        <v>550</v>
      </c>
    </row>
    <row r="447" spans="1:13" s="183" customFormat="1" ht="13.5">
      <c r="A447" s="90" t="s">
        <v>454</v>
      </c>
      <c r="B447" s="80" t="s">
        <v>1189</v>
      </c>
      <c r="C447" s="80" t="s">
        <v>790</v>
      </c>
      <c r="D447" s="106" t="s">
        <v>407</v>
      </c>
      <c r="E447" s="68"/>
      <c r="F447" s="184" t="str">
        <f t="shared" si="46"/>
        <v>う４１</v>
      </c>
      <c r="G447" s="68" t="str">
        <f t="shared" si="50"/>
        <v>辻佳子</v>
      </c>
      <c r="H447" s="106" t="s">
        <v>517</v>
      </c>
      <c r="I447" s="78" t="s">
        <v>510</v>
      </c>
      <c r="J447" s="73">
        <v>1973</v>
      </c>
      <c r="K447" s="171">
        <f t="shared" si="48"/>
        <v>46</v>
      </c>
      <c r="L447" s="173" t="str">
        <f t="shared" si="49"/>
        <v>OK</v>
      </c>
      <c r="M447" s="68" t="s">
        <v>550</v>
      </c>
    </row>
    <row r="448" spans="1:13" s="183" customFormat="1" ht="14.25">
      <c r="A448" s="90" t="s">
        <v>455</v>
      </c>
      <c r="B448" s="201" t="s">
        <v>791</v>
      </c>
      <c r="C448" s="201" t="s">
        <v>792</v>
      </c>
      <c r="D448" s="106" t="s">
        <v>407</v>
      </c>
      <c r="E448" s="90"/>
      <c r="F448" s="184" t="str">
        <f t="shared" si="46"/>
        <v>う４２</v>
      </c>
      <c r="G448" s="68" t="str">
        <f t="shared" si="50"/>
        <v>西崎友香</v>
      </c>
      <c r="H448" s="106" t="s">
        <v>517</v>
      </c>
      <c r="I448" s="106" t="s">
        <v>52</v>
      </c>
      <c r="J448" s="189">
        <v>1980</v>
      </c>
      <c r="K448" s="171">
        <f t="shared" si="48"/>
        <v>39</v>
      </c>
      <c r="L448" s="173" t="str">
        <f t="shared" si="49"/>
        <v>OK</v>
      </c>
      <c r="M448" s="190" t="s">
        <v>550</v>
      </c>
    </row>
    <row r="449" spans="1:13" s="183" customFormat="1" ht="13.5">
      <c r="A449" s="90" t="s">
        <v>456</v>
      </c>
      <c r="B449" s="202" t="s">
        <v>793</v>
      </c>
      <c r="C449" s="196" t="s">
        <v>567</v>
      </c>
      <c r="D449" s="106" t="s">
        <v>407</v>
      </c>
      <c r="F449" s="184" t="str">
        <f t="shared" si="46"/>
        <v>う４３</v>
      </c>
      <c r="G449" s="68" t="str">
        <f t="shared" si="50"/>
        <v>倍田優子</v>
      </c>
      <c r="H449" s="106" t="s">
        <v>517</v>
      </c>
      <c r="I449" s="193" t="s">
        <v>510</v>
      </c>
      <c r="J449" s="208">
        <v>1969</v>
      </c>
      <c r="K449" s="171">
        <f t="shared" si="48"/>
        <v>50</v>
      </c>
      <c r="L449" s="173" t="str">
        <f t="shared" si="49"/>
        <v>OK</v>
      </c>
      <c r="M449" s="190" t="s">
        <v>470</v>
      </c>
    </row>
    <row r="450" spans="1:13" s="183" customFormat="1" ht="13.5">
      <c r="A450" s="90" t="s">
        <v>457</v>
      </c>
      <c r="B450" s="196" t="s">
        <v>1190</v>
      </c>
      <c r="C450" s="196" t="s">
        <v>1191</v>
      </c>
      <c r="D450" s="106" t="s">
        <v>407</v>
      </c>
      <c r="E450" s="68"/>
      <c r="F450" s="184" t="str">
        <f t="shared" si="46"/>
        <v>う４４</v>
      </c>
      <c r="G450" s="68" t="str">
        <f t="shared" si="50"/>
        <v>藤村加代子</v>
      </c>
      <c r="H450" s="106" t="s">
        <v>517</v>
      </c>
      <c r="I450" s="78" t="s">
        <v>510</v>
      </c>
      <c r="J450" s="73">
        <v>1963</v>
      </c>
      <c r="K450" s="171">
        <f t="shared" si="48"/>
        <v>56</v>
      </c>
      <c r="L450" s="173" t="str">
        <f t="shared" si="49"/>
        <v>OK</v>
      </c>
      <c r="M450" s="68" t="s">
        <v>550</v>
      </c>
    </row>
    <row r="451" spans="1:13" s="183" customFormat="1" ht="13.5">
      <c r="A451" s="90" t="s">
        <v>458</v>
      </c>
      <c r="B451" s="202" t="s">
        <v>731</v>
      </c>
      <c r="C451" s="202" t="s">
        <v>794</v>
      </c>
      <c r="D451" s="106" t="s">
        <v>407</v>
      </c>
      <c r="F451" s="184" t="str">
        <f t="shared" si="46"/>
        <v>う４５</v>
      </c>
      <c r="G451" s="183" t="str">
        <f t="shared" si="50"/>
        <v>山田みほ</v>
      </c>
      <c r="H451" s="106" t="s">
        <v>517</v>
      </c>
      <c r="I451" s="106" t="s">
        <v>510</v>
      </c>
      <c r="J451" s="208">
        <v>1966</v>
      </c>
      <c r="K451" s="171">
        <f t="shared" si="48"/>
        <v>53</v>
      </c>
      <c r="L451" s="173" t="str">
        <f t="shared" si="49"/>
        <v>OK</v>
      </c>
      <c r="M451" s="61" t="s">
        <v>470</v>
      </c>
    </row>
    <row r="452" spans="1:13" s="183" customFormat="1" ht="13.5">
      <c r="A452" s="90" t="s">
        <v>459</v>
      </c>
      <c r="B452" s="118" t="s">
        <v>514</v>
      </c>
      <c r="C452" s="118" t="s">
        <v>795</v>
      </c>
      <c r="D452" s="106" t="s">
        <v>407</v>
      </c>
      <c r="E452" s="68"/>
      <c r="F452" s="184" t="str">
        <f t="shared" si="46"/>
        <v>う４６</v>
      </c>
      <c r="G452" s="68" t="str">
        <f t="shared" si="50"/>
        <v>竹下光代</v>
      </c>
      <c r="H452" s="106" t="s">
        <v>517</v>
      </c>
      <c r="I452" s="78" t="s">
        <v>510</v>
      </c>
      <c r="J452" s="73">
        <v>1974</v>
      </c>
      <c r="K452" s="171">
        <f t="shared" si="48"/>
        <v>45</v>
      </c>
      <c r="L452" s="173" t="str">
        <f t="shared" si="49"/>
        <v>OK</v>
      </c>
      <c r="M452" s="80" t="s">
        <v>466</v>
      </c>
    </row>
    <row r="453" spans="1:13" s="183" customFormat="1" ht="13.5">
      <c r="A453" s="90" t="s">
        <v>460</v>
      </c>
      <c r="B453" s="196" t="s">
        <v>518</v>
      </c>
      <c r="C453" s="196" t="s">
        <v>1192</v>
      </c>
      <c r="D453" s="106" t="s">
        <v>407</v>
      </c>
      <c r="E453" s="68"/>
      <c r="F453" s="184" t="str">
        <f t="shared" si="46"/>
        <v>う４７</v>
      </c>
      <c r="G453" s="68" t="str">
        <f t="shared" si="50"/>
        <v>田中友加里</v>
      </c>
      <c r="H453" s="106" t="s">
        <v>517</v>
      </c>
      <c r="I453" s="78" t="s">
        <v>510</v>
      </c>
      <c r="J453" s="73">
        <v>1984</v>
      </c>
      <c r="K453" s="171">
        <f t="shared" si="48"/>
        <v>35</v>
      </c>
      <c r="L453" s="173" t="str">
        <f t="shared" si="49"/>
        <v>OK</v>
      </c>
      <c r="M453" s="80" t="s">
        <v>466</v>
      </c>
    </row>
    <row r="454" spans="1:10" s="66" customFormat="1" ht="13.5">
      <c r="A454" s="90"/>
      <c r="J454" s="52"/>
    </row>
    <row r="455" spans="1:10" s="66" customFormat="1" ht="13.5">
      <c r="A455" s="90"/>
      <c r="J455" s="52"/>
    </row>
    <row r="456" s="66" customFormat="1" ht="13.5">
      <c r="J456" s="52"/>
    </row>
    <row r="457" spans="2:12" ht="13.5">
      <c r="B457" s="660" t="s">
        <v>1193</v>
      </c>
      <c r="C457" s="660"/>
      <c r="D457" s="661" t="s">
        <v>1194</v>
      </c>
      <c r="E457" s="661"/>
      <c r="F457" s="661"/>
      <c r="G457" s="661"/>
      <c r="H457" s="68" t="s">
        <v>41</v>
      </c>
      <c r="I457" s="653" t="s">
        <v>42</v>
      </c>
      <c r="J457" s="653"/>
      <c r="K457" s="653"/>
      <c r="L457" s="70"/>
    </row>
    <row r="458" spans="2:12" ht="13.5">
      <c r="B458" s="660"/>
      <c r="C458" s="660"/>
      <c r="D458" s="661"/>
      <c r="E458" s="661"/>
      <c r="F458" s="661"/>
      <c r="G458" s="661"/>
      <c r="H458" s="203">
        <f>COUNTIF($M$461:$M$483,"東近江市")</f>
        <v>0</v>
      </c>
      <c r="I458" s="654">
        <f>(H458/RIGHT($A$483,2))</f>
        <v>0</v>
      </c>
      <c r="J458" s="654"/>
      <c r="K458" s="654"/>
      <c r="L458" s="70"/>
    </row>
    <row r="459" spans="2:12" ht="13.5">
      <c r="B459" s="72" t="s">
        <v>1195</v>
      </c>
      <c r="C459" s="72"/>
      <c r="D459" s="73" t="s">
        <v>43</v>
      </c>
      <c r="F459" s="70"/>
      <c r="K459" s="77">
        <f>IF(J459="","",(2012-J459))</f>
      </c>
      <c r="L459" s="70"/>
    </row>
    <row r="460" spans="2:12" ht="13.5">
      <c r="B460" s="664" t="s">
        <v>1195</v>
      </c>
      <c r="C460" s="664"/>
      <c r="D460" s="68" t="s">
        <v>44</v>
      </c>
      <c r="F460" s="70"/>
      <c r="K460" s="77">
        <f>IF(J460="","",(2012-J460))</f>
      </c>
      <c r="L460" s="70"/>
    </row>
    <row r="461" spans="1:13" ht="13.5">
      <c r="A461" s="69" t="s">
        <v>1196</v>
      </c>
      <c r="B461" s="82" t="s">
        <v>1197</v>
      </c>
      <c r="C461" s="82" t="s">
        <v>1198</v>
      </c>
      <c r="D461" s="68" t="str">
        <f>$B$459</f>
        <v>アンヴァース</v>
      </c>
      <c r="F461" s="70" t="str">
        <f>A461</f>
        <v>ん０１</v>
      </c>
      <c r="G461" s="68" t="str">
        <f aca="true" t="shared" si="51" ref="G461:G487">B461&amp;C461</f>
        <v>片桐美里</v>
      </c>
      <c r="H461" s="78" t="str">
        <f>$B$460</f>
        <v>アンヴァース</v>
      </c>
      <c r="I461" s="103" t="s">
        <v>510</v>
      </c>
      <c r="J461" s="79">
        <v>1977</v>
      </c>
      <c r="K461" s="77">
        <f aca="true" t="shared" si="52" ref="K461:K487">IF(J461="","",(2018-J461))</f>
        <v>41</v>
      </c>
      <c r="L461" s="70" t="str">
        <f aca="true" t="shared" si="53" ref="L461:L491">IF(G461="","",IF(COUNTIF($G$5:$G$610,G461)&gt;1,"2重登録","OK"))</f>
        <v>OK</v>
      </c>
      <c r="M461" s="125" t="s">
        <v>550</v>
      </c>
    </row>
    <row r="462" spans="1:13" ht="13.5">
      <c r="A462" s="69" t="s">
        <v>1199</v>
      </c>
      <c r="B462" s="82" t="s">
        <v>1200</v>
      </c>
      <c r="C462" s="82" t="s">
        <v>1201</v>
      </c>
      <c r="D462" s="68" t="str">
        <f aca="true" t="shared" si="54" ref="D462:D487">$B$459</f>
        <v>アンヴァース</v>
      </c>
      <c r="F462" s="70" t="str">
        <f aca="true" t="shared" si="55" ref="F462:F487">A462</f>
        <v>ん０２</v>
      </c>
      <c r="G462" s="68" t="str">
        <f t="shared" si="51"/>
        <v>中川久江</v>
      </c>
      <c r="H462" s="78" t="str">
        <f aca="true" t="shared" si="56" ref="H462:H487">$B$460</f>
        <v>アンヴァース</v>
      </c>
      <c r="I462" s="103" t="s">
        <v>510</v>
      </c>
      <c r="J462" s="76">
        <v>1966</v>
      </c>
      <c r="K462" s="77">
        <f t="shared" si="52"/>
        <v>52</v>
      </c>
      <c r="L462" s="70" t="str">
        <f t="shared" si="53"/>
        <v>OK</v>
      </c>
      <c r="M462" s="125" t="s">
        <v>511</v>
      </c>
    </row>
    <row r="463" spans="1:13" ht="13.5">
      <c r="A463" s="69" t="s">
        <v>1202</v>
      </c>
      <c r="B463" s="105" t="s">
        <v>1203</v>
      </c>
      <c r="C463" s="105" t="s">
        <v>1204</v>
      </c>
      <c r="D463" s="68" t="str">
        <f t="shared" si="54"/>
        <v>アンヴァース</v>
      </c>
      <c r="F463" s="70" t="str">
        <f t="shared" si="55"/>
        <v>ん０３</v>
      </c>
      <c r="G463" s="68" t="str">
        <f t="shared" si="51"/>
        <v>米澤香澄</v>
      </c>
      <c r="H463" s="78" t="str">
        <f t="shared" si="56"/>
        <v>アンヴァース</v>
      </c>
      <c r="I463" s="103" t="s">
        <v>510</v>
      </c>
      <c r="J463" s="79">
        <v>1992</v>
      </c>
      <c r="K463" s="77">
        <f>IF(J463="","",(2018-J463))</f>
        <v>26</v>
      </c>
      <c r="L463" s="70" t="str">
        <f t="shared" si="53"/>
        <v>OK</v>
      </c>
      <c r="M463" s="125" t="s">
        <v>503</v>
      </c>
    </row>
    <row r="464" spans="1:13" ht="13.5">
      <c r="A464" s="69" t="s">
        <v>1205</v>
      </c>
      <c r="B464" s="106" t="s">
        <v>1206</v>
      </c>
      <c r="C464" s="106" t="s">
        <v>1207</v>
      </c>
      <c r="D464" s="68" t="str">
        <f t="shared" si="54"/>
        <v>アンヴァース</v>
      </c>
      <c r="F464" s="70" t="str">
        <f t="shared" si="55"/>
        <v>ん０４</v>
      </c>
      <c r="G464" s="68" t="str">
        <f t="shared" si="51"/>
        <v>上津慶和</v>
      </c>
      <c r="H464" s="78" t="str">
        <f t="shared" si="56"/>
        <v>アンヴァース</v>
      </c>
      <c r="I464" s="78" t="s">
        <v>45</v>
      </c>
      <c r="J464" s="79">
        <v>1993</v>
      </c>
      <c r="K464" s="77">
        <f>IF(J464="","",(2018-J464))</f>
        <v>25</v>
      </c>
      <c r="L464" s="70" t="str">
        <f t="shared" si="53"/>
        <v>OK</v>
      </c>
      <c r="M464" s="125" t="s">
        <v>513</v>
      </c>
    </row>
    <row r="465" spans="1:13" ht="13.5">
      <c r="A465" s="69" t="s">
        <v>1208</v>
      </c>
      <c r="B465" s="106" t="s">
        <v>1209</v>
      </c>
      <c r="C465" s="106" t="s">
        <v>1210</v>
      </c>
      <c r="D465" s="68" t="str">
        <f t="shared" si="54"/>
        <v>アンヴァース</v>
      </c>
      <c r="F465" s="70" t="str">
        <f t="shared" si="55"/>
        <v>ん０５</v>
      </c>
      <c r="G465" s="68" t="str">
        <f t="shared" si="51"/>
        <v>池内大道</v>
      </c>
      <c r="H465" s="78" t="str">
        <f t="shared" si="56"/>
        <v>アンヴァース</v>
      </c>
      <c r="I465" s="78" t="s">
        <v>45</v>
      </c>
      <c r="J465" s="79">
        <v>1992</v>
      </c>
      <c r="K465" s="77">
        <f>IF(J465="","",(2018-J465))</f>
        <v>26</v>
      </c>
      <c r="L465" s="70" t="str">
        <f t="shared" si="53"/>
        <v>OK</v>
      </c>
      <c r="M465" s="125" t="s">
        <v>733</v>
      </c>
    </row>
    <row r="466" spans="1:13" ht="13.5">
      <c r="A466" s="69" t="s">
        <v>1211</v>
      </c>
      <c r="B466" s="106" t="s">
        <v>1212</v>
      </c>
      <c r="C466" s="106" t="s">
        <v>1213</v>
      </c>
      <c r="D466" s="68" t="str">
        <f t="shared" si="54"/>
        <v>アンヴァース</v>
      </c>
      <c r="F466" s="70" t="str">
        <f t="shared" si="55"/>
        <v>ん０６</v>
      </c>
      <c r="G466" s="68" t="str">
        <f t="shared" si="51"/>
        <v>猪飼尚輝</v>
      </c>
      <c r="H466" s="78" t="str">
        <f t="shared" si="56"/>
        <v>アンヴァース</v>
      </c>
      <c r="I466" s="78" t="s">
        <v>45</v>
      </c>
      <c r="J466" s="79">
        <v>1997</v>
      </c>
      <c r="K466" s="77">
        <f t="shared" si="52"/>
        <v>21</v>
      </c>
      <c r="L466" s="70" t="str">
        <f t="shared" si="53"/>
        <v>OK</v>
      </c>
      <c r="M466" s="125" t="s">
        <v>513</v>
      </c>
    </row>
    <row r="467" spans="1:13" ht="13.5">
      <c r="A467" s="69" t="s">
        <v>1214</v>
      </c>
      <c r="B467" s="72" t="s">
        <v>1215</v>
      </c>
      <c r="C467" s="72" t="s">
        <v>1216</v>
      </c>
      <c r="D467" s="68" t="str">
        <f t="shared" si="54"/>
        <v>アンヴァース</v>
      </c>
      <c r="F467" s="70" t="str">
        <f t="shared" si="55"/>
        <v>ん０７</v>
      </c>
      <c r="G467" s="68" t="str">
        <f t="shared" si="51"/>
        <v>岡栄介</v>
      </c>
      <c r="H467" s="78" t="str">
        <f t="shared" si="56"/>
        <v>アンヴァース</v>
      </c>
      <c r="I467" s="78" t="s">
        <v>45</v>
      </c>
      <c r="J467" s="79">
        <v>1996</v>
      </c>
      <c r="K467" s="77">
        <f t="shared" si="52"/>
        <v>22</v>
      </c>
      <c r="L467" s="70" t="str">
        <f t="shared" si="53"/>
        <v>OK</v>
      </c>
      <c r="M467" s="125" t="s">
        <v>511</v>
      </c>
    </row>
    <row r="468" spans="1:13" ht="13.5">
      <c r="A468" s="69" t="s">
        <v>1217</v>
      </c>
      <c r="B468" s="72" t="s">
        <v>1218</v>
      </c>
      <c r="C468" s="72" t="s">
        <v>687</v>
      </c>
      <c r="D468" s="68" t="str">
        <f t="shared" si="54"/>
        <v>アンヴァース</v>
      </c>
      <c r="F468" s="70" t="str">
        <f t="shared" si="55"/>
        <v>ん０８</v>
      </c>
      <c r="G468" s="68" t="str">
        <f t="shared" si="51"/>
        <v>西嶌達也</v>
      </c>
      <c r="H468" s="78" t="str">
        <f t="shared" si="56"/>
        <v>アンヴァース</v>
      </c>
      <c r="I468" s="78" t="s">
        <v>45</v>
      </c>
      <c r="J468" s="79">
        <v>1989</v>
      </c>
      <c r="K468" s="77">
        <f t="shared" si="52"/>
        <v>29</v>
      </c>
      <c r="L468" s="70" t="str">
        <f t="shared" si="53"/>
        <v>OK</v>
      </c>
      <c r="M468" s="125" t="s">
        <v>512</v>
      </c>
    </row>
    <row r="469" spans="1:13" ht="13.5">
      <c r="A469" s="69" t="s">
        <v>1219</v>
      </c>
      <c r="B469" s="106" t="s">
        <v>1220</v>
      </c>
      <c r="C469" s="106" t="s">
        <v>778</v>
      </c>
      <c r="D469" s="68" t="str">
        <f t="shared" si="54"/>
        <v>アンヴァース</v>
      </c>
      <c r="F469" s="70" t="str">
        <f t="shared" si="55"/>
        <v>ん０９</v>
      </c>
      <c r="G469" s="68" t="str">
        <f>B469&amp;C469</f>
        <v>島田洋平</v>
      </c>
      <c r="H469" s="78" t="str">
        <f t="shared" si="56"/>
        <v>アンヴァース</v>
      </c>
      <c r="I469" s="78" t="s">
        <v>45</v>
      </c>
      <c r="J469" s="79">
        <v>1986</v>
      </c>
      <c r="K469" s="77">
        <f t="shared" si="52"/>
        <v>32</v>
      </c>
      <c r="L469" s="70" t="str">
        <f t="shared" si="53"/>
        <v>OK</v>
      </c>
      <c r="M469" s="125" t="s">
        <v>512</v>
      </c>
    </row>
    <row r="470" spans="1:13" ht="13.5">
      <c r="A470" s="69" t="s">
        <v>1221</v>
      </c>
      <c r="B470" s="106" t="s">
        <v>1222</v>
      </c>
      <c r="C470" s="106" t="s">
        <v>1223</v>
      </c>
      <c r="D470" s="68" t="str">
        <f t="shared" si="54"/>
        <v>アンヴァース</v>
      </c>
      <c r="F470" s="70" t="str">
        <f t="shared" si="55"/>
        <v>ん１０</v>
      </c>
      <c r="G470" s="68" t="str">
        <f t="shared" si="51"/>
        <v>宮川裕樹</v>
      </c>
      <c r="H470" s="78" t="str">
        <f t="shared" si="56"/>
        <v>アンヴァース</v>
      </c>
      <c r="I470" s="78" t="s">
        <v>45</v>
      </c>
      <c r="J470" s="79">
        <v>1987</v>
      </c>
      <c r="K470" s="77">
        <f t="shared" si="52"/>
        <v>31</v>
      </c>
      <c r="L470" s="70" t="str">
        <f t="shared" si="53"/>
        <v>OK</v>
      </c>
      <c r="M470" s="125" t="s">
        <v>512</v>
      </c>
    </row>
    <row r="471" spans="1:13" ht="13.5">
      <c r="A471" s="69" t="s">
        <v>1224</v>
      </c>
      <c r="B471" s="72" t="s">
        <v>1225</v>
      </c>
      <c r="C471" s="72" t="s">
        <v>1226</v>
      </c>
      <c r="D471" s="68" t="str">
        <f t="shared" si="54"/>
        <v>アンヴァース</v>
      </c>
      <c r="F471" s="70" t="str">
        <f t="shared" si="55"/>
        <v>ん１１</v>
      </c>
      <c r="G471" s="68" t="str">
        <f t="shared" si="51"/>
        <v>渡辺智之</v>
      </c>
      <c r="H471" s="78" t="str">
        <f t="shared" si="56"/>
        <v>アンヴァース</v>
      </c>
      <c r="I471" s="78" t="s">
        <v>45</v>
      </c>
      <c r="J471" s="79">
        <v>1986</v>
      </c>
      <c r="K471" s="77">
        <f t="shared" si="52"/>
        <v>32</v>
      </c>
      <c r="L471" s="70" t="str">
        <f t="shared" si="53"/>
        <v>OK</v>
      </c>
      <c r="M471" s="125" t="s">
        <v>512</v>
      </c>
    </row>
    <row r="472" spans="1:13" ht="13.5">
      <c r="A472" s="69" t="s">
        <v>1227</v>
      </c>
      <c r="B472" s="72" t="s">
        <v>1228</v>
      </c>
      <c r="C472" s="72" t="s">
        <v>1229</v>
      </c>
      <c r="D472" s="68" t="str">
        <f t="shared" si="54"/>
        <v>アンヴァース</v>
      </c>
      <c r="F472" s="70" t="str">
        <f t="shared" si="55"/>
        <v>ん１２</v>
      </c>
      <c r="G472" s="68" t="str">
        <f t="shared" si="51"/>
        <v>津曲崇志</v>
      </c>
      <c r="H472" s="78" t="str">
        <f t="shared" si="56"/>
        <v>アンヴァース</v>
      </c>
      <c r="I472" s="78" t="s">
        <v>45</v>
      </c>
      <c r="J472" s="79">
        <v>1989</v>
      </c>
      <c r="K472" s="77">
        <f t="shared" si="52"/>
        <v>29</v>
      </c>
      <c r="L472" s="70" t="str">
        <f t="shared" si="53"/>
        <v>OK</v>
      </c>
      <c r="M472" s="125" t="s">
        <v>1230</v>
      </c>
    </row>
    <row r="473" spans="1:13" ht="13.5">
      <c r="A473" s="69" t="s">
        <v>1231</v>
      </c>
      <c r="B473" s="72" t="s">
        <v>1232</v>
      </c>
      <c r="C473" s="72" t="s">
        <v>1233</v>
      </c>
      <c r="D473" s="68" t="str">
        <f t="shared" si="54"/>
        <v>アンヴァース</v>
      </c>
      <c r="F473" s="70" t="str">
        <f t="shared" si="55"/>
        <v>ん１３</v>
      </c>
      <c r="G473" s="68" t="str">
        <f t="shared" si="51"/>
        <v>越智友基</v>
      </c>
      <c r="H473" s="78" t="str">
        <f t="shared" si="56"/>
        <v>アンヴァース</v>
      </c>
      <c r="I473" s="78" t="s">
        <v>478</v>
      </c>
      <c r="J473" s="79">
        <v>1987</v>
      </c>
      <c r="K473" s="77">
        <f t="shared" si="52"/>
        <v>31</v>
      </c>
      <c r="L473" s="70" t="str">
        <f t="shared" si="53"/>
        <v>OK</v>
      </c>
      <c r="M473" s="125" t="s">
        <v>500</v>
      </c>
    </row>
    <row r="474" spans="1:13" ht="13.5">
      <c r="A474" s="69" t="s">
        <v>1234</v>
      </c>
      <c r="B474" s="72" t="s">
        <v>1235</v>
      </c>
      <c r="C474" s="72" t="s">
        <v>1236</v>
      </c>
      <c r="D474" s="68" t="str">
        <f t="shared" si="54"/>
        <v>アンヴァース</v>
      </c>
      <c r="F474" s="70" t="str">
        <f t="shared" si="55"/>
        <v>ん１４</v>
      </c>
      <c r="G474" s="68" t="str">
        <f t="shared" si="51"/>
        <v>辻本将士</v>
      </c>
      <c r="H474" s="78" t="str">
        <f t="shared" si="56"/>
        <v>アンヴァース</v>
      </c>
      <c r="I474" s="78" t="s">
        <v>478</v>
      </c>
      <c r="J474" s="79">
        <v>1986</v>
      </c>
      <c r="K474" s="77">
        <f t="shared" si="52"/>
        <v>32</v>
      </c>
      <c r="L474" s="70" t="str">
        <f t="shared" si="53"/>
        <v>OK</v>
      </c>
      <c r="M474" s="125" t="s">
        <v>500</v>
      </c>
    </row>
    <row r="475" spans="1:13" ht="13.5">
      <c r="A475" s="69" t="s">
        <v>1237</v>
      </c>
      <c r="B475" s="72" t="s">
        <v>1238</v>
      </c>
      <c r="C475" s="72" t="s">
        <v>1239</v>
      </c>
      <c r="D475" s="68" t="str">
        <f t="shared" si="54"/>
        <v>アンヴァース</v>
      </c>
      <c r="F475" s="70" t="str">
        <f t="shared" si="55"/>
        <v>ん１５</v>
      </c>
      <c r="G475" s="68" t="str">
        <f t="shared" si="51"/>
        <v>原智則</v>
      </c>
      <c r="H475" s="78" t="str">
        <f t="shared" si="56"/>
        <v>アンヴァース</v>
      </c>
      <c r="I475" s="78" t="s">
        <v>606</v>
      </c>
      <c r="J475" s="79">
        <v>1969</v>
      </c>
      <c r="K475" s="77">
        <f t="shared" si="52"/>
        <v>49</v>
      </c>
      <c r="L475" s="70" t="str">
        <f t="shared" si="53"/>
        <v>OK</v>
      </c>
      <c r="M475" s="125" t="s">
        <v>682</v>
      </c>
    </row>
    <row r="476" spans="1:13" ht="13.5">
      <c r="A476" s="69" t="s">
        <v>1240</v>
      </c>
      <c r="B476" s="72" t="s">
        <v>1241</v>
      </c>
      <c r="C476" s="72" t="s">
        <v>904</v>
      </c>
      <c r="D476" s="68" t="str">
        <f t="shared" si="54"/>
        <v>アンヴァース</v>
      </c>
      <c r="F476" s="70" t="str">
        <f t="shared" si="55"/>
        <v>ん１６</v>
      </c>
      <c r="G476" s="68" t="str">
        <f t="shared" si="51"/>
        <v>石倉翔太</v>
      </c>
      <c r="H476" s="78" t="str">
        <f t="shared" si="56"/>
        <v>アンヴァース</v>
      </c>
      <c r="I476" s="78" t="s">
        <v>606</v>
      </c>
      <c r="J476" s="79">
        <v>1999</v>
      </c>
      <c r="K476" s="77">
        <f t="shared" si="52"/>
        <v>19</v>
      </c>
      <c r="L476" s="70" t="str">
        <f t="shared" si="53"/>
        <v>OK</v>
      </c>
      <c r="M476" s="125" t="s">
        <v>733</v>
      </c>
    </row>
    <row r="477" spans="1:13" ht="13.5">
      <c r="A477" s="69" t="s">
        <v>1242</v>
      </c>
      <c r="B477" s="72" t="s">
        <v>1243</v>
      </c>
      <c r="C477" s="72" t="s">
        <v>1244</v>
      </c>
      <c r="D477" s="68" t="str">
        <f t="shared" si="54"/>
        <v>アンヴァース</v>
      </c>
      <c r="F477" s="70" t="str">
        <f t="shared" si="55"/>
        <v>ん１７</v>
      </c>
      <c r="G477" s="68" t="str">
        <f t="shared" si="51"/>
        <v>ピーターリーダー</v>
      </c>
      <c r="H477" s="78" t="str">
        <f t="shared" si="56"/>
        <v>アンヴァース</v>
      </c>
      <c r="I477" s="78" t="s">
        <v>606</v>
      </c>
      <c r="J477" s="79">
        <v>1981</v>
      </c>
      <c r="K477" s="77">
        <f t="shared" si="52"/>
        <v>37</v>
      </c>
      <c r="L477" s="70" t="str">
        <f t="shared" si="53"/>
        <v>OK</v>
      </c>
      <c r="M477" s="125" t="s">
        <v>733</v>
      </c>
    </row>
    <row r="478" spans="1:13" ht="13.5">
      <c r="A478" s="69" t="s">
        <v>1245</v>
      </c>
      <c r="B478" s="72" t="s">
        <v>1246</v>
      </c>
      <c r="C478" s="72" t="s">
        <v>1247</v>
      </c>
      <c r="D478" s="68" t="str">
        <f t="shared" si="54"/>
        <v>アンヴァース</v>
      </c>
      <c r="F478" s="70" t="str">
        <f t="shared" si="55"/>
        <v>ん１８</v>
      </c>
      <c r="G478" s="68" t="str">
        <f t="shared" si="51"/>
        <v>鍋内雄樹</v>
      </c>
      <c r="H478" s="78" t="str">
        <f t="shared" si="56"/>
        <v>アンヴァース</v>
      </c>
      <c r="I478" s="78" t="s">
        <v>606</v>
      </c>
      <c r="J478" s="79">
        <v>1990</v>
      </c>
      <c r="K478" s="77">
        <f t="shared" si="52"/>
        <v>28</v>
      </c>
      <c r="L478" s="70" t="str">
        <f t="shared" si="53"/>
        <v>OK</v>
      </c>
      <c r="M478" s="125" t="s">
        <v>733</v>
      </c>
    </row>
    <row r="479" spans="1:13" ht="13.5">
      <c r="A479" s="69" t="s">
        <v>1248</v>
      </c>
      <c r="B479" s="68" t="s">
        <v>1249</v>
      </c>
      <c r="C479" s="68" t="s">
        <v>1250</v>
      </c>
      <c r="D479" s="68" t="str">
        <f t="shared" si="54"/>
        <v>アンヴァース</v>
      </c>
      <c r="F479" s="70" t="str">
        <f t="shared" si="55"/>
        <v>ん１９</v>
      </c>
      <c r="G479" s="68" t="str">
        <f t="shared" si="51"/>
        <v>石内伸幸</v>
      </c>
      <c r="H479" s="78" t="str">
        <f t="shared" si="56"/>
        <v>アンヴァース</v>
      </c>
      <c r="I479" s="78" t="s">
        <v>45</v>
      </c>
      <c r="J479" s="76">
        <v>1981</v>
      </c>
      <c r="K479" s="77">
        <f t="shared" si="52"/>
        <v>37</v>
      </c>
      <c r="L479" s="70" t="str">
        <f t="shared" si="53"/>
        <v>OK</v>
      </c>
      <c r="M479" s="125" t="s">
        <v>512</v>
      </c>
    </row>
    <row r="480" spans="1:13" ht="13.5">
      <c r="A480" s="69" t="s">
        <v>1251</v>
      </c>
      <c r="B480" s="72" t="s">
        <v>1197</v>
      </c>
      <c r="C480" s="72" t="s">
        <v>1252</v>
      </c>
      <c r="D480" s="68" t="str">
        <f t="shared" si="54"/>
        <v>アンヴァース</v>
      </c>
      <c r="F480" s="70" t="str">
        <f t="shared" si="55"/>
        <v>ん２０</v>
      </c>
      <c r="G480" s="68" t="str">
        <f t="shared" si="51"/>
        <v>片桐靖之</v>
      </c>
      <c r="H480" s="78" t="str">
        <f t="shared" si="56"/>
        <v>アンヴァース</v>
      </c>
      <c r="I480" s="78" t="s">
        <v>45</v>
      </c>
      <c r="J480" s="79">
        <v>1976</v>
      </c>
      <c r="K480" s="77">
        <f t="shared" si="52"/>
        <v>42</v>
      </c>
      <c r="L480" s="70" t="str">
        <f t="shared" si="53"/>
        <v>OK</v>
      </c>
      <c r="M480" s="125" t="s">
        <v>550</v>
      </c>
    </row>
    <row r="481" spans="1:13" ht="13.5">
      <c r="A481" s="69" t="s">
        <v>1253</v>
      </c>
      <c r="B481" s="72" t="s">
        <v>644</v>
      </c>
      <c r="C481" s="72" t="s">
        <v>813</v>
      </c>
      <c r="D481" s="68" t="str">
        <f t="shared" si="54"/>
        <v>アンヴァース</v>
      </c>
      <c r="F481" s="70" t="str">
        <f t="shared" si="55"/>
        <v>ん２１</v>
      </c>
      <c r="G481" s="68" t="str">
        <f t="shared" si="51"/>
        <v>鈴木智彦</v>
      </c>
      <c r="H481" s="78" t="str">
        <f t="shared" si="56"/>
        <v>アンヴァース</v>
      </c>
      <c r="I481" s="78" t="s">
        <v>606</v>
      </c>
      <c r="J481" s="79">
        <v>1981</v>
      </c>
      <c r="K481" s="77">
        <f t="shared" si="52"/>
        <v>37</v>
      </c>
      <c r="L481" s="70" t="str">
        <f t="shared" si="53"/>
        <v>OK</v>
      </c>
      <c r="M481" s="125" t="s">
        <v>814</v>
      </c>
    </row>
    <row r="482" spans="1:13" ht="13.5">
      <c r="A482" s="69" t="s">
        <v>1254</v>
      </c>
      <c r="B482" s="72" t="s">
        <v>1255</v>
      </c>
      <c r="C482" s="72" t="s">
        <v>1229</v>
      </c>
      <c r="D482" s="68" t="str">
        <f t="shared" si="54"/>
        <v>アンヴァース</v>
      </c>
      <c r="F482" s="70" t="str">
        <f t="shared" si="55"/>
        <v>ん２２</v>
      </c>
      <c r="G482" s="68" t="str">
        <f t="shared" si="51"/>
        <v>橋爪崇志</v>
      </c>
      <c r="H482" s="78" t="str">
        <f t="shared" si="56"/>
        <v>アンヴァース</v>
      </c>
      <c r="I482" s="78" t="s">
        <v>606</v>
      </c>
      <c r="J482" s="79">
        <v>1999</v>
      </c>
      <c r="K482" s="77">
        <f t="shared" si="52"/>
        <v>19</v>
      </c>
      <c r="L482" s="70" t="str">
        <f t="shared" si="53"/>
        <v>OK</v>
      </c>
      <c r="M482" s="125" t="s">
        <v>682</v>
      </c>
    </row>
    <row r="483" spans="1:13" ht="13.5">
      <c r="A483" s="69" t="s">
        <v>1256</v>
      </c>
      <c r="B483" s="72" t="s">
        <v>1169</v>
      </c>
      <c r="C483" s="72" t="s">
        <v>1257</v>
      </c>
      <c r="D483" s="68" t="str">
        <f t="shared" si="54"/>
        <v>アンヴァース</v>
      </c>
      <c r="F483" s="70" t="str">
        <f t="shared" si="55"/>
        <v>ん２３</v>
      </c>
      <c r="G483" s="68" t="str">
        <f t="shared" si="51"/>
        <v>西村佳祐</v>
      </c>
      <c r="H483" s="78" t="str">
        <f t="shared" si="56"/>
        <v>アンヴァース</v>
      </c>
      <c r="I483" s="78" t="s">
        <v>606</v>
      </c>
      <c r="J483" s="79">
        <v>1988</v>
      </c>
      <c r="K483" s="77">
        <f t="shared" si="52"/>
        <v>30</v>
      </c>
      <c r="L483" s="70" t="str">
        <f t="shared" si="53"/>
        <v>OK</v>
      </c>
      <c r="M483" s="125" t="s">
        <v>682</v>
      </c>
    </row>
    <row r="484" spans="1:13" ht="13.5">
      <c r="A484" s="211" t="s">
        <v>1276</v>
      </c>
      <c r="B484" s="72" t="s">
        <v>68</v>
      </c>
      <c r="C484" s="72" t="s">
        <v>1263</v>
      </c>
      <c r="D484" s="68" t="str">
        <f t="shared" si="54"/>
        <v>アンヴァース</v>
      </c>
      <c r="F484" s="70" t="str">
        <f t="shared" si="55"/>
        <v>ん２４　0</v>
      </c>
      <c r="G484" s="68" t="str">
        <f t="shared" si="51"/>
        <v>山本竜平</v>
      </c>
      <c r="H484" s="78" t="str">
        <f t="shared" si="56"/>
        <v>アンヴァース</v>
      </c>
      <c r="I484" s="78" t="s">
        <v>45</v>
      </c>
      <c r="J484" s="79">
        <v>1992</v>
      </c>
      <c r="K484" s="77">
        <f t="shared" si="52"/>
        <v>26</v>
      </c>
      <c r="L484" s="70" t="str">
        <f>IF(G484="","",IF(COUNTIF($G$5:$G$655,G484)&gt;1,"2重登録","OK"))</f>
        <v>OK</v>
      </c>
      <c r="M484" s="125" t="s">
        <v>55</v>
      </c>
    </row>
    <row r="485" spans="1:13" ht="13.5">
      <c r="A485" s="211" t="s">
        <v>1277</v>
      </c>
      <c r="B485" s="72" t="s">
        <v>1264</v>
      </c>
      <c r="C485" s="72" t="s">
        <v>1265</v>
      </c>
      <c r="D485" s="68" t="str">
        <f t="shared" si="54"/>
        <v>アンヴァース</v>
      </c>
      <c r="F485" s="70" t="str">
        <f t="shared" si="55"/>
        <v>ん２５　0</v>
      </c>
      <c r="G485" s="68" t="str">
        <f t="shared" si="51"/>
        <v>寺元翔太</v>
      </c>
      <c r="H485" s="78" t="str">
        <f t="shared" si="56"/>
        <v>アンヴァース</v>
      </c>
      <c r="I485" s="78" t="s">
        <v>606</v>
      </c>
      <c r="J485" s="79">
        <v>1993</v>
      </c>
      <c r="K485" s="77">
        <f t="shared" si="52"/>
        <v>25</v>
      </c>
      <c r="L485" s="70" t="str">
        <f>IF(G485="","",IF(COUNTIF($G$5:$G$655,G485)&gt;1,"2重登録","OK"))</f>
        <v>OK</v>
      </c>
      <c r="M485" s="125" t="s">
        <v>55</v>
      </c>
    </row>
    <row r="486" spans="1:13" ht="13.5">
      <c r="A486" s="211" t="s">
        <v>1278</v>
      </c>
      <c r="B486" s="82" t="s">
        <v>47</v>
      </c>
      <c r="C486" s="82" t="s">
        <v>1266</v>
      </c>
      <c r="D486" s="68" t="str">
        <f t="shared" si="54"/>
        <v>アンヴァース</v>
      </c>
      <c r="F486" s="70" t="str">
        <f t="shared" si="55"/>
        <v>ん２６　0</v>
      </c>
      <c r="G486" s="68" t="str">
        <f t="shared" si="51"/>
        <v>青木知里</v>
      </c>
      <c r="H486" s="78" t="str">
        <f t="shared" si="56"/>
        <v>アンヴァース</v>
      </c>
      <c r="I486" s="103" t="s">
        <v>52</v>
      </c>
      <c r="J486" s="79">
        <v>1992</v>
      </c>
      <c r="K486" s="77">
        <f t="shared" si="52"/>
        <v>26</v>
      </c>
      <c r="L486" s="70" t="str">
        <f>IF(G486="","",IF(COUNTIF($G$5:$G$655,G486)&gt;1,"2重登録","OK"))</f>
        <v>OK</v>
      </c>
      <c r="M486" s="125" t="s">
        <v>46</v>
      </c>
    </row>
    <row r="487" spans="1:13" ht="13.5">
      <c r="A487" s="211" t="s">
        <v>1279</v>
      </c>
      <c r="B487" s="82" t="s">
        <v>1267</v>
      </c>
      <c r="C487" s="82" t="s">
        <v>1268</v>
      </c>
      <c r="D487" s="68" t="str">
        <f t="shared" si="54"/>
        <v>アンヴァース</v>
      </c>
      <c r="F487" s="70" t="str">
        <f t="shared" si="55"/>
        <v>ん２７　0</v>
      </c>
      <c r="G487" s="68" t="str">
        <f t="shared" si="51"/>
        <v>末木久美子</v>
      </c>
      <c r="H487" s="78" t="str">
        <f t="shared" si="56"/>
        <v>アンヴァース</v>
      </c>
      <c r="I487" s="103" t="s">
        <v>52</v>
      </c>
      <c r="J487" s="79">
        <v>1969</v>
      </c>
      <c r="K487" s="77">
        <f t="shared" si="52"/>
        <v>49</v>
      </c>
      <c r="L487" s="70" t="str">
        <f>IF(G487="","",IF(COUNTIF($G$5:$G$655,G487)&gt;1,"2重登録","OK"))</f>
        <v>OK</v>
      </c>
      <c r="M487" s="125" t="s">
        <v>1269</v>
      </c>
    </row>
    <row r="488" spans="1:13" ht="13.5">
      <c r="A488" s="212">
        <v>43683</v>
      </c>
      <c r="B488" s="72"/>
      <c r="C488" s="72"/>
      <c r="F488" s="70"/>
      <c r="H488" s="78"/>
      <c r="I488" s="78"/>
      <c r="J488" s="79"/>
      <c r="K488" s="77"/>
      <c r="L488" s="70"/>
      <c r="M488" s="125"/>
    </row>
    <row r="489" spans="1:12" ht="13.5">
      <c r="A489" s="69"/>
      <c r="L489" s="70">
        <f t="shared" si="53"/>
      </c>
    </row>
    <row r="490" ht="13.5">
      <c r="L490" s="70">
        <f t="shared" si="53"/>
      </c>
    </row>
    <row r="491" ht="13.5">
      <c r="L491" s="70">
        <f t="shared" si="53"/>
      </c>
    </row>
    <row r="492" spans="7:12" ht="13.5">
      <c r="G492" s="68" t="s">
        <v>41</v>
      </c>
      <c r="H492" s="653" t="s">
        <v>42</v>
      </c>
      <c r="I492" s="653"/>
      <c r="J492" s="653"/>
      <c r="L492" s="70"/>
    </row>
    <row r="493" spans="7:12" ht="13.5">
      <c r="G493" s="203">
        <f>COUNTIF($M$495:$M$501,"東近江市")</f>
        <v>1</v>
      </c>
      <c r="H493" s="654">
        <f>(G493/RIGHT($A$500,2))</f>
        <v>0.16666666666666666</v>
      </c>
      <c r="I493" s="654"/>
      <c r="J493" s="654"/>
      <c r="L493" s="70" t="str">
        <f>IF(G493="","",IF(COUNTIF($G$5:$G$610,G493)&gt;1,"2重登録","OK"))</f>
        <v>OK</v>
      </c>
    </row>
    <row r="494" ht="13.5">
      <c r="L494" s="70">
        <f>IF(G494="","",IF(COUNTIF($G$5:$G$610,G494)&gt;1,"2重登録","OK"))</f>
      </c>
    </row>
    <row r="495" spans="1:13" ht="13.5">
      <c r="A495" s="68" t="s">
        <v>534</v>
      </c>
      <c r="B495" s="68" t="s">
        <v>535</v>
      </c>
      <c r="C495" s="68" t="s">
        <v>536</v>
      </c>
      <c r="D495" s="68" t="s">
        <v>537</v>
      </c>
      <c r="F495" s="184" t="str">
        <f aca="true" t="shared" si="57" ref="F495:F501">A495</f>
        <v>こ０１</v>
      </c>
      <c r="G495" s="68" t="str">
        <f aca="true" t="shared" si="58" ref="G495:G501">B495&amp;C495</f>
        <v>安達隆一</v>
      </c>
      <c r="H495" s="68" t="s">
        <v>537</v>
      </c>
      <c r="I495" s="106" t="s">
        <v>478</v>
      </c>
      <c r="J495" s="52">
        <v>1970</v>
      </c>
      <c r="K495" s="171">
        <f>2019-J495</f>
        <v>49</v>
      </c>
      <c r="L495" s="70" t="str">
        <f>IF(G495="","",IF(COUNTIF($G$5:$G$610,G495)&gt;1,"2重登録","OK"))</f>
        <v>OK</v>
      </c>
      <c r="M495" s="66" t="s">
        <v>526</v>
      </c>
    </row>
    <row r="496" spans="1:13" ht="13.5">
      <c r="A496" s="125" t="s">
        <v>538</v>
      </c>
      <c r="B496" s="68" t="s">
        <v>539</v>
      </c>
      <c r="C496" s="68" t="s">
        <v>540</v>
      </c>
      <c r="D496" s="68" t="s">
        <v>537</v>
      </c>
      <c r="F496" s="184" t="str">
        <f t="shared" si="57"/>
        <v>こ０２</v>
      </c>
      <c r="G496" s="68" t="str">
        <f t="shared" si="58"/>
        <v>寺村浩一</v>
      </c>
      <c r="H496" s="68" t="s">
        <v>537</v>
      </c>
      <c r="I496" s="106" t="s">
        <v>478</v>
      </c>
      <c r="J496" s="76">
        <v>1968</v>
      </c>
      <c r="K496" s="76">
        <f>2019-J496</f>
        <v>51</v>
      </c>
      <c r="L496" s="70" t="str">
        <f>IF(G496="","",IF(COUNTIF($G$5:$G$610,G496)&gt;1,"2重登録","OK"))</f>
        <v>OK</v>
      </c>
      <c r="M496" s="68" t="s">
        <v>541</v>
      </c>
    </row>
    <row r="497" spans="1:13" ht="13.5">
      <c r="A497" s="68" t="s">
        <v>796</v>
      </c>
      <c r="B497" s="68" t="s">
        <v>797</v>
      </c>
      <c r="C497" s="68" t="s">
        <v>778</v>
      </c>
      <c r="D497" s="68" t="s">
        <v>537</v>
      </c>
      <c r="F497" s="184" t="str">
        <f t="shared" si="57"/>
        <v>こ０３</v>
      </c>
      <c r="G497" s="68" t="str">
        <f t="shared" si="58"/>
        <v>征矢洋平</v>
      </c>
      <c r="H497" s="68" t="s">
        <v>537</v>
      </c>
      <c r="I497" s="106" t="s">
        <v>478</v>
      </c>
      <c r="J497" s="76">
        <v>1977</v>
      </c>
      <c r="K497" s="76">
        <f>2019-J497</f>
        <v>42</v>
      </c>
      <c r="L497" s="70" t="str">
        <f>IF(G497="","",IF(COUNTIF($G$5:$G$610,G497)&gt;1,"2重登録","OK"))</f>
        <v>OK</v>
      </c>
      <c r="M497" s="195" t="s">
        <v>466</v>
      </c>
    </row>
    <row r="498" spans="1:12" ht="13.5">
      <c r="A498" s="204" t="s">
        <v>798</v>
      </c>
      <c r="B498" s="126"/>
      <c r="C498" s="72"/>
      <c r="F498" s="70"/>
      <c r="I498" s="78"/>
      <c r="J498" s="79"/>
      <c r="K498" s="77"/>
      <c r="L498" s="70"/>
    </row>
    <row r="499" spans="1:13" ht="13.5">
      <c r="A499" s="125" t="s">
        <v>799</v>
      </c>
      <c r="B499" s="126" t="s">
        <v>800</v>
      </c>
      <c r="C499" s="205" t="s">
        <v>610</v>
      </c>
      <c r="D499" s="68" t="s">
        <v>537</v>
      </c>
      <c r="F499" s="70" t="str">
        <f t="shared" si="57"/>
        <v>こ０５</v>
      </c>
      <c r="G499" s="68" t="str">
        <f t="shared" si="58"/>
        <v>國本　太郎</v>
      </c>
      <c r="H499" s="68" t="s">
        <v>537</v>
      </c>
      <c r="I499" s="78" t="s">
        <v>45</v>
      </c>
      <c r="J499" s="79">
        <v>1974</v>
      </c>
      <c r="K499" s="77">
        <f>IF(J499="","",(2019-J499))</f>
        <v>45</v>
      </c>
      <c r="L499" s="70" t="str">
        <f>IF(G499="","",IF(COUNTIF($G$5:$G$610,G499)&gt;1,"2重登録","OK"))</f>
        <v>OK</v>
      </c>
      <c r="M499" s="68" t="s">
        <v>494</v>
      </c>
    </row>
    <row r="500" spans="1:13" ht="13.5">
      <c r="A500" s="125" t="s">
        <v>801</v>
      </c>
      <c r="B500" s="68" t="s">
        <v>802</v>
      </c>
      <c r="C500" s="68" t="s">
        <v>803</v>
      </c>
      <c r="D500" s="68" t="s">
        <v>537</v>
      </c>
      <c r="F500" s="68" t="str">
        <f t="shared" si="57"/>
        <v>こ０６</v>
      </c>
      <c r="G500" s="68" t="str">
        <f t="shared" si="58"/>
        <v>大橋賢太郎</v>
      </c>
      <c r="H500" s="68" t="s">
        <v>537</v>
      </c>
      <c r="I500" s="100" t="s">
        <v>478</v>
      </c>
      <c r="J500" s="76">
        <v>1986</v>
      </c>
      <c r="K500" s="77">
        <f>IF(J500="","",(2019-J500))</f>
        <v>33</v>
      </c>
      <c r="L500" s="70" t="str">
        <f>IF(G500="","",IF(COUNTIF($G$5:$G$610,G500)&gt;1,"2重登録","OK"))</f>
        <v>OK</v>
      </c>
      <c r="M500" s="68" t="s">
        <v>470</v>
      </c>
    </row>
    <row r="501" spans="1:14" ht="13.5">
      <c r="A501" s="68" t="s">
        <v>1258</v>
      </c>
      <c r="B501" s="66" t="s">
        <v>618</v>
      </c>
      <c r="C501" s="66" t="s">
        <v>619</v>
      </c>
      <c r="D501" s="139" t="s">
        <v>1259</v>
      </c>
      <c r="E501" s="139"/>
      <c r="F501" s="70" t="str">
        <f t="shared" si="57"/>
        <v>こ０７</v>
      </c>
      <c r="G501" s="125" t="str">
        <f t="shared" si="58"/>
        <v>八木篤司</v>
      </c>
      <c r="H501" s="139" t="s">
        <v>1259</v>
      </c>
      <c r="I501" s="139" t="s">
        <v>606</v>
      </c>
      <c r="J501" s="139">
        <v>1973</v>
      </c>
      <c r="K501" s="206">
        <f>IF(J501="","",(2019-J501))</f>
        <v>46</v>
      </c>
      <c r="L501" s="70" t="str">
        <f>IF(G501="","",IF(COUNTIF($G$5:$G$610,G501)&gt;1,"2重登録","OK"))</f>
        <v>OK</v>
      </c>
      <c r="M501" s="139" t="s">
        <v>550</v>
      </c>
      <c r="N501" s="139"/>
    </row>
    <row r="502" spans="1:13" s="89" customFormat="1" ht="18.75" customHeight="1">
      <c r="A502" s="653" t="s">
        <v>462</v>
      </c>
      <c r="B502" s="653"/>
      <c r="C502" s="676">
        <f>RIGHT(A453,2)+RIGHT(242,2)+RIGHT(A136,2)+RIGHT(A26,2)+RIGHT(A109,2)+RIGHT(A345,2)+RIGHT(A501,2)+RIGHT(A311,2)+RIGHT(A487,2)+RIGHT(A399,2)+RIGHT(A368,2)+RIGHT(A191,2)+RIGHT(A245,2)</f>
        <v>414</v>
      </c>
      <c r="D502" s="676"/>
      <c r="E502" s="676"/>
      <c r="F502" s="70"/>
      <c r="G502" s="655">
        <f>$H$147+$G$203+$G$254+$H$316+$G$406+$H$44+$H$375+G115+$H$2+I357+$H$458+$G$493</f>
        <v>73</v>
      </c>
      <c r="H502" s="655"/>
      <c r="I502" s="68"/>
      <c r="J502" s="76"/>
      <c r="K502" s="76"/>
      <c r="L502" s="70"/>
      <c r="M502" s="68"/>
    </row>
    <row r="503" spans="1:13" s="89" customFormat="1" ht="18.75" customHeight="1">
      <c r="A503" s="69"/>
      <c r="B503" s="69"/>
      <c r="C503" s="676"/>
      <c r="D503" s="676"/>
      <c r="E503" s="676"/>
      <c r="F503" s="70"/>
      <c r="G503" s="655"/>
      <c r="H503" s="655"/>
      <c r="I503" s="68"/>
      <c r="J503" s="76"/>
      <c r="K503" s="76"/>
      <c r="L503" s="68"/>
      <c r="M503" s="68"/>
    </row>
    <row r="504" spans="1:13" s="89" customFormat="1" ht="18.75" customHeight="1">
      <c r="A504" s="203">
        <f>C502</f>
        <v>414</v>
      </c>
      <c r="B504" s="68"/>
      <c r="C504" s="68"/>
      <c r="D504" s="68"/>
      <c r="E504" s="68"/>
      <c r="F504" s="68"/>
      <c r="G504" s="95"/>
      <c r="H504" s="95"/>
      <c r="I504" s="68"/>
      <c r="J504" s="76"/>
      <c r="K504" s="76"/>
      <c r="L504" s="68"/>
      <c r="M504" s="68"/>
    </row>
    <row r="505" spans="1:13" s="89" customFormat="1" ht="18.75" customHeight="1">
      <c r="A505" s="68"/>
      <c r="B505" s="68"/>
      <c r="C505" s="68"/>
      <c r="D505" s="677"/>
      <c r="E505" s="68"/>
      <c r="F505" s="68"/>
      <c r="G505" s="678" t="s">
        <v>463</v>
      </c>
      <c r="H505" s="678"/>
      <c r="I505" s="68"/>
      <c r="J505" s="76"/>
      <c r="K505" s="76"/>
      <c r="L505" s="68"/>
      <c r="M505" s="68"/>
    </row>
    <row r="506" spans="1:13" s="89" customFormat="1" ht="13.5">
      <c r="A506" s="68"/>
      <c r="B506" s="68"/>
      <c r="C506" s="677"/>
      <c r="D506" s="677"/>
      <c r="E506" s="68"/>
      <c r="F506" s="68"/>
      <c r="G506" s="678"/>
      <c r="H506" s="678"/>
      <c r="I506" s="68"/>
      <c r="J506" s="76"/>
      <c r="K506" s="76"/>
      <c r="L506" s="68"/>
      <c r="M506" s="68"/>
    </row>
    <row r="507" spans="1:13" s="89" customFormat="1" ht="13.5">
      <c r="A507" s="68"/>
      <c r="B507" s="68"/>
      <c r="C507" s="677"/>
      <c r="D507" s="68"/>
      <c r="E507" s="68"/>
      <c r="F507" s="68"/>
      <c r="G507" s="679">
        <f>$G$502/$C$502</f>
        <v>0.17632850241545894</v>
      </c>
      <c r="H507" s="679"/>
      <c r="I507" s="68"/>
      <c r="J507" s="76"/>
      <c r="K507" s="76"/>
      <c r="L507" s="68"/>
      <c r="M507" s="68"/>
    </row>
    <row r="508" spans="1:13" s="89" customFormat="1" ht="13.5">
      <c r="A508" s="68"/>
      <c r="B508" s="68"/>
      <c r="C508" s="68"/>
      <c r="D508" s="68"/>
      <c r="E508" s="68"/>
      <c r="F508" s="68"/>
      <c r="G508" s="679"/>
      <c r="H508" s="679"/>
      <c r="I508" s="68"/>
      <c r="J508" s="76"/>
      <c r="K508" s="76"/>
      <c r="L508" s="68"/>
      <c r="M508" s="68"/>
    </row>
    <row r="509" spans="1:13" s="89" customFormat="1" ht="13.5">
      <c r="A509" s="68"/>
      <c r="B509" s="68"/>
      <c r="C509" s="207"/>
      <c r="D509" s="68"/>
      <c r="E509" s="68"/>
      <c r="F509" s="68"/>
      <c r="G509" s="68"/>
      <c r="H509" s="68"/>
      <c r="I509" s="68"/>
      <c r="J509" s="76"/>
      <c r="K509" s="76"/>
      <c r="L509" s="68"/>
      <c r="M509" s="68"/>
    </row>
    <row r="510" spans="1:13" s="89" customFormat="1" ht="13.5">
      <c r="A510" s="68"/>
      <c r="B510" s="68"/>
      <c r="C510" s="68"/>
      <c r="D510" s="68"/>
      <c r="E510" s="68"/>
      <c r="F510" s="68"/>
      <c r="G510" s="68"/>
      <c r="H510" s="68"/>
      <c r="I510" s="68"/>
      <c r="J510" s="76"/>
      <c r="K510" s="76"/>
      <c r="L510" s="68"/>
      <c r="M510" s="68"/>
    </row>
  </sheetData>
  <sheetProtection password="CC53" sheet="1"/>
  <mergeCells count="60">
    <mergeCell ref="H493:J493"/>
    <mergeCell ref="A502:B502"/>
    <mergeCell ref="C502:E503"/>
    <mergeCell ref="D505:D506"/>
    <mergeCell ref="G505:H506"/>
    <mergeCell ref="C506:C507"/>
    <mergeCell ref="G507:H508"/>
    <mergeCell ref="B43:C44"/>
    <mergeCell ref="D43:G44"/>
    <mergeCell ref="I43:K43"/>
    <mergeCell ref="I44:K44"/>
    <mergeCell ref="I1:K1"/>
    <mergeCell ref="B4:C4"/>
    <mergeCell ref="B1:C2"/>
    <mergeCell ref="D1:G2"/>
    <mergeCell ref="I3:K3"/>
    <mergeCell ref="B460:C460"/>
    <mergeCell ref="B374:C375"/>
    <mergeCell ref="D374:G375"/>
    <mergeCell ref="I374:K374"/>
    <mergeCell ref="B146:C147"/>
    <mergeCell ref="D146:G147"/>
    <mergeCell ref="I146:K146"/>
    <mergeCell ref="I147:K147"/>
    <mergeCell ref="B200:C201"/>
    <mergeCell ref="D200:G201"/>
    <mergeCell ref="B46:C46"/>
    <mergeCell ref="B112:C113"/>
    <mergeCell ref="D112:H113"/>
    <mergeCell ref="H114:J114"/>
    <mergeCell ref="B115:C115"/>
    <mergeCell ref="H115:J115"/>
    <mergeCell ref="H200:I201"/>
    <mergeCell ref="H202:J202"/>
    <mergeCell ref="B203:C203"/>
    <mergeCell ref="H203:J203"/>
    <mergeCell ref="B250:D251"/>
    <mergeCell ref="E250:N251"/>
    <mergeCell ref="B252:C253"/>
    <mergeCell ref="B315:C316"/>
    <mergeCell ref="D315:G316"/>
    <mergeCell ref="I315:K315"/>
    <mergeCell ref="I316:K316"/>
    <mergeCell ref="B318:C318"/>
    <mergeCell ref="B356:D357"/>
    <mergeCell ref="E356:H357"/>
    <mergeCell ref="I357:J357"/>
    <mergeCell ref="L357:M357"/>
    <mergeCell ref="B359:C359"/>
    <mergeCell ref="I375:K375"/>
    <mergeCell ref="I457:K457"/>
    <mergeCell ref="I458:K458"/>
    <mergeCell ref="G502:H503"/>
    <mergeCell ref="H492:J492"/>
    <mergeCell ref="B377:C377"/>
    <mergeCell ref="B403:C404"/>
    <mergeCell ref="D403:G404"/>
    <mergeCell ref="B406:C406"/>
    <mergeCell ref="B457:C458"/>
    <mergeCell ref="D457:G458"/>
  </mergeCells>
  <conditionalFormatting sqref="M498:M499">
    <cfRule type="cellIs" priority="3" dxfId="19" operator="equal">
      <formula>"東近江市"</formula>
    </cfRule>
  </conditionalFormatting>
  <conditionalFormatting sqref="I498:I499">
    <cfRule type="cellIs" priority="4" dxfId="19" operator="equal">
      <formula>"女"</formula>
    </cfRule>
    <cfRule type="cellIs" priority="5" dxfId="20" operator="equal">
      <formula>"女"</formula>
    </cfRule>
  </conditionalFormatting>
  <conditionalFormatting sqref="I47:I105 G47:G105 B47:C105">
    <cfRule type="expression" priority="2" dxfId="19">
      <formula>COUNTIF($I47,"女")</formula>
    </cfRule>
  </conditionalFormatting>
  <conditionalFormatting sqref="M47:M105">
    <cfRule type="expression" priority="1" dxfId="19">
      <formula>COUNTIF($M47,"東近江市")</formula>
    </cfRule>
  </conditionalFormatting>
  <dataValidations count="3">
    <dataValidation type="list" allowBlank="1" showInputMessage="1" showErrorMessage="1" sqref="E498:E500">
      <formula1>"jr, ,"</formula1>
    </dataValidation>
    <dataValidation type="list" allowBlank="1" showInputMessage="1" showErrorMessage="1" sqref="I498:I499">
      <formula1>"男,女,"</formula1>
    </dataValidation>
    <dataValidation type="list" allowBlank="1" showInputMessage="1" showErrorMessage="1" sqref="M498:M499">
      <formula1>"東近江市,彦根市,愛荘町,長浜市,多賀町,"</formula1>
    </dataValidation>
  </dataValidations>
  <printOptions/>
  <pageMargins left="0.75" right="0.75" top="1" bottom="1" header="0.51" footer="0.51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9:L68"/>
  <sheetViews>
    <sheetView tabSelected="1" zoomScaleSheetLayoutView="100" zoomScalePageLayoutView="0" workbookViewId="0" topLeftCell="A19">
      <selection activeCell="G48" sqref="G48"/>
    </sheetView>
  </sheetViews>
  <sheetFormatPr defaultColWidth="10.00390625" defaultRowHeight="13.5" customHeight="1"/>
  <sheetData>
    <row r="19" spans="1:11" ht="13.5" customHeight="1">
      <c r="A19" s="680" t="s">
        <v>1344</v>
      </c>
      <c r="B19" s="680"/>
      <c r="C19" s="680"/>
      <c r="D19" s="680"/>
      <c r="E19" s="680"/>
      <c r="F19" s="680"/>
      <c r="G19" s="680"/>
      <c r="H19" s="680"/>
      <c r="I19" s="680"/>
      <c r="J19" s="680"/>
      <c r="K19" s="680"/>
    </row>
    <row r="20" spans="1:11" ht="13.5" customHeight="1">
      <c r="A20" s="680"/>
      <c r="B20" s="680"/>
      <c r="C20" s="680"/>
      <c r="D20" s="680"/>
      <c r="E20" s="680"/>
      <c r="F20" s="680"/>
      <c r="G20" s="680"/>
      <c r="H20" s="680"/>
      <c r="I20" s="680"/>
      <c r="J20" s="680"/>
      <c r="K20" s="680"/>
    </row>
    <row r="21" spans="1:11" ht="13.5" customHeight="1">
      <c r="A21" s="680"/>
      <c r="B21" s="680"/>
      <c r="C21" s="680"/>
      <c r="D21" s="680"/>
      <c r="E21" s="680"/>
      <c r="F21" s="680"/>
      <c r="G21" s="680"/>
      <c r="H21" s="680"/>
      <c r="I21" s="680"/>
      <c r="J21" s="680"/>
      <c r="K21" s="680"/>
    </row>
    <row r="42" spans="1:12" ht="13.5" customHeight="1">
      <c r="A42" s="681" t="s">
        <v>1351</v>
      </c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681"/>
    </row>
    <row r="43" spans="1:12" ht="13.5" customHeight="1">
      <c r="A43" s="681"/>
      <c r="B43" s="681"/>
      <c r="C43" s="681"/>
      <c r="D43" s="681"/>
      <c r="E43" s="681"/>
      <c r="F43" s="681"/>
      <c r="G43" s="681"/>
      <c r="H43" s="681"/>
      <c r="I43" s="681"/>
      <c r="J43" s="681"/>
      <c r="K43" s="681"/>
      <c r="L43" s="681"/>
    </row>
    <row r="44" spans="1:12" ht="13.5" customHeight="1">
      <c r="A44" s="681"/>
      <c r="B44" s="681"/>
      <c r="C44" s="681"/>
      <c r="D44" s="681"/>
      <c r="E44" s="681"/>
      <c r="F44" s="681"/>
      <c r="G44" s="681"/>
      <c r="H44" s="681"/>
      <c r="I44" s="681"/>
      <c r="J44" s="681"/>
      <c r="K44" s="681"/>
      <c r="L44" s="681"/>
    </row>
    <row r="45" spans="1:12" ht="13.5" customHeight="1">
      <c r="A45" s="681"/>
      <c r="B45" s="681"/>
      <c r="C45" s="681"/>
      <c r="D45" s="681"/>
      <c r="E45" s="681"/>
      <c r="F45" s="681"/>
      <c r="G45" s="681"/>
      <c r="H45" s="681"/>
      <c r="I45" s="681"/>
      <c r="J45" s="681"/>
      <c r="K45" s="681"/>
      <c r="L45" s="681"/>
    </row>
    <row r="66" spans="1:11" ht="13.5" customHeight="1">
      <c r="A66" s="682" t="s">
        <v>1352</v>
      </c>
      <c r="B66" s="682"/>
      <c r="C66" s="682"/>
      <c r="D66" s="682"/>
      <c r="E66" s="682"/>
      <c r="F66" s="682"/>
      <c r="G66" s="682"/>
      <c r="H66" s="682"/>
      <c r="I66" s="682"/>
      <c r="J66" s="682"/>
      <c r="K66" s="682"/>
    </row>
    <row r="67" spans="1:11" ht="13.5" customHeight="1">
      <c r="A67" s="682"/>
      <c r="B67" s="682"/>
      <c r="C67" s="682"/>
      <c r="D67" s="682"/>
      <c r="E67" s="682"/>
      <c r="F67" s="682"/>
      <c r="G67" s="682"/>
      <c r="H67" s="682"/>
      <c r="I67" s="682"/>
      <c r="J67" s="682"/>
      <c r="K67" s="682"/>
    </row>
    <row r="68" spans="1:11" ht="13.5" customHeight="1">
      <c r="A68" s="682"/>
      <c r="B68" s="682"/>
      <c r="C68" s="682"/>
      <c r="D68" s="682"/>
      <c r="E68" s="682"/>
      <c r="F68" s="682"/>
      <c r="G68" s="682"/>
      <c r="H68" s="682"/>
      <c r="I68" s="682"/>
      <c r="J68" s="682"/>
      <c r="K68" s="682"/>
    </row>
  </sheetData>
  <sheetProtection/>
  <mergeCells count="3">
    <mergeCell ref="A19:K21"/>
    <mergeCell ref="A42:L45"/>
    <mergeCell ref="A66:K6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2020-02-09T08:24:27Z</cp:lastPrinted>
  <dcterms:created xsi:type="dcterms:W3CDTF">2011-05-12T22:51:52Z</dcterms:created>
  <dcterms:modified xsi:type="dcterms:W3CDTF">2020-02-09T10:04:10Z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