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790" activeTab="0"/>
  </bookViews>
  <sheets>
    <sheet name="結果" sheetId="1" r:id="rId1"/>
    <sheet name="メンバー表" sheetId="2" r:id="rId2"/>
    <sheet name="写真集" sheetId="3" r:id="rId3"/>
    <sheet name="歴代入賞者" sheetId="4" r:id="rId4"/>
    <sheet name="登録ナンバー" sheetId="5" r:id="rId5"/>
    <sheet name="Sheet3" sheetId="6" r:id="rId6"/>
  </sheets>
  <definedNames>
    <definedName name="_xlnm.Print_Area" localSheetId="4">'登録ナンバー'!$A$535:$C$609</definedName>
  </definedNames>
  <calcPr fullCalcOnLoad="1"/>
</workbook>
</file>

<file path=xl/sharedStrings.xml><?xml version="1.0" encoding="utf-8"?>
<sst xmlns="http://schemas.openxmlformats.org/spreadsheetml/2006/main" count="3647" uniqueCount="1682">
  <si>
    <t>淳史</t>
  </si>
  <si>
    <t>松村</t>
  </si>
  <si>
    <t>北川</t>
  </si>
  <si>
    <t>米原市</t>
  </si>
  <si>
    <t>平塚</t>
  </si>
  <si>
    <t>略称</t>
  </si>
  <si>
    <t>正式名称</t>
  </si>
  <si>
    <t>金谷</t>
  </si>
  <si>
    <t>昌一</t>
  </si>
  <si>
    <t>卓志</t>
  </si>
  <si>
    <t>珠世</t>
  </si>
  <si>
    <t>真理</t>
  </si>
  <si>
    <t>日髙</t>
  </si>
  <si>
    <t>眞規子</t>
  </si>
  <si>
    <t>荒浪</t>
  </si>
  <si>
    <t>久保田</t>
  </si>
  <si>
    <t>蒲生郡</t>
  </si>
  <si>
    <t>赤木</t>
  </si>
  <si>
    <t>松島</t>
  </si>
  <si>
    <t>大鳥</t>
  </si>
  <si>
    <t>有希子</t>
  </si>
  <si>
    <t>女</t>
  </si>
  <si>
    <t xml:space="preserve"> 享</t>
  </si>
  <si>
    <t>男</t>
  </si>
  <si>
    <t>Ｂ</t>
  </si>
  <si>
    <t>グリフィンズ</t>
  </si>
  <si>
    <t>うさかめ</t>
  </si>
  <si>
    <t>Ｃ</t>
  </si>
  <si>
    <t>京セラ</t>
  </si>
  <si>
    <t>ぼんズ</t>
  </si>
  <si>
    <t xml:space="preserve">chai828@nifty.com  </t>
  </si>
  <si>
    <t>アビック</t>
  </si>
  <si>
    <t>アビックＢＢ</t>
  </si>
  <si>
    <t>あ０１</t>
  </si>
  <si>
    <t>水野</t>
  </si>
  <si>
    <t>圭補</t>
  </si>
  <si>
    <t>あ０２</t>
  </si>
  <si>
    <t>重之</t>
  </si>
  <si>
    <t>勝彦</t>
  </si>
  <si>
    <t>政之</t>
  </si>
  <si>
    <t>谷崎</t>
  </si>
  <si>
    <t>真也</t>
  </si>
  <si>
    <t>甲賀市</t>
  </si>
  <si>
    <t>齋田</t>
  </si>
  <si>
    <t>至</t>
  </si>
  <si>
    <t>平居</t>
  </si>
  <si>
    <t>多賀町</t>
  </si>
  <si>
    <t>土居</t>
  </si>
  <si>
    <t>西山</t>
  </si>
  <si>
    <t>抄千代</t>
  </si>
  <si>
    <t>三原</t>
  </si>
  <si>
    <t>啓子</t>
  </si>
  <si>
    <t>落合</t>
  </si>
  <si>
    <t>良弘</t>
  </si>
  <si>
    <t>杉原</t>
  </si>
  <si>
    <t>ぼ０１</t>
  </si>
  <si>
    <t>ぼ０３</t>
  </si>
  <si>
    <t>ぼ０４</t>
  </si>
  <si>
    <t>望</t>
  </si>
  <si>
    <t>ぼ０５</t>
  </si>
  <si>
    <t>ぼ０６</t>
  </si>
  <si>
    <t>ぼ０７</t>
  </si>
  <si>
    <t>堤内</t>
  </si>
  <si>
    <t>昭仁</t>
  </si>
  <si>
    <t>ぼ０８</t>
  </si>
  <si>
    <t>ぼ０９</t>
  </si>
  <si>
    <t>ぼ１０</t>
  </si>
  <si>
    <t>ぼ１１</t>
  </si>
  <si>
    <t>ぼ１２</t>
  </si>
  <si>
    <t>ぼ１３</t>
  </si>
  <si>
    <t>ぼ１４</t>
  </si>
  <si>
    <t>ぼ１５</t>
  </si>
  <si>
    <t>ぼ１６</t>
  </si>
  <si>
    <t>ぼ１７</t>
  </si>
  <si>
    <t>ぼ１８</t>
  </si>
  <si>
    <t>ぼ１９</t>
  </si>
  <si>
    <t>ぼ２０</t>
  </si>
  <si>
    <t>ぼ２１</t>
  </si>
  <si>
    <t>まき</t>
  </si>
  <si>
    <t>東近江市民</t>
  </si>
  <si>
    <t>東近江市民率</t>
  </si>
  <si>
    <t>き０３</t>
  </si>
  <si>
    <t>き０４</t>
  </si>
  <si>
    <t>き０５</t>
  </si>
  <si>
    <t>き０６</t>
  </si>
  <si>
    <t>き０７</t>
  </si>
  <si>
    <t>き０８</t>
  </si>
  <si>
    <t>き０９</t>
  </si>
  <si>
    <t>き１０</t>
  </si>
  <si>
    <t>き１１</t>
  </si>
  <si>
    <t>き１２</t>
  </si>
  <si>
    <t>き１３</t>
  </si>
  <si>
    <t>き１４</t>
  </si>
  <si>
    <t>き１５</t>
  </si>
  <si>
    <t>き１６</t>
  </si>
  <si>
    <t>き１７</t>
  </si>
  <si>
    <t>き１８</t>
  </si>
  <si>
    <t>き１９</t>
  </si>
  <si>
    <t>き２０</t>
  </si>
  <si>
    <t>き２１</t>
  </si>
  <si>
    <t>き２２</t>
  </si>
  <si>
    <t>き２３</t>
  </si>
  <si>
    <t>き２４</t>
  </si>
  <si>
    <t>き２５</t>
  </si>
  <si>
    <t>き２６</t>
  </si>
  <si>
    <t>き２７</t>
  </si>
  <si>
    <t>き２８</t>
  </si>
  <si>
    <t>き２９</t>
  </si>
  <si>
    <t>き３０</t>
  </si>
  <si>
    <t>き３１</t>
  </si>
  <si>
    <t>き３２</t>
  </si>
  <si>
    <t>き３３</t>
  </si>
  <si>
    <t>き３４</t>
  </si>
  <si>
    <t>き３５</t>
  </si>
  <si>
    <t>き３６</t>
  </si>
  <si>
    <t>き３７</t>
  </si>
  <si>
    <t>き３８</t>
  </si>
  <si>
    <t>き３９</t>
  </si>
  <si>
    <t>き４０</t>
  </si>
  <si>
    <t>き４１</t>
  </si>
  <si>
    <t>き４２</t>
  </si>
  <si>
    <t>き４３</t>
  </si>
  <si>
    <t>き４４</t>
  </si>
  <si>
    <t>き４５</t>
  </si>
  <si>
    <t>き４６</t>
  </si>
  <si>
    <t>き４７</t>
  </si>
  <si>
    <t>き４８</t>
  </si>
  <si>
    <t>き４９</t>
  </si>
  <si>
    <t>き５０</t>
  </si>
  <si>
    <t>き５１</t>
  </si>
  <si>
    <t>き５２</t>
  </si>
  <si>
    <t>き５３</t>
  </si>
  <si>
    <t>き５４</t>
  </si>
  <si>
    <t>き５５</t>
  </si>
  <si>
    <t>ふ０１</t>
  </si>
  <si>
    <t>ふ０３</t>
  </si>
  <si>
    <t>ふ０４</t>
  </si>
  <si>
    <t>ふ０５</t>
  </si>
  <si>
    <t>ふ０６</t>
  </si>
  <si>
    <t>ふ０７</t>
  </si>
  <si>
    <t>ふ０８</t>
  </si>
  <si>
    <t xml:space="preserve"> 浩</t>
  </si>
  <si>
    <t>ふ０９</t>
  </si>
  <si>
    <t xml:space="preserve"> 豊</t>
  </si>
  <si>
    <t>ふ１０</t>
  </si>
  <si>
    <t>ふ１１</t>
  </si>
  <si>
    <t>ふ１２</t>
  </si>
  <si>
    <t>ふ１３</t>
  </si>
  <si>
    <t>ふ１４</t>
  </si>
  <si>
    <t>ふ１５</t>
  </si>
  <si>
    <t>ふ１６</t>
  </si>
  <si>
    <t>ふ１７</t>
  </si>
  <si>
    <t>ふ１８</t>
  </si>
  <si>
    <t xml:space="preserve"> 貴</t>
  </si>
  <si>
    <t>ふ１９</t>
  </si>
  <si>
    <t>好真</t>
  </si>
  <si>
    <t>Jr</t>
  </si>
  <si>
    <t>ふ２０</t>
  </si>
  <si>
    <t>ふ２１</t>
  </si>
  <si>
    <t>ぐ０１</t>
  </si>
  <si>
    <t>ぐ０３</t>
  </si>
  <si>
    <t>ぐ０４</t>
  </si>
  <si>
    <t>ぐ０５</t>
  </si>
  <si>
    <t>ぐ０６</t>
  </si>
  <si>
    <t>ぐ０７</t>
  </si>
  <si>
    <t>ぐ０８</t>
  </si>
  <si>
    <t>ぐ０９</t>
  </si>
  <si>
    <t>ぐ１０</t>
  </si>
  <si>
    <t>ぐ１１</t>
  </si>
  <si>
    <t>寿憲</t>
  </si>
  <si>
    <t>ぐ１２</t>
  </si>
  <si>
    <t>ぐ１３</t>
  </si>
  <si>
    <t>ぐ１４</t>
  </si>
  <si>
    <t>ぐ１５</t>
  </si>
  <si>
    <t>ぐ１６</t>
  </si>
  <si>
    <t>ぐ１７</t>
  </si>
  <si>
    <t>ぐ１８</t>
  </si>
  <si>
    <t>ぐ１９</t>
  </si>
  <si>
    <t>ぐ２０</t>
  </si>
  <si>
    <t>ぐ２１</t>
  </si>
  <si>
    <t>ぐ２２</t>
  </si>
  <si>
    <t>ぐ２３</t>
  </si>
  <si>
    <t>卓</t>
  </si>
  <si>
    <t>ぐ２４</t>
  </si>
  <si>
    <t>ぐ２５</t>
  </si>
  <si>
    <t>ぐ２６</t>
  </si>
  <si>
    <t>ぐ２７</t>
  </si>
  <si>
    <t>ぐ２８</t>
  </si>
  <si>
    <t>ぐ２９</t>
  </si>
  <si>
    <t>ぐ３０</t>
  </si>
  <si>
    <t>ぐ３１</t>
  </si>
  <si>
    <t>ぐ３２</t>
  </si>
  <si>
    <t>ぐ３３</t>
  </si>
  <si>
    <t>ぐ３４</t>
  </si>
  <si>
    <t>ぐ３５</t>
  </si>
  <si>
    <t>ぐ３６</t>
  </si>
  <si>
    <t>ぐ３７</t>
  </si>
  <si>
    <t>ぐ３８</t>
  </si>
  <si>
    <t>ぐ３９</t>
  </si>
  <si>
    <t>あづさ</t>
  </si>
  <si>
    <t>ぐ４０</t>
  </si>
  <si>
    <t>ぐ４１</t>
  </si>
  <si>
    <t>ぐ４２</t>
  </si>
  <si>
    <t>ぐ４３</t>
  </si>
  <si>
    <t>ぐ４４</t>
  </si>
  <si>
    <t>ぐ４５</t>
  </si>
  <si>
    <t>ぐ４６</t>
  </si>
  <si>
    <t>ぐ４７</t>
  </si>
  <si>
    <t>ぐ４８</t>
  </si>
  <si>
    <t>郊美</t>
  </si>
  <si>
    <t>ぐ４９</t>
  </si>
  <si>
    <t>ぐ５０</t>
  </si>
  <si>
    <t>け０２</t>
  </si>
  <si>
    <t>け０３</t>
  </si>
  <si>
    <t>け０４</t>
  </si>
  <si>
    <t>け０５</t>
  </si>
  <si>
    <t>け０６</t>
  </si>
  <si>
    <t>け０７</t>
  </si>
  <si>
    <t>け０８</t>
  </si>
  <si>
    <t>け０９</t>
  </si>
  <si>
    <t>け１０</t>
  </si>
  <si>
    <t>け１１</t>
  </si>
  <si>
    <t>け１２</t>
  </si>
  <si>
    <t>け１３</t>
  </si>
  <si>
    <t>け１４</t>
  </si>
  <si>
    <t>け１５</t>
  </si>
  <si>
    <t>け１６</t>
  </si>
  <si>
    <t>け１７</t>
  </si>
  <si>
    <t>け１８</t>
  </si>
  <si>
    <t>け１９</t>
  </si>
  <si>
    <t>け２０</t>
  </si>
  <si>
    <t>け２１</t>
  </si>
  <si>
    <t>け２２</t>
  </si>
  <si>
    <t>け２３</t>
  </si>
  <si>
    <t>け２４</t>
  </si>
  <si>
    <t>け２５</t>
  </si>
  <si>
    <t>け２６</t>
  </si>
  <si>
    <t>け２７</t>
  </si>
  <si>
    <t>け２８</t>
  </si>
  <si>
    <t>け２９</t>
  </si>
  <si>
    <t>け３０</t>
  </si>
  <si>
    <t>け３１</t>
  </si>
  <si>
    <t>け３２</t>
  </si>
  <si>
    <t>け３３</t>
  </si>
  <si>
    <t>け３４</t>
  </si>
  <si>
    <t>け３５</t>
  </si>
  <si>
    <t>け３６</t>
  </si>
  <si>
    <t>け３７</t>
  </si>
  <si>
    <t>け３８</t>
  </si>
  <si>
    <t>け３９</t>
  </si>
  <si>
    <t>け４０</t>
  </si>
  <si>
    <t>け４１</t>
  </si>
  <si>
    <t>け４２</t>
  </si>
  <si>
    <t>け４３</t>
  </si>
  <si>
    <t>け４４</t>
  </si>
  <si>
    <t>む０１</t>
  </si>
  <si>
    <t>む０３</t>
  </si>
  <si>
    <t>む０４</t>
  </si>
  <si>
    <t>む０５</t>
  </si>
  <si>
    <t>む０６</t>
  </si>
  <si>
    <t>む０７</t>
  </si>
  <si>
    <t>む０８</t>
  </si>
  <si>
    <t>む０９</t>
  </si>
  <si>
    <t>む１０</t>
  </si>
  <si>
    <t>む１１</t>
  </si>
  <si>
    <t>む１２</t>
  </si>
  <si>
    <t>む１３</t>
  </si>
  <si>
    <t>む１４</t>
  </si>
  <si>
    <t>む１５</t>
  </si>
  <si>
    <t>む１６</t>
  </si>
  <si>
    <t>む１７</t>
  </si>
  <si>
    <t>む１８</t>
  </si>
  <si>
    <t>む１９</t>
  </si>
  <si>
    <t>む２０</t>
  </si>
  <si>
    <t>む２１</t>
  </si>
  <si>
    <t>む２２</t>
  </si>
  <si>
    <t>む２３</t>
  </si>
  <si>
    <t>む２４</t>
  </si>
  <si>
    <t>む２５</t>
  </si>
  <si>
    <t>む２６</t>
  </si>
  <si>
    <t>む２７</t>
  </si>
  <si>
    <t>む２８</t>
  </si>
  <si>
    <t>む２９</t>
  </si>
  <si>
    <t>む３０</t>
  </si>
  <si>
    <t>む３１</t>
  </si>
  <si>
    <t>む３２</t>
  </si>
  <si>
    <t>む３３</t>
  </si>
  <si>
    <t>む３４</t>
  </si>
  <si>
    <t>む３５</t>
  </si>
  <si>
    <t>む３６</t>
  </si>
  <si>
    <t>む３７</t>
  </si>
  <si>
    <t>む３８</t>
  </si>
  <si>
    <t>む３９</t>
  </si>
  <si>
    <t>む４０</t>
  </si>
  <si>
    <t>む４１</t>
  </si>
  <si>
    <t>む４２</t>
  </si>
  <si>
    <t>む４３</t>
  </si>
  <si>
    <t>む４４</t>
  </si>
  <si>
    <t>む４５</t>
  </si>
  <si>
    <t>む４６</t>
  </si>
  <si>
    <t>む４７</t>
  </si>
  <si>
    <t>む４８</t>
  </si>
  <si>
    <t>む４９</t>
  </si>
  <si>
    <t>ぷ０１</t>
  </si>
  <si>
    <t>ぷ０２</t>
  </si>
  <si>
    <t>守山市</t>
  </si>
  <si>
    <t>蒲生郡</t>
  </si>
  <si>
    <t>愛知郡</t>
  </si>
  <si>
    <t>和彦</t>
  </si>
  <si>
    <t>青木</t>
  </si>
  <si>
    <t>谷口</t>
  </si>
  <si>
    <t>北川</t>
  </si>
  <si>
    <t>平野</t>
  </si>
  <si>
    <t>野洲市</t>
  </si>
  <si>
    <t>彦根市</t>
  </si>
  <si>
    <t>犬上郡</t>
  </si>
  <si>
    <t>て０３</t>
  </si>
  <si>
    <t>て０４</t>
  </si>
  <si>
    <t>て０５</t>
  </si>
  <si>
    <t>て０６</t>
  </si>
  <si>
    <t>て０７</t>
  </si>
  <si>
    <t>て０８</t>
  </si>
  <si>
    <t>草津市</t>
  </si>
  <si>
    <t>て０９</t>
  </si>
  <si>
    <t>て１０</t>
  </si>
  <si>
    <t>て１１</t>
  </si>
  <si>
    <t>て１２</t>
  </si>
  <si>
    <t>て１３</t>
  </si>
  <si>
    <t>て１４</t>
  </si>
  <si>
    <t>て１５</t>
  </si>
  <si>
    <t>て１６</t>
  </si>
  <si>
    <t>て１７</t>
  </si>
  <si>
    <t>て１８</t>
  </si>
  <si>
    <t>て１９</t>
  </si>
  <si>
    <t>て２０</t>
  </si>
  <si>
    <t>て２１</t>
  </si>
  <si>
    <t>て２２</t>
  </si>
  <si>
    <t>て２３</t>
  </si>
  <si>
    <t>て２４</t>
  </si>
  <si>
    <t>て２５</t>
  </si>
  <si>
    <t>て２６</t>
  </si>
  <si>
    <t>て２７</t>
  </si>
  <si>
    <t>て２８</t>
  </si>
  <si>
    <t>て２９</t>
  </si>
  <si>
    <t>て３０</t>
  </si>
  <si>
    <t>て３１</t>
  </si>
  <si>
    <t>て３２</t>
  </si>
  <si>
    <t>て３３</t>
  </si>
  <si>
    <t>て３４</t>
  </si>
  <si>
    <t>て３５</t>
  </si>
  <si>
    <t>て３６</t>
  </si>
  <si>
    <t>て３７</t>
  </si>
  <si>
    <t>て３８</t>
  </si>
  <si>
    <t>て３９</t>
  </si>
  <si>
    <t>て４０</t>
  </si>
  <si>
    <t>う０１</t>
  </si>
  <si>
    <t>う０３</t>
  </si>
  <si>
    <t>う０４</t>
  </si>
  <si>
    <t>う０５</t>
  </si>
  <si>
    <t>凛耶</t>
  </si>
  <si>
    <t>う０６</t>
  </si>
  <si>
    <t>う０７</t>
  </si>
  <si>
    <t>う０８</t>
  </si>
  <si>
    <t>う０９</t>
  </si>
  <si>
    <t>う１０</t>
  </si>
  <si>
    <t>う１１</t>
  </si>
  <si>
    <t>う１２</t>
  </si>
  <si>
    <t>う１３</t>
  </si>
  <si>
    <t>う１４</t>
  </si>
  <si>
    <t>う１５</t>
  </si>
  <si>
    <t>う１６</t>
  </si>
  <si>
    <t>う１７</t>
  </si>
  <si>
    <t>田中</t>
  </si>
  <si>
    <t>邦明</t>
  </si>
  <si>
    <t>う１８</t>
  </si>
  <si>
    <t>う１９</t>
  </si>
  <si>
    <t>谷野</t>
  </si>
  <si>
    <t>う２０</t>
  </si>
  <si>
    <t>う２１</t>
  </si>
  <si>
    <t>う２２</t>
  </si>
  <si>
    <t>う２３</t>
  </si>
  <si>
    <t>富憲</t>
  </si>
  <si>
    <t>う２４</t>
  </si>
  <si>
    <t>う２５</t>
  </si>
  <si>
    <t>う２６</t>
  </si>
  <si>
    <t>松野</t>
  </si>
  <si>
    <t>航平</t>
  </si>
  <si>
    <t>う２７</t>
  </si>
  <si>
    <t>う２８</t>
  </si>
  <si>
    <t>う２９</t>
  </si>
  <si>
    <t>う３０</t>
  </si>
  <si>
    <t>う３１</t>
  </si>
  <si>
    <t>う３２</t>
  </si>
  <si>
    <t>う３３</t>
  </si>
  <si>
    <t>う３４</t>
  </si>
  <si>
    <t>う３５</t>
  </si>
  <si>
    <t>う３６</t>
  </si>
  <si>
    <t>う３７</t>
  </si>
  <si>
    <t>う３８</t>
  </si>
  <si>
    <t>う３９</t>
  </si>
  <si>
    <t>う４０</t>
  </si>
  <si>
    <t>う４１</t>
  </si>
  <si>
    <t>竹下</t>
  </si>
  <si>
    <t>う４２</t>
  </si>
  <si>
    <t>う４３</t>
  </si>
  <si>
    <t>う４４</t>
  </si>
  <si>
    <t>う４５</t>
  </si>
  <si>
    <t>う４６</t>
  </si>
  <si>
    <t>う４７</t>
  </si>
  <si>
    <t>う４８</t>
  </si>
  <si>
    <t>村田</t>
  </si>
  <si>
    <t>フレンズ</t>
  </si>
  <si>
    <t>プラチナ</t>
  </si>
  <si>
    <t>第5回　2013年</t>
  </si>
  <si>
    <t>フレンズA</t>
  </si>
  <si>
    <t>グリフィンズK</t>
  </si>
  <si>
    <t>ぼんズF</t>
  </si>
  <si>
    <t>清水善弘</t>
  </si>
  <si>
    <t>三代梨絵</t>
  </si>
  <si>
    <t>北村　健</t>
  </si>
  <si>
    <t>福島麻公</t>
  </si>
  <si>
    <t>佐野　望</t>
  </si>
  <si>
    <t>藤田博美</t>
  </si>
  <si>
    <t>三代康成</t>
  </si>
  <si>
    <t>土肥祐子</t>
  </si>
  <si>
    <t>岡　仁史</t>
  </si>
  <si>
    <t>山本あづさ</t>
  </si>
  <si>
    <t>古市卓志</t>
  </si>
  <si>
    <t>伊吹邦子</t>
  </si>
  <si>
    <t>長谷出　浩</t>
  </si>
  <si>
    <t>奥内菜々</t>
  </si>
  <si>
    <t>遠地建介</t>
  </si>
  <si>
    <t>深尾純子</t>
  </si>
  <si>
    <t>池端誠治</t>
  </si>
  <si>
    <t>橋本真里</t>
  </si>
  <si>
    <t>水本淳史</t>
  </si>
  <si>
    <t>石橋和基</t>
  </si>
  <si>
    <t>金谷太郎</t>
  </si>
  <si>
    <t>田端加津子</t>
  </si>
  <si>
    <t>第6回　2014年</t>
  </si>
  <si>
    <t>岡田真樹</t>
  </si>
  <si>
    <t>藤原泰子</t>
  </si>
  <si>
    <t>飛鷹強志</t>
  </si>
  <si>
    <t>土田哲也</t>
  </si>
  <si>
    <t>木村美香</t>
  </si>
  <si>
    <t>土肥将博</t>
  </si>
  <si>
    <t>西川昌一</t>
  </si>
  <si>
    <t>日高真規子</t>
  </si>
  <si>
    <t>第7回　2015年</t>
  </si>
  <si>
    <t>グリフィンズＢ</t>
  </si>
  <si>
    <t>フレンズＡ</t>
  </si>
  <si>
    <t>吉野淳也</t>
  </si>
  <si>
    <t>山下莉沙</t>
  </si>
  <si>
    <t>金谷太郎</t>
  </si>
  <si>
    <t>岩本龍</t>
  </si>
  <si>
    <t>和田桃子</t>
  </si>
  <si>
    <t>奥内栄治</t>
  </si>
  <si>
    <t>浅田恵亮</t>
  </si>
  <si>
    <t>中村遥華</t>
  </si>
  <si>
    <t>奥内奈々</t>
  </si>
  <si>
    <t>浅田洋史</t>
  </si>
  <si>
    <t>鍵谷初美</t>
  </si>
  <si>
    <t>成宮康弘</t>
  </si>
  <si>
    <t>筒井珠世</t>
  </si>
  <si>
    <t>me-me-yagirock@siren.ocn.ne.jp</t>
  </si>
  <si>
    <t xml:space="preserve"> 聡</t>
  </si>
  <si>
    <t>井澤　</t>
  </si>
  <si>
    <t>C57</t>
  </si>
  <si>
    <t>文彦</t>
  </si>
  <si>
    <t>C55</t>
  </si>
  <si>
    <t>香芝市</t>
  </si>
  <si>
    <t>澤田</t>
  </si>
  <si>
    <t>啓一</t>
  </si>
  <si>
    <t>西岡</t>
  </si>
  <si>
    <t>庸介</t>
  </si>
  <si>
    <t>和輝</t>
  </si>
  <si>
    <t>小路</t>
  </si>
  <si>
    <t>小路 貴</t>
  </si>
  <si>
    <t>京都府</t>
  </si>
  <si>
    <t>久保</t>
  </si>
  <si>
    <t>侑暉</t>
  </si>
  <si>
    <t>恵太</t>
  </si>
  <si>
    <t>中山</t>
  </si>
  <si>
    <t>幸典</t>
  </si>
  <si>
    <t>塩谷</t>
  </si>
  <si>
    <t>敦彦</t>
  </si>
  <si>
    <t>由子</t>
  </si>
  <si>
    <t>伊藤</t>
  </si>
  <si>
    <t>牧子</t>
  </si>
  <si>
    <t>男</t>
  </si>
  <si>
    <t>貴代美</t>
  </si>
  <si>
    <t>武藤</t>
  </si>
  <si>
    <t>幸宏</t>
  </si>
  <si>
    <t>京都市</t>
  </si>
  <si>
    <t>小出</t>
  </si>
  <si>
    <t>周平</t>
  </si>
  <si>
    <t>中根</t>
  </si>
  <si>
    <t>啓伍</t>
  </si>
  <si>
    <t>安梨佐</t>
  </si>
  <si>
    <t>岡本</t>
  </si>
  <si>
    <t>岩渕</t>
  </si>
  <si>
    <t>光紀</t>
  </si>
  <si>
    <t>大阪市</t>
  </si>
  <si>
    <t>泰輝</t>
  </si>
  <si>
    <t>洋平</t>
  </si>
  <si>
    <t>青木</t>
  </si>
  <si>
    <t>大阪府</t>
  </si>
  <si>
    <t>うさぎとかめの集い</t>
  </si>
  <si>
    <t>倍田</t>
  </si>
  <si>
    <t>野上</t>
  </si>
  <si>
    <t>亮平</t>
  </si>
  <si>
    <t>神田</t>
  </si>
  <si>
    <t>圭右</t>
  </si>
  <si>
    <t>岐阜市</t>
  </si>
  <si>
    <t>山脇</t>
  </si>
  <si>
    <t>近江八幡市</t>
  </si>
  <si>
    <t>山田</t>
  </si>
  <si>
    <t>和宏</t>
  </si>
  <si>
    <t>西和田</t>
  </si>
  <si>
    <t>東近江市</t>
  </si>
  <si>
    <t>みほ</t>
  </si>
  <si>
    <t>略称</t>
  </si>
  <si>
    <t>正式名称</t>
  </si>
  <si>
    <t>山口</t>
  </si>
  <si>
    <t>大野</t>
  </si>
  <si>
    <t>愛荘町</t>
  </si>
  <si>
    <t>遠池</t>
  </si>
  <si>
    <t>建介</t>
  </si>
  <si>
    <t>佐々木</t>
  </si>
  <si>
    <t>金武</t>
  </si>
  <si>
    <t>岐阜県</t>
  </si>
  <si>
    <t>恵亮</t>
  </si>
  <si>
    <t>　武</t>
  </si>
  <si>
    <t>優子</t>
  </si>
  <si>
    <t>本田</t>
  </si>
  <si>
    <t>健一</t>
  </si>
  <si>
    <t>TDC</t>
  </si>
  <si>
    <t>西崎</t>
  </si>
  <si>
    <t>友香</t>
  </si>
  <si>
    <t>勉</t>
  </si>
  <si>
    <t>甲賀市</t>
  </si>
  <si>
    <t>和也</t>
  </si>
  <si>
    <t>A</t>
  </si>
  <si>
    <t>佑人</t>
  </si>
  <si>
    <t>栄治</t>
  </si>
  <si>
    <t>油利</t>
  </si>
  <si>
    <t>稙田</t>
  </si>
  <si>
    <t>優也</t>
  </si>
  <si>
    <t>光代</t>
  </si>
  <si>
    <t>明香</t>
  </si>
  <si>
    <t>松村明香</t>
  </si>
  <si>
    <t>岡田</t>
  </si>
  <si>
    <t>真樹</t>
  </si>
  <si>
    <t>蒲生郡</t>
  </si>
  <si>
    <t>西原</t>
  </si>
  <si>
    <t>達也</t>
  </si>
  <si>
    <t>京都府</t>
  </si>
  <si>
    <t>藤井</t>
  </si>
  <si>
    <t>正和</t>
  </si>
  <si>
    <t>高田</t>
  </si>
  <si>
    <t>うさぎとかめの集い</t>
  </si>
  <si>
    <t>皓太</t>
  </si>
  <si>
    <t>高瀬</t>
  </si>
  <si>
    <t>眞志</t>
  </si>
  <si>
    <t>順子</t>
  </si>
  <si>
    <t>梨絵</t>
  </si>
  <si>
    <t>祐子</t>
  </si>
  <si>
    <t>犬上郡</t>
  </si>
  <si>
    <t>奥内</t>
  </si>
  <si>
    <t>菜々</t>
  </si>
  <si>
    <t>高島市</t>
  </si>
  <si>
    <t>東近江市</t>
  </si>
  <si>
    <t>　豊</t>
  </si>
  <si>
    <t>岡　</t>
  </si>
  <si>
    <t>草津市</t>
  </si>
  <si>
    <t>長谷川</t>
  </si>
  <si>
    <t>俊二</t>
  </si>
  <si>
    <t>奥村</t>
  </si>
  <si>
    <t>隆広</t>
  </si>
  <si>
    <t>深尾</t>
  </si>
  <si>
    <t>純子</t>
  </si>
  <si>
    <t>井ノ口</t>
  </si>
  <si>
    <t>幹也</t>
  </si>
  <si>
    <t>三重県</t>
  </si>
  <si>
    <t>山口</t>
  </si>
  <si>
    <t>聡</t>
  </si>
  <si>
    <t>近江八幡市</t>
  </si>
  <si>
    <t>土田</t>
  </si>
  <si>
    <t>竜王町</t>
  </si>
  <si>
    <t>恵子</t>
  </si>
  <si>
    <t>吉村</t>
  </si>
  <si>
    <t>今井</t>
  </si>
  <si>
    <t>川崎</t>
  </si>
  <si>
    <t>悦子</t>
  </si>
  <si>
    <t>彦根市</t>
  </si>
  <si>
    <t>木下</t>
  </si>
  <si>
    <t>多賀町</t>
  </si>
  <si>
    <t>東近江市民</t>
  </si>
  <si>
    <t>東近江市民率</t>
  </si>
  <si>
    <t>Jr</t>
  </si>
  <si>
    <t>-</t>
  </si>
  <si>
    <t>男</t>
  </si>
  <si>
    <t>岡本</t>
  </si>
  <si>
    <t>片岡</t>
  </si>
  <si>
    <t>北野</t>
  </si>
  <si>
    <t>正行</t>
  </si>
  <si>
    <t>田中</t>
  </si>
  <si>
    <t>坪田</t>
  </si>
  <si>
    <t>中村</t>
  </si>
  <si>
    <t>女</t>
  </si>
  <si>
    <t>池端</t>
  </si>
  <si>
    <t>誠治</t>
  </si>
  <si>
    <t>和彦</t>
  </si>
  <si>
    <t>太郎</t>
  </si>
  <si>
    <t>谷口</t>
  </si>
  <si>
    <t>成宮</t>
  </si>
  <si>
    <t>康弘</t>
  </si>
  <si>
    <t>西川</t>
  </si>
  <si>
    <t>橋本</t>
  </si>
  <si>
    <t>古市</t>
  </si>
  <si>
    <t>村上</t>
  </si>
  <si>
    <t>八木</t>
  </si>
  <si>
    <t>篤司</t>
  </si>
  <si>
    <t>山本</t>
  </si>
  <si>
    <t>伊吹</t>
  </si>
  <si>
    <t>邦子</t>
  </si>
  <si>
    <t>木村</t>
  </si>
  <si>
    <t>美香</t>
  </si>
  <si>
    <t>直美</t>
  </si>
  <si>
    <t>佐竹</t>
  </si>
  <si>
    <t>昌子</t>
  </si>
  <si>
    <t>中村</t>
  </si>
  <si>
    <t>千春</t>
  </si>
  <si>
    <t>藤田</t>
  </si>
  <si>
    <t>博美</t>
  </si>
  <si>
    <t>藤原</t>
  </si>
  <si>
    <t>泰子</t>
  </si>
  <si>
    <t>京セラTC</t>
  </si>
  <si>
    <t>春己</t>
  </si>
  <si>
    <t>京セラ</t>
  </si>
  <si>
    <t>竹村</t>
  </si>
  <si>
    <t>仁志</t>
  </si>
  <si>
    <t>山本</t>
  </si>
  <si>
    <t>　真</t>
  </si>
  <si>
    <t>秋山</t>
  </si>
  <si>
    <t>太助</t>
  </si>
  <si>
    <t>廣瀬</t>
  </si>
  <si>
    <t>智也</t>
  </si>
  <si>
    <t>玉川</t>
  </si>
  <si>
    <t>敬三</t>
  </si>
  <si>
    <t>太田</t>
  </si>
  <si>
    <t>圭亮</t>
  </si>
  <si>
    <t>児玉</t>
  </si>
  <si>
    <t>西田</t>
  </si>
  <si>
    <t>裕信</t>
  </si>
  <si>
    <t>馬場</t>
  </si>
  <si>
    <t>英年</t>
  </si>
  <si>
    <t>善和</t>
  </si>
  <si>
    <t>坂元</t>
  </si>
  <si>
    <t>智成</t>
  </si>
  <si>
    <t>村尾</t>
  </si>
  <si>
    <t>彰了</t>
  </si>
  <si>
    <t>順次</t>
  </si>
  <si>
    <t>住谷</t>
  </si>
  <si>
    <t>岳司</t>
  </si>
  <si>
    <t>永田</t>
  </si>
  <si>
    <t>寛教</t>
  </si>
  <si>
    <t>高橋</t>
  </si>
  <si>
    <t>雄祐</t>
  </si>
  <si>
    <t>吉本</t>
  </si>
  <si>
    <t>泰二</t>
  </si>
  <si>
    <t>宮道</t>
  </si>
  <si>
    <t>祐介</t>
  </si>
  <si>
    <t>曽我</t>
  </si>
  <si>
    <t>卓矢</t>
  </si>
  <si>
    <t>並河</t>
  </si>
  <si>
    <t>智加</t>
  </si>
  <si>
    <t>　彰</t>
  </si>
  <si>
    <t>理和</t>
  </si>
  <si>
    <t>牛尾</t>
  </si>
  <si>
    <t>紳之介</t>
  </si>
  <si>
    <t>貴子</t>
  </si>
  <si>
    <t>清水</t>
  </si>
  <si>
    <t>岩崎</t>
  </si>
  <si>
    <t>佳子</t>
  </si>
  <si>
    <t>筒井</t>
  </si>
  <si>
    <t>松井</t>
  </si>
  <si>
    <t>美和子</t>
  </si>
  <si>
    <t>吉岡</t>
  </si>
  <si>
    <t>京子</t>
  </si>
  <si>
    <t>梅本</t>
  </si>
  <si>
    <t>彬充</t>
  </si>
  <si>
    <t>浦崎</t>
  </si>
  <si>
    <t>康平</t>
  </si>
  <si>
    <t>鍵谷</t>
  </si>
  <si>
    <t>浩太</t>
  </si>
  <si>
    <t>照幸</t>
  </si>
  <si>
    <t>北村　</t>
  </si>
  <si>
    <t>健</t>
  </si>
  <si>
    <t>浜田</t>
  </si>
  <si>
    <t>仁史</t>
  </si>
  <si>
    <t>佐藤</t>
  </si>
  <si>
    <t>直也</t>
  </si>
  <si>
    <t>川上</t>
  </si>
  <si>
    <t>Kテニス</t>
  </si>
  <si>
    <t>Ｋテニスカレッジ</t>
  </si>
  <si>
    <t>川並</t>
  </si>
  <si>
    <t>和之</t>
  </si>
  <si>
    <t>木村</t>
  </si>
  <si>
    <t>　治</t>
  </si>
  <si>
    <t>真嘉</t>
  </si>
  <si>
    <t>永里</t>
  </si>
  <si>
    <t>裕次</t>
  </si>
  <si>
    <t>宮嶋</t>
  </si>
  <si>
    <t>利行</t>
  </si>
  <si>
    <t>山口</t>
  </si>
  <si>
    <t>直彦</t>
  </si>
  <si>
    <t>真彦</t>
  </si>
  <si>
    <t>石原</t>
  </si>
  <si>
    <t>はる美</t>
  </si>
  <si>
    <t>容子</t>
  </si>
  <si>
    <t>梶木</t>
  </si>
  <si>
    <t>和子</t>
  </si>
  <si>
    <t>和枝</t>
  </si>
  <si>
    <t>永松</t>
  </si>
  <si>
    <t>福永</t>
  </si>
  <si>
    <t>裕美</t>
  </si>
  <si>
    <t>安久</t>
  </si>
  <si>
    <t>智之</t>
  </si>
  <si>
    <t>岡川</t>
  </si>
  <si>
    <t>謙二</t>
  </si>
  <si>
    <t>河野</t>
  </si>
  <si>
    <t>雅弘</t>
  </si>
  <si>
    <t>杉山</t>
  </si>
  <si>
    <t>邦夫</t>
  </si>
  <si>
    <t>杉本</t>
  </si>
  <si>
    <t>龍平</t>
  </si>
  <si>
    <t>英二</t>
  </si>
  <si>
    <t>泉谷</t>
  </si>
  <si>
    <t>純也</t>
  </si>
  <si>
    <t>浅田</t>
  </si>
  <si>
    <t>隆昭</t>
  </si>
  <si>
    <t>前田</t>
  </si>
  <si>
    <t>雅人</t>
  </si>
  <si>
    <t>大脇</t>
  </si>
  <si>
    <t>和世</t>
  </si>
  <si>
    <t>冨田</t>
  </si>
  <si>
    <t>哲弥</t>
  </si>
  <si>
    <t>晶子</t>
  </si>
  <si>
    <t>森田</t>
  </si>
  <si>
    <t>恵美</t>
  </si>
  <si>
    <t>西澤</t>
  </si>
  <si>
    <t>友紀</t>
  </si>
  <si>
    <t>美弥子</t>
  </si>
  <si>
    <t>速水</t>
  </si>
  <si>
    <t>直美</t>
  </si>
  <si>
    <t>多田</t>
  </si>
  <si>
    <t>麻実</t>
  </si>
  <si>
    <t>純子</t>
  </si>
  <si>
    <t>堀田</t>
  </si>
  <si>
    <t>明子</t>
  </si>
  <si>
    <t>哲也</t>
  </si>
  <si>
    <t>井内</t>
  </si>
  <si>
    <t>一博</t>
  </si>
  <si>
    <t>竹下</t>
  </si>
  <si>
    <t>英伸</t>
  </si>
  <si>
    <t>うさかめ</t>
  </si>
  <si>
    <t>池上</t>
  </si>
  <si>
    <t>浩幸</t>
  </si>
  <si>
    <t>片岡</t>
  </si>
  <si>
    <t>一寿</t>
  </si>
  <si>
    <t xml:space="preserve">片岡  </t>
  </si>
  <si>
    <t>大</t>
  </si>
  <si>
    <t>亀井</t>
  </si>
  <si>
    <t>雅嗣</t>
  </si>
  <si>
    <t>竹田</t>
  </si>
  <si>
    <t>圭佑</t>
  </si>
  <si>
    <t>山田</t>
  </si>
  <si>
    <t>昌紀</t>
  </si>
  <si>
    <t>浩之</t>
  </si>
  <si>
    <t>古株</t>
  </si>
  <si>
    <t>田中</t>
  </si>
  <si>
    <t>直子</t>
  </si>
  <si>
    <t>淳子</t>
  </si>
  <si>
    <t>登録メンバー</t>
  </si>
  <si>
    <t>登録ナンバー</t>
  </si>
  <si>
    <t>男子</t>
  </si>
  <si>
    <t>女子</t>
  </si>
  <si>
    <t>SUPER CUP 歴代入賞チーム</t>
  </si>
  <si>
    <t>優　勝</t>
  </si>
  <si>
    <t>準優勝</t>
  </si>
  <si>
    <t>3　位</t>
  </si>
  <si>
    <t>第1回　2009年</t>
  </si>
  <si>
    <t>ドラゴンワン</t>
  </si>
  <si>
    <t>ＫテニスカレッジＡ</t>
  </si>
  <si>
    <t>小菅真一</t>
  </si>
  <si>
    <t>藤田博美</t>
  </si>
  <si>
    <t>由利　亨</t>
  </si>
  <si>
    <t>矢花万里</t>
  </si>
  <si>
    <t>川並和之</t>
  </si>
  <si>
    <t>田中和枝</t>
  </si>
  <si>
    <t>鈴木英夫</t>
  </si>
  <si>
    <t>土肥祐子</t>
  </si>
  <si>
    <t>坪田真嘉</t>
  </si>
  <si>
    <t>石原はる美</t>
  </si>
  <si>
    <t>辻　義規</t>
  </si>
  <si>
    <t>佐竹昌子</t>
  </si>
  <si>
    <t>藤田　諭</t>
  </si>
  <si>
    <t>三代梨絵</t>
  </si>
  <si>
    <t>宮村知宏</t>
  </si>
  <si>
    <t>永松貴子</t>
  </si>
  <si>
    <t>古市卓志</t>
  </si>
  <si>
    <t>森　薫史</t>
  </si>
  <si>
    <t>村地直也</t>
  </si>
  <si>
    <t>宮村朋子</t>
  </si>
  <si>
    <t>第2回　2010年</t>
  </si>
  <si>
    <t>今井順子</t>
  </si>
  <si>
    <t>池端誠治</t>
  </si>
  <si>
    <t>伊吹邦子</t>
  </si>
  <si>
    <t>山口直彦</t>
  </si>
  <si>
    <t>山崎正雄</t>
  </si>
  <si>
    <t>藤川和美</t>
  </si>
  <si>
    <t>宮嶋利行</t>
  </si>
  <si>
    <t>浅田亜祐子</t>
  </si>
  <si>
    <t>津田侑季</t>
  </si>
  <si>
    <t>第3回　2011年</t>
  </si>
  <si>
    <t>ドラゴンワンA</t>
  </si>
  <si>
    <t>三代康成</t>
  </si>
  <si>
    <t>清水善弘</t>
  </si>
  <si>
    <t>八木篤司</t>
  </si>
  <si>
    <t>山口真彦</t>
  </si>
  <si>
    <t>上原悠希</t>
  </si>
  <si>
    <t>水本淳史</t>
  </si>
  <si>
    <t>藤田泰子</t>
  </si>
  <si>
    <t>第４回　2012年</t>
  </si>
  <si>
    <t>リーグ1</t>
  </si>
  <si>
    <t>成　績</t>
  </si>
  <si>
    <t>リーグ4</t>
  </si>
  <si>
    <t>順　位</t>
  </si>
  <si>
    <t>-</t>
  </si>
  <si>
    <t>女</t>
  </si>
  <si>
    <t>-</t>
  </si>
  <si>
    <t>男</t>
  </si>
  <si>
    <t>-</t>
  </si>
  <si>
    <t>リーグ2</t>
  </si>
  <si>
    <t>優勝</t>
  </si>
  <si>
    <r>
      <t xml:space="preserve"> </t>
    </r>
    <r>
      <rPr>
        <b/>
        <sz val="11"/>
        <color indexed="8"/>
        <rFont val="ＭＳ Ｐゴシック"/>
        <family val="3"/>
      </rPr>
      <t xml:space="preserve"> </t>
    </r>
  </si>
  <si>
    <t>３位決定戦</t>
  </si>
  <si>
    <t>リーグ3</t>
  </si>
  <si>
    <t>コンソレ</t>
  </si>
  <si>
    <t>順位決定方法　①勝数　②直接対決　</t>
  </si>
  <si>
    <t>③取得セット率（取得セット数/全セット数）</t>
  </si>
  <si>
    <t>④取得ゲーム率（取得ゲーム数/全ゲーム数）⑤くじ引き</t>
  </si>
  <si>
    <t>三代康成</t>
  </si>
  <si>
    <t>松本麻由</t>
  </si>
  <si>
    <t>塩田浩三</t>
  </si>
  <si>
    <t>永里裕次</t>
  </si>
  <si>
    <t>浅野木奈子</t>
  </si>
  <si>
    <t>松本啓吾</t>
  </si>
  <si>
    <t>　</t>
  </si>
  <si>
    <t>東近江市</t>
  </si>
  <si>
    <t>中田</t>
  </si>
  <si>
    <t>植垣</t>
  </si>
  <si>
    <t>貴美子</t>
  </si>
  <si>
    <t>彦根市</t>
  </si>
  <si>
    <t>佐野</t>
  </si>
  <si>
    <t>守山市</t>
  </si>
  <si>
    <t>長浜市</t>
  </si>
  <si>
    <t>東近江市</t>
  </si>
  <si>
    <t>米原市</t>
  </si>
  <si>
    <t>近江八幡市</t>
  </si>
  <si>
    <t>愛知郡</t>
  </si>
  <si>
    <t>大津市</t>
  </si>
  <si>
    <t>近江八幡市</t>
  </si>
  <si>
    <t>湖南市</t>
  </si>
  <si>
    <t>草津市</t>
  </si>
  <si>
    <t>守山市</t>
  </si>
  <si>
    <t>栗東市</t>
  </si>
  <si>
    <t>日野市</t>
  </si>
  <si>
    <t>野洲市</t>
  </si>
  <si>
    <t>京都市</t>
  </si>
  <si>
    <t>石田</t>
  </si>
  <si>
    <t>浅田</t>
  </si>
  <si>
    <t>亜祐子</t>
  </si>
  <si>
    <t>野洲市</t>
  </si>
  <si>
    <t>土肥</t>
  </si>
  <si>
    <t>栗東市</t>
  </si>
  <si>
    <t>鈴木</t>
  </si>
  <si>
    <t>英夫</t>
  </si>
  <si>
    <t>長谷出</t>
  </si>
  <si>
    <t xml:space="preserve">山崎 </t>
  </si>
  <si>
    <t>善弘</t>
  </si>
  <si>
    <t>三代</t>
  </si>
  <si>
    <t>康成</t>
  </si>
  <si>
    <t>水本</t>
  </si>
  <si>
    <t>代表　落合　良弘</t>
  </si>
  <si>
    <t>あ０３</t>
  </si>
  <si>
    <t>乾　</t>
  </si>
  <si>
    <t>あ０４</t>
  </si>
  <si>
    <t>あ０５</t>
  </si>
  <si>
    <t>　亨</t>
  </si>
  <si>
    <t>あ０６</t>
  </si>
  <si>
    <t>あ０７</t>
  </si>
  <si>
    <t>あ０８</t>
  </si>
  <si>
    <t>あ０９</t>
  </si>
  <si>
    <t>　崇</t>
  </si>
  <si>
    <t>あ１０</t>
  </si>
  <si>
    <t>　悟</t>
  </si>
  <si>
    <t>あ１１</t>
  </si>
  <si>
    <t>恵梨子</t>
  </si>
  <si>
    <t>長浜市</t>
  </si>
  <si>
    <t>あ１２</t>
  </si>
  <si>
    <t>あ１３</t>
  </si>
  <si>
    <t>あ１４</t>
  </si>
  <si>
    <t>あ１５</t>
  </si>
  <si>
    <t>　徹</t>
  </si>
  <si>
    <t>あ１６</t>
  </si>
  <si>
    <t>澤村</t>
  </si>
  <si>
    <t>あ１７</t>
  </si>
  <si>
    <t>松居</t>
  </si>
  <si>
    <t>眞由美</t>
  </si>
  <si>
    <t>米原市</t>
  </si>
  <si>
    <t>あ１８</t>
  </si>
  <si>
    <t>治田</t>
  </si>
  <si>
    <t>沙映子</t>
  </si>
  <si>
    <t>あ１９</t>
  </si>
  <si>
    <t>寺本</t>
  </si>
  <si>
    <t>　恵</t>
  </si>
  <si>
    <t>あ２０</t>
  </si>
  <si>
    <t>代表　八木篤司</t>
  </si>
  <si>
    <t>東</t>
  </si>
  <si>
    <t>正隆</t>
  </si>
  <si>
    <t>四日市市</t>
  </si>
  <si>
    <t>ぼ０２</t>
  </si>
  <si>
    <t>香織</t>
  </si>
  <si>
    <t>代表：牛尾　紳之介</t>
  </si>
  <si>
    <t>き０１</t>
  </si>
  <si>
    <t>　拓</t>
  </si>
  <si>
    <t>き０２</t>
  </si>
  <si>
    <t>　光</t>
  </si>
  <si>
    <t>匡志</t>
  </si>
  <si>
    <t>一色</t>
  </si>
  <si>
    <t>　　翼</t>
  </si>
  <si>
    <t>兼古</t>
  </si>
  <si>
    <t>翔太</t>
  </si>
  <si>
    <t>桜井</t>
  </si>
  <si>
    <t>貴哉</t>
  </si>
  <si>
    <t>柴田</t>
  </si>
  <si>
    <t>雅寛</t>
  </si>
  <si>
    <t>名古屋市</t>
  </si>
  <si>
    <t>清水</t>
  </si>
  <si>
    <t>陽介</t>
  </si>
  <si>
    <t>中元寺</t>
  </si>
  <si>
    <t>功貴</t>
  </si>
  <si>
    <t>薮内</t>
  </si>
  <si>
    <t>陸久</t>
  </si>
  <si>
    <t>和樹</t>
  </si>
  <si>
    <t>大津市</t>
  </si>
  <si>
    <t>菊井</t>
  </si>
  <si>
    <t>鈴夏</t>
  </si>
  <si>
    <t>森</t>
  </si>
  <si>
    <t>愛捺花</t>
  </si>
  <si>
    <t>湖南市</t>
  </si>
  <si>
    <t>涼花</t>
  </si>
  <si>
    <t>伊藤</t>
  </si>
  <si>
    <t>成行</t>
  </si>
  <si>
    <t>京都市</t>
  </si>
  <si>
    <t>川田</t>
  </si>
  <si>
    <t>達也</t>
  </si>
  <si>
    <t>宇治市</t>
  </si>
  <si>
    <t>貴也</t>
  </si>
  <si>
    <t>菊池</t>
  </si>
  <si>
    <t>健太郎</t>
  </si>
  <si>
    <t>岸本</t>
  </si>
  <si>
    <t>恭介</t>
  </si>
  <si>
    <t>大和郡山市</t>
  </si>
  <si>
    <t>佐治</t>
  </si>
  <si>
    <t>甲賀市</t>
  </si>
  <si>
    <t>佐藤</t>
  </si>
  <si>
    <t>　祥</t>
  </si>
  <si>
    <t>細川</t>
  </si>
  <si>
    <t>知剛</t>
  </si>
  <si>
    <t>松本</t>
  </si>
  <si>
    <t>太一</t>
  </si>
  <si>
    <t>村西</t>
  </si>
  <si>
    <t>　徹</t>
  </si>
  <si>
    <t>香奈依</t>
  </si>
  <si>
    <t>金山</t>
  </si>
  <si>
    <t>真理子</t>
  </si>
  <si>
    <t>亀井</t>
  </si>
  <si>
    <t>莉乃</t>
  </si>
  <si>
    <t>き５６</t>
  </si>
  <si>
    <t>島井</t>
  </si>
  <si>
    <t>美帆</t>
  </si>
  <si>
    <t>き５７</t>
  </si>
  <si>
    <t>田端</t>
  </si>
  <si>
    <t>輝子</t>
  </si>
  <si>
    <t>八幡市</t>
  </si>
  <si>
    <t>き５８</t>
  </si>
  <si>
    <t>由井</t>
  </si>
  <si>
    <t>利紗子</t>
  </si>
  <si>
    <t>相楽郡</t>
  </si>
  <si>
    <t/>
  </si>
  <si>
    <t>長谷出　浩</t>
  </si>
  <si>
    <t>hasede@keiaikai.or.jp</t>
  </si>
  <si>
    <t>会員</t>
  </si>
  <si>
    <t>20人</t>
  </si>
  <si>
    <t>ふ０２</t>
  </si>
  <si>
    <t>美南</t>
  </si>
  <si>
    <t>大野美南</t>
  </si>
  <si>
    <t>鍵弥</t>
  </si>
  <si>
    <t>初美</t>
  </si>
  <si>
    <t>鍵弥初美</t>
  </si>
  <si>
    <t>代表 北村 健</t>
  </si>
  <si>
    <t>at2002take@yahoo.co.jp</t>
  </si>
  <si>
    <t>グリフィンズ</t>
  </si>
  <si>
    <t>東近江グリフィンズ</t>
  </si>
  <si>
    <t>ぐ０２</t>
  </si>
  <si>
    <t>中西</t>
  </si>
  <si>
    <t>鵜飼</t>
  </si>
  <si>
    <t>元一</t>
  </si>
  <si>
    <t>漆原</t>
  </si>
  <si>
    <t>大介</t>
  </si>
  <si>
    <t>濱田</t>
  </si>
  <si>
    <t>彬弘</t>
  </si>
  <si>
    <t>森　</t>
  </si>
  <si>
    <t>寿人</t>
  </si>
  <si>
    <t>田内</t>
  </si>
  <si>
    <t>孝宜</t>
  </si>
  <si>
    <t>福島</t>
  </si>
  <si>
    <t>茂嘉</t>
  </si>
  <si>
    <t>　恵</t>
  </si>
  <si>
    <t>内田</t>
  </si>
  <si>
    <t>理沙</t>
  </si>
  <si>
    <t>西尾</t>
  </si>
  <si>
    <t>友里</t>
  </si>
  <si>
    <t>愛知県</t>
  </si>
  <si>
    <t>和田</t>
  </si>
  <si>
    <t>桃子</t>
  </si>
  <si>
    <t>藤岡</t>
  </si>
  <si>
    <t>美智子</t>
  </si>
  <si>
    <t>晴香</t>
  </si>
  <si>
    <t>奈菜</t>
  </si>
  <si>
    <t>千恵</t>
  </si>
  <si>
    <t>ぐ５１</t>
  </si>
  <si>
    <t>山中</t>
  </si>
  <si>
    <t>洋二</t>
  </si>
  <si>
    <t>ぐ５２</t>
  </si>
  <si>
    <t>岩切</t>
  </si>
  <si>
    <t>佑磨</t>
  </si>
  <si>
    <t>ぐ５３</t>
  </si>
  <si>
    <t>志保</t>
  </si>
  <si>
    <t>川並和之</t>
  </si>
  <si>
    <t>kawanami0930@yahoo.co.jp</t>
  </si>
  <si>
    <t>法人会員</t>
  </si>
  <si>
    <t>け０１</t>
  </si>
  <si>
    <t>稲岡</t>
  </si>
  <si>
    <t>和紀</t>
  </si>
  <si>
    <t>押谷</t>
  </si>
  <si>
    <t>繁樹</t>
  </si>
  <si>
    <t>長浜市</t>
  </si>
  <si>
    <t>大島</t>
  </si>
  <si>
    <t>浩範</t>
  </si>
  <si>
    <t>政治</t>
  </si>
  <si>
    <t>上村</t>
  </si>
  <si>
    <t>悠大</t>
  </si>
  <si>
    <t>　武</t>
  </si>
  <si>
    <t>悠作</t>
  </si>
  <si>
    <t>　誠</t>
  </si>
  <si>
    <t>日野町</t>
  </si>
  <si>
    <t>　淳</t>
  </si>
  <si>
    <t>三重県</t>
  </si>
  <si>
    <t>和教</t>
  </si>
  <si>
    <t>Ｊｒ</t>
  </si>
  <si>
    <t>吉野</t>
  </si>
  <si>
    <t>淳也</t>
  </si>
  <si>
    <t>池尻</t>
  </si>
  <si>
    <t>陽香</t>
  </si>
  <si>
    <t>姫欧</t>
  </si>
  <si>
    <t>出縄</t>
  </si>
  <si>
    <t>久子</t>
  </si>
  <si>
    <t>有紀</t>
  </si>
  <si>
    <t>竜王町</t>
  </si>
  <si>
    <t>布藤</t>
  </si>
  <si>
    <t>江実子</t>
  </si>
  <si>
    <t>美由希</t>
  </si>
  <si>
    <t>藤本</t>
  </si>
  <si>
    <t>雅之</t>
  </si>
  <si>
    <t>矢田</t>
  </si>
  <si>
    <t>　圭</t>
  </si>
  <si>
    <t>福永</t>
  </si>
  <si>
    <t>一典</t>
  </si>
  <si>
    <t>畑</t>
  </si>
  <si>
    <t>　彰</t>
  </si>
  <si>
    <t>竹内</t>
  </si>
  <si>
    <t>早苗</t>
  </si>
  <si>
    <t>木澤</t>
  </si>
  <si>
    <t>真人</t>
  </si>
  <si>
    <t>清之</t>
  </si>
  <si>
    <t>昌恭</t>
  </si>
  <si>
    <t>愛荘町</t>
  </si>
  <si>
    <t>朝日</t>
  </si>
  <si>
    <t>尚紀</t>
  </si>
  <si>
    <t>智美</t>
  </si>
  <si>
    <t>河野</t>
  </si>
  <si>
    <t>由子</t>
  </si>
  <si>
    <t>け４５</t>
  </si>
  <si>
    <t>梅田</t>
  </si>
  <si>
    <t>け４６</t>
  </si>
  <si>
    <t>長浜市</t>
  </si>
  <si>
    <t>け４７</t>
  </si>
  <si>
    <t>小百合</t>
  </si>
  <si>
    <t>け４８</t>
  </si>
  <si>
    <t>岸田</t>
  </si>
  <si>
    <t>奈良県</t>
  </si>
  <si>
    <t>け４９</t>
  </si>
  <si>
    <t>け５０</t>
  </si>
  <si>
    <t>中島</t>
  </si>
  <si>
    <t>嬉子</t>
  </si>
  <si>
    <t>け５１</t>
  </si>
  <si>
    <t>山下</t>
  </si>
  <si>
    <t>　歩</t>
  </si>
  <si>
    <t>け５２</t>
  </si>
  <si>
    <t>浅野</t>
  </si>
  <si>
    <t>木奈子</t>
  </si>
  <si>
    <t>け５３</t>
  </si>
  <si>
    <t>小澤</t>
  </si>
  <si>
    <t>藤信</t>
  </si>
  <si>
    <t>け５４</t>
  </si>
  <si>
    <t>嶋田</t>
  </si>
  <si>
    <t>功太郎</t>
  </si>
  <si>
    <t>け５５</t>
  </si>
  <si>
    <t>疋田</t>
  </si>
  <si>
    <t>之宏</t>
  </si>
  <si>
    <t>け５６</t>
  </si>
  <si>
    <t>盛山</t>
  </si>
  <si>
    <t>陽介</t>
  </si>
  <si>
    <t>け５７</t>
  </si>
  <si>
    <t>恵</t>
  </si>
  <si>
    <t>森永陽介　yosukem9@gmail.com</t>
  </si>
  <si>
    <t>村田八日市ＴＣ</t>
  </si>
  <si>
    <t>村田ＴＣ</t>
  </si>
  <si>
    <t>村田ＴＣ</t>
  </si>
  <si>
    <t>む０２</t>
  </si>
  <si>
    <t>稲泉　</t>
  </si>
  <si>
    <t>徳永</t>
  </si>
  <si>
    <t xml:space="preserve"> 剛</t>
  </si>
  <si>
    <t>栗東市</t>
  </si>
  <si>
    <t>土田</t>
  </si>
  <si>
    <t>典人</t>
  </si>
  <si>
    <t>二ツ井</t>
  </si>
  <si>
    <t>裕也</t>
  </si>
  <si>
    <t>森永</t>
  </si>
  <si>
    <t>洋介</t>
  </si>
  <si>
    <t>辰巳</t>
  </si>
  <si>
    <t>悟朗</t>
  </si>
  <si>
    <t>後藤</t>
  </si>
  <si>
    <t>圭介</t>
  </si>
  <si>
    <t>長谷川</t>
  </si>
  <si>
    <t>晃平</t>
  </si>
  <si>
    <t>原田</t>
  </si>
  <si>
    <t>真稔</t>
  </si>
  <si>
    <t>池内</t>
  </si>
  <si>
    <t>伸介</t>
  </si>
  <si>
    <t>藤田</t>
  </si>
  <si>
    <t>彰</t>
  </si>
  <si>
    <t>岩田</t>
  </si>
  <si>
    <t>光央</t>
  </si>
  <si>
    <t>三神</t>
  </si>
  <si>
    <t>秀嗣</t>
  </si>
  <si>
    <t>庸子</t>
  </si>
  <si>
    <t>遠崎</t>
  </si>
  <si>
    <t>大樹</t>
  </si>
  <si>
    <t>村田</t>
  </si>
  <si>
    <t>朋子</t>
  </si>
  <si>
    <t>あずさ</t>
  </si>
  <si>
    <t>西村</t>
  </si>
  <si>
    <t>文代</t>
  </si>
  <si>
    <t>彩子</t>
  </si>
  <si>
    <t>村川</t>
  </si>
  <si>
    <t>藤井</t>
  </si>
  <si>
    <t>洋平</t>
  </si>
  <si>
    <t>田淵</t>
  </si>
  <si>
    <t>敏史</t>
  </si>
  <si>
    <t>穐山</t>
  </si>
  <si>
    <t xml:space="preserve">  航</t>
  </si>
  <si>
    <t>国太郎</t>
  </si>
  <si>
    <t>南井</t>
  </si>
  <si>
    <t>まどか</t>
  </si>
  <si>
    <t>澤田</t>
  </si>
  <si>
    <t>多佳美</t>
  </si>
  <si>
    <t>春澄</t>
  </si>
  <si>
    <t>二上</t>
  </si>
  <si>
    <t>貴光</t>
  </si>
  <si>
    <t>義大</t>
  </si>
  <si>
    <t>草野</t>
  </si>
  <si>
    <t>　亮</t>
  </si>
  <si>
    <t>川東</t>
  </si>
  <si>
    <t>真央</t>
  </si>
  <si>
    <t>む５０</t>
  </si>
  <si>
    <t>涼佑</t>
  </si>
  <si>
    <t>代表　鶴田　進</t>
  </si>
  <si>
    <t>susumu282002@yahoo.co.jp</t>
  </si>
  <si>
    <t>湖東プラチナ</t>
  </si>
  <si>
    <t xml:space="preserve"> </t>
  </si>
  <si>
    <t>大林</t>
  </si>
  <si>
    <t>　久</t>
  </si>
  <si>
    <t>洋治</t>
  </si>
  <si>
    <t>ぷ０３</t>
  </si>
  <si>
    <t>中野</t>
  </si>
  <si>
    <t>　潤</t>
  </si>
  <si>
    <t>ぷ０４</t>
  </si>
  <si>
    <t>ぷ０５</t>
  </si>
  <si>
    <t>堀江</t>
  </si>
  <si>
    <t>孝信</t>
  </si>
  <si>
    <t>湖東プラチナ</t>
  </si>
  <si>
    <t>ぷ０６</t>
  </si>
  <si>
    <t>羽田</t>
  </si>
  <si>
    <t>昭夫</t>
  </si>
  <si>
    <t>ぷ０７</t>
  </si>
  <si>
    <t>樋山</t>
  </si>
  <si>
    <t>達哉</t>
  </si>
  <si>
    <t>ぷ０８</t>
  </si>
  <si>
    <t>昌彦</t>
  </si>
  <si>
    <t>ぷ０９</t>
  </si>
  <si>
    <t>安田</t>
  </si>
  <si>
    <t>ぷ１０</t>
  </si>
  <si>
    <t>吉田</t>
  </si>
  <si>
    <t>知司</t>
  </si>
  <si>
    <t>ぷ１１</t>
  </si>
  <si>
    <t>直八</t>
  </si>
  <si>
    <t>ぷ１２</t>
  </si>
  <si>
    <t>新屋</t>
  </si>
  <si>
    <t>正男</t>
  </si>
  <si>
    <t>ぷ１３</t>
  </si>
  <si>
    <t>保憲</t>
  </si>
  <si>
    <t>ぷ１４</t>
  </si>
  <si>
    <t>一男</t>
  </si>
  <si>
    <t>ぷ１５</t>
  </si>
  <si>
    <t>小柳</t>
  </si>
  <si>
    <t>寛明</t>
  </si>
  <si>
    <t>ぷ１６</t>
  </si>
  <si>
    <t>関塚</t>
  </si>
  <si>
    <t>清茂</t>
  </si>
  <si>
    <t>ぷ１７</t>
  </si>
  <si>
    <t>美由紀</t>
  </si>
  <si>
    <t>ぷ１８</t>
  </si>
  <si>
    <t>早川</t>
  </si>
  <si>
    <t>　浩</t>
  </si>
  <si>
    <t>ぷ１９</t>
  </si>
  <si>
    <t>平野</t>
  </si>
  <si>
    <t>志津子</t>
  </si>
  <si>
    <t>ぷ２０</t>
  </si>
  <si>
    <t>堀部</t>
  </si>
  <si>
    <t>品子</t>
  </si>
  <si>
    <t>ぷ２１</t>
  </si>
  <si>
    <t>森谷</t>
  </si>
  <si>
    <t>洋子</t>
  </si>
  <si>
    <t>ぷ２２</t>
  </si>
  <si>
    <t>川勝</t>
  </si>
  <si>
    <t>豊子</t>
  </si>
  <si>
    <t>ぷ２３</t>
  </si>
  <si>
    <t>田邉</t>
  </si>
  <si>
    <t>俊子</t>
  </si>
  <si>
    <t>ぷ２４</t>
  </si>
  <si>
    <t>堀川</t>
  </si>
  <si>
    <t>敬児</t>
  </si>
  <si>
    <t>ぷ２５</t>
  </si>
  <si>
    <t>本池</t>
  </si>
  <si>
    <t>清子</t>
  </si>
  <si>
    <t>ぷ２６</t>
  </si>
  <si>
    <t>晶枝</t>
  </si>
  <si>
    <t>ぷ２７</t>
  </si>
  <si>
    <t>前田</t>
  </si>
  <si>
    <t>征人</t>
  </si>
  <si>
    <t>ぷ２８</t>
  </si>
  <si>
    <t>鶴田</t>
  </si>
  <si>
    <t>　進</t>
  </si>
  <si>
    <t>ぷ２９</t>
  </si>
  <si>
    <t>喜久子</t>
  </si>
  <si>
    <t>ぷ３０</t>
  </si>
  <si>
    <t>ぷ３１</t>
  </si>
  <si>
    <t>苗村</t>
  </si>
  <si>
    <t>裕子</t>
  </si>
  <si>
    <t>ぷ３２</t>
  </si>
  <si>
    <t>五十嵐</t>
  </si>
  <si>
    <t>英毅</t>
  </si>
  <si>
    <t>ぷ３３</t>
  </si>
  <si>
    <t>川島</t>
  </si>
  <si>
    <t>芳男</t>
  </si>
  <si>
    <t>ぷ３４</t>
  </si>
  <si>
    <t>澤井</t>
  </si>
  <si>
    <t>ぷ３５</t>
  </si>
  <si>
    <t>石崎</t>
  </si>
  <si>
    <t>敬冶</t>
  </si>
  <si>
    <t>代表　宮崎　大悟</t>
  </si>
  <si>
    <t>miyazakid@sekisuijsuhi.co.jp</t>
  </si>
  <si>
    <t>積樹T</t>
  </si>
  <si>
    <t>積水樹脂テニスクラブ</t>
  </si>
  <si>
    <t>せ０１</t>
  </si>
  <si>
    <t>清水</t>
  </si>
  <si>
    <t>英泰</t>
  </si>
  <si>
    <t>せ０２</t>
  </si>
  <si>
    <t>国村</t>
  </si>
  <si>
    <t>昌生</t>
  </si>
  <si>
    <t>せ０３</t>
  </si>
  <si>
    <t>上原</t>
  </si>
  <si>
    <t>　悠</t>
  </si>
  <si>
    <t>せ０４</t>
  </si>
  <si>
    <t>西垣</t>
  </si>
  <si>
    <t>　学</t>
  </si>
  <si>
    <t>せ０５</t>
  </si>
  <si>
    <t>宮崎</t>
  </si>
  <si>
    <t>大悟</t>
  </si>
  <si>
    <t>竜王町</t>
  </si>
  <si>
    <t>せ０６</t>
  </si>
  <si>
    <t>和也</t>
  </si>
  <si>
    <t>せ０７</t>
  </si>
  <si>
    <t>永友</t>
  </si>
  <si>
    <t>康貴</t>
  </si>
  <si>
    <t>せ０８</t>
  </si>
  <si>
    <t>みなみ</t>
  </si>
  <si>
    <t>せ０９</t>
  </si>
  <si>
    <t>石梶</t>
  </si>
  <si>
    <t>満里子</t>
  </si>
  <si>
    <t>上津慶和</t>
  </si>
  <si>
    <t>smile.yu5052@gmail.com</t>
  </si>
  <si>
    <t>TDC</t>
  </si>
  <si>
    <t>て０１</t>
  </si>
  <si>
    <t>東</t>
  </si>
  <si>
    <t>佳菜子</t>
  </si>
  <si>
    <t>て０２</t>
  </si>
  <si>
    <t>梅森</t>
  </si>
  <si>
    <t>大野</t>
  </si>
  <si>
    <t>みずき</t>
  </si>
  <si>
    <t>片桐</t>
  </si>
  <si>
    <t>美里</t>
  </si>
  <si>
    <t>円香</t>
  </si>
  <si>
    <t>米原市</t>
  </si>
  <si>
    <t>菜摘</t>
  </si>
  <si>
    <t>小林</t>
  </si>
  <si>
    <t>　羽</t>
  </si>
  <si>
    <t>武田</t>
  </si>
  <si>
    <t>亜加梨</t>
  </si>
  <si>
    <t>中川</t>
  </si>
  <si>
    <t>久江</t>
  </si>
  <si>
    <t>西野</t>
  </si>
  <si>
    <t>美恵</t>
  </si>
  <si>
    <t>姫井</t>
  </si>
  <si>
    <t>亜利沙</t>
  </si>
  <si>
    <t>山岡</t>
  </si>
  <si>
    <t>千春</t>
  </si>
  <si>
    <t>真弓</t>
  </si>
  <si>
    <t>上津</t>
  </si>
  <si>
    <t>慶和</t>
  </si>
  <si>
    <t>猪飼</t>
  </si>
  <si>
    <t>尚輝</t>
  </si>
  <si>
    <t>岡　</t>
  </si>
  <si>
    <t>栄介</t>
  </si>
  <si>
    <t>苅和</t>
  </si>
  <si>
    <t>　司</t>
  </si>
  <si>
    <t>竜平</t>
  </si>
  <si>
    <t>寺元</t>
  </si>
  <si>
    <t>澤村</t>
  </si>
  <si>
    <t>拓哉</t>
  </si>
  <si>
    <t>西嶌</t>
  </si>
  <si>
    <t>川合</t>
  </si>
  <si>
    <t>　優</t>
  </si>
  <si>
    <t>嶋村</t>
  </si>
  <si>
    <t>白井</t>
  </si>
  <si>
    <t>秀幸</t>
  </si>
  <si>
    <t>津曲</t>
  </si>
  <si>
    <t>崇志</t>
  </si>
  <si>
    <t>稔貴</t>
  </si>
  <si>
    <t>越智</t>
  </si>
  <si>
    <t>友基</t>
  </si>
  <si>
    <t>辻本</t>
  </si>
  <si>
    <t>将士</t>
  </si>
  <si>
    <t>原</t>
  </si>
  <si>
    <t>智則</t>
  </si>
  <si>
    <t>小田</t>
  </si>
  <si>
    <t>紀彦</t>
  </si>
  <si>
    <t>ピーター</t>
  </si>
  <si>
    <t>リーダー</t>
  </si>
  <si>
    <t>鍋内</t>
  </si>
  <si>
    <t>雄樹</t>
  </si>
  <si>
    <t>石内</t>
  </si>
  <si>
    <t>伸幸</t>
  </si>
  <si>
    <t>義弘</t>
  </si>
  <si>
    <t>靖之</t>
  </si>
  <si>
    <t>鹿野</t>
  </si>
  <si>
    <t>雄大</t>
  </si>
  <si>
    <t>澁谷</t>
  </si>
  <si>
    <t>晃大</t>
  </si>
  <si>
    <t>　孟</t>
  </si>
  <si>
    <t>中尾</t>
  </si>
  <si>
    <t>　巧</t>
  </si>
  <si>
    <t>大阪府</t>
  </si>
  <si>
    <t>野村</t>
  </si>
  <si>
    <t>良平</t>
  </si>
  <si>
    <t>て４１</t>
  </si>
  <si>
    <t>東山</t>
  </si>
  <si>
    <t>　博</t>
  </si>
  <si>
    <t>て４２</t>
  </si>
  <si>
    <t>遼太郎</t>
  </si>
  <si>
    <t>て４３</t>
  </si>
  <si>
    <t>若森</t>
  </si>
  <si>
    <t>裕生</t>
  </si>
  <si>
    <t>て４４</t>
  </si>
  <si>
    <t>松岡</t>
  </si>
  <si>
    <t>宗隆</t>
  </si>
  <si>
    <t>て４５</t>
  </si>
  <si>
    <t>て４６</t>
  </si>
  <si>
    <t>國領</t>
  </si>
  <si>
    <t>　誠</t>
  </si>
  <si>
    <t>て４７</t>
  </si>
  <si>
    <t>健治</t>
  </si>
  <si>
    <t>て４８</t>
  </si>
  <si>
    <t>吉川</t>
  </si>
  <si>
    <t>孝次</t>
  </si>
  <si>
    <t>て４９</t>
  </si>
  <si>
    <t>清川</t>
  </si>
  <si>
    <t>智輝</t>
  </si>
  <si>
    <t>て５０</t>
  </si>
  <si>
    <t>東　</t>
  </si>
  <si>
    <t>佑樹</t>
  </si>
  <si>
    <t>て５１</t>
  </si>
  <si>
    <t>智彦</t>
  </si>
  <si>
    <t>大垣市</t>
  </si>
  <si>
    <t>て５２</t>
  </si>
  <si>
    <t>知里</t>
  </si>
  <si>
    <t>代表　片岡一寿</t>
  </si>
  <si>
    <t>ptkq67180＠yahoo.co.jp</t>
  </si>
  <si>
    <t>う０２</t>
  </si>
  <si>
    <t>石岡</t>
  </si>
  <si>
    <t>良典</t>
  </si>
  <si>
    <t>小倉</t>
  </si>
  <si>
    <t>俊郎</t>
  </si>
  <si>
    <t>北野</t>
  </si>
  <si>
    <t>智尋</t>
  </si>
  <si>
    <t>木森</t>
  </si>
  <si>
    <t>厚志</t>
  </si>
  <si>
    <t>末　</t>
  </si>
  <si>
    <t>　功</t>
  </si>
  <si>
    <t>原　</t>
  </si>
  <si>
    <t>深田</t>
  </si>
  <si>
    <t>健太郎</t>
  </si>
  <si>
    <t>建一</t>
  </si>
  <si>
    <t>　淳</t>
  </si>
  <si>
    <t>舘形</t>
  </si>
  <si>
    <t>和典</t>
  </si>
  <si>
    <t>恭平</t>
  </si>
  <si>
    <t>伸一</t>
  </si>
  <si>
    <t>宏樹</t>
  </si>
  <si>
    <t>石津</t>
  </si>
  <si>
    <t>綾香</t>
  </si>
  <si>
    <t>小塩</t>
  </si>
  <si>
    <t>政子</t>
  </si>
  <si>
    <t>辻　</t>
  </si>
  <si>
    <t>う４９</t>
  </si>
  <si>
    <t>こ０１</t>
  </si>
  <si>
    <t>安達</t>
  </si>
  <si>
    <t>隆一</t>
  </si>
  <si>
    <t>個人登録</t>
  </si>
  <si>
    <t>こ０２</t>
  </si>
  <si>
    <t>寺村</t>
  </si>
  <si>
    <t>浩一</t>
  </si>
  <si>
    <t>愛知郡</t>
  </si>
  <si>
    <t>こ０３</t>
  </si>
  <si>
    <t>征矢</t>
  </si>
  <si>
    <t>こ０４</t>
  </si>
  <si>
    <t>北村　</t>
  </si>
  <si>
    <t>計</t>
  </si>
  <si>
    <t>愛荘町</t>
  </si>
  <si>
    <t>こ０５</t>
  </si>
  <si>
    <t>國本　</t>
  </si>
  <si>
    <t>こ０６</t>
  </si>
  <si>
    <t>大橋</t>
  </si>
  <si>
    <t>賢太郎</t>
  </si>
  <si>
    <t>東近江市　市民率</t>
  </si>
  <si>
    <t>第8回　2016年</t>
  </si>
  <si>
    <t>グリフィンズＡ</t>
  </si>
  <si>
    <t>吉野淳也</t>
  </si>
  <si>
    <t>津田悠花</t>
  </si>
  <si>
    <t>井ノ口幹也</t>
  </si>
  <si>
    <t>金武　恵</t>
  </si>
  <si>
    <t>山崎　豊</t>
  </si>
  <si>
    <t>岩渕光紀</t>
  </si>
  <si>
    <t>稲継　馨　</t>
  </si>
  <si>
    <t>金武寿憲</t>
  </si>
  <si>
    <t>佐々木恵子</t>
  </si>
  <si>
    <t>中西泰輝</t>
  </si>
  <si>
    <t>池尻陽香</t>
  </si>
  <si>
    <t>山本あづさ</t>
  </si>
  <si>
    <t>奥内菜々</t>
  </si>
  <si>
    <t>梅津　圭</t>
  </si>
  <si>
    <t>久保侑暉</t>
  </si>
  <si>
    <t>高田貴代美</t>
  </si>
  <si>
    <t xml:space="preserve">第9回　2017年
</t>
  </si>
  <si>
    <t>グリフィンズＢ</t>
  </si>
  <si>
    <t>平塚聡</t>
  </si>
  <si>
    <t>藤井正和</t>
  </si>
  <si>
    <t>濱田晴香</t>
  </si>
  <si>
    <t>内田理沙</t>
  </si>
  <si>
    <t>中根啓伍</t>
  </si>
  <si>
    <t>岩崎順子</t>
  </si>
  <si>
    <t>鵜飼元一</t>
  </si>
  <si>
    <t>西尾悠莉</t>
  </si>
  <si>
    <t>小出周平</t>
  </si>
  <si>
    <t>吉村安梨佐</t>
  </si>
  <si>
    <t>漆原大介</t>
  </si>
  <si>
    <t>水本佑人</t>
  </si>
  <si>
    <t>松村明香</t>
  </si>
  <si>
    <t>濱田彬弘</t>
  </si>
  <si>
    <t>和田桃子</t>
  </si>
  <si>
    <t>藤岡美智子</t>
  </si>
  <si>
    <t>け２０</t>
  </si>
  <si>
    <t>け４８</t>
  </si>
  <si>
    <t>け５１</t>
  </si>
  <si>
    <t>け１７</t>
  </si>
  <si>
    <t>け２２</t>
  </si>
  <si>
    <t>け５７</t>
  </si>
  <si>
    <t>け３３</t>
  </si>
  <si>
    <t>け０８</t>
  </si>
  <si>
    <t>け１３</t>
  </si>
  <si>
    <t>け１０</t>
  </si>
  <si>
    <t>け３４</t>
  </si>
  <si>
    <t>け２８</t>
  </si>
  <si>
    <t>け３８</t>
  </si>
  <si>
    <t>け３１</t>
  </si>
  <si>
    <t>け２６</t>
  </si>
  <si>
    <t>Ｂ</t>
  </si>
  <si>
    <t>う１６</t>
  </si>
  <si>
    <t>う１８</t>
  </si>
  <si>
    <t>う２４</t>
  </si>
  <si>
    <t>う２５</t>
  </si>
  <si>
    <t>う３７</t>
  </si>
  <si>
    <t>う３８</t>
  </si>
  <si>
    <t>う３９</t>
  </si>
  <si>
    <t>う４４</t>
  </si>
  <si>
    <t>う０２</t>
  </si>
  <si>
    <t>う０３</t>
  </si>
  <si>
    <t>う０４</t>
  </si>
  <si>
    <t>う１０</t>
  </si>
  <si>
    <t>う３０</t>
  </si>
  <si>
    <t>う４１</t>
  </si>
  <si>
    <t>う４５</t>
  </si>
  <si>
    <t>う４６</t>
  </si>
  <si>
    <t>う１４</t>
  </si>
  <si>
    <t>う２７</t>
  </si>
  <si>
    <t>う２８</t>
  </si>
  <si>
    <t>う３４</t>
  </si>
  <si>
    <t>う４３</t>
  </si>
  <si>
    <t>う４７</t>
  </si>
  <si>
    <t>第１０回　Super Cup メンバー表</t>
  </si>
  <si>
    <t>ふ０４</t>
  </si>
  <si>
    <t>ふ０６</t>
  </si>
  <si>
    <t>ふ１０</t>
  </si>
  <si>
    <t>ふ１１</t>
  </si>
  <si>
    <t>ふ１３</t>
  </si>
  <si>
    <t>ふ１４</t>
  </si>
  <si>
    <t>ふ１８</t>
  </si>
  <si>
    <t>ふ２０</t>
  </si>
  <si>
    <t>き２９</t>
  </si>
  <si>
    <t>き０６</t>
  </si>
  <si>
    <t>き２３</t>
  </si>
  <si>
    <t>き１４</t>
  </si>
  <si>
    <t>き３８</t>
  </si>
  <si>
    <t>き４０</t>
  </si>
  <si>
    <t>き５６</t>
  </si>
  <si>
    <t>ぼ０２</t>
  </si>
  <si>
    <t>ぼ０３</t>
  </si>
  <si>
    <t>ぼ０９</t>
  </si>
  <si>
    <t>ぼ１０</t>
  </si>
  <si>
    <t>ぼ１２</t>
  </si>
  <si>
    <t>ぼ１３</t>
  </si>
  <si>
    <t>ぼ１５</t>
  </si>
  <si>
    <t>ぼ１７</t>
  </si>
  <si>
    <t>て１４</t>
  </si>
  <si>
    <t>て１６</t>
  </si>
  <si>
    <t>て３５</t>
  </si>
  <si>
    <t>て５１</t>
  </si>
  <si>
    <t>て０４</t>
  </si>
  <si>
    <t>て０７</t>
  </si>
  <si>
    <t>て１０</t>
  </si>
  <si>
    <t>て２２</t>
  </si>
  <si>
    <t>て３６</t>
  </si>
  <si>
    <t>て４２</t>
  </si>
  <si>
    <t>て４４</t>
  </si>
  <si>
    <t>て４５</t>
  </si>
  <si>
    <t>て０２</t>
  </si>
  <si>
    <t>て０８</t>
  </si>
  <si>
    <t>て１１</t>
  </si>
  <si>
    <t>む０６</t>
  </si>
  <si>
    <t>む１０</t>
  </si>
  <si>
    <t>む１４</t>
  </si>
  <si>
    <t>む１６</t>
  </si>
  <si>
    <t>む２４</t>
  </si>
  <si>
    <t>む２０</t>
  </si>
  <si>
    <t>む３８</t>
  </si>
  <si>
    <t>む３７</t>
  </si>
  <si>
    <t>フレンズ</t>
  </si>
  <si>
    <t>ぼんズ</t>
  </si>
  <si>
    <t>Ｃ</t>
  </si>
  <si>
    <t>↓村田コート　8：45 までに本部に出席を届ける</t>
  </si>
  <si>
    <r>
      <t>↓</t>
    </r>
    <r>
      <rPr>
        <b/>
        <sz val="10"/>
        <color indexed="17"/>
        <rFont val="ＭＳ Ｐゴシック"/>
        <family val="3"/>
      </rPr>
      <t>すこやかの杜　8：45</t>
    </r>
    <r>
      <rPr>
        <b/>
        <sz val="10"/>
        <color indexed="8"/>
        <rFont val="ＭＳ Ｐゴシック"/>
        <family val="3"/>
      </rPr>
      <t xml:space="preserve"> までに全員そろって本部に出席を届ける</t>
    </r>
  </si>
  <si>
    <t>Ｂ</t>
  </si>
  <si>
    <t>うさかめ</t>
  </si>
  <si>
    <t>Ａ</t>
  </si>
  <si>
    <t>Ｋテニス</t>
  </si>
  <si>
    <t>ＴＤＣ</t>
  </si>
  <si>
    <r>
      <t>↓ ひばり公園ドームＡ・Ｂ外Ｃ　8：45</t>
    </r>
    <r>
      <rPr>
        <b/>
        <sz val="10"/>
        <color indexed="8"/>
        <rFont val="ＭＳ Ｐゴシック"/>
        <family val="3"/>
      </rPr>
      <t>までに全員そろって本部に出席を届ける</t>
    </r>
  </si>
  <si>
    <r>
      <t>↓ ひばり公園外Ａ・Ｂ・Ｄ　8：45</t>
    </r>
    <r>
      <rPr>
        <b/>
        <sz val="10"/>
        <color indexed="8"/>
        <rFont val="ＭＳ Ｐゴシック"/>
        <family val="3"/>
      </rPr>
      <t>までに全員そろって本部に出席を届ける</t>
    </r>
  </si>
  <si>
    <t>カレッジＢ</t>
  </si>
  <si>
    <t>ＴＤＣ</t>
  </si>
  <si>
    <t>第１０回記念東近江市 SUPER CUP　1セットマッチ（5-5タイブレーク）ノーアド方式　リーグ1は３セットマッチ（6-6TB)</t>
  </si>
  <si>
    <t>村田コート　4ゲーム先取（打ち切りなし）</t>
  </si>
  <si>
    <t>トーナメント２Ｒ以降　打ち切りあり</t>
  </si>
  <si>
    <t>3セットマッチ（6-6タイブレーク）
ファイナル10ポイントタイブレーク</t>
  </si>
  <si>
    <t>カレッジＡ</t>
  </si>
  <si>
    <t>うさかめ</t>
  </si>
  <si>
    <t>ＴＣ</t>
  </si>
  <si>
    <t>Ｋテニス</t>
  </si>
  <si>
    <t>決勝トーナメント　ひばり６面　</t>
  </si>
  <si>
    <t xml:space="preserve">第10回記念
2018年
</t>
  </si>
  <si>
    <t>⑤</t>
  </si>
  <si>
    <t>⑥</t>
  </si>
  <si>
    <t>⑥</t>
  </si>
  <si>
    <t>０
０</t>
  </si>
  <si>
    <t>⑥
⑥</t>
  </si>
  <si>
    <t>０
２</t>
  </si>
  <si>
    <t>⑥</t>
  </si>
  <si>
    <t>⑥
⑥</t>
  </si>
  <si>
    <t>0
0</t>
  </si>
  <si>
    <t>⑥
⑥</t>
  </si>
  <si>
    <t>０
1</t>
  </si>
  <si>
    <t>⑥
⑥</t>
  </si>
  <si>
    <t>０
０</t>
  </si>
  <si>
    <t>６
６
６</t>
  </si>
  <si>
    <t>０
２</t>
  </si>
  <si>
    <t>０
１</t>
  </si>
  <si>
    <t>⑥</t>
  </si>
  <si>
    <t>⑥</t>
  </si>
  <si>
    <t>⑥</t>
  </si>
  <si>
    <t>⑥</t>
  </si>
  <si>
    <t>⑥</t>
  </si>
  <si>
    <t>④</t>
  </si>
  <si>
    <t>⑤</t>
  </si>
  <si>
    <t>Ｂ</t>
  </si>
  <si>
    <t>Ａ</t>
  </si>
  <si>
    <t>4-1</t>
  </si>
  <si>
    <t>5-0</t>
  </si>
  <si>
    <t>⑥</t>
  </si>
  <si>
    <t>⑥</t>
  </si>
  <si>
    <t>⑥</t>
  </si>
  <si>
    <t>④</t>
  </si>
  <si>
    <t>④</t>
  </si>
  <si>
    <t>④</t>
  </si>
  <si>
    <t>5-0</t>
  </si>
  <si>
    <t>3-0</t>
  </si>
  <si>
    <t>Ｂ</t>
  </si>
  <si>
    <t>④</t>
  </si>
  <si>
    <t>3-0　　3-0</t>
  </si>
  <si>
    <t>フレンズ</t>
  </si>
  <si>
    <t>うさかめＣ</t>
  </si>
  <si>
    <t>④</t>
  </si>
  <si>
    <t>3-1</t>
  </si>
  <si>
    <t>山口直彦</t>
  </si>
  <si>
    <t>岸田直也</t>
  </si>
  <si>
    <t>山下　歩</t>
  </si>
  <si>
    <t>東　恵</t>
  </si>
  <si>
    <t>山口美由希</t>
  </si>
  <si>
    <t>橋本真理</t>
  </si>
  <si>
    <t>水本佑人</t>
  </si>
  <si>
    <t>大野美南</t>
  </si>
  <si>
    <t>松井美和子</t>
  </si>
  <si>
    <t>吉岡京子</t>
  </si>
  <si>
    <t>捨身集</t>
  </si>
  <si>
    <t>優勝　KテニスカレッジＡ</t>
  </si>
  <si>
    <t>準優勝　ぼんズ</t>
  </si>
  <si>
    <t>３位　フレンズ</t>
  </si>
  <si>
    <t>４位　うさかめＣ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</si>
</sst>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&quot;位&quot;"/>
    <numFmt numFmtId="178" formatCode="0&quot;勝&quot;"/>
    <numFmt numFmtId="179" formatCode="0&quot;敗&quot;"/>
    <numFmt numFmtId="180" formatCode="0&quot;セット&quot;"/>
    <numFmt numFmtId="181" formatCode="0&quot;人&quot;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&quot;¥&quot;* #,##0.00_-\ ;\-&quot;¥&quot;* #,##0.00_-\ ;_-&quot;¥&quot;* &quot;-&quot;??_-\ ;_-@_-"/>
    <numFmt numFmtId="188" formatCode="_ * #,##0_ ;_ * \-#,##0_ ;_ * &quot;-&quot;??_ ;_ @_ "/>
    <numFmt numFmtId="189" formatCode="_-&quot;¥&quot;* #,##0_-\ ;\-&quot;¥&quot;* #,##0_-\ ;_-&quot;¥&quot;* &quot;-&quot;??_-\ ;_-@_-"/>
    <numFmt numFmtId="190" formatCode="0&quot;位&quot;"/>
    <numFmt numFmtId="191" formatCode="yyyy/m/d;@"/>
    <numFmt numFmtId="192" formatCode="&quot;\0022#,##0;[Red]&quot;\00\2\2\-#,##0"/>
    <numFmt numFmtId="193" formatCode="0.0%"/>
    <numFmt numFmtId="194" formatCode="0&quot;円&quot;"/>
  </numFmts>
  <fonts count="8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48"/>
      <color indexed="10"/>
      <name val="ＭＳ Ｐゴシック"/>
      <family val="3"/>
    </font>
    <font>
      <b/>
      <sz val="48"/>
      <name val="ＭＳ Ｐゴシック"/>
      <family val="3"/>
    </font>
    <font>
      <b/>
      <i/>
      <sz val="11"/>
      <name val="ＭＳ Ｐゴシック"/>
      <family val="3"/>
    </font>
    <font>
      <b/>
      <i/>
      <sz val="11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color indexed="17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10"/>
      <name val="ＭＳ Ｐゴシック"/>
      <family val="3"/>
    </font>
    <font>
      <b/>
      <sz val="48"/>
      <color indexed="17"/>
      <name val="ＭＳ Ｐゴシック"/>
      <family val="3"/>
    </font>
    <font>
      <b/>
      <i/>
      <sz val="11"/>
      <color indexed="17"/>
      <name val="ＭＳ Ｐゴシック"/>
      <family val="3"/>
    </font>
    <font>
      <b/>
      <sz val="48"/>
      <color indexed="8"/>
      <name val="ＭＳ Ｐゴシック"/>
      <family val="3"/>
    </font>
    <font>
      <b/>
      <sz val="8"/>
      <color indexed="10"/>
      <name val="ＭＳ Ｐゴシック"/>
      <family val="3"/>
    </font>
    <font>
      <b/>
      <sz val="14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2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9"/>
      <color theme="1"/>
      <name val="ＭＳ Ｐゴシック"/>
      <family val="3"/>
    </font>
    <font>
      <b/>
      <sz val="11"/>
      <name val="Calibri"/>
      <family val="3"/>
    </font>
    <font>
      <b/>
      <sz val="11"/>
      <color rgb="FFFF0000"/>
      <name val="Calibri"/>
      <family val="3"/>
    </font>
    <font>
      <b/>
      <sz val="48"/>
      <color rgb="FFFF0000"/>
      <name val="ＭＳ Ｐゴシック"/>
      <family val="3"/>
    </font>
    <font>
      <b/>
      <i/>
      <sz val="11"/>
      <color rgb="FFFF0000"/>
      <name val="ＭＳ Ｐゴシック"/>
      <family val="3"/>
    </font>
    <font>
      <b/>
      <sz val="11"/>
      <color rgb="FF00B050"/>
      <name val="ＭＳ Ｐゴシック"/>
      <family val="3"/>
    </font>
    <font>
      <b/>
      <sz val="48"/>
      <color rgb="FF00B050"/>
      <name val="ＭＳ Ｐゴシック"/>
      <family val="3"/>
    </font>
    <font>
      <b/>
      <i/>
      <sz val="11"/>
      <color rgb="FF00B050"/>
      <name val="ＭＳ Ｐゴシック"/>
      <family val="3"/>
    </font>
    <font>
      <b/>
      <sz val="48"/>
      <color theme="1"/>
      <name val="ＭＳ Ｐゴシック"/>
      <family val="3"/>
    </font>
    <font>
      <b/>
      <sz val="10"/>
      <color rgb="FFFF0000"/>
      <name val="ＭＳ Ｐゴシック"/>
      <family val="3"/>
    </font>
    <font>
      <b/>
      <sz val="14"/>
      <color rgb="FF00B050"/>
      <name val="ＭＳ Ｐゴシック"/>
      <family val="3"/>
    </font>
    <font>
      <b/>
      <sz val="8"/>
      <color rgb="FFFF0000"/>
      <name val="ＭＳ Ｐゴシック"/>
      <family val="3"/>
    </font>
    <font>
      <b/>
      <sz val="22"/>
      <color theme="1"/>
      <name val="ＭＳ Ｐゴシック"/>
      <family val="3"/>
    </font>
    <font>
      <b/>
      <sz val="2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dashed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double"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 style="medium">
        <color indexed="10"/>
      </left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medium">
        <color theme="1"/>
      </bottom>
    </border>
    <border>
      <left/>
      <right/>
      <top/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indexed="10"/>
      </left>
      <right/>
      <top/>
      <bottom style="thin"/>
    </border>
    <border>
      <left style="thin"/>
      <right/>
      <top/>
      <bottom style="medium">
        <color rgb="FFFF0000"/>
      </bottom>
    </border>
    <border>
      <left style="medium">
        <color rgb="FFFF0000"/>
      </left>
      <right/>
      <top/>
      <bottom style="medium">
        <color rgb="FFFF0000"/>
      </bottom>
    </border>
    <border>
      <left/>
      <right style="thin">
        <color rgb="FFFF0000"/>
      </right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/>
    </border>
    <border>
      <left/>
      <right style="medium">
        <color indexed="10"/>
      </right>
      <top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/>
      <top/>
      <bottom/>
    </border>
    <border>
      <left>
        <color indexed="63"/>
      </left>
      <right style="medium">
        <color rgb="FFFF0000"/>
      </right>
      <top style="medium">
        <color indexed="10"/>
      </top>
      <bottom/>
    </border>
    <border>
      <left/>
      <right style="medium">
        <color rgb="FFFF0000"/>
      </right>
      <top/>
      <bottom/>
    </border>
    <border>
      <left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thin"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 style="double"/>
      <right/>
      <top style="medium"/>
      <bottom/>
    </border>
    <border>
      <left/>
      <right style="medium"/>
      <top style="medium"/>
      <bottom/>
    </border>
    <border>
      <left/>
      <right/>
      <top/>
      <bottom style="medium">
        <color indexed="10"/>
      </bottom>
    </border>
    <border>
      <left style="thin"/>
      <right/>
      <top/>
      <bottom style="medium">
        <color indexed="10"/>
      </bottom>
    </border>
    <border>
      <left style="medium"/>
      <right/>
      <top/>
      <bottom style="thin"/>
    </border>
    <border>
      <left style="medium">
        <color rgb="FFFF0000"/>
      </left>
      <right/>
      <top/>
      <bottom style="medium">
        <color indexed="10"/>
      </bottom>
    </border>
    <border>
      <left/>
      <right style="thin"/>
      <top/>
      <bottom style="medium">
        <color indexed="10"/>
      </bottom>
    </border>
    <border>
      <left style="thin"/>
      <right/>
      <top style="medium">
        <color indexed="10"/>
      </top>
      <bottom/>
    </border>
    <border>
      <left/>
      <right style="thin"/>
      <top style="medium">
        <color indexed="10"/>
      </top>
      <bottom/>
    </border>
    <border>
      <left style="double"/>
      <right/>
      <top/>
      <bottom style="thin"/>
    </border>
    <border>
      <left style="hair"/>
      <right/>
      <top/>
      <bottom/>
    </border>
    <border>
      <left style="hair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hair"/>
      <right/>
      <top style="double"/>
      <bottom/>
    </border>
    <border>
      <left>
        <color indexed="63"/>
      </left>
      <right>
        <color indexed="63"/>
      </right>
      <top style="double"/>
      <bottom/>
    </border>
    <border>
      <left/>
      <right style="medium"/>
      <top style="hair">
        <color indexed="8"/>
      </top>
      <bottom/>
    </border>
    <border>
      <left style="medium"/>
      <right style="hair"/>
      <top style="hair">
        <color indexed="8"/>
      </top>
      <bottom/>
    </border>
    <border>
      <left style="medium"/>
      <right style="hair"/>
      <top/>
      <bottom/>
    </border>
    <border>
      <left/>
      <right style="medium"/>
      <top/>
      <bottom style="hair">
        <color indexed="8"/>
      </bottom>
    </border>
    <border>
      <left style="medium"/>
      <right style="hair"/>
      <top/>
      <bottom style="hair">
        <color indexed="8"/>
      </bottom>
    </border>
    <border>
      <left style="medium"/>
      <right style="medium"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medium"/>
      <right style="medium"/>
      <top style="medium"/>
      <bottom/>
    </border>
    <border>
      <left style="medium"/>
      <right style="hair"/>
      <top style="medium"/>
      <bottom/>
    </border>
    <border>
      <left/>
      <right style="thin"/>
      <top style="double"/>
      <bottom/>
    </border>
    <border>
      <left style="hair"/>
      <right/>
      <top/>
      <bottom style="thin"/>
    </border>
    <border>
      <left style="medium"/>
      <right style="medium"/>
      <top style="medium"/>
      <bottom style="medium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6" fontId="1" fillId="0" borderId="0" applyProtection="0">
      <alignment vertical="center"/>
    </xf>
    <xf numFmtId="0" fontId="65" fillId="30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/>
      <protection/>
    </xf>
    <xf numFmtId="0" fontId="15" fillId="0" borderId="0" applyProtection="0">
      <alignment/>
    </xf>
    <xf numFmtId="0" fontId="1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4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648">
    <xf numFmtId="0" fontId="0" fillId="0" borderId="0" xfId="0" applyAlignment="1">
      <alignment vertical="center"/>
    </xf>
    <xf numFmtId="0" fontId="7" fillId="0" borderId="0" xfId="92" applyFont="1" applyAlignment="1">
      <alignment horizontal="right" vertical="center"/>
    </xf>
    <xf numFmtId="0" fontId="2" fillId="0" borderId="0" xfId="92" applyFont="1" applyAlignment="1">
      <alignment horizontal="left" vertical="center"/>
    </xf>
    <xf numFmtId="0" fontId="7" fillId="0" borderId="0" xfId="92" applyFont="1">
      <alignment vertical="center"/>
    </xf>
    <xf numFmtId="0" fontId="14" fillId="0" borderId="0" xfId="92" applyFont="1">
      <alignment vertical="center"/>
    </xf>
    <xf numFmtId="0" fontId="7" fillId="0" borderId="0" xfId="95" applyFo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5" fillId="0" borderId="0" xfId="96">
      <alignment vertical="center"/>
      <protection/>
    </xf>
    <xf numFmtId="0" fontId="7" fillId="0" borderId="15" xfId="96" applyFont="1" applyBorder="1">
      <alignment vertical="center"/>
      <protection/>
    </xf>
    <xf numFmtId="0" fontId="7" fillId="0" borderId="14" xfId="96" applyFont="1" applyBorder="1">
      <alignment vertical="center"/>
      <protection/>
    </xf>
    <xf numFmtId="0" fontId="2" fillId="0" borderId="16" xfId="96" applyFont="1" applyBorder="1">
      <alignment vertical="center"/>
      <protection/>
    </xf>
    <xf numFmtId="0" fontId="7" fillId="0" borderId="17" xfId="96" applyFont="1" applyBorder="1">
      <alignment vertical="center"/>
      <protection/>
    </xf>
    <xf numFmtId="0" fontId="7" fillId="0" borderId="18" xfId="96" applyFont="1" applyBorder="1">
      <alignment vertical="center"/>
      <protection/>
    </xf>
    <xf numFmtId="0" fontId="2" fillId="0" borderId="17" xfId="96" applyFont="1" applyBorder="1">
      <alignment vertical="center"/>
      <protection/>
    </xf>
    <xf numFmtId="0" fontId="15" fillId="0" borderId="18" xfId="96" applyBorder="1">
      <alignment vertical="center"/>
      <protection/>
    </xf>
    <xf numFmtId="0" fontId="2" fillId="0" borderId="0" xfId="75" applyFont="1" applyAlignment="1">
      <alignment vertical="center" shrinkToFit="1"/>
      <protection/>
    </xf>
    <xf numFmtId="0" fontId="2" fillId="0" borderId="0" xfId="75" applyFont="1" applyAlignment="1">
      <alignment horizontal="center" vertical="center" shrinkToFit="1"/>
      <protection/>
    </xf>
    <xf numFmtId="0" fontId="2" fillId="0" borderId="10" xfId="75" applyFont="1" applyBorder="1" applyAlignment="1">
      <alignment horizontal="center" vertical="center" shrinkToFit="1"/>
      <protection/>
    </xf>
    <xf numFmtId="0" fontId="2" fillId="0" borderId="11" xfId="75" applyFont="1" applyBorder="1" applyAlignment="1">
      <alignment horizontal="center" vertical="center" shrinkToFit="1"/>
      <protection/>
    </xf>
    <xf numFmtId="0" fontId="2" fillId="0" borderId="12" xfId="75" applyFont="1" applyBorder="1" applyAlignment="1">
      <alignment horizontal="center" vertical="center" shrinkToFit="1"/>
      <protection/>
    </xf>
    <xf numFmtId="0" fontId="2" fillId="0" borderId="0" xfId="75" applyFont="1" applyAlignment="1">
      <alignment horizontal="right" vertical="center" shrinkToFit="1"/>
      <protection/>
    </xf>
    <xf numFmtId="177" fontId="2" fillId="0" borderId="14" xfId="75" applyNumberFormat="1" applyFont="1" applyBorder="1" applyAlignment="1">
      <alignment horizontal="center" vertical="center" shrinkToFit="1"/>
      <protection/>
    </xf>
    <xf numFmtId="0" fontId="2" fillId="0" borderId="15" xfId="75" applyFont="1" applyBorder="1" applyAlignment="1">
      <alignment horizontal="center" vertical="center" shrinkToFit="1"/>
      <protection/>
    </xf>
    <xf numFmtId="0" fontId="5" fillId="0" borderId="19" xfId="75" applyFont="1" applyBorder="1" applyAlignment="1">
      <alignment vertical="center" shrinkToFit="1"/>
      <protection/>
    </xf>
    <xf numFmtId="0" fontId="5" fillId="0" borderId="0" xfId="75" applyFont="1" applyAlignment="1">
      <alignment vertical="center" shrinkToFit="1"/>
      <protection/>
    </xf>
    <xf numFmtId="0" fontId="8" fillId="0" borderId="0" xfId="75" applyFont="1" applyAlignment="1">
      <alignment vertical="center" shrinkToFit="1"/>
      <protection/>
    </xf>
    <xf numFmtId="0" fontId="7" fillId="0" borderId="0" xfId="75" applyFont="1" applyAlignment="1">
      <alignment vertical="center" shrinkToFit="1"/>
      <protection/>
    </xf>
    <xf numFmtId="0" fontId="9" fillId="0" borderId="0" xfId="75" applyFont="1" applyAlignment="1">
      <alignment vertical="center" shrinkToFit="1"/>
      <protection/>
    </xf>
    <xf numFmtId="0" fontId="7" fillId="0" borderId="12" xfId="75" applyFont="1" applyBorder="1" applyAlignment="1">
      <alignment vertical="center" shrinkToFit="1"/>
      <protection/>
    </xf>
    <xf numFmtId="0" fontId="10" fillId="0" borderId="20" xfId="75" applyFont="1" applyBorder="1" applyAlignment="1">
      <alignment vertical="center" shrinkToFit="1"/>
      <protection/>
    </xf>
    <xf numFmtId="179" fontId="7" fillId="0" borderId="14" xfId="75" applyNumberFormat="1" applyFont="1" applyBorder="1">
      <alignment vertical="center"/>
      <protection/>
    </xf>
    <xf numFmtId="177" fontId="2" fillId="0" borderId="0" xfId="75" applyNumberFormat="1" applyFont="1" applyAlignment="1">
      <alignment horizontal="center" vertical="center" shrinkToFit="1"/>
      <protection/>
    </xf>
    <xf numFmtId="177" fontId="7" fillId="0" borderId="14" xfId="75" applyNumberFormat="1" applyFont="1" applyBorder="1">
      <alignment vertical="center"/>
      <protection/>
    </xf>
    <xf numFmtId="0" fontId="7" fillId="0" borderId="19" xfId="75" applyFont="1" applyBorder="1" applyAlignment="1">
      <alignment vertical="center" shrinkToFit="1"/>
      <protection/>
    </xf>
    <xf numFmtId="177" fontId="7" fillId="0" borderId="0" xfId="75" applyNumberFormat="1" applyFont="1">
      <alignment vertical="center"/>
      <protection/>
    </xf>
    <xf numFmtId="0" fontId="2" fillId="0" borderId="14" xfId="75" applyFont="1" applyBorder="1" applyAlignment="1">
      <alignment vertical="center" shrinkToFit="1"/>
      <protection/>
    </xf>
    <xf numFmtId="0" fontId="2" fillId="0" borderId="21" xfId="75" applyFont="1" applyBorder="1" applyAlignment="1">
      <alignment vertical="center" shrinkToFit="1"/>
      <protection/>
    </xf>
    <xf numFmtId="0" fontId="2" fillId="0" borderId="15" xfId="75" applyFont="1" applyBorder="1" applyAlignment="1">
      <alignment vertical="center" shrinkToFit="1"/>
      <protection/>
    </xf>
    <xf numFmtId="0" fontId="2" fillId="0" borderId="12" xfId="75" applyFont="1" applyBorder="1" applyAlignment="1">
      <alignment vertical="center" shrinkToFit="1"/>
      <protection/>
    </xf>
    <xf numFmtId="0" fontId="2" fillId="0" borderId="0" xfId="75" applyFont="1" applyAlignment="1" quotePrefix="1">
      <alignment vertical="center" shrinkToFit="1"/>
      <protection/>
    </xf>
    <xf numFmtId="0" fontId="2" fillId="0" borderId="14" xfId="75" applyFont="1" applyBorder="1" applyAlignment="1">
      <alignment horizontal="center" vertical="center" shrinkToFit="1"/>
      <protection/>
    </xf>
    <xf numFmtId="0" fontId="7" fillId="0" borderId="10" xfId="75" applyFont="1" applyBorder="1" applyAlignment="1">
      <alignment vertical="center" shrinkToFit="1"/>
      <protection/>
    </xf>
    <xf numFmtId="0" fontId="2" fillId="0" borderId="10" xfId="75" applyFont="1" applyBorder="1" applyAlignment="1">
      <alignment vertical="center" shrinkToFit="1"/>
      <protection/>
    </xf>
    <xf numFmtId="0" fontId="7" fillId="0" borderId="22" xfId="75" applyFont="1" applyBorder="1" applyAlignment="1">
      <alignment vertical="center" shrinkToFit="1"/>
      <protection/>
    </xf>
    <xf numFmtId="177" fontId="7" fillId="0" borderId="10" xfId="75" applyNumberFormat="1" applyFont="1" applyBorder="1">
      <alignment vertical="center"/>
      <protection/>
    </xf>
    <xf numFmtId="0" fontId="12" fillId="0" borderId="11" xfId="75" applyFont="1" applyBorder="1" applyAlignment="1">
      <alignment vertical="center" shrinkToFit="1"/>
      <protection/>
    </xf>
    <xf numFmtId="0" fontId="12" fillId="0" borderId="0" xfId="75" applyFont="1" applyAlignment="1">
      <alignment vertical="center" shrinkToFit="1"/>
      <protection/>
    </xf>
    <xf numFmtId="177" fontId="2" fillId="0" borderId="0" xfId="75" applyNumberFormat="1" applyFont="1" applyAlignment="1">
      <alignment horizontal="right" vertical="center" shrinkToFit="1"/>
      <protection/>
    </xf>
    <xf numFmtId="0" fontId="1" fillId="0" borderId="23" xfId="75" applyBorder="1" applyAlignment="1">
      <alignment vertical="center" shrinkToFit="1"/>
      <protection/>
    </xf>
    <xf numFmtId="0" fontId="1" fillId="0" borderId="0" xfId="75" applyAlignment="1">
      <alignment vertical="center" shrinkToFit="1"/>
      <protection/>
    </xf>
    <xf numFmtId="0" fontId="5" fillId="0" borderId="0" xfId="75" applyFont="1" applyAlignment="1">
      <alignment horizontal="center" vertical="center" shrinkToFit="1"/>
      <protection/>
    </xf>
    <xf numFmtId="0" fontId="1" fillId="0" borderId="12" xfId="75" applyBorder="1" applyAlignment="1">
      <alignment vertical="center" shrinkToFit="1"/>
      <protection/>
    </xf>
    <xf numFmtId="0" fontId="1" fillId="0" borderId="0" xfId="75" applyAlignment="1">
      <alignment horizontal="center" vertical="center" shrinkToFit="1"/>
      <protection/>
    </xf>
    <xf numFmtId="0" fontId="5" fillId="0" borderId="24" xfId="75" applyFont="1" applyBorder="1" applyAlignment="1">
      <alignment vertical="center" shrinkToFit="1"/>
      <protection/>
    </xf>
    <xf numFmtId="0" fontId="1" fillId="0" borderId="25" xfId="75" applyBorder="1" applyAlignment="1">
      <alignment vertical="center" shrinkToFit="1"/>
      <protection/>
    </xf>
    <xf numFmtId="0" fontId="2" fillId="0" borderId="24" xfId="75" applyFont="1" applyBorder="1" applyAlignment="1">
      <alignment vertical="center" shrinkToFit="1"/>
      <protection/>
    </xf>
    <xf numFmtId="177" fontId="2" fillId="0" borderId="14" xfId="75" applyNumberFormat="1" applyFont="1" applyBorder="1" applyAlignment="1">
      <alignment vertical="center" shrinkToFit="1"/>
      <protection/>
    </xf>
    <xf numFmtId="0" fontId="1" fillId="0" borderId="23" xfId="75" applyBorder="1" applyAlignment="1">
      <alignment horizontal="center" vertical="center" shrinkToFit="1"/>
      <protection/>
    </xf>
    <xf numFmtId="0" fontId="1" fillId="0" borderId="26" xfId="75" applyBorder="1" applyAlignment="1">
      <alignment vertical="center" shrinkToFit="1"/>
      <protection/>
    </xf>
    <xf numFmtId="0" fontId="2" fillId="0" borderId="25" xfId="75" applyFont="1" applyBorder="1" applyAlignment="1">
      <alignment vertical="center" shrinkToFit="1"/>
      <protection/>
    </xf>
    <xf numFmtId="0" fontId="2" fillId="0" borderId="23" xfId="75" applyFont="1" applyBorder="1" applyAlignment="1">
      <alignment vertical="center" shrinkToFit="1"/>
      <protection/>
    </xf>
    <xf numFmtId="0" fontId="1" fillId="0" borderId="27" xfId="75" applyBorder="1" applyAlignment="1">
      <alignment vertical="center" shrinkToFit="1"/>
      <protection/>
    </xf>
    <xf numFmtId="0" fontId="2" fillId="0" borderId="27" xfId="75" applyFont="1" applyBorder="1" applyAlignment="1">
      <alignment vertical="center" shrinkToFit="1"/>
      <protection/>
    </xf>
    <xf numFmtId="0" fontId="13" fillId="0" borderId="0" xfId="75" applyFont="1" applyAlignment="1">
      <alignment horizontal="center" vertical="center" shrinkToFit="1"/>
      <protection/>
    </xf>
    <xf numFmtId="0" fontId="13" fillId="0" borderId="0" xfId="75" applyFont="1" applyAlignment="1">
      <alignment vertical="center" shrinkToFit="1"/>
      <protection/>
    </xf>
    <xf numFmtId="0" fontId="1" fillId="0" borderId="28" xfId="75" applyBorder="1" applyAlignment="1">
      <alignment vertical="center" shrinkToFit="1"/>
      <protection/>
    </xf>
    <xf numFmtId="0" fontId="1" fillId="0" borderId="29" xfId="75" applyBorder="1" applyAlignment="1">
      <alignment horizontal="center" vertical="center" shrinkToFit="1"/>
      <protection/>
    </xf>
    <xf numFmtId="0" fontId="2" fillId="0" borderId="30" xfId="75" applyFont="1" applyBorder="1" applyAlignment="1">
      <alignment vertical="center" shrinkToFit="1"/>
      <protection/>
    </xf>
    <xf numFmtId="0" fontId="2" fillId="0" borderId="31" xfId="75" applyFont="1" applyBorder="1" applyAlignment="1">
      <alignment vertical="center" shrinkToFit="1"/>
      <protection/>
    </xf>
    <xf numFmtId="0" fontId="2" fillId="0" borderId="17" xfId="75" applyFont="1" applyBorder="1" applyAlignment="1">
      <alignment vertical="center" shrinkToFit="1"/>
      <protection/>
    </xf>
    <xf numFmtId="0" fontId="2" fillId="0" borderId="18" xfId="75" applyFont="1" applyBorder="1" applyAlignment="1">
      <alignment vertical="center" shrinkToFit="1"/>
      <protection/>
    </xf>
    <xf numFmtId="49" fontId="2" fillId="0" borderId="0" xfId="75" applyNumberFormat="1" applyFont="1" applyAlignment="1" applyProtection="1">
      <alignment vertical="center" shrinkToFit="1"/>
      <protection locked="0"/>
    </xf>
    <xf numFmtId="0" fontId="2" fillId="0" borderId="0" xfId="75" applyFont="1">
      <alignment vertical="center"/>
      <protection/>
    </xf>
    <xf numFmtId="0" fontId="11" fillId="0" borderId="0" xfId="75" applyFont="1" applyAlignment="1">
      <alignment horizontal="center" vertical="center" shrinkToFit="1"/>
      <protection/>
    </xf>
    <xf numFmtId="0" fontId="2" fillId="0" borderId="0" xfId="75" applyFont="1" applyAlignment="1" applyProtection="1">
      <alignment vertical="center" shrinkToFit="1"/>
      <protection locked="0"/>
    </xf>
    <xf numFmtId="0" fontId="11" fillId="0" borderId="0" xfId="75" applyFont="1" applyAlignment="1">
      <alignment vertical="center" shrinkToFit="1"/>
      <protection/>
    </xf>
    <xf numFmtId="0" fontId="11" fillId="0" borderId="0" xfId="75" applyFont="1" applyAlignment="1" applyProtection="1">
      <alignment vertical="center" shrinkToFit="1"/>
      <protection locked="0"/>
    </xf>
    <xf numFmtId="0" fontId="1" fillId="0" borderId="0" xfId="75" applyAlignment="1" applyProtection="1">
      <alignment vertical="center" shrinkToFit="1"/>
      <protection locked="0"/>
    </xf>
    <xf numFmtId="0" fontId="2" fillId="0" borderId="0" xfId="92" applyFont="1" applyAlignment="1">
      <alignment horizontal="center" vertical="center"/>
    </xf>
    <xf numFmtId="181" fontId="7" fillId="0" borderId="0" xfId="92" applyNumberFormat="1" applyFont="1">
      <alignment vertical="center"/>
    </xf>
    <xf numFmtId="10" fontId="7" fillId="0" borderId="0" xfId="92" applyNumberFormat="1" applyFont="1">
      <alignment vertical="center"/>
    </xf>
    <xf numFmtId="0" fontId="1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92" applyFont="1">
      <alignment vertical="center"/>
    </xf>
    <xf numFmtId="0" fontId="7" fillId="0" borderId="0" xfId="92" applyFont="1" applyAlignment="1">
      <alignment horizontal="center" vertical="center"/>
    </xf>
    <xf numFmtId="0" fontId="14" fillId="0" borderId="0" xfId="92" applyFont="1" applyAlignment="1">
      <alignment horizontal="left" vertical="center"/>
    </xf>
    <xf numFmtId="10" fontId="7" fillId="0" borderId="0" xfId="92" applyNumberFormat="1" applyFont="1" applyAlignment="1">
      <alignment horizontal="center" vertical="center"/>
    </xf>
    <xf numFmtId="49" fontId="7" fillId="0" borderId="0" xfId="92" applyNumberFormat="1" applyFont="1">
      <alignment vertical="center"/>
    </xf>
    <xf numFmtId="0" fontId="2" fillId="0" borderId="0" xfId="92" applyFont="1" applyAlignment="1">
      <alignment horizontal="left" vertical="center" shrinkToFit="1"/>
    </xf>
    <xf numFmtId="0" fontId="7" fillId="0" borderId="0" xfId="97" applyFont="1">
      <alignment vertical="center"/>
      <protection/>
    </xf>
    <xf numFmtId="0" fontId="6" fillId="0" borderId="0" xfId="92" applyFont="1">
      <alignment vertical="center"/>
    </xf>
    <xf numFmtId="0" fontId="7" fillId="0" borderId="0" xfId="0" applyFont="1" applyAlignment="1">
      <alignment vertical="center"/>
    </xf>
    <xf numFmtId="0" fontId="22" fillId="0" borderId="0" xfId="92" applyFont="1">
      <alignment vertical="center"/>
    </xf>
    <xf numFmtId="182" fontId="2" fillId="0" borderId="0" xfId="92" applyNumberFormat="1" applyFont="1" applyAlignment="1">
      <alignment horizontal="right" vertical="center"/>
    </xf>
    <xf numFmtId="0" fontId="4" fillId="0" borderId="0" xfId="92" applyFont="1" applyAlignment="1">
      <alignment horizontal="center" vertical="center"/>
    </xf>
    <xf numFmtId="0" fontId="7" fillId="0" borderId="0" xfId="92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92" applyFont="1">
      <alignment vertical="center"/>
    </xf>
    <xf numFmtId="0" fontId="21" fillId="0" borderId="0" xfId="92" applyFo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92" applyFont="1" applyAlignment="1">
      <alignment horizontal="left" vertical="center"/>
    </xf>
    <xf numFmtId="0" fontId="2" fillId="0" borderId="15" xfId="96" applyFont="1" applyBorder="1">
      <alignment vertical="center"/>
      <protection/>
    </xf>
    <xf numFmtId="0" fontId="2" fillId="0" borderId="14" xfId="96" applyFont="1" applyBorder="1">
      <alignment vertical="center"/>
      <protection/>
    </xf>
    <xf numFmtId="0" fontId="2" fillId="0" borderId="18" xfId="96" applyFont="1" applyBorder="1">
      <alignment vertical="center"/>
      <protection/>
    </xf>
    <xf numFmtId="0" fontId="7" fillId="0" borderId="0" xfId="0" applyFont="1" applyAlignment="1">
      <alignment/>
    </xf>
    <xf numFmtId="0" fontId="7" fillId="0" borderId="0" xfId="94" applyFont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7" fillId="0" borderId="0" xfId="92" applyNumberFormat="1" applyFont="1" applyAlignment="1">
      <alignment horizontal="center" vertical="center"/>
    </xf>
    <xf numFmtId="0" fontId="2" fillId="0" borderId="0" xfId="81" applyFont="1">
      <alignment vertical="center"/>
      <protection/>
    </xf>
    <xf numFmtId="0" fontId="7" fillId="0" borderId="0" xfId="99" applyFont="1">
      <alignment vertical="center"/>
      <protection/>
    </xf>
    <xf numFmtId="0" fontId="2" fillId="0" borderId="0" xfId="99" applyFont="1" applyAlignment="1">
      <alignment horizontal="right"/>
      <protection/>
    </xf>
    <xf numFmtId="0" fontId="5" fillId="0" borderId="0" xfId="99" applyFont="1">
      <alignment vertical="center"/>
      <protection/>
    </xf>
    <xf numFmtId="0" fontId="5" fillId="0" borderId="0" xfId="92" applyFont="1" applyAlignment="1">
      <alignment horizontal="left" vertical="center" shrinkToFit="1"/>
    </xf>
    <xf numFmtId="0" fontId="25" fillId="0" borderId="0" xfId="92" applyFont="1">
      <alignment vertical="center"/>
    </xf>
    <xf numFmtId="0" fontId="2" fillId="0" borderId="0" xfId="92" applyFont="1" applyAlignment="1">
      <alignment horizontal="right" vertical="center"/>
    </xf>
    <xf numFmtId="0" fontId="0" fillId="0" borderId="0" xfId="0" applyAlignment="1">
      <alignment vertical="center"/>
    </xf>
    <xf numFmtId="0" fontId="67" fillId="0" borderId="0" xfId="92" applyFont="1">
      <alignment vertical="center"/>
    </xf>
    <xf numFmtId="0" fontId="58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99" applyFont="1">
      <alignment vertical="center"/>
      <protection/>
    </xf>
    <xf numFmtId="0" fontId="7" fillId="0" borderId="0" xfId="93" applyFont="1">
      <alignment vertical="center"/>
    </xf>
    <xf numFmtId="0" fontId="7" fillId="0" borderId="0" xfId="93" applyFont="1" applyAlignment="1">
      <alignment horizontal="right" vertical="center"/>
    </xf>
    <xf numFmtId="0" fontId="2" fillId="0" borderId="0" xfId="80" applyFont="1">
      <alignment vertical="center"/>
    </xf>
    <xf numFmtId="181" fontId="7" fillId="0" borderId="0" xfId="93" applyNumberFormat="1" applyFont="1">
      <alignment vertical="center"/>
    </xf>
    <xf numFmtId="10" fontId="7" fillId="0" borderId="0" xfId="93" applyNumberFormat="1" applyFont="1">
      <alignment vertical="center"/>
    </xf>
    <xf numFmtId="0" fontId="62" fillId="0" borderId="0" xfId="99" applyFont="1">
      <alignment vertical="center"/>
      <protection/>
    </xf>
    <xf numFmtId="0" fontId="62" fillId="0" borderId="0" xfId="99" applyFont="1">
      <alignment vertical="center"/>
      <protection/>
    </xf>
    <xf numFmtId="0" fontId="67" fillId="0" borderId="0" xfId="99" applyFont="1">
      <alignment vertical="center"/>
      <protection/>
    </xf>
    <xf numFmtId="0" fontId="5" fillId="0" borderId="0" xfId="81" applyFont="1">
      <alignment vertical="center"/>
      <protection/>
    </xf>
    <xf numFmtId="0" fontId="5" fillId="0" borderId="0" xfId="77" applyFont="1">
      <alignment vertical="center"/>
      <protection/>
    </xf>
    <xf numFmtId="0" fontId="5" fillId="0" borderId="0" xfId="0" applyFont="1" applyAlignment="1">
      <alignment vertical="center"/>
    </xf>
    <xf numFmtId="0" fontId="2" fillId="0" borderId="0" xfId="77" applyFont="1">
      <alignment vertical="center"/>
      <protection/>
    </xf>
    <xf numFmtId="0" fontId="7" fillId="0" borderId="0" xfId="77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1" fillId="0" borderId="0" xfId="69">
      <alignment vertical="center"/>
      <protection/>
    </xf>
    <xf numFmtId="0" fontId="2" fillId="0" borderId="0" xfId="69" applyFont="1" applyAlignment="1">
      <alignment/>
      <protection/>
    </xf>
    <xf numFmtId="0" fontId="2" fillId="0" borderId="0" xfId="69" applyFont="1" applyAlignment="1">
      <alignment horizontal="right"/>
      <protection/>
    </xf>
    <xf numFmtId="0" fontId="0" fillId="0" borderId="0" xfId="79" applyFont="1" applyAlignment="1">
      <alignment/>
    </xf>
    <xf numFmtId="0" fontId="2" fillId="0" borderId="0" xfId="79" applyFont="1" applyAlignment="1">
      <alignment/>
    </xf>
    <xf numFmtId="0" fontId="5" fillId="0" borderId="0" xfId="79" applyFont="1" applyAlignment="1">
      <alignment/>
    </xf>
    <xf numFmtId="0" fontId="7" fillId="0" borderId="0" xfId="79" applyFont="1" applyAlignment="1">
      <alignment/>
    </xf>
    <xf numFmtId="0" fontId="1" fillId="0" borderId="0" xfId="79" applyAlignment="1">
      <alignment/>
    </xf>
    <xf numFmtId="0" fontId="2" fillId="0" borderId="0" xfId="69" applyFont="1">
      <alignment vertical="center"/>
      <protection/>
    </xf>
    <xf numFmtId="0" fontId="67" fillId="0" borderId="0" xfId="92" applyFont="1" applyAlignment="1">
      <alignment horizontal="left" vertical="center" shrinkToFit="1"/>
    </xf>
    <xf numFmtId="0" fontId="67" fillId="0" borderId="0" xfId="92" applyFont="1" applyAlignment="1">
      <alignment horizontal="left" vertical="center"/>
    </xf>
    <xf numFmtId="0" fontId="67" fillId="0" borderId="0" xfId="79" applyFont="1">
      <alignment vertical="center"/>
    </xf>
    <xf numFmtId="0" fontId="2" fillId="0" borderId="0" xfId="79" applyFont="1">
      <alignment vertical="center"/>
    </xf>
    <xf numFmtId="0" fontId="7" fillId="0" borderId="0" xfId="91" applyFont="1">
      <alignment vertical="center"/>
    </xf>
    <xf numFmtId="0" fontId="5" fillId="0" borderId="0" xfId="79" applyFont="1">
      <alignment vertical="center"/>
    </xf>
    <xf numFmtId="0" fontId="7" fillId="0" borderId="0" xfId="79" applyFont="1">
      <alignment vertical="center"/>
    </xf>
    <xf numFmtId="0" fontId="62" fillId="0" borderId="0" xfId="91" applyFont="1">
      <alignment vertical="center"/>
    </xf>
    <xf numFmtId="0" fontId="62" fillId="0" borderId="0" xfId="92" applyFont="1">
      <alignment vertical="center"/>
    </xf>
    <xf numFmtId="0" fontId="62" fillId="0" borderId="0" xfId="0" applyFont="1" applyAlignment="1">
      <alignment/>
    </xf>
    <xf numFmtId="0" fontId="62" fillId="0" borderId="0" xfId="92" applyFont="1" applyAlignment="1">
      <alignment horizontal="right" vertical="center"/>
    </xf>
    <xf numFmtId="0" fontId="67" fillId="0" borderId="0" xfId="97" applyFont="1">
      <alignment vertical="center"/>
      <protection/>
    </xf>
    <xf numFmtId="0" fontId="67" fillId="0" borderId="0" xfId="97" applyFont="1">
      <alignment vertical="center"/>
      <protection/>
    </xf>
    <xf numFmtId="0" fontId="67" fillId="0" borderId="0" xfId="0" applyFont="1" applyAlignment="1">
      <alignment vertical="center"/>
    </xf>
    <xf numFmtId="0" fontId="68" fillId="0" borderId="0" xfId="92" applyFont="1">
      <alignment vertical="center"/>
    </xf>
    <xf numFmtId="0" fontId="15" fillId="0" borderId="0" xfId="0" applyFont="1" applyAlignment="1">
      <alignment vertical="center"/>
    </xf>
    <xf numFmtId="0" fontId="7" fillId="32" borderId="0" xfId="0" applyFont="1" applyFill="1" applyAlignment="1">
      <alignment horizontal="left" vertical="center"/>
    </xf>
    <xf numFmtId="0" fontId="7" fillId="32" borderId="0" xfId="0" applyFont="1" applyFill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9" fillId="0" borderId="0" xfId="92" applyFont="1">
      <alignment vertical="center"/>
    </xf>
    <xf numFmtId="0" fontId="67" fillId="0" borderId="0" xfId="0" applyFont="1" applyAlignment="1">
      <alignment vertical="center"/>
    </xf>
    <xf numFmtId="0" fontId="5" fillId="0" borderId="0" xfId="91" applyFont="1">
      <alignment vertical="center"/>
    </xf>
    <xf numFmtId="0" fontId="5" fillId="0" borderId="0" xfId="34" applyFont="1">
      <alignment vertical="center"/>
      <protection/>
    </xf>
    <xf numFmtId="0" fontId="2" fillId="0" borderId="0" xfId="91" applyFont="1">
      <alignment vertical="center"/>
    </xf>
    <xf numFmtId="0" fontId="2" fillId="0" borderId="0" xfId="88" applyFont="1">
      <alignment/>
      <protection/>
    </xf>
    <xf numFmtId="0" fontId="62" fillId="0" borderId="0" xfId="91" applyFont="1">
      <alignment vertical="center"/>
    </xf>
    <xf numFmtId="0" fontId="67" fillId="0" borderId="0" xfId="91" applyFont="1">
      <alignment vertical="center"/>
    </xf>
    <xf numFmtId="0" fontId="67" fillId="0" borderId="0" xfId="91" applyFont="1">
      <alignment vertical="center"/>
    </xf>
    <xf numFmtId="0" fontId="67" fillId="0" borderId="0" xfId="0" applyFont="1" applyAlignment="1">
      <alignment horizontal="right"/>
    </xf>
    <xf numFmtId="0" fontId="62" fillId="0" borderId="0" xfId="79" applyFont="1">
      <alignment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0" xfId="79" applyFont="1" applyAlignment="1">
      <alignment horizontal="right" vertical="center"/>
    </xf>
    <xf numFmtId="0" fontId="2" fillId="0" borderId="0" xfId="98" applyFont="1">
      <alignment vertical="center"/>
      <protection/>
    </xf>
    <xf numFmtId="182" fontId="7" fillId="33" borderId="0" xfId="92" applyNumberFormat="1" applyFont="1" applyFill="1" applyAlignment="1">
      <alignment horizontal="right" vertical="center"/>
    </xf>
    <xf numFmtId="0" fontId="7" fillId="33" borderId="0" xfId="92" applyFont="1" applyFill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92" applyFont="1" applyFill="1" applyAlignment="1">
      <alignment horizontal="left" vertical="center"/>
    </xf>
    <xf numFmtId="182" fontId="2" fillId="33" borderId="0" xfId="92" applyNumberFormat="1" applyFont="1" applyFill="1" applyAlignment="1">
      <alignment horizontal="right" vertical="center"/>
    </xf>
    <xf numFmtId="0" fontId="2" fillId="33" borderId="0" xfId="92" applyFont="1" applyFill="1">
      <alignment vertical="center"/>
    </xf>
    <xf numFmtId="0" fontId="67" fillId="33" borderId="0" xfId="92" applyFont="1" applyFill="1">
      <alignment vertical="center"/>
    </xf>
    <xf numFmtId="0" fontId="67" fillId="33" borderId="0" xfId="92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67" fillId="33" borderId="0" xfId="0" applyFont="1" applyFill="1" applyAlignment="1">
      <alignment vertical="center"/>
    </xf>
    <xf numFmtId="0" fontId="7" fillId="33" borderId="0" xfId="92" applyFont="1" applyFill="1" applyAlignment="1">
      <alignment horizontal="center" vertical="center"/>
    </xf>
    <xf numFmtId="0" fontId="7" fillId="33" borderId="0" xfId="92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32" xfId="92" applyFont="1" applyBorder="1">
      <alignment vertical="center"/>
    </xf>
    <xf numFmtId="0" fontId="2" fillId="0" borderId="33" xfId="92" applyFont="1" applyBorder="1">
      <alignment vertical="center"/>
    </xf>
    <xf numFmtId="0" fontId="67" fillId="0" borderId="32" xfId="92" applyFont="1" applyBorder="1">
      <alignment vertical="center"/>
    </xf>
    <xf numFmtId="0" fontId="67" fillId="0" borderId="33" xfId="92" applyFont="1" applyBorder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83" applyFont="1" applyAlignment="1">
      <alignment horizontal="right"/>
      <protection/>
    </xf>
    <xf numFmtId="0" fontId="2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0" fontId="62" fillId="0" borderId="0" xfId="92" applyFont="1" applyAlignment="1">
      <alignment horizontal="left" vertical="center"/>
    </xf>
    <xf numFmtId="0" fontId="2" fillId="0" borderId="0" xfId="86" applyFont="1" applyAlignment="1">
      <alignment/>
      <protection/>
    </xf>
    <xf numFmtId="0" fontId="2" fillId="0" borderId="0" xfId="86" applyFont="1">
      <alignment vertical="center"/>
      <protection/>
    </xf>
    <xf numFmtId="0" fontId="2" fillId="0" borderId="0" xfId="79" applyFont="1" applyAlignment="1">
      <alignment horizontal="center" vertical="center"/>
    </xf>
    <xf numFmtId="0" fontId="2" fillId="0" borderId="0" xfId="77" applyFont="1" applyAlignment="1">
      <alignment horizontal="left" vertical="center"/>
      <protection/>
    </xf>
    <xf numFmtId="0" fontId="4" fillId="0" borderId="0" xfId="83" applyFont="1" applyAlignment="1">
      <alignment horizontal="center" vertical="center"/>
      <protection/>
    </xf>
    <xf numFmtId="0" fontId="2" fillId="0" borderId="0" xfId="83" applyFont="1" applyAlignment="1">
      <alignment horizontal="left"/>
      <protection/>
    </xf>
    <xf numFmtId="0" fontId="7" fillId="0" borderId="0" xfId="83" applyFont="1" applyAlignment="1">
      <alignment horizontal="left"/>
      <protection/>
    </xf>
    <xf numFmtId="0" fontId="70" fillId="0" borderId="0" xfId="0" applyFont="1" applyAlignment="1">
      <alignment vertical="center"/>
    </xf>
    <xf numFmtId="0" fontId="7" fillId="0" borderId="0" xfId="77" applyFont="1" applyAlignment="1">
      <alignment horizontal="left" vertical="center"/>
      <protection/>
    </xf>
    <xf numFmtId="0" fontId="2" fillId="0" borderId="0" xfId="83" applyFont="1" applyAlignment="1">
      <alignment horizontal="left" vertical="center"/>
      <protection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2" fillId="0" borderId="0" xfId="68" applyFont="1" applyAlignment="1">
      <alignment horizontal="left"/>
      <protection/>
    </xf>
    <xf numFmtId="0" fontId="2" fillId="0" borderId="0" xfId="86" applyFont="1" applyAlignment="1">
      <alignment horizontal="center" vertical="center"/>
      <protection/>
    </xf>
    <xf numFmtId="0" fontId="2" fillId="0" borderId="0" xfId="90" applyFont="1">
      <alignment vertical="center"/>
      <protection/>
    </xf>
    <xf numFmtId="0" fontId="67" fillId="0" borderId="0" xfId="83" applyFont="1" applyAlignment="1">
      <alignment horizontal="left"/>
      <protection/>
    </xf>
    <xf numFmtId="0" fontId="5" fillId="0" borderId="0" xfId="86" applyFont="1">
      <alignment vertical="center"/>
      <protection/>
    </xf>
    <xf numFmtId="0" fontId="5" fillId="0" borderId="0" xfId="83" applyFont="1" applyAlignment="1">
      <alignment horizontal="left"/>
      <protection/>
    </xf>
    <xf numFmtId="0" fontId="17" fillId="0" borderId="0" xfId="68" applyFont="1" applyAlignment="1">
      <alignment horizontal="left"/>
      <protection/>
    </xf>
    <xf numFmtId="0" fontId="5" fillId="0" borderId="0" xfId="68" applyFont="1" applyAlignment="1">
      <alignment horizontal="left"/>
      <protection/>
    </xf>
    <xf numFmtId="0" fontId="2" fillId="0" borderId="0" xfId="68" applyFont="1">
      <alignment vertical="center"/>
      <protection/>
    </xf>
    <xf numFmtId="0" fontId="2" fillId="0" borderId="0" xfId="68" applyFont="1" applyAlignment="1">
      <alignment horizontal="center" vertical="center"/>
      <protection/>
    </xf>
    <xf numFmtId="0" fontId="5" fillId="0" borderId="0" xfId="77" applyFont="1" applyAlignment="1">
      <alignment horizontal="left" vertical="center"/>
      <protection/>
    </xf>
    <xf numFmtId="0" fontId="67" fillId="0" borderId="0" xfId="77" applyFont="1" applyAlignment="1">
      <alignment horizontal="left" vertical="center"/>
      <protection/>
    </xf>
    <xf numFmtId="0" fontId="71" fillId="0" borderId="0" xfId="0" applyFont="1" applyAlignment="1">
      <alignment vertical="center"/>
    </xf>
    <xf numFmtId="0" fontId="67" fillId="0" borderId="0" xfId="83" applyFont="1" applyAlignment="1">
      <alignment horizontal="left" vertical="center"/>
      <protection/>
    </xf>
    <xf numFmtId="0" fontId="62" fillId="0" borderId="15" xfId="96" applyFont="1" applyBorder="1">
      <alignment vertical="center"/>
      <protection/>
    </xf>
    <xf numFmtId="0" fontId="62" fillId="0" borderId="14" xfId="96" applyFont="1" applyBorder="1">
      <alignment vertical="center"/>
      <protection/>
    </xf>
    <xf numFmtId="0" fontId="62" fillId="0" borderId="18" xfId="96" applyFont="1" applyBorder="1">
      <alignment vertical="center"/>
      <protection/>
    </xf>
    <xf numFmtId="0" fontId="67" fillId="0" borderId="15" xfId="96" applyFont="1" applyBorder="1">
      <alignment vertical="center"/>
      <protection/>
    </xf>
    <xf numFmtId="0" fontId="67" fillId="0" borderId="14" xfId="96" applyFont="1" applyBorder="1">
      <alignment vertical="center"/>
      <protection/>
    </xf>
    <xf numFmtId="0" fontId="0" fillId="0" borderId="0" xfId="96" applyFont="1">
      <alignment vertical="center"/>
      <protection/>
    </xf>
    <xf numFmtId="0" fontId="67" fillId="0" borderId="17" xfId="96" applyFont="1" applyBorder="1">
      <alignment vertical="center"/>
      <protection/>
    </xf>
    <xf numFmtId="0" fontId="67" fillId="0" borderId="18" xfId="96" applyFont="1" applyBorder="1">
      <alignment vertical="center"/>
      <protection/>
    </xf>
    <xf numFmtId="0" fontId="62" fillId="0" borderId="17" xfId="96" applyFont="1" applyBorder="1">
      <alignment vertical="center"/>
      <protection/>
    </xf>
    <xf numFmtId="0" fontId="0" fillId="0" borderId="34" xfId="96" applyFont="1" applyBorder="1">
      <alignment vertical="center"/>
      <protection/>
    </xf>
    <xf numFmtId="0" fontId="67" fillId="0" borderId="19" xfId="75" applyFont="1" applyBorder="1" applyAlignment="1">
      <alignment vertical="center" shrinkToFit="1"/>
      <protection/>
    </xf>
    <xf numFmtId="0" fontId="67" fillId="0" borderId="0" xfId="75" applyFont="1" applyAlignment="1">
      <alignment vertical="center" shrinkToFit="1"/>
      <protection/>
    </xf>
    <xf numFmtId="0" fontId="72" fillId="0" borderId="0" xfId="75" applyFont="1" applyAlignment="1">
      <alignment vertical="center" shrinkToFit="1"/>
      <protection/>
    </xf>
    <xf numFmtId="0" fontId="67" fillId="0" borderId="12" xfId="75" applyFont="1" applyBorder="1" applyAlignment="1">
      <alignment vertical="center" shrinkToFit="1"/>
      <protection/>
    </xf>
    <xf numFmtId="0" fontId="73" fillId="0" borderId="20" xfId="75" applyFont="1" applyBorder="1" applyAlignment="1">
      <alignment vertical="center" shrinkToFit="1"/>
      <protection/>
    </xf>
    <xf numFmtId="0" fontId="67" fillId="0" borderId="0" xfId="75" applyFont="1" applyAlignment="1">
      <alignment horizontal="center" vertical="center" shrinkToFit="1"/>
      <protection/>
    </xf>
    <xf numFmtId="177" fontId="67" fillId="0" borderId="0" xfId="75" applyNumberFormat="1" applyFont="1">
      <alignment vertical="center"/>
      <protection/>
    </xf>
    <xf numFmtId="177" fontId="67" fillId="0" borderId="14" xfId="75" applyNumberFormat="1" applyFont="1" applyBorder="1">
      <alignment vertical="center"/>
      <protection/>
    </xf>
    <xf numFmtId="0" fontId="67" fillId="0" borderId="0" xfId="75" applyFont="1" applyAlignment="1">
      <alignment vertical="center" shrinkToFit="1"/>
      <protection/>
    </xf>
    <xf numFmtId="0" fontId="74" fillId="0" borderId="19" xfId="75" applyFont="1" applyBorder="1" applyAlignment="1">
      <alignment vertical="center" shrinkToFit="1"/>
      <protection/>
    </xf>
    <xf numFmtId="0" fontId="74" fillId="0" borderId="0" xfId="75" applyFont="1" applyAlignment="1">
      <alignment vertical="center" shrinkToFit="1"/>
      <protection/>
    </xf>
    <xf numFmtId="0" fontId="75" fillId="0" borderId="0" xfId="75" applyFont="1" applyAlignment="1">
      <alignment vertical="center" shrinkToFit="1"/>
      <protection/>
    </xf>
    <xf numFmtId="0" fontId="74" fillId="0" borderId="12" xfId="75" applyFont="1" applyBorder="1" applyAlignment="1">
      <alignment vertical="center" shrinkToFit="1"/>
      <protection/>
    </xf>
    <xf numFmtId="0" fontId="76" fillId="0" borderId="20" xfId="75" applyFont="1" applyBorder="1" applyAlignment="1">
      <alignment vertical="center" shrinkToFit="1"/>
      <protection/>
    </xf>
    <xf numFmtId="0" fontId="74" fillId="0" borderId="0" xfId="75" applyFont="1" applyAlignment="1">
      <alignment vertical="center" shrinkToFit="1"/>
      <protection/>
    </xf>
    <xf numFmtId="0" fontId="74" fillId="0" borderId="14" xfId="75" applyFont="1" applyBorder="1" applyAlignment="1">
      <alignment vertical="center" shrinkToFit="1"/>
      <protection/>
    </xf>
    <xf numFmtId="0" fontId="1" fillId="0" borderId="35" xfId="75" applyBorder="1" applyAlignment="1">
      <alignment vertical="center" shrinkToFit="1"/>
      <protection/>
    </xf>
    <xf numFmtId="0" fontId="2" fillId="0" borderId="36" xfId="75" applyFont="1" applyBorder="1" applyAlignment="1">
      <alignment vertical="center" shrinkToFit="1"/>
      <protection/>
    </xf>
    <xf numFmtId="0" fontId="67" fillId="0" borderId="14" xfId="75" applyFont="1" applyBorder="1" applyAlignment="1">
      <alignment vertical="center" shrinkToFit="1"/>
      <protection/>
    </xf>
    <xf numFmtId="0" fontId="67" fillId="0" borderId="10" xfId="75" applyFont="1" applyBorder="1" applyAlignment="1">
      <alignment vertical="center" shrinkToFit="1"/>
      <protection/>
    </xf>
    <xf numFmtId="0" fontId="67" fillId="0" borderId="22" xfId="75" applyFont="1" applyBorder="1" applyAlignment="1">
      <alignment vertical="center" shrinkToFit="1"/>
      <protection/>
    </xf>
    <xf numFmtId="177" fontId="67" fillId="0" borderId="10" xfId="75" applyNumberFormat="1" applyFont="1" applyBorder="1">
      <alignment vertical="center"/>
      <protection/>
    </xf>
    <xf numFmtId="0" fontId="74" fillId="0" borderId="0" xfId="75" applyFont="1" applyAlignment="1">
      <alignment horizontal="center" vertical="center" shrinkToFit="1"/>
      <protection/>
    </xf>
    <xf numFmtId="177" fontId="74" fillId="0" borderId="0" xfId="75" applyNumberFormat="1" applyFont="1">
      <alignment vertical="center"/>
      <protection/>
    </xf>
    <xf numFmtId="177" fontId="74" fillId="0" borderId="14" xfId="75" applyNumberFormat="1" applyFont="1" applyBorder="1">
      <alignment vertical="center"/>
      <protection/>
    </xf>
    <xf numFmtId="0" fontId="6" fillId="0" borderId="0" xfId="75" applyFont="1" applyAlignment="1">
      <alignment vertical="center" shrinkToFit="1"/>
      <protection/>
    </xf>
    <xf numFmtId="0" fontId="72" fillId="0" borderId="23" xfId="75" applyFont="1" applyBorder="1" applyAlignment="1">
      <alignment vertical="center" shrinkToFit="1"/>
      <protection/>
    </xf>
    <xf numFmtId="0" fontId="62" fillId="0" borderId="19" xfId="75" applyFont="1" applyBorder="1" applyAlignment="1">
      <alignment vertical="center" shrinkToFit="1"/>
      <protection/>
    </xf>
    <xf numFmtId="0" fontId="62" fillId="0" borderId="0" xfId="75" applyFont="1" applyAlignment="1">
      <alignment vertical="center" shrinkToFit="1"/>
      <protection/>
    </xf>
    <xf numFmtId="0" fontId="77" fillId="0" borderId="0" xfId="75" applyFont="1" applyAlignment="1">
      <alignment vertical="center" shrinkToFit="1"/>
      <protection/>
    </xf>
    <xf numFmtId="0" fontId="62" fillId="0" borderId="12" xfId="75" applyFont="1" applyBorder="1" applyAlignment="1">
      <alignment vertical="center" shrinkToFit="1"/>
      <protection/>
    </xf>
    <xf numFmtId="0" fontId="62" fillId="0" borderId="0" xfId="75" applyFont="1" applyAlignment="1">
      <alignment vertical="center" shrinkToFit="1"/>
      <protection/>
    </xf>
    <xf numFmtId="0" fontId="2" fillId="0" borderId="37" xfId="75" applyFont="1" applyBorder="1" applyAlignment="1">
      <alignment vertical="center" shrinkToFit="1"/>
      <protection/>
    </xf>
    <xf numFmtId="0" fontId="2" fillId="0" borderId="19" xfId="75" applyFont="1" applyBorder="1" applyAlignment="1">
      <alignment vertical="center" shrinkToFit="1"/>
      <protection/>
    </xf>
    <xf numFmtId="0" fontId="2" fillId="0" borderId="38" xfId="75" applyFont="1" applyBorder="1" applyAlignment="1">
      <alignment vertical="center" shrinkToFit="1"/>
      <protection/>
    </xf>
    <xf numFmtId="0" fontId="1" fillId="0" borderId="39" xfId="75" applyBorder="1" applyAlignment="1">
      <alignment vertical="center" shrinkToFit="1"/>
      <protection/>
    </xf>
    <xf numFmtId="0" fontId="2" fillId="0" borderId="35" xfId="75" applyFont="1" applyBorder="1" applyAlignment="1">
      <alignment vertical="center" shrinkToFit="1"/>
      <protection/>
    </xf>
    <xf numFmtId="0" fontId="2" fillId="0" borderId="40" xfId="75" applyFont="1" applyBorder="1" applyAlignment="1">
      <alignment vertical="center" shrinkToFit="1"/>
      <protection/>
    </xf>
    <xf numFmtId="0" fontId="1" fillId="0" borderId="41" xfId="75" applyBorder="1" applyAlignment="1">
      <alignment vertical="center" shrinkToFit="1"/>
      <protection/>
    </xf>
    <xf numFmtId="0" fontId="1" fillId="0" borderId="42" xfId="75" applyBorder="1" applyAlignment="1">
      <alignment vertical="center" shrinkToFit="1"/>
      <protection/>
    </xf>
    <xf numFmtId="0" fontId="2" fillId="0" borderId="43" xfId="75" applyFont="1" applyBorder="1" applyAlignment="1">
      <alignment vertical="center" shrinkToFit="1"/>
      <protection/>
    </xf>
    <xf numFmtId="0" fontId="67" fillId="0" borderId="0" xfId="75" applyFont="1" applyAlignment="1">
      <alignment vertical="center" shrinkToFit="1"/>
      <protection/>
    </xf>
    <xf numFmtId="0" fontId="58" fillId="0" borderId="23" xfId="75" applyFont="1" applyBorder="1" applyAlignment="1">
      <alignment vertical="center" shrinkToFit="1"/>
      <protection/>
    </xf>
    <xf numFmtId="0" fontId="58" fillId="0" borderId="35" xfId="75" applyFont="1" applyBorder="1" applyAlignment="1">
      <alignment vertical="center" shrinkToFit="1"/>
      <protection/>
    </xf>
    <xf numFmtId="0" fontId="58" fillId="0" borderId="0" xfId="75" applyFont="1" applyAlignment="1">
      <alignment vertical="center" shrinkToFit="1"/>
      <protection/>
    </xf>
    <xf numFmtId="0" fontId="2" fillId="0" borderId="0" xfId="75" applyFont="1" applyAlignment="1">
      <alignment horizontal="center" vertical="center" shrinkToFit="1"/>
      <protection/>
    </xf>
    <xf numFmtId="0" fontId="6" fillId="0" borderId="0" xfId="75" applyFont="1" applyAlignment="1">
      <alignment horizontal="center" vertical="center" shrinkToFit="1"/>
      <protection/>
    </xf>
    <xf numFmtId="0" fontId="2" fillId="0" borderId="19" xfId="75" applyFont="1" applyBorder="1" applyAlignment="1">
      <alignment horizontal="center" vertical="center" shrinkToFit="1"/>
      <protection/>
    </xf>
    <xf numFmtId="0" fontId="2" fillId="0" borderId="44" xfId="75" applyFont="1" applyBorder="1" applyAlignment="1">
      <alignment horizontal="left" vertical="top" shrinkToFit="1"/>
      <protection/>
    </xf>
    <xf numFmtId="0" fontId="2" fillId="0" borderId="45" xfId="75" applyFont="1" applyBorder="1" applyAlignment="1">
      <alignment horizontal="left" vertical="top" shrinkToFit="1"/>
      <protection/>
    </xf>
    <xf numFmtId="0" fontId="2" fillId="0" borderId="46" xfId="75" applyFont="1" applyBorder="1" applyAlignment="1">
      <alignment horizontal="left" vertical="top" shrinkToFit="1"/>
      <protection/>
    </xf>
    <xf numFmtId="0" fontId="2" fillId="0" borderId="0" xfId="75" applyFont="1" applyAlignment="1">
      <alignment horizontal="left" vertical="top" shrinkToFit="1"/>
      <protection/>
    </xf>
    <xf numFmtId="0" fontId="2" fillId="0" borderId="46" xfId="75" applyFont="1" applyBorder="1" applyAlignment="1">
      <alignment horizontal="center" vertical="center" shrinkToFit="1"/>
      <protection/>
    </xf>
    <xf numFmtId="0" fontId="67" fillId="0" borderId="0" xfId="75" applyFont="1" applyAlignment="1">
      <alignment horizontal="center" vertical="center" shrinkToFit="1"/>
      <protection/>
    </xf>
    <xf numFmtId="0" fontId="2" fillId="0" borderId="45" xfId="75" applyFont="1" applyBorder="1" applyAlignment="1" quotePrefix="1">
      <alignment horizontal="right" vertical="top" shrinkToFit="1"/>
      <protection/>
    </xf>
    <xf numFmtId="0" fontId="2" fillId="0" borderId="45" xfId="75" applyFont="1" applyBorder="1" applyAlignment="1">
      <alignment horizontal="right" vertical="top" shrinkToFit="1"/>
      <protection/>
    </xf>
    <xf numFmtId="0" fontId="2" fillId="0" borderId="47" xfId="75" applyFont="1" applyBorder="1" applyAlignment="1">
      <alignment horizontal="right" vertical="top" shrinkToFit="1"/>
      <protection/>
    </xf>
    <xf numFmtId="0" fontId="2" fillId="0" borderId="0" xfId="75" applyFont="1" applyAlignment="1">
      <alignment horizontal="right" vertical="top" shrinkToFit="1"/>
      <protection/>
    </xf>
    <xf numFmtId="0" fontId="2" fillId="0" borderId="48" xfId="75" applyFont="1" applyBorder="1" applyAlignment="1">
      <alignment horizontal="right" vertical="top" shrinkToFit="1"/>
      <protection/>
    </xf>
    <xf numFmtId="0" fontId="2" fillId="0" borderId="12" xfId="75" applyFont="1" applyBorder="1" applyAlignment="1">
      <alignment horizontal="center" vertical="center" shrinkToFit="1"/>
      <protection/>
    </xf>
    <xf numFmtId="177" fontId="67" fillId="0" borderId="0" xfId="75" applyNumberFormat="1" applyFont="1" applyAlignment="1">
      <alignment horizontal="center" vertical="center"/>
      <protection/>
    </xf>
    <xf numFmtId="177" fontId="67" fillId="0" borderId="14" xfId="75" applyNumberFormat="1" applyFont="1" applyBorder="1" applyAlignment="1">
      <alignment horizontal="center" vertical="center"/>
      <protection/>
    </xf>
    <xf numFmtId="177" fontId="67" fillId="0" borderId="10" xfId="75" applyNumberFormat="1" applyFont="1" applyBorder="1" applyAlignment="1">
      <alignment horizontal="center" vertical="center"/>
      <protection/>
    </xf>
    <xf numFmtId="177" fontId="67" fillId="0" borderId="18" xfId="75" applyNumberFormat="1" applyFont="1" applyBorder="1" applyAlignment="1">
      <alignment horizontal="center" vertical="center"/>
      <protection/>
    </xf>
    <xf numFmtId="178" fontId="67" fillId="0" borderId="27" xfId="75" applyNumberFormat="1" applyFont="1" applyBorder="1" applyAlignment="1">
      <alignment horizontal="center" vertical="center" shrinkToFit="1"/>
      <protection/>
    </xf>
    <xf numFmtId="178" fontId="67" fillId="0" borderId="0" xfId="75" applyNumberFormat="1" applyFont="1" applyAlignment="1">
      <alignment horizontal="center" vertical="center" shrinkToFit="1"/>
      <protection/>
    </xf>
    <xf numFmtId="179" fontId="67" fillId="0" borderId="27" xfId="75" applyNumberFormat="1" applyFont="1" applyBorder="1" applyAlignment="1">
      <alignment horizontal="center" vertical="center"/>
      <protection/>
    </xf>
    <xf numFmtId="179" fontId="67" fillId="0" borderId="49" xfId="75" applyNumberFormat="1" applyFont="1" applyBorder="1" applyAlignment="1">
      <alignment horizontal="center" vertical="center"/>
      <protection/>
    </xf>
    <xf numFmtId="179" fontId="67" fillId="0" borderId="0" xfId="75" applyNumberFormat="1" applyFont="1" applyAlignment="1">
      <alignment horizontal="center" vertical="center"/>
      <protection/>
    </xf>
    <xf numFmtId="179" fontId="67" fillId="0" borderId="14" xfId="75" applyNumberFormat="1" applyFont="1" applyBorder="1" applyAlignment="1">
      <alignment horizontal="center" vertical="center"/>
      <protection/>
    </xf>
    <xf numFmtId="0" fontId="67" fillId="0" borderId="27" xfId="75" applyFont="1" applyBorder="1" applyAlignment="1">
      <alignment horizontal="center" vertical="center" shrinkToFit="1"/>
      <protection/>
    </xf>
    <xf numFmtId="0" fontId="67" fillId="0" borderId="50" xfId="75" applyFont="1" applyBorder="1" applyAlignment="1">
      <alignment horizontal="center" vertical="center" shrinkToFit="1"/>
      <protection/>
    </xf>
    <xf numFmtId="0" fontId="67" fillId="0" borderId="12" xfId="75" applyFont="1" applyBorder="1" applyAlignment="1">
      <alignment horizontal="center" vertical="center" shrinkToFit="1"/>
      <protection/>
    </xf>
    <xf numFmtId="0" fontId="67" fillId="0" borderId="51" xfId="75" applyFont="1" applyBorder="1" applyAlignment="1">
      <alignment horizontal="center" vertical="center" shrinkToFit="1"/>
      <protection/>
    </xf>
    <xf numFmtId="0" fontId="67" fillId="0" borderId="52" xfId="75" applyFont="1" applyBorder="1" applyAlignment="1">
      <alignment horizontal="center" vertical="center" shrinkToFit="1"/>
      <protection/>
    </xf>
    <xf numFmtId="0" fontId="67" fillId="0" borderId="19" xfId="75" applyFont="1" applyBorder="1" applyAlignment="1">
      <alignment horizontal="center" vertical="center" shrinkToFit="1"/>
      <protection/>
    </xf>
    <xf numFmtId="0" fontId="67" fillId="0" borderId="20" xfId="75" applyFont="1" applyBorder="1" applyAlignment="1">
      <alignment horizontal="center" vertical="center" shrinkToFit="1"/>
      <protection/>
    </xf>
    <xf numFmtId="0" fontId="67" fillId="0" borderId="22" xfId="75" applyFont="1" applyBorder="1" applyAlignment="1">
      <alignment horizontal="center" vertical="center" shrinkToFit="1"/>
      <protection/>
    </xf>
    <xf numFmtId="0" fontId="67" fillId="0" borderId="10" xfId="75" applyFont="1" applyBorder="1" applyAlignment="1">
      <alignment horizontal="center" vertical="center" shrinkToFit="1"/>
      <protection/>
    </xf>
    <xf numFmtId="0" fontId="67" fillId="0" borderId="53" xfId="75" applyFont="1" applyBorder="1" applyAlignment="1">
      <alignment horizontal="center" vertical="center" shrinkToFit="1"/>
      <protection/>
    </xf>
    <xf numFmtId="0" fontId="72" fillId="0" borderId="0" xfId="75" applyFont="1" applyAlignment="1">
      <alignment horizontal="center" vertical="center" shrinkToFit="1"/>
      <protection/>
    </xf>
    <xf numFmtId="0" fontId="67" fillId="0" borderId="15" xfId="75" applyFont="1" applyBorder="1" applyAlignment="1">
      <alignment horizontal="center" vertical="center" shrinkToFit="1"/>
      <protection/>
    </xf>
    <xf numFmtId="180" fontId="67" fillId="0" borderId="15" xfId="75" applyNumberFormat="1" applyFont="1" applyBorder="1" applyAlignment="1">
      <alignment horizontal="center" vertical="center" shrinkToFit="1"/>
      <protection/>
    </xf>
    <xf numFmtId="180" fontId="67" fillId="0" borderId="0" xfId="75" applyNumberFormat="1" applyFont="1" applyAlignment="1">
      <alignment horizontal="center" vertical="center" shrinkToFit="1"/>
      <protection/>
    </xf>
    <xf numFmtId="180" fontId="67" fillId="0" borderId="12" xfId="75" applyNumberFormat="1" applyFont="1" applyBorder="1" applyAlignment="1">
      <alignment horizontal="center" vertical="center" shrinkToFit="1"/>
      <protection/>
    </xf>
    <xf numFmtId="180" fontId="67" fillId="0" borderId="17" xfId="75" applyNumberFormat="1" applyFont="1" applyBorder="1" applyAlignment="1">
      <alignment horizontal="center" vertical="center" shrinkToFit="1"/>
      <protection/>
    </xf>
    <xf numFmtId="180" fontId="67" fillId="0" borderId="10" xfId="75" applyNumberFormat="1" applyFont="1" applyBorder="1" applyAlignment="1">
      <alignment horizontal="center" vertical="center" shrinkToFit="1"/>
      <protection/>
    </xf>
    <xf numFmtId="180" fontId="67" fillId="0" borderId="54" xfId="75" applyNumberFormat="1" applyFont="1" applyBorder="1" applyAlignment="1">
      <alignment horizontal="center" vertical="center" shrinkToFit="1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left" vertical="center" shrinkToFit="1"/>
      <protection/>
    </xf>
    <xf numFmtId="0" fontId="72" fillId="0" borderId="27" xfId="75" applyFont="1" applyBorder="1" applyAlignment="1">
      <alignment horizontal="center" vertical="center" shrinkToFit="1"/>
      <protection/>
    </xf>
    <xf numFmtId="0" fontId="62" fillId="0" borderId="0" xfId="75" applyFont="1" applyAlignment="1">
      <alignment horizontal="center" vertical="center" shrinkToFit="1"/>
      <protection/>
    </xf>
    <xf numFmtId="177" fontId="2" fillId="0" borderId="14" xfId="75" applyNumberFormat="1" applyFont="1" applyBorder="1" applyAlignment="1">
      <alignment horizontal="center" vertical="center" shrinkToFit="1"/>
      <protection/>
    </xf>
    <xf numFmtId="0" fontId="2" fillId="0" borderId="14" xfId="75" applyFont="1" applyBorder="1" applyAlignment="1">
      <alignment horizontal="center" vertical="center" shrinkToFit="1"/>
      <protection/>
    </xf>
    <xf numFmtId="0" fontId="67" fillId="0" borderId="55" xfId="75" applyFont="1" applyBorder="1" applyAlignment="1">
      <alignment horizontal="center" vertical="center" shrinkToFit="1"/>
      <protection/>
    </xf>
    <xf numFmtId="180" fontId="7" fillId="0" borderId="0" xfId="75" applyNumberFormat="1" applyFont="1" applyAlignment="1">
      <alignment horizontal="center" vertical="center" shrinkToFit="1"/>
      <protection/>
    </xf>
    <xf numFmtId="180" fontId="7" fillId="0" borderId="12" xfId="75" applyNumberFormat="1" applyFont="1" applyBorder="1" applyAlignment="1">
      <alignment horizontal="center" vertical="center" shrinkToFit="1"/>
      <protection/>
    </xf>
    <xf numFmtId="180" fontId="7" fillId="0" borderId="23" xfId="75" applyNumberFormat="1" applyFont="1" applyBorder="1" applyAlignment="1">
      <alignment horizontal="center" vertical="center" shrinkToFit="1"/>
      <protection/>
    </xf>
    <xf numFmtId="180" fontId="7" fillId="0" borderId="26" xfId="75" applyNumberFormat="1" applyFont="1" applyBorder="1" applyAlignment="1">
      <alignment horizontal="center" vertical="center" shrinkToFit="1"/>
      <protection/>
    </xf>
    <xf numFmtId="0" fontId="77" fillId="0" borderId="0" xfId="75" applyFont="1" applyAlignment="1">
      <alignment horizontal="center" vertical="center" shrinkToFit="1"/>
      <protection/>
    </xf>
    <xf numFmtId="177" fontId="7" fillId="0" borderId="0" xfId="75" applyNumberFormat="1" applyFont="1" applyAlignment="1">
      <alignment horizontal="center" vertical="center"/>
      <protection/>
    </xf>
    <xf numFmtId="177" fontId="7" fillId="0" borderId="14" xfId="75" applyNumberFormat="1" applyFont="1" applyBorder="1" applyAlignment="1">
      <alignment horizontal="center" vertical="center"/>
      <protection/>
    </xf>
    <xf numFmtId="177" fontId="7" fillId="0" borderId="23" xfId="75" applyNumberFormat="1" applyFont="1" applyBorder="1" applyAlignment="1">
      <alignment horizontal="center" vertical="center"/>
      <protection/>
    </xf>
    <xf numFmtId="177" fontId="7" fillId="0" borderId="56" xfId="75" applyNumberFormat="1" applyFont="1" applyBorder="1" applyAlignment="1">
      <alignment horizontal="center" vertical="center"/>
      <protection/>
    </xf>
    <xf numFmtId="0" fontId="7" fillId="0" borderId="0" xfId="75" applyFont="1" applyAlignment="1">
      <alignment horizontal="center" vertical="center" shrinkToFit="1"/>
      <protection/>
    </xf>
    <xf numFmtId="0" fontId="7" fillId="0" borderId="12" xfId="75" applyFont="1" applyBorder="1" applyAlignment="1">
      <alignment horizontal="center" vertical="center" shrinkToFit="1"/>
      <protection/>
    </xf>
    <xf numFmtId="0" fontId="7" fillId="0" borderId="19" xfId="75" applyFont="1" applyBorder="1" applyAlignment="1">
      <alignment horizontal="center" vertical="center" shrinkToFit="1"/>
      <protection/>
    </xf>
    <xf numFmtId="0" fontId="9" fillId="0" borderId="0" xfId="75" applyFont="1" applyAlignment="1">
      <alignment horizontal="center" vertical="center" shrinkToFit="1"/>
      <protection/>
    </xf>
    <xf numFmtId="0" fontId="7" fillId="0" borderId="20" xfId="75" applyFont="1" applyBorder="1" applyAlignment="1">
      <alignment horizontal="center" vertical="center" shrinkToFit="1"/>
      <protection/>
    </xf>
    <xf numFmtId="0" fontId="7" fillId="0" borderId="51" xfId="75" applyFont="1" applyBorder="1" applyAlignment="1">
      <alignment horizontal="center" vertical="center" shrinkToFit="1"/>
      <protection/>
    </xf>
    <xf numFmtId="0" fontId="7" fillId="0" borderId="27" xfId="75" applyFont="1" applyBorder="1" applyAlignment="1">
      <alignment horizontal="center" vertical="center" shrinkToFit="1"/>
      <protection/>
    </xf>
    <xf numFmtId="0" fontId="7" fillId="0" borderId="50" xfId="75" applyFont="1" applyBorder="1" applyAlignment="1">
      <alignment horizontal="center" vertical="center" shrinkToFit="1"/>
      <protection/>
    </xf>
    <xf numFmtId="0" fontId="7" fillId="0" borderId="57" xfId="75" applyFont="1" applyBorder="1" applyAlignment="1">
      <alignment horizontal="center" vertical="center" shrinkToFit="1"/>
      <protection/>
    </xf>
    <xf numFmtId="0" fontId="7" fillId="0" borderId="23" xfId="75" applyFont="1" applyBorder="1" applyAlignment="1">
      <alignment horizontal="center" vertical="center" shrinkToFit="1"/>
      <protection/>
    </xf>
    <xf numFmtId="0" fontId="7" fillId="0" borderId="26" xfId="75" applyFont="1" applyBorder="1" applyAlignment="1">
      <alignment horizontal="center" vertical="center" shrinkToFit="1"/>
      <protection/>
    </xf>
    <xf numFmtId="0" fontId="62" fillId="0" borderId="12" xfId="75" applyFont="1" applyBorder="1" applyAlignment="1">
      <alignment horizontal="center" vertical="center" shrinkToFit="1"/>
      <protection/>
    </xf>
    <xf numFmtId="0" fontId="62" fillId="0" borderId="19" xfId="75" applyFont="1" applyBorder="1" applyAlignment="1">
      <alignment horizontal="center" vertical="center" shrinkToFit="1"/>
      <protection/>
    </xf>
    <xf numFmtId="0" fontId="62" fillId="0" borderId="51" xfId="75" applyFont="1" applyBorder="1" applyAlignment="1">
      <alignment horizontal="center" vertical="center" shrinkToFit="1"/>
      <protection/>
    </xf>
    <xf numFmtId="0" fontId="62" fillId="0" borderId="27" xfId="75" applyFont="1" applyBorder="1" applyAlignment="1">
      <alignment horizontal="center" vertical="center" shrinkToFit="1"/>
      <protection/>
    </xf>
    <xf numFmtId="0" fontId="62" fillId="0" borderId="50" xfId="75" applyFont="1" applyBorder="1" applyAlignment="1">
      <alignment horizontal="center" vertical="center" shrinkToFit="1"/>
      <protection/>
    </xf>
    <xf numFmtId="0" fontId="62" fillId="0" borderId="57" xfId="75" applyFont="1" applyBorder="1" applyAlignment="1">
      <alignment horizontal="center" vertical="center" shrinkToFit="1"/>
      <protection/>
    </xf>
    <xf numFmtId="0" fontId="62" fillId="0" borderId="23" xfId="75" applyFont="1" applyBorder="1" applyAlignment="1">
      <alignment horizontal="center" vertical="center" shrinkToFit="1"/>
      <protection/>
    </xf>
    <xf numFmtId="0" fontId="62" fillId="0" borderId="26" xfId="75" applyFont="1" applyBorder="1" applyAlignment="1">
      <alignment horizontal="center" vertical="center" shrinkToFit="1"/>
      <protection/>
    </xf>
    <xf numFmtId="0" fontId="62" fillId="0" borderId="15" xfId="75" applyFont="1" applyBorder="1" applyAlignment="1">
      <alignment horizontal="center" vertical="center" shrinkToFit="1"/>
      <protection/>
    </xf>
    <xf numFmtId="179" fontId="7" fillId="0" borderId="27" xfId="75" applyNumberFormat="1" applyFont="1" applyBorder="1" applyAlignment="1">
      <alignment horizontal="center" vertical="center"/>
      <protection/>
    </xf>
    <xf numFmtId="179" fontId="7" fillId="0" borderId="49" xfId="75" applyNumberFormat="1" applyFont="1" applyBorder="1" applyAlignment="1">
      <alignment horizontal="center" vertical="center"/>
      <protection/>
    </xf>
    <xf numFmtId="179" fontId="7" fillId="0" borderId="0" xfId="75" applyNumberFormat="1" applyFont="1" applyAlignment="1">
      <alignment horizontal="center" vertical="center"/>
      <protection/>
    </xf>
    <xf numFmtId="179" fontId="7" fillId="0" borderId="14" xfId="75" applyNumberFormat="1" applyFont="1" applyBorder="1" applyAlignment="1">
      <alignment horizontal="center" vertical="center"/>
      <protection/>
    </xf>
    <xf numFmtId="0" fontId="2" fillId="0" borderId="27" xfId="75" applyFont="1" applyBorder="1" applyAlignment="1">
      <alignment horizontal="center" vertical="center" shrinkToFit="1"/>
      <protection/>
    </xf>
    <xf numFmtId="0" fontId="2" fillId="0" borderId="50" xfId="75" applyFont="1" applyBorder="1" applyAlignment="1">
      <alignment horizontal="center" vertical="center" shrinkToFit="1"/>
      <protection/>
    </xf>
    <xf numFmtId="0" fontId="77" fillId="0" borderId="27" xfId="75" applyFont="1" applyBorder="1" applyAlignment="1">
      <alignment horizontal="center" vertical="center" shrinkToFit="1"/>
      <protection/>
    </xf>
    <xf numFmtId="178" fontId="7" fillId="0" borderId="27" xfId="75" applyNumberFormat="1" applyFont="1" applyBorder="1" applyAlignment="1">
      <alignment horizontal="center" vertical="center" shrinkToFit="1"/>
      <protection/>
    </xf>
    <xf numFmtId="178" fontId="7" fillId="0" borderId="0" xfId="75" applyNumberFormat="1" applyFont="1" applyAlignment="1">
      <alignment horizontal="center" vertical="center" shrinkToFit="1"/>
      <protection/>
    </xf>
    <xf numFmtId="0" fontId="9" fillId="0" borderId="27" xfId="75" applyFont="1" applyBorder="1" applyAlignment="1">
      <alignment horizontal="center" vertical="center" shrinkToFit="1"/>
      <protection/>
    </xf>
    <xf numFmtId="0" fontId="2" fillId="0" borderId="20" xfId="75" applyFont="1" applyBorder="1" applyAlignment="1">
      <alignment horizontal="center" vertical="center" shrinkToFit="1"/>
      <protection/>
    </xf>
    <xf numFmtId="178" fontId="74" fillId="0" borderId="58" xfId="75" applyNumberFormat="1" applyFont="1" applyBorder="1" applyAlignment="1">
      <alignment horizontal="center" vertical="center" shrinkToFit="1"/>
      <protection/>
    </xf>
    <xf numFmtId="178" fontId="74" fillId="0" borderId="27" xfId="75" applyNumberFormat="1" applyFont="1" applyBorder="1" applyAlignment="1">
      <alignment horizontal="center" vertical="center" shrinkToFit="1"/>
      <protection/>
    </xf>
    <xf numFmtId="178" fontId="74" fillId="0" borderId="59" xfId="75" applyNumberFormat="1" applyFont="1" applyBorder="1" applyAlignment="1">
      <alignment horizontal="center" vertical="center" shrinkToFit="1"/>
      <protection/>
    </xf>
    <xf numFmtId="178" fontId="74" fillId="0" borderId="0" xfId="75" applyNumberFormat="1" applyFont="1" applyAlignment="1">
      <alignment horizontal="center" vertical="center" shrinkToFit="1"/>
      <protection/>
    </xf>
    <xf numFmtId="0" fontId="7" fillId="0" borderId="52" xfId="75" applyFont="1" applyBorder="1" applyAlignment="1">
      <alignment horizontal="center" vertical="center" shrinkToFit="1"/>
      <protection/>
    </xf>
    <xf numFmtId="0" fontId="74" fillId="0" borderId="0" xfId="75" applyFont="1" applyAlignment="1">
      <alignment horizontal="center" vertical="center" shrinkToFit="1"/>
      <protection/>
    </xf>
    <xf numFmtId="0" fontId="74" fillId="0" borderId="20" xfId="75" applyFont="1" applyBorder="1" applyAlignment="1">
      <alignment horizontal="center" vertical="center" shrinkToFit="1"/>
      <protection/>
    </xf>
    <xf numFmtId="0" fontId="74" fillId="0" borderId="27" xfId="75" applyFont="1" applyBorder="1" applyAlignment="1">
      <alignment horizontal="center" vertical="center" shrinkToFit="1"/>
      <protection/>
    </xf>
    <xf numFmtId="0" fontId="74" fillId="0" borderId="52" xfId="75" applyFont="1" applyBorder="1" applyAlignment="1">
      <alignment horizontal="center" vertical="center" shrinkToFit="1"/>
      <protection/>
    </xf>
    <xf numFmtId="179" fontId="74" fillId="0" borderId="27" xfId="75" applyNumberFormat="1" applyFont="1" applyBorder="1" applyAlignment="1">
      <alignment horizontal="center" vertical="center"/>
      <protection/>
    </xf>
    <xf numFmtId="179" fontId="74" fillId="0" borderId="49" xfId="75" applyNumberFormat="1" applyFont="1" applyBorder="1" applyAlignment="1">
      <alignment horizontal="center" vertical="center"/>
      <protection/>
    </xf>
    <xf numFmtId="179" fontId="74" fillId="0" borderId="0" xfId="75" applyNumberFormat="1" applyFont="1" applyAlignment="1">
      <alignment horizontal="center" vertical="center"/>
      <protection/>
    </xf>
    <xf numFmtId="179" fontId="74" fillId="0" borderId="14" xfId="75" applyNumberFormat="1" applyFont="1" applyBorder="1" applyAlignment="1">
      <alignment horizontal="center" vertical="center"/>
      <protection/>
    </xf>
    <xf numFmtId="0" fontId="75" fillId="0" borderId="0" xfId="75" applyFont="1" applyAlignment="1">
      <alignment horizontal="center" vertical="center" shrinkToFit="1"/>
      <protection/>
    </xf>
    <xf numFmtId="0" fontId="74" fillId="0" borderId="51" xfId="75" applyFont="1" applyBorder="1" applyAlignment="1">
      <alignment horizontal="center" vertical="center" wrapText="1" shrinkToFit="1"/>
      <protection/>
    </xf>
    <xf numFmtId="0" fontId="74" fillId="0" borderId="27" xfId="75" applyFont="1" applyBorder="1" applyAlignment="1">
      <alignment horizontal="center" vertical="center" wrapText="1" shrinkToFit="1"/>
      <protection/>
    </xf>
    <xf numFmtId="0" fontId="74" fillId="0" borderId="19" xfId="75" applyFont="1" applyBorder="1" applyAlignment="1">
      <alignment horizontal="center" vertical="center" wrapText="1" shrinkToFit="1"/>
      <protection/>
    </xf>
    <xf numFmtId="0" fontId="74" fillId="0" borderId="0" xfId="75" applyFont="1" applyAlignment="1">
      <alignment horizontal="center" vertical="center" wrapText="1" shrinkToFit="1"/>
      <protection/>
    </xf>
    <xf numFmtId="0" fontId="74" fillId="0" borderId="57" xfId="75" applyFont="1" applyBorder="1" applyAlignment="1">
      <alignment horizontal="center" vertical="center" wrapText="1" shrinkToFit="1"/>
      <protection/>
    </xf>
    <xf numFmtId="0" fontId="74" fillId="0" borderId="23" xfId="75" applyFont="1" applyBorder="1" applyAlignment="1">
      <alignment horizontal="center" vertical="center" wrapText="1" shrinkToFit="1"/>
      <protection/>
    </xf>
    <xf numFmtId="0" fontId="74" fillId="0" borderId="51" xfId="75" applyFont="1" applyBorder="1" applyAlignment="1">
      <alignment horizontal="center" vertical="center" shrinkToFit="1"/>
      <protection/>
    </xf>
    <xf numFmtId="0" fontId="74" fillId="0" borderId="19" xfId="75" applyFont="1" applyBorder="1" applyAlignment="1">
      <alignment horizontal="center" vertical="center" shrinkToFit="1"/>
      <protection/>
    </xf>
    <xf numFmtId="177" fontId="74" fillId="0" borderId="0" xfId="75" applyNumberFormat="1" applyFont="1" applyAlignment="1">
      <alignment horizontal="center" vertical="center"/>
      <protection/>
    </xf>
    <xf numFmtId="177" fontId="74" fillId="0" borderId="14" xfId="75" applyNumberFormat="1" applyFont="1" applyBorder="1" applyAlignment="1">
      <alignment horizontal="center" vertical="center"/>
      <protection/>
    </xf>
    <xf numFmtId="177" fontId="74" fillId="0" borderId="23" xfId="75" applyNumberFormat="1" applyFont="1" applyBorder="1" applyAlignment="1">
      <alignment horizontal="center" vertical="center"/>
      <protection/>
    </xf>
    <xf numFmtId="177" fontId="74" fillId="0" borderId="56" xfId="75" applyNumberFormat="1" applyFont="1" applyBorder="1" applyAlignment="1">
      <alignment horizontal="center" vertical="center"/>
      <protection/>
    </xf>
    <xf numFmtId="180" fontId="74" fillId="0" borderId="0" xfId="75" applyNumberFormat="1" applyFont="1" applyAlignment="1">
      <alignment horizontal="center" vertical="center" shrinkToFit="1"/>
      <protection/>
    </xf>
    <xf numFmtId="180" fontId="74" fillId="0" borderId="12" xfId="75" applyNumberFormat="1" applyFont="1" applyBorder="1" applyAlignment="1">
      <alignment horizontal="center" vertical="center" shrinkToFit="1"/>
      <protection/>
    </xf>
    <xf numFmtId="180" fontId="74" fillId="0" borderId="23" xfId="75" applyNumberFormat="1" applyFont="1" applyBorder="1" applyAlignment="1">
      <alignment horizontal="center" vertical="center" shrinkToFit="1"/>
      <protection/>
    </xf>
    <xf numFmtId="180" fontId="74" fillId="0" borderId="26" xfId="75" applyNumberFormat="1" applyFont="1" applyBorder="1" applyAlignment="1">
      <alignment horizontal="center" vertical="center" shrinkToFit="1"/>
      <protection/>
    </xf>
    <xf numFmtId="0" fontId="62" fillId="0" borderId="0" xfId="75" applyFont="1" applyAlignment="1">
      <alignment horizontal="center" vertical="center" wrapText="1" shrinkToFit="1"/>
      <protection/>
    </xf>
    <xf numFmtId="0" fontId="74" fillId="0" borderId="55" xfId="75" applyFont="1" applyBorder="1" applyAlignment="1">
      <alignment horizontal="center" vertical="center" shrinkToFit="1"/>
      <protection/>
    </xf>
    <xf numFmtId="0" fontId="74" fillId="0" borderId="50" xfId="75" applyFont="1" applyBorder="1" applyAlignment="1">
      <alignment horizontal="center" vertical="center" shrinkToFit="1"/>
      <protection/>
    </xf>
    <xf numFmtId="0" fontId="74" fillId="0" borderId="15" xfId="75" applyFont="1" applyBorder="1" applyAlignment="1">
      <alignment horizontal="center" vertical="center" shrinkToFit="1"/>
      <protection/>
    </xf>
    <xf numFmtId="0" fontId="74" fillId="0" borderId="12" xfId="75" applyFont="1" applyBorder="1" applyAlignment="1">
      <alignment horizontal="center" vertical="center" shrinkToFit="1"/>
      <protection/>
    </xf>
    <xf numFmtId="0" fontId="62" fillId="0" borderId="27" xfId="75" applyFont="1" applyBorder="1" applyAlignment="1">
      <alignment horizontal="center" vertical="center" wrapText="1" shrinkToFit="1"/>
      <protection/>
    </xf>
    <xf numFmtId="0" fontId="2" fillId="0" borderId="55" xfId="75" applyFont="1" applyBorder="1" applyAlignment="1">
      <alignment horizontal="center" vertical="center" shrinkToFit="1"/>
      <protection/>
    </xf>
    <xf numFmtId="0" fontId="2" fillId="0" borderId="15" xfId="75" applyFont="1" applyBorder="1" applyAlignment="1">
      <alignment horizontal="center" vertical="center" shrinkToFit="1"/>
      <protection/>
    </xf>
    <xf numFmtId="0" fontId="75" fillId="0" borderId="27" xfId="75" applyFont="1" applyBorder="1" applyAlignment="1">
      <alignment horizontal="center" vertical="center" shrinkToFit="1"/>
      <protection/>
    </xf>
    <xf numFmtId="0" fontId="2" fillId="0" borderId="60" xfId="75" applyFont="1" applyBorder="1" applyAlignment="1">
      <alignment horizontal="center" vertical="center" shrinkToFit="1"/>
      <protection/>
    </xf>
    <xf numFmtId="0" fontId="2" fillId="0" borderId="11" xfId="75" applyFont="1" applyBorder="1" applyAlignment="1">
      <alignment horizontal="center" vertical="center" shrinkToFit="1"/>
      <protection/>
    </xf>
    <xf numFmtId="0" fontId="2" fillId="0" borderId="61" xfId="75" applyFont="1" applyBorder="1" applyAlignment="1">
      <alignment horizontal="center" vertical="center" shrinkToFit="1"/>
      <protection/>
    </xf>
    <xf numFmtId="176" fontId="7" fillId="0" borderId="19" xfId="75" applyNumberFormat="1" applyFont="1" applyBorder="1" applyAlignment="1">
      <alignment horizontal="center" vertical="center" shrinkToFit="1"/>
      <protection/>
    </xf>
    <xf numFmtId="176" fontId="7" fillId="0" borderId="0" xfId="75" applyNumberFormat="1" applyFont="1" applyAlignment="1">
      <alignment horizontal="center" vertical="center" shrinkToFit="1"/>
      <protection/>
    </xf>
    <xf numFmtId="176" fontId="7" fillId="0" borderId="12" xfId="75" applyNumberFormat="1" applyFont="1" applyBorder="1" applyAlignment="1">
      <alignment horizontal="center" vertical="center" shrinkToFit="1"/>
      <protection/>
    </xf>
    <xf numFmtId="176" fontId="7" fillId="0" borderId="20" xfId="75" applyNumberFormat="1" applyFont="1" applyBorder="1" applyAlignment="1">
      <alignment horizontal="center" vertical="center" shrinkToFit="1"/>
      <protection/>
    </xf>
    <xf numFmtId="0" fontId="5" fillId="0" borderId="62" xfId="75" applyFont="1" applyBorder="1" applyAlignment="1">
      <alignment horizontal="center" vertical="center" shrinkToFit="1"/>
      <protection/>
    </xf>
    <xf numFmtId="0" fontId="5" fillId="0" borderId="11" xfId="75" applyFont="1" applyBorder="1" applyAlignment="1">
      <alignment horizontal="center" vertical="center" shrinkToFit="1"/>
      <protection/>
    </xf>
    <xf numFmtId="0" fontId="5" fillId="0" borderId="13" xfId="75" applyFont="1" applyBorder="1" applyAlignment="1">
      <alignment horizontal="center" vertical="center" shrinkToFit="1"/>
      <protection/>
    </xf>
    <xf numFmtId="0" fontId="5" fillId="0" borderId="15" xfId="75" applyFont="1" applyBorder="1" applyAlignment="1">
      <alignment horizontal="center" vertical="center" shrinkToFit="1"/>
      <protection/>
    </xf>
    <xf numFmtId="0" fontId="5" fillId="0" borderId="0" xfId="75" applyFont="1" applyAlignment="1">
      <alignment horizontal="center" vertical="center" shrinkToFit="1"/>
      <protection/>
    </xf>
    <xf numFmtId="0" fontId="5" fillId="0" borderId="12" xfId="75" applyFont="1" applyBorder="1" applyAlignment="1">
      <alignment horizontal="center" vertical="center" shrinkToFit="1"/>
      <protection/>
    </xf>
    <xf numFmtId="0" fontId="2" fillId="0" borderId="13" xfId="75" applyFont="1" applyBorder="1" applyAlignment="1">
      <alignment horizontal="center" vertical="center" shrinkToFit="1"/>
      <protection/>
    </xf>
    <xf numFmtId="0" fontId="2" fillId="0" borderId="59" xfId="75" applyFont="1" applyBorder="1" applyAlignment="1">
      <alignment horizontal="right" vertical="center" shrinkToFit="1"/>
      <protection/>
    </xf>
    <xf numFmtId="0" fontId="2" fillId="0" borderId="0" xfId="75" applyFont="1" applyAlignment="1">
      <alignment horizontal="right" vertical="center" shrinkToFit="1"/>
      <protection/>
    </xf>
    <xf numFmtId="0" fontId="2" fillId="0" borderId="14" xfId="75" applyFont="1" applyBorder="1" applyAlignment="1">
      <alignment horizontal="right" vertical="center" shrinkToFit="1"/>
      <protection/>
    </xf>
    <xf numFmtId="0" fontId="2" fillId="0" borderId="63" xfId="75" applyFont="1" applyBorder="1" applyAlignment="1">
      <alignment horizontal="center" vertical="center" shrinkToFit="1"/>
      <protection/>
    </xf>
    <xf numFmtId="0" fontId="2" fillId="0" borderId="64" xfId="75" applyFont="1" applyBorder="1" applyAlignment="1">
      <alignment horizontal="center" vertical="center" shrinkToFit="1"/>
      <protection/>
    </xf>
    <xf numFmtId="0" fontId="2" fillId="0" borderId="59" xfId="75" applyFont="1" applyBorder="1" applyAlignment="1">
      <alignment horizontal="center" vertical="center" shrinkToFit="1"/>
      <protection/>
    </xf>
    <xf numFmtId="0" fontId="2" fillId="0" borderId="62" xfId="75" applyFont="1" applyBorder="1" applyAlignment="1">
      <alignment horizontal="center" vertical="center" shrinkToFit="1"/>
      <protection/>
    </xf>
    <xf numFmtId="0" fontId="78" fillId="0" borderId="11" xfId="75" applyFont="1" applyBorder="1" applyAlignment="1">
      <alignment horizontal="left" vertical="center" shrinkToFit="1"/>
      <protection/>
    </xf>
    <xf numFmtId="0" fontId="67" fillId="0" borderId="11" xfId="75" applyFont="1" applyBorder="1" applyAlignment="1">
      <alignment horizontal="left" vertical="center" shrinkToFit="1"/>
      <protection/>
    </xf>
    <xf numFmtId="0" fontId="67" fillId="0" borderId="10" xfId="75" applyFont="1" applyBorder="1" applyAlignment="1">
      <alignment horizontal="left" vertical="center" shrinkToFit="1"/>
      <protection/>
    </xf>
    <xf numFmtId="180" fontId="7" fillId="0" borderId="15" xfId="75" applyNumberFormat="1" applyFont="1" applyBorder="1" applyAlignment="1">
      <alignment horizontal="center" vertical="center" shrinkToFit="1"/>
      <protection/>
    </xf>
    <xf numFmtId="180" fontId="7" fillId="0" borderId="17" xfId="75" applyNumberFormat="1" applyFont="1" applyBorder="1" applyAlignment="1">
      <alignment horizontal="center" vertical="center" shrinkToFit="1"/>
      <protection/>
    </xf>
    <xf numFmtId="180" fontId="7" fillId="0" borderId="10" xfId="75" applyNumberFormat="1" applyFont="1" applyBorder="1" applyAlignment="1">
      <alignment horizontal="center" vertical="center" shrinkToFit="1"/>
      <protection/>
    </xf>
    <xf numFmtId="180" fontId="7" fillId="0" borderId="54" xfId="75" applyNumberFormat="1" applyFont="1" applyBorder="1" applyAlignment="1">
      <alignment horizontal="center" vertical="center" shrinkToFit="1"/>
      <protection/>
    </xf>
    <xf numFmtId="0" fontId="7" fillId="0" borderId="22" xfId="75" applyFont="1" applyBorder="1" applyAlignment="1">
      <alignment horizontal="center" vertical="center" shrinkToFit="1"/>
      <protection/>
    </xf>
    <xf numFmtId="0" fontId="7" fillId="0" borderId="10" xfId="75" applyFont="1" applyBorder="1" applyAlignment="1">
      <alignment horizontal="center" vertical="center" shrinkToFit="1"/>
      <protection/>
    </xf>
    <xf numFmtId="0" fontId="7" fillId="0" borderId="53" xfId="75" applyFont="1" applyBorder="1" applyAlignment="1">
      <alignment horizontal="center" vertical="center" shrinkToFit="1"/>
      <protection/>
    </xf>
    <xf numFmtId="177" fontId="7" fillId="0" borderId="10" xfId="75" applyNumberFormat="1" applyFont="1" applyBorder="1" applyAlignment="1">
      <alignment horizontal="center" vertical="center"/>
      <protection/>
    </xf>
    <xf numFmtId="177" fontId="7" fillId="0" borderId="18" xfId="75" applyNumberFormat="1" applyFont="1" applyBorder="1" applyAlignment="1">
      <alignment horizontal="center" vertical="center"/>
      <protection/>
    </xf>
    <xf numFmtId="0" fontId="1" fillId="0" borderId="0" xfId="75" applyAlignment="1">
      <alignment horizontal="center" vertical="center" shrinkToFit="1"/>
      <protection/>
    </xf>
    <xf numFmtId="0" fontId="1" fillId="0" borderId="65" xfId="75" applyBorder="1" applyAlignment="1">
      <alignment horizontal="center" vertical="center" shrinkToFit="1"/>
      <protection/>
    </xf>
    <xf numFmtId="0" fontId="2" fillId="0" borderId="0" xfId="75" applyFont="1" applyAlignment="1" quotePrefix="1">
      <alignment horizontal="left" vertical="top" shrinkToFit="1"/>
      <protection/>
    </xf>
    <xf numFmtId="0" fontId="74" fillId="0" borderId="57" xfId="75" applyFont="1" applyBorder="1" applyAlignment="1">
      <alignment horizontal="center" vertical="center" shrinkToFit="1"/>
      <protection/>
    </xf>
    <xf numFmtId="0" fontId="74" fillId="0" borderId="23" xfId="75" applyFont="1" applyBorder="1" applyAlignment="1">
      <alignment horizontal="center" vertical="center" shrinkToFit="1"/>
      <protection/>
    </xf>
    <xf numFmtId="0" fontId="74" fillId="0" borderId="26" xfId="75" applyFont="1" applyBorder="1" applyAlignment="1">
      <alignment horizontal="center" vertical="center" shrinkToFit="1"/>
      <protection/>
    </xf>
    <xf numFmtId="0" fontId="1" fillId="0" borderId="19" xfId="75" applyBorder="1" applyAlignment="1">
      <alignment horizontal="center" vertical="center" shrinkToFit="1"/>
      <protection/>
    </xf>
    <xf numFmtId="0" fontId="1" fillId="0" borderId="66" xfId="75" applyBorder="1" applyAlignment="1">
      <alignment horizontal="center" vertical="center" shrinkToFit="1"/>
      <protection/>
    </xf>
    <xf numFmtId="0" fontId="13" fillId="0" borderId="0" xfId="75" applyFont="1" applyAlignment="1">
      <alignment horizontal="center" vertical="center" shrinkToFit="1"/>
      <protection/>
    </xf>
    <xf numFmtId="177" fontId="2" fillId="0" borderId="0" xfId="75" applyNumberFormat="1" applyFont="1" applyAlignment="1">
      <alignment horizontal="center" vertical="center" shrinkToFit="1"/>
      <protection/>
    </xf>
    <xf numFmtId="0" fontId="67" fillId="0" borderId="51" xfId="75" applyFont="1" applyBorder="1" applyAlignment="1">
      <alignment horizontal="center" vertical="center" wrapText="1" shrinkToFit="1"/>
      <protection/>
    </xf>
    <xf numFmtId="0" fontId="67" fillId="0" borderId="27" xfId="75" applyFont="1" applyBorder="1" applyAlignment="1">
      <alignment horizontal="center" vertical="center" wrapText="1" shrinkToFit="1"/>
      <protection/>
    </xf>
    <xf numFmtId="0" fontId="67" fillId="0" borderId="19" xfId="75" applyFont="1" applyBorder="1" applyAlignment="1">
      <alignment horizontal="center" vertical="center" wrapText="1" shrinkToFit="1"/>
      <protection/>
    </xf>
    <xf numFmtId="0" fontId="67" fillId="0" borderId="0" xfId="75" applyFont="1" applyAlignment="1">
      <alignment horizontal="center" vertical="center" wrapText="1" shrinkToFit="1"/>
      <protection/>
    </xf>
    <xf numFmtId="0" fontId="67" fillId="0" borderId="57" xfId="75" applyFont="1" applyBorder="1" applyAlignment="1">
      <alignment horizontal="center" vertical="center" wrapText="1" shrinkToFit="1"/>
      <protection/>
    </xf>
    <xf numFmtId="0" fontId="67" fillId="0" borderId="23" xfId="75" applyFont="1" applyBorder="1" applyAlignment="1">
      <alignment horizontal="center" vertical="center" wrapText="1" shrinkToFit="1"/>
      <protection/>
    </xf>
    <xf numFmtId="180" fontId="67" fillId="0" borderId="67" xfId="75" applyNumberFormat="1" applyFont="1" applyBorder="1" applyAlignment="1">
      <alignment horizontal="center" vertical="center" shrinkToFit="1"/>
      <protection/>
    </xf>
    <xf numFmtId="180" fontId="67" fillId="0" borderId="23" xfId="75" applyNumberFormat="1" applyFont="1" applyBorder="1" applyAlignment="1">
      <alignment horizontal="center" vertical="center" shrinkToFit="1"/>
      <protection/>
    </xf>
    <xf numFmtId="180" fontId="67" fillId="0" borderId="26" xfId="75" applyNumberFormat="1" applyFont="1" applyBorder="1" applyAlignment="1">
      <alignment horizontal="center" vertical="center" shrinkToFit="1"/>
      <protection/>
    </xf>
    <xf numFmtId="0" fontId="1" fillId="0" borderId="12" xfId="75" applyBorder="1" applyAlignment="1">
      <alignment horizontal="center" vertical="center" shrinkToFit="1"/>
      <protection/>
    </xf>
    <xf numFmtId="0" fontId="2" fillId="0" borderId="12" xfId="75" applyFont="1" applyBorder="1" applyAlignment="1">
      <alignment horizontal="right" vertical="center" shrinkToFit="1"/>
      <protection/>
    </xf>
    <xf numFmtId="0" fontId="2" fillId="0" borderId="48" xfId="75" applyFont="1" applyBorder="1" applyAlignment="1">
      <alignment horizontal="center" vertical="center" shrinkToFit="1"/>
      <protection/>
    </xf>
    <xf numFmtId="0" fontId="2" fillId="0" borderId="68" xfId="75" applyFont="1" applyBorder="1" applyAlignment="1">
      <alignment horizontal="center" vertical="center" shrinkToFit="1"/>
      <protection/>
    </xf>
    <xf numFmtId="0" fontId="2" fillId="0" borderId="65" xfId="75" applyFont="1" applyBorder="1" applyAlignment="1">
      <alignment horizontal="center" vertical="center" shrinkToFit="1"/>
      <protection/>
    </xf>
    <xf numFmtId="0" fontId="2" fillId="0" borderId="69" xfId="75" applyFont="1" applyBorder="1" applyAlignment="1">
      <alignment horizontal="center" vertical="center" shrinkToFit="1"/>
      <protection/>
    </xf>
    <xf numFmtId="177" fontId="67" fillId="0" borderId="23" xfId="75" applyNumberFormat="1" applyFont="1" applyBorder="1" applyAlignment="1">
      <alignment horizontal="center" vertical="center"/>
      <protection/>
    </xf>
    <xf numFmtId="177" fontId="67" fillId="0" borderId="56" xfId="75" applyNumberFormat="1" applyFont="1" applyBorder="1" applyAlignment="1">
      <alignment horizontal="center" vertical="center"/>
      <protection/>
    </xf>
    <xf numFmtId="0" fontId="2" fillId="0" borderId="0" xfId="75" applyFont="1" applyAlignment="1" quotePrefix="1">
      <alignment horizontal="center" vertical="center" shrinkToFit="1"/>
      <protection/>
    </xf>
    <xf numFmtId="0" fontId="2" fillId="0" borderId="46" xfId="75" applyFont="1" applyBorder="1" applyAlignment="1" quotePrefix="1">
      <alignment horizontal="center" vertical="center" shrinkToFit="1"/>
      <protection/>
    </xf>
    <xf numFmtId="0" fontId="2" fillId="0" borderId="70" xfId="75" applyFont="1" applyBorder="1" applyAlignment="1" quotePrefix="1">
      <alignment horizontal="left" vertical="top" shrinkToFit="1"/>
      <protection/>
    </xf>
    <xf numFmtId="0" fontId="2" fillId="0" borderId="47" xfId="75" applyFont="1" applyBorder="1" applyAlignment="1">
      <alignment horizontal="left" vertical="top" shrinkToFit="1"/>
      <protection/>
    </xf>
    <xf numFmtId="0" fontId="2" fillId="0" borderId="19" xfId="75" applyFont="1" applyBorder="1" applyAlignment="1">
      <alignment horizontal="left" vertical="top" shrinkToFit="1"/>
      <protection/>
    </xf>
    <xf numFmtId="0" fontId="2" fillId="0" borderId="48" xfId="75" applyFont="1" applyBorder="1" applyAlignment="1">
      <alignment horizontal="left" vertical="top" shrinkToFit="1"/>
      <protection/>
    </xf>
    <xf numFmtId="0" fontId="6" fillId="0" borderId="0" xfId="75" applyFont="1" applyAlignment="1">
      <alignment horizontal="left" vertical="center" shrinkToFit="1"/>
      <protection/>
    </xf>
    <xf numFmtId="0" fontId="2" fillId="0" borderId="10" xfId="75" applyFont="1" applyBorder="1" applyAlignment="1">
      <alignment horizontal="left" vertical="center" shrinkToFit="1"/>
      <protection/>
    </xf>
    <xf numFmtId="0" fontId="12" fillId="0" borderId="11" xfId="75" applyFont="1" applyBorder="1" applyAlignment="1">
      <alignment horizontal="center" vertical="center" shrinkToFit="1"/>
      <protection/>
    </xf>
    <xf numFmtId="0" fontId="12" fillId="0" borderId="0" xfId="75" applyFont="1" applyAlignment="1">
      <alignment horizontal="center" vertical="center" shrinkToFit="1"/>
      <protection/>
    </xf>
    <xf numFmtId="0" fontId="2" fillId="0" borderId="71" xfId="75" applyFont="1" applyBorder="1" applyAlignment="1">
      <alignment horizontal="left" vertical="top" shrinkToFit="1"/>
      <protection/>
    </xf>
    <xf numFmtId="0" fontId="2" fillId="0" borderId="12" xfId="75" applyFont="1" applyBorder="1" applyAlignment="1">
      <alignment horizontal="left" vertical="top" shrinkToFit="1"/>
      <protection/>
    </xf>
    <xf numFmtId="178" fontId="67" fillId="0" borderId="58" xfId="75" applyNumberFormat="1" applyFont="1" applyBorder="1" applyAlignment="1">
      <alignment horizontal="center" vertical="center" shrinkToFit="1"/>
      <protection/>
    </xf>
    <xf numFmtId="178" fontId="67" fillId="0" borderId="59" xfId="75" applyNumberFormat="1" applyFont="1" applyBorder="1" applyAlignment="1">
      <alignment horizontal="center" vertical="center" shrinkToFit="1"/>
      <protection/>
    </xf>
    <xf numFmtId="0" fontId="1" fillId="0" borderId="69" xfId="75" applyBorder="1" applyAlignment="1">
      <alignment horizontal="center" vertical="center" shrinkToFit="1"/>
      <protection/>
    </xf>
    <xf numFmtId="0" fontId="1" fillId="0" borderId="46" xfId="75" applyBorder="1" applyAlignment="1">
      <alignment horizontal="center" vertical="center" shrinkToFit="1"/>
      <protection/>
    </xf>
    <xf numFmtId="0" fontId="1" fillId="0" borderId="68" xfId="75" applyBorder="1" applyAlignment="1">
      <alignment horizontal="center" vertical="center" shrinkToFit="1"/>
      <protection/>
    </xf>
    <xf numFmtId="0" fontId="5" fillId="0" borderId="0" xfId="75" applyFont="1" applyAlignment="1">
      <alignment horizontal="left" vertical="center" indent="1" shrinkToFit="1"/>
      <protection/>
    </xf>
    <xf numFmtId="0" fontId="79" fillId="0" borderId="62" xfId="75" applyFont="1" applyBorder="1" applyAlignment="1">
      <alignment horizontal="center" vertical="center" wrapText="1" shrinkToFit="1"/>
      <protection/>
    </xf>
    <xf numFmtId="0" fontId="79" fillId="0" borderId="11" xfId="75" applyFont="1" applyBorder="1" applyAlignment="1">
      <alignment horizontal="center" vertical="center" shrinkToFit="1"/>
      <protection/>
    </xf>
    <xf numFmtId="0" fontId="79" fillId="0" borderId="61" xfId="75" applyFont="1" applyBorder="1" applyAlignment="1">
      <alignment horizontal="center" vertical="center" shrinkToFit="1"/>
      <protection/>
    </xf>
    <xf numFmtId="0" fontId="79" fillId="0" borderId="15" xfId="75" applyFont="1" applyBorder="1" applyAlignment="1">
      <alignment horizontal="center" vertical="center" shrinkToFit="1"/>
      <protection/>
    </xf>
    <xf numFmtId="0" fontId="79" fillId="0" borderId="0" xfId="75" applyFont="1" applyAlignment="1">
      <alignment horizontal="center" vertical="center" shrinkToFit="1"/>
      <protection/>
    </xf>
    <xf numFmtId="0" fontId="79" fillId="0" borderId="20" xfId="75" applyFont="1" applyBorder="1" applyAlignment="1">
      <alignment horizontal="center" vertical="center" shrinkToFit="1"/>
      <protection/>
    </xf>
    <xf numFmtId="0" fontId="79" fillId="0" borderId="17" xfId="75" applyFont="1" applyBorder="1" applyAlignment="1">
      <alignment horizontal="center" vertical="center" shrinkToFit="1"/>
      <protection/>
    </xf>
    <xf numFmtId="0" fontId="79" fillId="0" borderId="10" xfId="75" applyFont="1" applyBorder="1" applyAlignment="1">
      <alignment horizontal="center" vertical="center" shrinkToFit="1"/>
      <protection/>
    </xf>
    <xf numFmtId="0" fontId="79" fillId="0" borderId="53" xfId="75" applyFont="1" applyBorder="1" applyAlignment="1">
      <alignment horizontal="center" vertical="center" shrinkToFit="1"/>
      <protection/>
    </xf>
    <xf numFmtId="178" fontId="7" fillId="0" borderId="11" xfId="75" applyNumberFormat="1" applyFont="1" applyBorder="1" applyAlignment="1">
      <alignment horizontal="center" vertical="center" shrinkToFit="1"/>
      <protection/>
    </xf>
    <xf numFmtId="179" fontId="7" fillId="0" borderId="11" xfId="75" applyNumberFormat="1" applyFont="1" applyBorder="1" applyAlignment="1">
      <alignment horizontal="center" vertical="center"/>
      <protection/>
    </xf>
    <xf numFmtId="179" fontId="7" fillId="0" borderId="64" xfId="75" applyNumberFormat="1" applyFont="1" applyBorder="1" applyAlignment="1">
      <alignment horizontal="center" vertical="center"/>
      <protection/>
    </xf>
    <xf numFmtId="179" fontId="7" fillId="0" borderId="21" xfId="75" applyNumberFormat="1" applyFont="1" applyBorder="1" applyAlignment="1">
      <alignment horizontal="center" vertical="center"/>
      <protection/>
    </xf>
    <xf numFmtId="0" fontId="5" fillId="0" borderId="51" xfId="75" applyFont="1" applyBorder="1" applyAlignment="1">
      <alignment horizontal="center" vertical="center" shrinkToFit="1"/>
      <protection/>
    </xf>
    <xf numFmtId="0" fontId="5" fillId="0" borderId="27" xfId="75" applyFont="1" applyBorder="1" applyAlignment="1">
      <alignment horizontal="center" vertical="center" shrinkToFit="1"/>
      <protection/>
    </xf>
    <xf numFmtId="0" fontId="5" fillId="0" borderId="19" xfId="75" applyFont="1" applyBorder="1" applyAlignment="1">
      <alignment horizontal="center" vertical="center" shrinkToFit="1"/>
      <protection/>
    </xf>
    <xf numFmtId="0" fontId="8" fillId="0" borderId="27" xfId="75" applyFont="1" applyBorder="1" applyAlignment="1">
      <alignment horizontal="center" vertical="center" shrinkToFit="1"/>
      <protection/>
    </xf>
    <xf numFmtId="0" fontId="8" fillId="0" borderId="0" xfId="75" applyFont="1" applyAlignment="1">
      <alignment horizontal="center" vertical="center" shrinkToFit="1"/>
      <protection/>
    </xf>
    <xf numFmtId="0" fontId="27" fillId="0" borderId="0" xfId="75" applyFont="1" applyAlignment="1">
      <alignment horizontal="center" vertical="center" wrapText="1" shrinkToFit="1"/>
      <protection/>
    </xf>
    <xf numFmtId="0" fontId="27" fillId="0" borderId="0" xfId="75" applyFont="1" applyAlignment="1">
      <alignment horizontal="center" vertical="center" shrinkToFit="1"/>
      <protection/>
    </xf>
    <xf numFmtId="0" fontId="27" fillId="0" borderId="27" xfId="75" applyFont="1" applyBorder="1" applyAlignment="1">
      <alignment horizontal="center" wrapText="1" shrinkToFit="1"/>
      <protection/>
    </xf>
    <xf numFmtId="0" fontId="27" fillId="0" borderId="27" xfId="75" applyFont="1" applyBorder="1" applyAlignment="1">
      <alignment horizontal="center" shrinkToFit="1"/>
      <protection/>
    </xf>
    <xf numFmtId="0" fontId="27" fillId="0" borderId="0" xfId="75" applyFont="1" applyAlignment="1">
      <alignment horizontal="center" shrinkToFit="1"/>
      <protection/>
    </xf>
    <xf numFmtId="0" fontId="80" fillId="0" borderId="0" xfId="75" applyFont="1" applyAlignment="1">
      <alignment horizontal="center" vertical="center" wrapText="1" shrinkToFit="1"/>
      <protection/>
    </xf>
    <xf numFmtId="0" fontId="80" fillId="0" borderId="12" xfId="75" applyFont="1" applyBorder="1" applyAlignment="1">
      <alignment horizontal="center" vertical="center" shrinkToFit="1"/>
      <protection/>
    </xf>
    <xf numFmtId="0" fontId="80" fillId="0" borderId="0" xfId="75" applyFont="1" applyAlignment="1">
      <alignment horizontal="center" vertical="center" shrinkToFit="1"/>
      <protection/>
    </xf>
    <xf numFmtId="0" fontId="27" fillId="0" borderId="27" xfId="75" applyFont="1" applyBorder="1" applyAlignment="1">
      <alignment horizontal="center" vertical="center" wrapText="1" shrinkToFit="1"/>
      <protection/>
    </xf>
    <xf numFmtId="0" fontId="27" fillId="0" borderId="50" xfId="75" applyFont="1" applyBorder="1" applyAlignment="1">
      <alignment horizontal="center" vertical="center" shrinkToFit="1"/>
      <protection/>
    </xf>
    <xf numFmtId="0" fontId="27" fillId="0" borderId="12" xfId="75" applyFont="1" applyBorder="1" applyAlignment="1">
      <alignment horizontal="center" vertical="center" shrinkToFit="1"/>
      <protection/>
    </xf>
    <xf numFmtId="0" fontId="67" fillId="0" borderId="59" xfId="75" applyFont="1" applyBorder="1" applyAlignment="1">
      <alignment horizontal="center" vertical="center" shrinkToFit="1"/>
      <protection/>
    </xf>
    <xf numFmtId="0" fontId="67" fillId="0" borderId="72" xfId="75" applyFont="1" applyBorder="1" applyAlignment="1">
      <alignment horizontal="center" vertical="center" shrinkToFit="1"/>
      <protection/>
    </xf>
    <xf numFmtId="0" fontId="67" fillId="0" borderId="23" xfId="75" applyFont="1" applyBorder="1" applyAlignment="1">
      <alignment horizontal="center" vertical="center" shrinkToFit="1"/>
      <protection/>
    </xf>
    <xf numFmtId="0" fontId="80" fillId="0" borderId="19" xfId="75" applyFont="1" applyBorder="1" applyAlignment="1">
      <alignment horizontal="center" vertical="center" wrapText="1" shrinkToFit="1"/>
      <protection/>
    </xf>
    <xf numFmtId="0" fontId="80" fillId="0" borderId="19" xfId="75" applyFont="1" applyBorder="1" applyAlignment="1">
      <alignment horizontal="center" vertical="center" shrinkToFit="1"/>
      <protection/>
    </xf>
    <xf numFmtId="0" fontId="80" fillId="0" borderId="27" xfId="75" applyFont="1" applyBorder="1" applyAlignment="1">
      <alignment horizontal="center" vertical="center" wrapText="1" shrinkToFit="1"/>
      <protection/>
    </xf>
    <xf numFmtId="0" fontId="80" fillId="0" borderId="27" xfId="75" applyFont="1" applyBorder="1" applyAlignment="1">
      <alignment horizontal="center" vertical="center" shrinkToFit="1"/>
      <protection/>
    </xf>
    <xf numFmtId="0" fontId="80" fillId="0" borderId="50" xfId="75" applyFont="1" applyBorder="1" applyAlignment="1">
      <alignment horizontal="center" vertical="center" shrinkToFit="1"/>
      <protection/>
    </xf>
    <xf numFmtId="0" fontId="4" fillId="0" borderId="0" xfId="75" applyFont="1" applyAlignment="1">
      <alignment horizontal="center" vertical="center" shrinkToFit="1"/>
      <protection/>
    </xf>
    <xf numFmtId="0" fontId="62" fillId="0" borderId="10" xfId="75" applyFont="1" applyBorder="1" applyAlignment="1">
      <alignment horizontal="center" vertical="center" shrinkToFit="1"/>
      <protection/>
    </xf>
    <xf numFmtId="2" fontId="7" fillId="0" borderId="19" xfId="75" applyNumberFormat="1" applyFont="1" applyBorder="1" applyAlignment="1">
      <alignment horizontal="center" vertical="center" shrinkToFit="1"/>
      <protection/>
    </xf>
    <xf numFmtId="2" fontId="7" fillId="0" borderId="0" xfId="75" applyNumberFormat="1" applyFont="1" applyAlignment="1">
      <alignment horizontal="center" vertical="center" shrinkToFit="1"/>
      <protection/>
    </xf>
    <xf numFmtId="2" fontId="7" fillId="0" borderId="12" xfId="75" applyNumberFormat="1" applyFont="1" applyBorder="1" applyAlignment="1">
      <alignment horizontal="center" vertical="center" shrinkToFit="1"/>
      <protection/>
    </xf>
    <xf numFmtId="2" fontId="7" fillId="0" borderId="20" xfId="75" applyNumberFormat="1" applyFont="1" applyBorder="1" applyAlignment="1">
      <alignment horizontal="center" vertical="center" shrinkToFit="1"/>
      <protection/>
    </xf>
    <xf numFmtId="0" fontId="2" fillId="0" borderId="7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8" fillId="0" borderId="79" xfId="100" applyFont="1" applyBorder="1" applyAlignment="1">
      <alignment horizontal="center" vertical="center"/>
      <protection/>
    </xf>
    <xf numFmtId="0" fontId="18" fillId="0" borderId="14" xfId="100" applyFont="1" applyBorder="1" applyAlignment="1">
      <alignment horizontal="center" vertical="center"/>
      <protection/>
    </xf>
    <xf numFmtId="0" fontId="18" fillId="0" borderId="80" xfId="100" applyFont="1" applyBorder="1" applyAlignment="1">
      <alignment horizontal="center" vertical="center"/>
      <protection/>
    </xf>
    <xf numFmtId="0" fontId="18" fillId="0" borderId="81" xfId="100" applyFont="1" applyBorder="1" applyAlignment="1">
      <alignment horizontal="center" vertical="center"/>
      <protection/>
    </xf>
    <xf numFmtId="0" fontId="18" fillId="0" borderId="82" xfId="100" applyFont="1" applyBorder="1" applyAlignment="1">
      <alignment horizontal="center" vertical="center"/>
      <protection/>
    </xf>
    <xf numFmtId="0" fontId="18" fillId="0" borderId="83" xfId="100" applyFont="1" applyBorder="1" applyAlignment="1">
      <alignment horizontal="center" vertical="center"/>
      <protection/>
    </xf>
    <xf numFmtId="0" fontId="18" fillId="0" borderId="21" xfId="100" applyFont="1" applyBorder="1" applyAlignment="1">
      <alignment horizontal="center" vertical="center"/>
      <protection/>
    </xf>
    <xf numFmtId="0" fontId="18" fillId="0" borderId="84" xfId="100" applyFont="1" applyBorder="1" applyAlignment="1">
      <alignment horizontal="center" vertical="center"/>
      <protection/>
    </xf>
    <xf numFmtId="0" fontId="18" fillId="0" borderId="85" xfId="100" applyFont="1" applyBorder="1" applyAlignment="1">
      <alignment horizontal="center" vertical="center"/>
      <protection/>
    </xf>
    <xf numFmtId="0" fontId="18" fillId="0" borderId="86" xfId="100" applyFont="1" applyBorder="1" applyAlignment="1">
      <alignment horizontal="center" vertical="center"/>
      <protection/>
    </xf>
    <xf numFmtId="0" fontId="18" fillId="0" borderId="87" xfId="100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88" xfId="100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67" fillId="0" borderId="62" xfId="96" applyFont="1" applyBorder="1" applyAlignment="1">
      <alignment horizontal="center" vertical="center" wrapText="1"/>
      <protection/>
    </xf>
    <xf numFmtId="0" fontId="67" fillId="0" borderId="64" xfId="96" applyFont="1" applyBorder="1" applyAlignment="1">
      <alignment horizontal="center" vertical="center"/>
      <protection/>
    </xf>
    <xf numFmtId="0" fontId="67" fillId="0" borderId="15" xfId="96" applyFont="1" applyBorder="1" applyAlignment="1">
      <alignment horizontal="center" vertical="center"/>
      <protection/>
    </xf>
    <xf numFmtId="0" fontId="67" fillId="0" borderId="14" xfId="96" applyFont="1" applyBorder="1" applyAlignment="1">
      <alignment horizontal="center" vertical="center"/>
      <protection/>
    </xf>
    <xf numFmtId="0" fontId="67" fillId="0" borderId="62" xfId="96" applyFont="1" applyBorder="1" applyAlignment="1">
      <alignment horizontal="center" vertical="center"/>
      <protection/>
    </xf>
    <xf numFmtId="0" fontId="7" fillId="0" borderId="62" xfId="96" applyFont="1" applyBorder="1" applyAlignment="1">
      <alignment horizontal="center" vertical="center"/>
      <protection/>
    </xf>
    <xf numFmtId="0" fontId="7" fillId="0" borderId="64" xfId="96" applyFont="1" applyBorder="1" applyAlignment="1">
      <alignment horizontal="center" vertical="center"/>
      <protection/>
    </xf>
    <xf numFmtId="0" fontId="7" fillId="0" borderId="15" xfId="96" applyFont="1" applyBorder="1" applyAlignment="1">
      <alignment horizontal="center" vertical="center"/>
      <protection/>
    </xf>
    <xf numFmtId="0" fontId="7" fillId="0" borderId="14" xfId="96" applyFont="1" applyBorder="1" applyAlignment="1">
      <alignment horizontal="center" vertical="center"/>
      <protection/>
    </xf>
    <xf numFmtId="56" fontId="67" fillId="0" borderId="15" xfId="96" applyNumberFormat="1" applyFont="1" applyBorder="1" applyAlignment="1">
      <alignment horizontal="center" vertical="center"/>
      <protection/>
    </xf>
    <xf numFmtId="0" fontId="67" fillId="0" borderId="17" xfId="96" applyFont="1" applyBorder="1" applyAlignment="1">
      <alignment horizontal="center" vertical="center"/>
      <protection/>
    </xf>
    <xf numFmtId="0" fontId="67" fillId="0" borderId="18" xfId="96" applyFont="1" applyBorder="1" applyAlignment="1">
      <alignment horizontal="center" vertical="center"/>
      <protection/>
    </xf>
    <xf numFmtId="0" fontId="18" fillId="0" borderId="0" xfId="96" applyFont="1" applyAlignment="1">
      <alignment horizontal="center" vertical="center"/>
      <protection/>
    </xf>
    <xf numFmtId="0" fontId="7" fillId="0" borderId="91" xfId="96" applyFont="1" applyBorder="1" applyAlignment="1">
      <alignment horizontal="center" vertical="center"/>
      <protection/>
    </xf>
    <xf numFmtId="0" fontId="19" fillId="0" borderId="91" xfId="96" applyFont="1" applyBorder="1" applyAlignment="1">
      <alignment horizontal="center" vertical="center"/>
      <protection/>
    </xf>
    <xf numFmtId="0" fontId="18" fillId="0" borderId="91" xfId="96" applyFont="1" applyBorder="1" applyAlignment="1">
      <alignment horizontal="center" vertical="center"/>
      <protection/>
    </xf>
    <xf numFmtId="0" fontId="5" fillId="0" borderId="62" xfId="96" applyFont="1" applyBorder="1" applyAlignment="1">
      <alignment horizontal="center" vertical="center"/>
      <protection/>
    </xf>
    <xf numFmtId="0" fontId="5" fillId="0" borderId="64" xfId="96" applyFont="1" applyBorder="1" applyAlignment="1">
      <alignment horizontal="center" vertical="center"/>
      <protection/>
    </xf>
    <xf numFmtId="0" fontId="5" fillId="0" borderId="15" xfId="96" applyFont="1" applyBorder="1" applyAlignment="1">
      <alignment horizontal="center" vertical="center"/>
      <protection/>
    </xf>
    <xf numFmtId="0" fontId="5" fillId="0" borderId="14" xfId="96" applyFont="1" applyBorder="1" applyAlignment="1">
      <alignment horizontal="center" vertical="center"/>
      <protection/>
    </xf>
    <xf numFmtId="56" fontId="7" fillId="0" borderId="15" xfId="96" applyNumberFormat="1" applyFont="1" applyBorder="1" applyAlignment="1">
      <alignment horizontal="center" vertical="center"/>
      <protection/>
    </xf>
    <xf numFmtId="0" fontId="7" fillId="0" borderId="17" xfId="96" applyFont="1" applyBorder="1" applyAlignment="1">
      <alignment horizontal="center" vertical="center"/>
      <protection/>
    </xf>
    <xf numFmtId="0" fontId="7" fillId="0" borderId="18" xfId="96" applyFont="1" applyBorder="1" applyAlignment="1">
      <alignment horizontal="center" vertical="center"/>
      <protection/>
    </xf>
    <xf numFmtId="0" fontId="2" fillId="0" borderId="62" xfId="96" applyFont="1" applyBorder="1" applyAlignment="1">
      <alignment horizontal="center" vertical="center"/>
      <protection/>
    </xf>
    <xf numFmtId="0" fontId="2" fillId="0" borderId="64" xfId="96" applyFont="1" applyBorder="1" applyAlignment="1">
      <alignment horizontal="center" vertical="center"/>
      <protection/>
    </xf>
    <xf numFmtId="0" fontId="2" fillId="0" borderId="15" xfId="96" applyFont="1" applyBorder="1" applyAlignment="1">
      <alignment horizontal="center" vertical="center"/>
      <protection/>
    </xf>
    <xf numFmtId="0" fontId="2" fillId="0" borderId="14" xfId="96" applyFont="1" applyBorder="1" applyAlignment="1">
      <alignment horizontal="center" vertical="center"/>
      <protection/>
    </xf>
    <xf numFmtId="56" fontId="2" fillId="0" borderId="15" xfId="96" applyNumberFormat="1" applyFont="1" applyBorder="1" applyAlignment="1">
      <alignment horizontal="center" vertical="center"/>
      <protection/>
    </xf>
    <xf numFmtId="0" fontId="2" fillId="0" borderId="17" xfId="96" applyFont="1" applyBorder="1" applyAlignment="1">
      <alignment horizontal="center" vertical="center"/>
      <protection/>
    </xf>
    <xf numFmtId="0" fontId="2" fillId="0" borderId="18" xfId="96" applyFont="1" applyBorder="1" applyAlignment="1">
      <alignment horizontal="center" vertical="center"/>
      <protection/>
    </xf>
    <xf numFmtId="0" fontId="62" fillId="0" borderId="62" xfId="96" applyFont="1" applyBorder="1" applyAlignment="1">
      <alignment horizontal="center" vertical="center"/>
      <protection/>
    </xf>
    <xf numFmtId="0" fontId="62" fillId="0" borderId="64" xfId="96" applyFont="1" applyBorder="1" applyAlignment="1">
      <alignment horizontal="center" vertical="center"/>
      <protection/>
    </xf>
    <xf numFmtId="0" fontId="62" fillId="0" borderId="15" xfId="96" applyFont="1" applyBorder="1" applyAlignment="1">
      <alignment horizontal="center" vertical="center"/>
      <protection/>
    </xf>
    <xf numFmtId="0" fontId="62" fillId="0" borderId="14" xfId="96" applyFont="1" applyBorder="1" applyAlignment="1">
      <alignment horizontal="center" vertical="center"/>
      <protection/>
    </xf>
    <xf numFmtId="56" fontId="62" fillId="0" borderId="15" xfId="96" applyNumberFormat="1" applyFont="1" applyBorder="1" applyAlignment="1">
      <alignment horizontal="center" vertical="center"/>
      <protection/>
    </xf>
    <xf numFmtId="0" fontId="62" fillId="0" borderId="17" xfId="96" applyFont="1" applyBorder="1" applyAlignment="1">
      <alignment horizontal="center" vertical="center"/>
      <protection/>
    </xf>
    <xf numFmtId="0" fontId="62" fillId="0" borderId="18" xfId="96" applyFont="1" applyBorder="1" applyAlignment="1">
      <alignment horizontal="center" vertical="center"/>
      <protection/>
    </xf>
    <xf numFmtId="0" fontId="62" fillId="0" borderId="62" xfId="96" applyFont="1" applyBorder="1" applyAlignment="1">
      <alignment horizontal="center" vertical="center" wrapText="1"/>
      <protection/>
    </xf>
    <xf numFmtId="0" fontId="2" fillId="0" borderId="0" xfId="92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92" applyFont="1" applyAlignment="1">
      <alignment horizontal="center" vertical="center"/>
    </xf>
    <xf numFmtId="10" fontId="7" fillId="0" borderId="0" xfId="92" applyNumberFormat="1" applyFont="1" applyAlignment="1">
      <alignment horizontal="center" vertical="center"/>
    </xf>
    <xf numFmtId="0" fontId="2" fillId="0" borderId="0" xfId="99" applyFont="1" applyAlignment="1">
      <alignment horizontal="center" vertical="center"/>
      <protection/>
    </xf>
    <xf numFmtId="0" fontId="2" fillId="0" borderId="0" xfId="80" applyFont="1">
      <alignment vertical="center"/>
    </xf>
    <xf numFmtId="0" fontId="7" fillId="0" borderId="0" xfId="77" applyFont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14" fillId="0" borderId="0" xfId="92" applyFont="1" applyAlignment="1">
      <alignment horizontal="left" vertical="center"/>
    </xf>
    <xf numFmtId="0" fontId="7" fillId="0" borderId="0" xfId="92" applyFont="1">
      <alignment vertical="center"/>
    </xf>
    <xf numFmtId="0" fontId="5" fillId="0" borderId="0" xfId="92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92" applyFont="1" applyAlignment="1">
      <alignment horizontal="left" vertical="center"/>
    </xf>
    <xf numFmtId="0" fontId="62" fillId="0" borderId="0" xfId="92" applyFont="1" applyAlignment="1">
      <alignment horizontal="center" vertical="center"/>
    </xf>
    <xf numFmtId="10" fontId="62" fillId="0" borderId="0" xfId="0" applyNumberFormat="1" applyFont="1" applyAlignment="1">
      <alignment horizontal="center" vertical="center"/>
    </xf>
    <xf numFmtId="0" fontId="2" fillId="0" borderId="0" xfId="79" applyFont="1" applyAlignment="1">
      <alignment horizontal="left" vertical="center"/>
    </xf>
    <xf numFmtId="181" fontId="7" fillId="0" borderId="0" xfId="92" applyNumberFormat="1" applyFont="1" applyAlignment="1">
      <alignment horizontal="center" vertical="center"/>
    </xf>
    <xf numFmtId="181" fontId="5" fillId="0" borderId="0" xfId="79" applyNumberFormat="1" applyFont="1" applyAlignment="1">
      <alignment horizontal="center"/>
    </xf>
    <xf numFmtId="49" fontId="7" fillId="0" borderId="0" xfId="92" applyNumberFormat="1" applyFont="1" applyAlignment="1">
      <alignment horizontal="center" vertical="center"/>
    </xf>
    <xf numFmtId="0" fontId="5" fillId="0" borderId="0" xfId="79" applyFont="1" applyAlignment="1">
      <alignment horizontal="center"/>
    </xf>
    <xf numFmtId="10" fontId="5" fillId="0" borderId="0" xfId="79" applyNumberFormat="1" applyFont="1" applyAlignment="1">
      <alignment horizontal="center"/>
    </xf>
    <xf numFmtId="0" fontId="2" fillId="0" borderId="73" xfId="0" applyFont="1" applyBorder="1" applyAlignment="1">
      <alignment vertical="center"/>
    </xf>
    <xf numFmtId="0" fontId="2" fillId="0" borderId="74" xfId="0" applyFont="1" applyBorder="1" applyAlignment="1">
      <alignment vertical="center"/>
    </xf>
  </cellXfs>
  <cellStyles count="8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Excel Built-in Normal_201411supercupkekka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通貨 2 2" xfId="64"/>
    <cellStyle name="通貨 2_201511aobadraw" xfId="65"/>
    <cellStyle name="入力" xfId="66"/>
    <cellStyle name="標準 10" xfId="67"/>
    <cellStyle name="標準 10 2" xfId="68"/>
    <cellStyle name="標準 11" xfId="69"/>
    <cellStyle name="標準 2" xfId="70"/>
    <cellStyle name="標準 2 2" xfId="71"/>
    <cellStyle name="標準 2 2 2" xfId="72"/>
    <cellStyle name="標準 2 2_201511aobadraw" xfId="73"/>
    <cellStyle name="標準 2_2012ouzadraw" xfId="74"/>
    <cellStyle name="標準 2_ドロー作成　super cup　メンバー表あり" xfId="75"/>
    <cellStyle name="標準 3" xfId="76"/>
    <cellStyle name="標準 3 2" xfId="77"/>
    <cellStyle name="標準 3_201411supercupkekka" xfId="78"/>
    <cellStyle name="標準 3_登録ナンバー 2" xfId="79"/>
    <cellStyle name="標準 3_登録ナンバー_登録ナンバー15.02.16" xfId="80"/>
    <cellStyle name="標準 3_登録ナンバー15.02.16" xfId="81"/>
    <cellStyle name="標準 4" xfId="82"/>
    <cellStyle name="標準 4 2" xfId="83"/>
    <cellStyle name="標準 5" xfId="84"/>
    <cellStyle name="標準 6" xfId="85"/>
    <cellStyle name="標準 6 2" xfId="86"/>
    <cellStyle name="標準 7" xfId="87"/>
    <cellStyle name="標準 8" xfId="88"/>
    <cellStyle name="標準 9" xfId="89"/>
    <cellStyle name="標準 9 2" xfId="90"/>
    <cellStyle name="標準_Book2 2" xfId="91"/>
    <cellStyle name="標準_Book2_登録ナンバー" xfId="92"/>
    <cellStyle name="標準_Book2_登録ナンバー_登録ナンバー15.02.16" xfId="93"/>
    <cellStyle name="標準_Sheet1" xfId="94"/>
    <cellStyle name="標準_Sheet1_登録ナンバー" xfId="95"/>
    <cellStyle name="標準_スーパーカップ歴代入賞チーム" xfId="96"/>
    <cellStyle name="標準_登録ナンバー" xfId="97"/>
    <cellStyle name="標準_登録ナンバー　2013.06.07" xfId="98"/>
    <cellStyle name="標準_登録ナンバー15.02.16" xfId="99"/>
    <cellStyle name="標準_要項　東近江カップ　2012" xfId="100"/>
    <cellStyle name="Followed Hyperlink" xfId="101"/>
    <cellStyle name="良い" xfId="102"/>
  </cellStyles>
  <dxfs count="5"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152400</xdr:colOff>
      <xdr:row>21</xdr:row>
      <xdr:rowOff>114300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7</xdr:col>
      <xdr:colOff>57150</xdr:colOff>
      <xdr:row>71</xdr:row>
      <xdr:rowOff>38100</xdr:rowOff>
    </xdr:to>
    <xdr:pic>
      <xdr:nvPicPr>
        <xdr:cNvPr id="2" name="図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00"/>
          <a:ext cx="48577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7</xdr:col>
      <xdr:colOff>76200</xdr:colOff>
      <xdr:row>97</xdr:row>
      <xdr:rowOff>133350</xdr:rowOff>
    </xdr:to>
    <xdr:pic>
      <xdr:nvPicPr>
        <xdr:cNvPr id="3" name="図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858750"/>
          <a:ext cx="48768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7</xdr:col>
      <xdr:colOff>133350</xdr:colOff>
      <xdr:row>46</xdr:row>
      <xdr:rowOff>95250</xdr:rowOff>
    </xdr:to>
    <xdr:pic>
      <xdr:nvPicPr>
        <xdr:cNvPr id="4" name="図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286250"/>
          <a:ext cx="493395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559</xdr:row>
      <xdr:rowOff>114300</xdr:rowOff>
    </xdr:from>
    <xdr:to>
      <xdr:col>2</xdr:col>
      <xdr:colOff>142875</xdr:colOff>
      <xdr:row>559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971550" y="9605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446</xdr:row>
      <xdr:rowOff>114300</xdr:rowOff>
    </xdr:from>
    <xdr:to>
      <xdr:col>2</xdr:col>
      <xdr:colOff>142875</xdr:colOff>
      <xdr:row>446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971550" y="765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512</xdr:row>
      <xdr:rowOff>114300</xdr:rowOff>
    </xdr:from>
    <xdr:to>
      <xdr:col>2</xdr:col>
      <xdr:colOff>123825</xdr:colOff>
      <xdr:row>512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971550" y="8788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407</xdr:row>
      <xdr:rowOff>114300</xdr:rowOff>
    </xdr:from>
    <xdr:to>
      <xdr:col>2</xdr:col>
      <xdr:colOff>123825</xdr:colOff>
      <xdr:row>407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971550" y="698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522</xdr:row>
      <xdr:rowOff>114300</xdr:rowOff>
    </xdr:from>
    <xdr:to>
      <xdr:col>2</xdr:col>
      <xdr:colOff>142875</xdr:colOff>
      <xdr:row>522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971550" y="8960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413</xdr:row>
      <xdr:rowOff>114300</xdr:rowOff>
    </xdr:from>
    <xdr:to>
      <xdr:col>2</xdr:col>
      <xdr:colOff>142875</xdr:colOff>
      <xdr:row>413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971550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597</xdr:row>
      <xdr:rowOff>114300</xdr:rowOff>
    </xdr:from>
    <xdr:to>
      <xdr:col>2</xdr:col>
      <xdr:colOff>142875</xdr:colOff>
      <xdr:row>597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971550" y="1028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462</xdr:row>
      <xdr:rowOff>114300</xdr:rowOff>
    </xdr:from>
    <xdr:to>
      <xdr:col>2</xdr:col>
      <xdr:colOff>142875</xdr:colOff>
      <xdr:row>462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971550" y="793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559</xdr:row>
      <xdr:rowOff>0</xdr:rowOff>
    </xdr:from>
    <xdr:to>
      <xdr:col>2</xdr:col>
      <xdr:colOff>142875</xdr:colOff>
      <xdr:row>559</xdr:row>
      <xdr:rowOff>0</xdr:rowOff>
    </xdr:to>
    <xdr:sp>
      <xdr:nvSpPr>
        <xdr:cNvPr id="9" name="Line 8"/>
        <xdr:cNvSpPr>
          <a:spLocks/>
        </xdr:cNvSpPr>
      </xdr:nvSpPr>
      <xdr:spPr>
        <a:xfrm flipH="1">
          <a:off x="971550" y="959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413</xdr:row>
      <xdr:rowOff>114300</xdr:rowOff>
    </xdr:from>
    <xdr:to>
      <xdr:col>2</xdr:col>
      <xdr:colOff>142875</xdr:colOff>
      <xdr:row>413</xdr:row>
      <xdr:rowOff>114300</xdr:rowOff>
    </xdr:to>
    <xdr:sp>
      <xdr:nvSpPr>
        <xdr:cNvPr id="10" name="Line 8"/>
        <xdr:cNvSpPr>
          <a:spLocks/>
        </xdr:cNvSpPr>
      </xdr:nvSpPr>
      <xdr:spPr>
        <a:xfrm flipH="1">
          <a:off x="971550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11" name="Line 7"/>
        <xdr:cNvSpPr>
          <a:spLocks/>
        </xdr:cNvSpPr>
      </xdr:nvSpPr>
      <xdr:spPr>
        <a:xfrm flipH="1" flipV="1">
          <a:off x="971550" y="75695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12" name="Line 8"/>
        <xdr:cNvSpPr>
          <a:spLocks/>
        </xdr:cNvSpPr>
      </xdr:nvSpPr>
      <xdr:spPr>
        <a:xfrm flipH="1">
          <a:off x="97155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13" name="Line 7"/>
        <xdr:cNvSpPr>
          <a:spLocks/>
        </xdr:cNvSpPr>
      </xdr:nvSpPr>
      <xdr:spPr>
        <a:xfrm flipH="1" flipV="1">
          <a:off x="971550" y="3351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196</xdr:row>
      <xdr:rowOff>114300</xdr:rowOff>
    </xdr:from>
    <xdr:to>
      <xdr:col>2</xdr:col>
      <xdr:colOff>142875</xdr:colOff>
      <xdr:row>196</xdr:row>
      <xdr:rowOff>114300</xdr:rowOff>
    </xdr:to>
    <xdr:sp>
      <xdr:nvSpPr>
        <xdr:cNvPr id="14" name="Line 8"/>
        <xdr:cNvSpPr>
          <a:spLocks/>
        </xdr:cNvSpPr>
      </xdr:nvSpPr>
      <xdr:spPr>
        <a:xfrm flipH="1">
          <a:off x="971550" y="3370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442</xdr:row>
      <xdr:rowOff>114300</xdr:rowOff>
    </xdr:from>
    <xdr:to>
      <xdr:col>2</xdr:col>
      <xdr:colOff>85725</xdr:colOff>
      <xdr:row>442</xdr:row>
      <xdr:rowOff>114300</xdr:rowOff>
    </xdr:to>
    <xdr:sp>
      <xdr:nvSpPr>
        <xdr:cNvPr id="15" name="Line 8"/>
        <xdr:cNvSpPr>
          <a:spLocks/>
        </xdr:cNvSpPr>
      </xdr:nvSpPr>
      <xdr:spPr>
        <a:xfrm flipH="1">
          <a:off x="97155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16" name="Line 7"/>
        <xdr:cNvSpPr>
          <a:spLocks/>
        </xdr:cNvSpPr>
      </xdr:nvSpPr>
      <xdr:spPr>
        <a:xfrm flipH="1" flipV="1">
          <a:off x="971550" y="804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17" name="Line 8"/>
        <xdr:cNvSpPr>
          <a:spLocks/>
        </xdr:cNvSpPr>
      </xdr:nvSpPr>
      <xdr:spPr>
        <a:xfrm flipH="1">
          <a:off x="971550" y="806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18" name="Line 7"/>
        <xdr:cNvSpPr>
          <a:spLocks/>
        </xdr:cNvSpPr>
      </xdr:nvSpPr>
      <xdr:spPr>
        <a:xfrm flipH="1" flipV="1">
          <a:off x="97155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19" name="Line 8"/>
        <xdr:cNvSpPr>
          <a:spLocks/>
        </xdr:cNvSpPr>
      </xdr:nvSpPr>
      <xdr:spPr>
        <a:xfrm flipH="1">
          <a:off x="9715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528</xdr:row>
      <xdr:rowOff>114300</xdr:rowOff>
    </xdr:from>
    <xdr:to>
      <xdr:col>2</xdr:col>
      <xdr:colOff>76200</xdr:colOff>
      <xdr:row>528</xdr:row>
      <xdr:rowOff>114300</xdr:rowOff>
    </xdr:to>
    <xdr:sp>
      <xdr:nvSpPr>
        <xdr:cNvPr id="20" name="Line 8"/>
        <xdr:cNvSpPr>
          <a:spLocks/>
        </xdr:cNvSpPr>
      </xdr:nvSpPr>
      <xdr:spPr>
        <a:xfrm flipH="1">
          <a:off x="971550" y="906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423</xdr:row>
      <xdr:rowOff>114300</xdr:rowOff>
    </xdr:from>
    <xdr:to>
      <xdr:col>2</xdr:col>
      <xdr:colOff>76200</xdr:colOff>
      <xdr:row>423</xdr:row>
      <xdr:rowOff>114300</xdr:rowOff>
    </xdr:to>
    <xdr:sp>
      <xdr:nvSpPr>
        <xdr:cNvPr id="21" name="Line 8"/>
        <xdr:cNvSpPr>
          <a:spLocks/>
        </xdr:cNvSpPr>
      </xdr:nvSpPr>
      <xdr:spPr>
        <a:xfrm flipH="1">
          <a:off x="971550" y="7262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528</xdr:row>
      <xdr:rowOff>114300</xdr:rowOff>
    </xdr:from>
    <xdr:to>
      <xdr:col>2</xdr:col>
      <xdr:colOff>76200</xdr:colOff>
      <xdr:row>528</xdr:row>
      <xdr:rowOff>114300</xdr:rowOff>
    </xdr:to>
    <xdr:sp>
      <xdr:nvSpPr>
        <xdr:cNvPr id="22" name="Line 8"/>
        <xdr:cNvSpPr>
          <a:spLocks/>
        </xdr:cNvSpPr>
      </xdr:nvSpPr>
      <xdr:spPr>
        <a:xfrm flipH="1">
          <a:off x="971550" y="906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423</xdr:row>
      <xdr:rowOff>114300</xdr:rowOff>
    </xdr:from>
    <xdr:to>
      <xdr:col>2</xdr:col>
      <xdr:colOff>76200</xdr:colOff>
      <xdr:row>423</xdr:row>
      <xdr:rowOff>114300</xdr:rowOff>
    </xdr:to>
    <xdr:sp>
      <xdr:nvSpPr>
        <xdr:cNvPr id="23" name="Line 8"/>
        <xdr:cNvSpPr>
          <a:spLocks/>
        </xdr:cNvSpPr>
      </xdr:nvSpPr>
      <xdr:spPr>
        <a:xfrm flipH="1">
          <a:off x="971550" y="7262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415</xdr:row>
      <xdr:rowOff>114300</xdr:rowOff>
    </xdr:from>
    <xdr:to>
      <xdr:col>2</xdr:col>
      <xdr:colOff>76200</xdr:colOff>
      <xdr:row>415</xdr:row>
      <xdr:rowOff>114300</xdr:rowOff>
    </xdr:to>
    <xdr:sp>
      <xdr:nvSpPr>
        <xdr:cNvPr id="24" name="Line 8"/>
        <xdr:cNvSpPr>
          <a:spLocks/>
        </xdr:cNvSpPr>
      </xdr:nvSpPr>
      <xdr:spPr>
        <a:xfrm flipH="1">
          <a:off x="971550" y="712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443</xdr:row>
      <xdr:rowOff>95250</xdr:rowOff>
    </xdr:from>
    <xdr:to>
      <xdr:col>2</xdr:col>
      <xdr:colOff>38100</xdr:colOff>
      <xdr:row>443</xdr:row>
      <xdr:rowOff>104775</xdr:rowOff>
    </xdr:to>
    <xdr:sp>
      <xdr:nvSpPr>
        <xdr:cNvPr id="25" name="Line 7"/>
        <xdr:cNvSpPr>
          <a:spLocks/>
        </xdr:cNvSpPr>
      </xdr:nvSpPr>
      <xdr:spPr>
        <a:xfrm flipH="1" flipV="1">
          <a:off x="971550" y="76038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444</xdr:row>
      <xdr:rowOff>114300</xdr:rowOff>
    </xdr:from>
    <xdr:to>
      <xdr:col>2</xdr:col>
      <xdr:colOff>0</xdr:colOff>
      <xdr:row>444</xdr:row>
      <xdr:rowOff>114300</xdr:rowOff>
    </xdr:to>
    <xdr:sp>
      <xdr:nvSpPr>
        <xdr:cNvPr id="26" name="Line 8"/>
        <xdr:cNvSpPr>
          <a:spLocks/>
        </xdr:cNvSpPr>
      </xdr:nvSpPr>
      <xdr:spPr>
        <a:xfrm flipH="1">
          <a:off x="971550" y="7622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442</xdr:row>
      <xdr:rowOff>114300</xdr:rowOff>
    </xdr:from>
    <xdr:to>
      <xdr:col>2</xdr:col>
      <xdr:colOff>85725</xdr:colOff>
      <xdr:row>442</xdr:row>
      <xdr:rowOff>114300</xdr:rowOff>
    </xdr:to>
    <xdr:sp>
      <xdr:nvSpPr>
        <xdr:cNvPr id="27" name="Line 8"/>
        <xdr:cNvSpPr>
          <a:spLocks/>
        </xdr:cNvSpPr>
      </xdr:nvSpPr>
      <xdr:spPr>
        <a:xfrm flipH="1">
          <a:off x="97155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28" name="Line 7"/>
        <xdr:cNvSpPr>
          <a:spLocks/>
        </xdr:cNvSpPr>
      </xdr:nvSpPr>
      <xdr:spPr>
        <a:xfrm flipH="1" flipV="1">
          <a:off x="971550" y="804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29" name="Line 8"/>
        <xdr:cNvSpPr>
          <a:spLocks/>
        </xdr:cNvSpPr>
      </xdr:nvSpPr>
      <xdr:spPr>
        <a:xfrm flipH="1">
          <a:off x="971550" y="806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30" name="Line 7"/>
        <xdr:cNvSpPr>
          <a:spLocks/>
        </xdr:cNvSpPr>
      </xdr:nvSpPr>
      <xdr:spPr>
        <a:xfrm flipH="1" flipV="1">
          <a:off x="97155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31" name="Line 8"/>
        <xdr:cNvSpPr>
          <a:spLocks/>
        </xdr:cNvSpPr>
      </xdr:nvSpPr>
      <xdr:spPr>
        <a:xfrm flipH="1">
          <a:off x="9715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iyazakid@sekisuijsuhi.co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V326"/>
  <sheetViews>
    <sheetView tabSelected="1" zoomScalePageLayoutView="0" workbookViewId="0" topLeftCell="A26">
      <selection activeCell="AZ64" sqref="AZ64:BH65"/>
    </sheetView>
  </sheetViews>
  <sheetFormatPr defaultColWidth="1.12109375" defaultRowHeight="9" customHeight="1"/>
  <cols>
    <col min="1" max="1" width="0.5" style="22" customWidth="1"/>
    <col min="2" max="7" width="1.12109375" style="22" customWidth="1"/>
    <col min="8" max="8" width="0.5" style="22" customWidth="1"/>
    <col min="9" max="9" width="1.12109375" style="22" customWidth="1"/>
    <col min="10" max="10" width="0.6171875" style="22" customWidth="1"/>
    <col min="11" max="11" width="2.00390625" style="22" customWidth="1"/>
    <col min="12" max="12" width="0.6171875" style="22" customWidth="1"/>
    <col min="13" max="13" width="1.12109375" style="22" customWidth="1"/>
    <col min="14" max="14" width="1.4921875" style="22" customWidth="1"/>
    <col min="15" max="15" width="0.5" style="22" customWidth="1"/>
    <col min="16" max="16" width="2.00390625" style="22" customWidth="1"/>
    <col min="17" max="17" width="0.74609375" style="22" customWidth="1"/>
    <col min="18" max="19" width="1.12109375" style="22" customWidth="1"/>
    <col min="20" max="20" width="0.6171875" style="22" customWidth="1"/>
    <col min="21" max="21" width="2.25390625" style="22" customWidth="1"/>
    <col min="22" max="22" width="0.875" style="22" customWidth="1"/>
    <col min="23" max="24" width="1.12109375" style="22" customWidth="1"/>
    <col min="25" max="25" width="0.5" style="22" customWidth="1"/>
    <col min="26" max="26" width="2.375" style="22" customWidth="1"/>
    <col min="27" max="27" width="0.74609375" style="22" customWidth="1"/>
    <col min="28" max="29" width="1.12109375" style="22" customWidth="1"/>
    <col min="30" max="30" width="0.6171875" style="22" customWidth="1"/>
    <col min="31" max="31" width="2.00390625" style="22" customWidth="1"/>
    <col min="32" max="32" width="0.6171875" style="22" customWidth="1"/>
    <col min="33" max="34" width="1.12109375" style="22" customWidth="1"/>
    <col min="35" max="35" width="0.6171875" style="22" customWidth="1"/>
    <col min="36" max="36" width="2.00390625" style="22" customWidth="1"/>
    <col min="37" max="37" width="0.74609375" style="22" customWidth="1"/>
    <col min="38" max="38" width="1.12109375" style="22" customWidth="1"/>
    <col min="39" max="39" width="1.12109375" style="82" customWidth="1"/>
    <col min="40" max="42" width="1.12109375" style="22" customWidth="1"/>
    <col min="43" max="43" width="0.2421875" style="22" customWidth="1"/>
    <col min="44" max="45" width="1.12109375" style="22" customWidth="1"/>
    <col min="46" max="46" width="1.875" style="22" customWidth="1"/>
    <col min="47" max="47" width="0.2421875" style="22" customWidth="1"/>
    <col min="48" max="54" width="1.12109375" style="22" customWidth="1"/>
    <col min="55" max="55" width="0.12890625" style="22" customWidth="1"/>
    <col min="56" max="56" width="1.12109375" style="22" customWidth="1"/>
    <col min="57" max="57" width="1.625" style="22" customWidth="1"/>
    <col min="58" max="58" width="0.74609375" style="22" customWidth="1"/>
    <col min="59" max="61" width="1.12109375" style="22" customWidth="1"/>
    <col min="62" max="62" width="1.75390625" style="22" customWidth="1"/>
    <col min="63" max="63" width="0.74609375" style="22" customWidth="1"/>
    <col min="64" max="64" width="1.4921875" style="22" customWidth="1"/>
    <col min="65" max="66" width="1.12109375" style="22" customWidth="1"/>
    <col min="67" max="67" width="1.75390625" style="22" customWidth="1"/>
    <col min="68" max="68" width="0.74609375" style="22" customWidth="1"/>
    <col min="69" max="69" width="1.12109375" style="22" customWidth="1"/>
    <col min="70" max="70" width="1.00390625" style="22" customWidth="1"/>
    <col min="71" max="71" width="0.6171875" style="22" customWidth="1"/>
    <col min="72" max="72" width="2.375" style="22" customWidth="1"/>
    <col min="73" max="73" width="0.74609375" style="22" customWidth="1"/>
    <col min="74" max="76" width="1.12109375" style="22" customWidth="1"/>
    <col min="77" max="77" width="1.625" style="22" customWidth="1"/>
    <col min="78" max="78" width="0.875" style="22" customWidth="1"/>
    <col min="79" max="81" width="1.12109375" style="22" customWidth="1"/>
    <col min="82" max="82" width="1.625" style="22" customWidth="1"/>
    <col min="83" max="83" width="0.6171875" style="22" customWidth="1"/>
    <col min="84" max="87" width="1.12109375" style="22" customWidth="1"/>
    <col min="88" max="88" width="0.875" style="22" customWidth="1"/>
    <col min="89" max="89" width="0.6171875" style="22" customWidth="1"/>
    <col min="90" max="91" width="1.12109375" style="22" customWidth="1"/>
    <col min="92" max="92" width="1.875" style="22" customWidth="1"/>
    <col min="93" max="16384" width="1.12109375" style="22" customWidth="1"/>
  </cols>
  <sheetData>
    <row r="1" spans="2:92" ht="9" customHeight="1">
      <c r="B1" s="547" t="s">
        <v>1615</v>
      </c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47"/>
      <c r="AJ1" s="547"/>
      <c r="AK1" s="547"/>
      <c r="AL1" s="547"/>
      <c r="AM1" s="547"/>
      <c r="AN1" s="547"/>
      <c r="AO1" s="547"/>
      <c r="AP1" s="547"/>
      <c r="AQ1" s="547"/>
      <c r="AR1" s="547"/>
      <c r="AS1" s="547"/>
      <c r="AT1" s="547"/>
      <c r="AU1" s="547"/>
      <c r="AV1" s="547"/>
      <c r="AW1" s="547"/>
      <c r="AX1" s="547"/>
      <c r="AY1" s="547"/>
      <c r="AZ1" s="547"/>
      <c r="BA1" s="547"/>
      <c r="BB1" s="547"/>
      <c r="BC1" s="547"/>
      <c r="BD1" s="547"/>
      <c r="BE1" s="547"/>
      <c r="BF1" s="547"/>
      <c r="BG1" s="547"/>
      <c r="BH1" s="547"/>
      <c r="BI1" s="547"/>
      <c r="BJ1" s="547"/>
      <c r="BK1" s="547"/>
      <c r="BL1" s="547"/>
      <c r="BM1" s="547"/>
      <c r="BN1" s="547"/>
      <c r="BO1" s="547"/>
      <c r="BP1" s="547"/>
      <c r="BQ1" s="547"/>
      <c r="BR1" s="547"/>
      <c r="BS1" s="547"/>
      <c r="BT1" s="547"/>
      <c r="BU1" s="547"/>
      <c r="BV1" s="547"/>
      <c r="BW1" s="547"/>
      <c r="BX1" s="547"/>
      <c r="BY1" s="547"/>
      <c r="BZ1" s="547"/>
      <c r="CA1" s="547"/>
      <c r="CB1" s="547"/>
      <c r="CC1" s="547"/>
      <c r="CD1" s="547"/>
      <c r="CE1" s="547"/>
      <c r="CF1" s="547"/>
      <c r="CG1" s="547"/>
      <c r="CH1" s="547"/>
      <c r="CI1" s="547"/>
      <c r="CJ1" s="547"/>
      <c r="CK1" s="547"/>
      <c r="CL1" s="547"/>
      <c r="CM1" s="547"/>
      <c r="CN1" s="547"/>
    </row>
    <row r="2" spans="2:92" ht="16.5" customHeight="1"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  <c r="AK2" s="547"/>
      <c r="AL2" s="547"/>
      <c r="AM2" s="547"/>
      <c r="AN2" s="547"/>
      <c r="AO2" s="547"/>
      <c r="AP2" s="547"/>
      <c r="AQ2" s="547"/>
      <c r="AR2" s="547"/>
      <c r="AS2" s="547"/>
      <c r="AT2" s="547"/>
      <c r="AU2" s="547"/>
      <c r="AV2" s="547"/>
      <c r="AW2" s="547"/>
      <c r="AX2" s="547"/>
      <c r="AY2" s="547"/>
      <c r="AZ2" s="547"/>
      <c r="BA2" s="547"/>
      <c r="BB2" s="547"/>
      <c r="BC2" s="547"/>
      <c r="BD2" s="547"/>
      <c r="BE2" s="547"/>
      <c r="BF2" s="547"/>
      <c r="BG2" s="547"/>
      <c r="BH2" s="547"/>
      <c r="BI2" s="547"/>
      <c r="BJ2" s="547"/>
      <c r="BK2" s="547"/>
      <c r="BL2" s="547"/>
      <c r="BM2" s="547"/>
      <c r="BN2" s="547"/>
      <c r="BO2" s="547"/>
      <c r="BP2" s="547"/>
      <c r="BQ2" s="547"/>
      <c r="BR2" s="547"/>
      <c r="BS2" s="547"/>
      <c r="BT2" s="547"/>
      <c r="BU2" s="547"/>
      <c r="BV2" s="547"/>
      <c r="BW2" s="547"/>
      <c r="BX2" s="547"/>
      <c r="BY2" s="547"/>
      <c r="BZ2" s="547"/>
      <c r="CA2" s="547"/>
      <c r="CB2" s="547"/>
      <c r="CC2" s="547"/>
      <c r="CD2" s="547"/>
      <c r="CE2" s="547"/>
      <c r="CF2" s="547"/>
      <c r="CG2" s="547"/>
      <c r="CH2" s="547"/>
      <c r="CI2" s="547"/>
      <c r="CJ2" s="547"/>
      <c r="CK2" s="547"/>
      <c r="CL2" s="547"/>
      <c r="CM2" s="547"/>
      <c r="CN2" s="547"/>
    </row>
    <row r="3" spans="2:92" ht="9" customHeight="1">
      <c r="B3" s="349" t="s">
        <v>1611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V3" s="349" t="s">
        <v>1612</v>
      </c>
      <c r="AW3" s="349"/>
      <c r="AX3" s="349"/>
      <c r="AY3" s="349"/>
      <c r="AZ3" s="349"/>
      <c r="BA3" s="349"/>
      <c r="BB3" s="349"/>
      <c r="BC3" s="349"/>
      <c r="BD3" s="349"/>
      <c r="BE3" s="349"/>
      <c r="BF3" s="349"/>
      <c r="BG3" s="349"/>
      <c r="BH3" s="349"/>
      <c r="BI3" s="349"/>
      <c r="BJ3" s="349"/>
      <c r="BK3" s="349"/>
      <c r="BL3" s="349"/>
      <c r="BM3" s="349"/>
      <c r="BN3" s="349"/>
      <c r="BO3" s="349"/>
      <c r="BP3" s="349"/>
      <c r="BQ3" s="349"/>
      <c r="BR3" s="349"/>
      <c r="BS3" s="349"/>
      <c r="BT3" s="349"/>
      <c r="BU3" s="349"/>
      <c r="BV3" s="349"/>
      <c r="BW3" s="349"/>
      <c r="BX3" s="349"/>
      <c r="BY3" s="349"/>
      <c r="BZ3" s="349"/>
      <c r="CA3" s="349"/>
      <c r="CB3" s="349"/>
      <c r="CC3" s="349"/>
      <c r="CD3" s="349"/>
      <c r="CE3" s="349"/>
      <c r="CF3" s="349"/>
      <c r="CG3" s="349"/>
      <c r="CH3" s="349"/>
      <c r="CI3" s="349"/>
      <c r="CJ3" s="349"/>
      <c r="CK3" s="349"/>
      <c r="CL3" s="349"/>
      <c r="CM3" s="349"/>
      <c r="CN3" s="349"/>
    </row>
    <row r="4" spans="2:92" ht="15" customHeight="1" thickBot="1"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548"/>
      <c r="AI4" s="548"/>
      <c r="AJ4" s="548"/>
      <c r="AK4" s="548"/>
      <c r="AL4" s="548"/>
      <c r="AM4" s="548"/>
      <c r="AN4" s="548"/>
      <c r="AO4" s="548"/>
      <c r="AP4" s="548"/>
      <c r="AQ4" s="548"/>
      <c r="AR4" s="548"/>
      <c r="AS4" s="548"/>
      <c r="AT4" s="548"/>
      <c r="AV4" s="548"/>
      <c r="AW4" s="548"/>
      <c r="AX4" s="548"/>
      <c r="AY4" s="548"/>
      <c r="AZ4" s="548"/>
      <c r="BA4" s="548"/>
      <c r="BB4" s="548"/>
      <c r="BC4" s="548"/>
      <c r="BD4" s="548"/>
      <c r="BE4" s="548"/>
      <c r="BF4" s="548"/>
      <c r="BG4" s="548"/>
      <c r="BH4" s="548"/>
      <c r="BI4" s="548"/>
      <c r="BJ4" s="548"/>
      <c r="BK4" s="548"/>
      <c r="BL4" s="548"/>
      <c r="BM4" s="548"/>
      <c r="BN4" s="548"/>
      <c r="BO4" s="548"/>
      <c r="BP4" s="548"/>
      <c r="BQ4" s="548"/>
      <c r="BR4" s="548"/>
      <c r="BS4" s="548"/>
      <c r="BT4" s="548"/>
      <c r="BU4" s="548"/>
      <c r="BV4" s="548"/>
      <c r="BW4" s="548"/>
      <c r="BX4" s="548"/>
      <c r="BY4" s="548"/>
      <c r="BZ4" s="548"/>
      <c r="CA4" s="548"/>
      <c r="CB4" s="548"/>
      <c r="CC4" s="548"/>
      <c r="CD4" s="548"/>
      <c r="CE4" s="548"/>
      <c r="CF4" s="548"/>
      <c r="CG4" s="548"/>
      <c r="CH4" s="548"/>
      <c r="CI4" s="548"/>
      <c r="CJ4" s="548"/>
      <c r="CK4" s="548"/>
      <c r="CL4" s="548"/>
      <c r="CM4" s="548"/>
      <c r="CN4" s="548"/>
    </row>
    <row r="5" spans="2:92" ht="10.5" customHeight="1">
      <c r="B5" s="452" t="s">
        <v>835</v>
      </c>
      <c r="C5" s="433"/>
      <c r="D5" s="433"/>
      <c r="E5" s="433"/>
      <c r="F5" s="433"/>
      <c r="G5" s="433"/>
      <c r="H5" s="433"/>
      <c r="I5" s="445"/>
      <c r="J5" s="432" t="str">
        <f>B11</f>
        <v>フレンズ</v>
      </c>
      <c r="K5" s="433"/>
      <c r="L5" s="433"/>
      <c r="M5" s="433"/>
      <c r="N5" s="433"/>
      <c r="O5" s="433"/>
      <c r="P5" s="433"/>
      <c r="Q5" s="433"/>
      <c r="R5" s="433"/>
      <c r="S5" s="445"/>
      <c r="T5" s="432" t="str">
        <f>B20</f>
        <v>うさかめ</v>
      </c>
      <c r="U5" s="433"/>
      <c r="V5" s="433"/>
      <c r="W5" s="433"/>
      <c r="X5" s="433"/>
      <c r="Y5" s="433"/>
      <c r="Z5" s="433"/>
      <c r="AA5" s="433"/>
      <c r="AB5" s="433"/>
      <c r="AC5" s="445"/>
      <c r="AD5" s="432"/>
      <c r="AE5" s="433"/>
      <c r="AF5" s="433"/>
      <c r="AG5" s="433"/>
      <c r="AH5" s="433"/>
      <c r="AI5" s="433"/>
      <c r="AJ5" s="433"/>
      <c r="AK5" s="433"/>
      <c r="AL5" s="433"/>
      <c r="AM5" s="434"/>
      <c r="AN5" s="449" t="s">
        <v>836</v>
      </c>
      <c r="AO5" s="433"/>
      <c r="AP5" s="433"/>
      <c r="AQ5" s="433"/>
      <c r="AR5" s="433"/>
      <c r="AS5" s="433"/>
      <c r="AT5" s="450"/>
      <c r="AV5" s="452" t="s">
        <v>837</v>
      </c>
      <c r="AW5" s="433"/>
      <c r="AX5" s="433"/>
      <c r="AY5" s="433"/>
      <c r="AZ5" s="433"/>
      <c r="BA5" s="433"/>
      <c r="BB5" s="433"/>
      <c r="BC5" s="445"/>
      <c r="BD5" s="432" t="str">
        <f>AV11</f>
        <v>ぼんズ</v>
      </c>
      <c r="BE5" s="433"/>
      <c r="BF5" s="433"/>
      <c r="BG5" s="433"/>
      <c r="BH5" s="433"/>
      <c r="BI5" s="433"/>
      <c r="BJ5" s="433"/>
      <c r="BK5" s="433"/>
      <c r="BL5" s="433"/>
      <c r="BM5" s="445"/>
      <c r="BN5" s="432" t="str">
        <f>AV20</f>
        <v>Ｋテニス</v>
      </c>
      <c r="BO5" s="433"/>
      <c r="BP5" s="433"/>
      <c r="BQ5" s="433"/>
      <c r="BR5" s="433"/>
      <c r="BS5" s="433"/>
      <c r="BT5" s="433"/>
      <c r="BU5" s="433"/>
      <c r="BV5" s="433"/>
      <c r="BW5" s="445"/>
      <c r="BX5" s="432" t="str">
        <f>AV29</f>
        <v>ＴＤＣ</v>
      </c>
      <c r="BY5" s="433"/>
      <c r="BZ5" s="433"/>
      <c r="CA5" s="433"/>
      <c r="CB5" s="433"/>
      <c r="CC5" s="433"/>
      <c r="CD5" s="433"/>
      <c r="CE5" s="433"/>
      <c r="CF5" s="433"/>
      <c r="CG5" s="434"/>
      <c r="CH5" s="449" t="s">
        <v>836</v>
      </c>
      <c r="CI5" s="433"/>
      <c r="CJ5" s="433"/>
      <c r="CK5" s="433"/>
      <c r="CL5" s="433"/>
      <c r="CM5" s="433"/>
      <c r="CN5" s="450"/>
    </row>
    <row r="6" spans="2:92" ht="10.5" customHeight="1">
      <c r="B6" s="430"/>
      <c r="C6" s="303"/>
      <c r="D6" s="303"/>
      <c r="E6" s="303"/>
      <c r="F6" s="303"/>
      <c r="G6" s="303"/>
      <c r="H6" s="303"/>
      <c r="I6" s="317"/>
      <c r="J6" s="305"/>
      <c r="K6" s="303"/>
      <c r="L6" s="303"/>
      <c r="M6" s="303"/>
      <c r="N6" s="303"/>
      <c r="O6" s="303"/>
      <c r="P6" s="303"/>
      <c r="Q6" s="303"/>
      <c r="R6" s="303"/>
      <c r="S6" s="317"/>
      <c r="T6" s="305"/>
      <c r="U6" s="303"/>
      <c r="V6" s="303"/>
      <c r="W6" s="303"/>
      <c r="X6" s="303"/>
      <c r="Y6" s="303"/>
      <c r="Z6" s="303"/>
      <c r="AA6" s="303"/>
      <c r="AB6" s="303"/>
      <c r="AC6" s="317"/>
      <c r="AD6" s="305"/>
      <c r="AE6" s="303"/>
      <c r="AF6" s="303"/>
      <c r="AG6" s="303"/>
      <c r="AH6" s="303"/>
      <c r="AI6" s="303"/>
      <c r="AJ6" s="303"/>
      <c r="AK6" s="303"/>
      <c r="AL6" s="303"/>
      <c r="AM6" s="392"/>
      <c r="AN6" s="451"/>
      <c r="AO6" s="303"/>
      <c r="AP6" s="303"/>
      <c r="AQ6" s="303"/>
      <c r="AR6" s="303"/>
      <c r="AS6" s="303"/>
      <c r="AT6" s="351"/>
      <c r="AV6" s="430"/>
      <c r="AW6" s="303"/>
      <c r="AX6" s="303"/>
      <c r="AY6" s="303"/>
      <c r="AZ6" s="303"/>
      <c r="BA6" s="303"/>
      <c r="BB6" s="303"/>
      <c r="BC6" s="317"/>
      <c r="BD6" s="305"/>
      <c r="BE6" s="303"/>
      <c r="BF6" s="303"/>
      <c r="BG6" s="303"/>
      <c r="BH6" s="303"/>
      <c r="BI6" s="303"/>
      <c r="BJ6" s="303"/>
      <c r="BK6" s="303"/>
      <c r="BL6" s="303"/>
      <c r="BM6" s="317"/>
      <c r="BN6" s="305"/>
      <c r="BO6" s="303"/>
      <c r="BP6" s="303"/>
      <c r="BQ6" s="303"/>
      <c r="BR6" s="303"/>
      <c r="BS6" s="303"/>
      <c r="BT6" s="303"/>
      <c r="BU6" s="303"/>
      <c r="BV6" s="303"/>
      <c r="BW6" s="317"/>
      <c r="BX6" s="305"/>
      <c r="BY6" s="303"/>
      <c r="BZ6" s="303"/>
      <c r="CA6" s="303"/>
      <c r="CB6" s="303"/>
      <c r="CC6" s="303"/>
      <c r="CD6" s="303"/>
      <c r="CE6" s="303"/>
      <c r="CF6" s="303"/>
      <c r="CG6" s="392"/>
      <c r="CH6" s="451"/>
      <c r="CI6" s="303"/>
      <c r="CJ6" s="303"/>
      <c r="CK6" s="303"/>
      <c r="CL6" s="303"/>
      <c r="CM6" s="303"/>
      <c r="CN6" s="351"/>
    </row>
    <row r="7" spans="2:92" ht="10.5" customHeight="1">
      <c r="B7" s="430"/>
      <c r="C7" s="303"/>
      <c r="D7" s="303"/>
      <c r="E7" s="303"/>
      <c r="F7" s="303"/>
      <c r="G7" s="303"/>
      <c r="H7" s="303"/>
      <c r="I7" s="317"/>
      <c r="J7" s="305"/>
      <c r="K7" s="303"/>
      <c r="L7" s="303"/>
      <c r="M7" s="303"/>
      <c r="N7" s="303"/>
      <c r="O7" s="303"/>
      <c r="P7" s="303"/>
      <c r="Q7" s="303"/>
      <c r="R7" s="303"/>
      <c r="S7" s="317"/>
      <c r="T7" s="305" t="str">
        <f>B23</f>
        <v>Ｂ</v>
      </c>
      <c r="U7" s="303"/>
      <c r="V7" s="303"/>
      <c r="W7" s="303"/>
      <c r="X7" s="303"/>
      <c r="Y7" s="303"/>
      <c r="Z7" s="303"/>
      <c r="AA7" s="303"/>
      <c r="AB7" s="303"/>
      <c r="AC7" s="317"/>
      <c r="AD7" s="305"/>
      <c r="AE7" s="303"/>
      <c r="AF7" s="303"/>
      <c r="AG7" s="303"/>
      <c r="AH7" s="303"/>
      <c r="AI7" s="303"/>
      <c r="AJ7" s="303"/>
      <c r="AK7" s="303"/>
      <c r="AL7" s="303"/>
      <c r="AM7" s="392"/>
      <c r="AN7" s="446" t="s">
        <v>838</v>
      </c>
      <c r="AO7" s="447"/>
      <c r="AP7" s="447"/>
      <c r="AQ7" s="447"/>
      <c r="AR7" s="447"/>
      <c r="AS7" s="447"/>
      <c r="AT7" s="448"/>
      <c r="AV7" s="430"/>
      <c r="AW7" s="303"/>
      <c r="AX7" s="303"/>
      <c r="AY7" s="303"/>
      <c r="AZ7" s="303"/>
      <c r="BA7" s="303"/>
      <c r="BB7" s="303"/>
      <c r="BC7" s="317"/>
      <c r="BD7" s="305"/>
      <c r="BE7" s="303"/>
      <c r="BF7" s="303"/>
      <c r="BG7" s="303"/>
      <c r="BH7" s="303"/>
      <c r="BI7" s="303"/>
      <c r="BJ7" s="303"/>
      <c r="BK7" s="303"/>
      <c r="BL7" s="303"/>
      <c r="BM7" s="317"/>
      <c r="BN7" s="305" t="str">
        <f>AV23</f>
        <v>カレッジＢ</v>
      </c>
      <c r="BO7" s="303"/>
      <c r="BP7" s="303"/>
      <c r="BQ7" s="303"/>
      <c r="BR7" s="303"/>
      <c r="BS7" s="303"/>
      <c r="BT7" s="303"/>
      <c r="BU7" s="303"/>
      <c r="BV7" s="303"/>
      <c r="BW7" s="317"/>
      <c r="BX7" s="305"/>
      <c r="BY7" s="303"/>
      <c r="BZ7" s="303"/>
      <c r="CA7" s="303"/>
      <c r="CB7" s="303"/>
      <c r="CC7" s="303"/>
      <c r="CD7" s="303"/>
      <c r="CE7" s="303"/>
      <c r="CF7" s="303"/>
      <c r="CG7" s="392"/>
      <c r="CH7" s="446" t="s">
        <v>838</v>
      </c>
      <c r="CI7" s="447"/>
      <c r="CJ7" s="447"/>
      <c r="CK7" s="447"/>
      <c r="CL7" s="447"/>
      <c r="CM7" s="447"/>
      <c r="CN7" s="448"/>
    </row>
    <row r="8" spans="2:92" ht="10.5" customHeight="1">
      <c r="B8" s="430"/>
      <c r="C8" s="303"/>
      <c r="D8" s="303"/>
      <c r="E8" s="303"/>
      <c r="F8" s="303"/>
      <c r="G8" s="303"/>
      <c r="H8" s="303"/>
      <c r="I8" s="317"/>
      <c r="J8" s="305"/>
      <c r="K8" s="303"/>
      <c r="L8" s="303"/>
      <c r="M8" s="303"/>
      <c r="N8" s="303"/>
      <c r="O8" s="303"/>
      <c r="P8" s="303"/>
      <c r="Q8" s="303"/>
      <c r="R8" s="303"/>
      <c r="S8" s="317"/>
      <c r="T8" s="305"/>
      <c r="U8" s="303"/>
      <c r="V8" s="303"/>
      <c r="W8" s="303"/>
      <c r="X8" s="303"/>
      <c r="Y8" s="303"/>
      <c r="Z8" s="303"/>
      <c r="AA8" s="303"/>
      <c r="AB8" s="303"/>
      <c r="AC8" s="317"/>
      <c r="AD8" s="305"/>
      <c r="AE8" s="303"/>
      <c r="AF8" s="303"/>
      <c r="AG8" s="303"/>
      <c r="AH8" s="303"/>
      <c r="AI8" s="303"/>
      <c r="AJ8" s="303"/>
      <c r="AK8" s="303"/>
      <c r="AL8" s="303"/>
      <c r="AM8" s="392"/>
      <c r="AN8" s="446"/>
      <c r="AO8" s="447"/>
      <c r="AP8" s="447"/>
      <c r="AQ8" s="447"/>
      <c r="AR8" s="447"/>
      <c r="AS8" s="447"/>
      <c r="AT8" s="448"/>
      <c r="AV8" s="430"/>
      <c r="AW8" s="303"/>
      <c r="AX8" s="303"/>
      <c r="AY8" s="303"/>
      <c r="AZ8" s="303"/>
      <c r="BA8" s="303"/>
      <c r="BB8" s="303"/>
      <c r="BC8" s="317"/>
      <c r="BD8" s="305"/>
      <c r="BE8" s="303"/>
      <c r="BF8" s="303"/>
      <c r="BG8" s="303"/>
      <c r="BH8" s="303"/>
      <c r="BI8" s="303"/>
      <c r="BJ8" s="303"/>
      <c r="BK8" s="303"/>
      <c r="BL8" s="303"/>
      <c r="BM8" s="317"/>
      <c r="BN8" s="305"/>
      <c r="BO8" s="303"/>
      <c r="BP8" s="303"/>
      <c r="BQ8" s="303"/>
      <c r="BR8" s="303"/>
      <c r="BS8" s="303"/>
      <c r="BT8" s="303"/>
      <c r="BU8" s="303"/>
      <c r="BV8" s="303"/>
      <c r="BW8" s="317"/>
      <c r="BX8" s="305"/>
      <c r="BY8" s="303"/>
      <c r="BZ8" s="303"/>
      <c r="CA8" s="303"/>
      <c r="CB8" s="303"/>
      <c r="CC8" s="303"/>
      <c r="CD8" s="303"/>
      <c r="CE8" s="303"/>
      <c r="CF8" s="303"/>
      <c r="CG8" s="392"/>
      <c r="CH8" s="446"/>
      <c r="CI8" s="447"/>
      <c r="CJ8" s="447"/>
      <c r="CK8" s="447"/>
      <c r="CL8" s="447"/>
      <c r="CM8" s="447"/>
      <c r="CN8" s="448"/>
    </row>
    <row r="9" spans="2:92" ht="10.5" customHeight="1">
      <c r="B9" s="430"/>
      <c r="C9" s="303"/>
      <c r="D9" s="303"/>
      <c r="E9" s="303"/>
      <c r="F9" s="303"/>
      <c r="G9" s="303"/>
      <c r="H9" s="303"/>
      <c r="I9" s="317"/>
      <c r="J9" s="549"/>
      <c r="K9" s="550"/>
      <c r="L9" s="550"/>
      <c r="M9" s="550"/>
      <c r="N9" s="550"/>
      <c r="O9" s="550"/>
      <c r="P9" s="550"/>
      <c r="Q9" s="550"/>
      <c r="R9" s="550"/>
      <c r="S9" s="551"/>
      <c r="T9" s="549"/>
      <c r="U9" s="550"/>
      <c r="V9" s="550"/>
      <c r="W9" s="550"/>
      <c r="X9" s="550"/>
      <c r="Y9" s="550"/>
      <c r="Z9" s="550"/>
      <c r="AA9" s="550"/>
      <c r="AB9" s="550"/>
      <c r="AC9" s="551"/>
      <c r="AD9" s="549"/>
      <c r="AE9" s="550"/>
      <c r="AF9" s="550"/>
      <c r="AG9" s="550"/>
      <c r="AH9" s="550"/>
      <c r="AI9" s="550"/>
      <c r="AJ9" s="550"/>
      <c r="AK9" s="550"/>
      <c r="AL9" s="550"/>
      <c r="AM9" s="552"/>
      <c r="AN9" s="446"/>
      <c r="AO9" s="447"/>
      <c r="AP9" s="447"/>
      <c r="AQ9" s="447"/>
      <c r="AR9" s="447"/>
      <c r="AS9" s="447"/>
      <c r="AT9" s="448"/>
      <c r="AV9" s="430"/>
      <c r="AW9" s="303"/>
      <c r="AX9" s="303"/>
      <c r="AY9" s="303"/>
      <c r="AZ9" s="303"/>
      <c r="BA9" s="303"/>
      <c r="BB9" s="303"/>
      <c r="BC9" s="317"/>
      <c r="BD9" s="435">
        <f>IF(CH11=CH20,((BS13+BS16+BN16+CC13+BX16+CC16+BN19+BS19+BX19+CC19)/(BN16+BS13+BS16+CC13+CC16+BX16+BV11+BV14+BQ14+CF11+CF14+CA14+BQ17+BV17+CA17+CF17+CC19+BO19+BS19+BN19)),"")</f>
      </c>
      <c r="BE9" s="436"/>
      <c r="BF9" s="436"/>
      <c r="BG9" s="436"/>
      <c r="BH9" s="436"/>
      <c r="BI9" s="436"/>
      <c r="BJ9" s="436"/>
      <c r="BK9" s="436"/>
      <c r="BL9" s="436"/>
      <c r="BM9" s="437"/>
      <c r="BN9" s="435">
        <f>IF(CH20=CH29,((BI22+BI25+BI28+BD25+BD28+BX25+CC25+BX28+CC28+CC22)/(CC22+CC25+BX25+CF20+CF23+CA23+CA26+CF26+CC28+BX28+BL20+BL23+BL26+BG23+BG26+BI22+BI25+BI28+BD25+BD28)),"")</f>
      </c>
      <c r="BO9" s="436"/>
      <c r="BP9" s="436"/>
      <c r="BQ9" s="436"/>
      <c r="BR9" s="436"/>
      <c r="BS9" s="436"/>
      <c r="BT9" s="436"/>
      <c r="BU9" s="436"/>
      <c r="BV9" s="436"/>
      <c r="BW9" s="437"/>
      <c r="BX9" s="435">
        <f>IF(CH29=CH20,((BS31+BS34+BN34+BN37+BS37+BI31+BI34+BI37+BD34+BD37)/(BN34+BS31+BS34+BV29+BV32+BQ32+BQ35+BV35+BS37+BN37+BL29+BL32+BL35+BG32+BG35+BI31+BI34+BI37+BD34+BD37)),"")</f>
      </c>
      <c r="BY9" s="436"/>
      <c r="BZ9" s="436"/>
      <c r="CA9" s="436"/>
      <c r="CB9" s="436"/>
      <c r="CC9" s="436"/>
      <c r="CD9" s="436"/>
      <c r="CE9" s="436"/>
      <c r="CF9" s="436"/>
      <c r="CG9" s="438"/>
      <c r="CH9" s="446"/>
      <c r="CI9" s="447"/>
      <c r="CJ9" s="447"/>
      <c r="CK9" s="447"/>
      <c r="CL9" s="447"/>
      <c r="CM9" s="447"/>
      <c r="CN9" s="448"/>
    </row>
    <row r="10" spans="2:92" ht="6.75" customHeight="1">
      <c r="B10" s="430"/>
      <c r="C10" s="303"/>
      <c r="D10" s="303"/>
      <c r="E10" s="303"/>
      <c r="F10" s="303"/>
      <c r="G10" s="303"/>
      <c r="H10" s="303"/>
      <c r="I10" s="317"/>
      <c r="J10" s="549"/>
      <c r="K10" s="550"/>
      <c r="L10" s="550"/>
      <c r="M10" s="550"/>
      <c r="N10" s="550"/>
      <c r="O10" s="550"/>
      <c r="P10" s="550"/>
      <c r="Q10" s="550"/>
      <c r="R10" s="550"/>
      <c r="S10" s="551"/>
      <c r="T10" s="549"/>
      <c r="U10" s="550"/>
      <c r="V10" s="550"/>
      <c r="W10" s="550"/>
      <c r="X10" s="550"/>
      <c r="Y10" s="550"/>
      <c r="Z10" s="550"/>
      <c r="AA10" s="550"/>
      <c r="AB10" s="550"/>
      <c r="AC10" s="551"/>
      <c r="AD10" s="549"/>
      <c r="AE10" s="550"/>
      <c r="AF10" s="550"/>
      <c r="AG10" s="550"/>
      <c r="AH10" s="550"/>
      <c r="AI10" s="550"/>
      <c r="AJ10" s="550"/>
      <c r="AK10" s="550"/>
      <c r="AL10" s="550"/>
      <c r="AM10" s="552"/>
      <c r="AN10" s="446"/>
      <c r="AO10" s="447"/>
      <c r="AP10" s="447"/>
      <c r="AQ10" s="447"/>
      <c r="AR10" s="447"/>
      <c r="AS10" s="447"/>
      <c r="AT10" s="448"/>
      <c r="AV10" s="430"/>
      <c r="AW10" s="303"/>
      <c r="AX10" s="303"/>
      <c r="AY10" s="303"/>
      <c r="AZ10" s="303"/>
      <c r="BA10" s="303"/>
      <c r="BB10" s="303"/>
      <c r="BC10" s="317"/>
      <c r="BD10" s="435"/>
      <c r="BE10" s="436"/>
      <c r="BF10" s="436"/>
      <c r="BG10" s="436"/>
      <c r="BH10" s="436"/>
      <c r="BI10" s="436"/>
      <c r="BJ10" s="436"/>
      <c r="BK10" s="436"/>
      <c r="BL10" s="436"/>
      <c r="BM10" s="437"/>
      <c r="BN10" s="435"/>
      <c r="BO10" s="436"/>
      <c r="BP10" s="436"/>
      <c r="BQ10" s="436"/>
      <c r="BR10" s="436"/>
      <c r="BS10" s="436"/>
      <c r="BT10" s="436"/>
      <c r="BU10" s="436"/>
      <c r="BV10" s="436"/>
      <c r="BW10" s="437"/>
      <c r="BX10" s="435"/>
      <c r="BY10" s="436"/>
      <c r="BZ10" s="436"/>
      <c r="CA10" s="436"/>
      <c r="CB10" s="436"/>
      <c r="CC10" s="436"/>
      <c r="CD10" s="436"/>
      <c r="CE10" s="436"/>
      <c r="CF10" s="436"/>
      <c r="CG10" s="438"/>
      <c r="CH10" s="446"/>
      <c r="CI10" s="447"/>
      <c r="CJ10" s="447"/>
      <c r="CK10" s="447"/>
      <c r="CL10" s="447"/>
      <c r="CM10" s="447"/>
      <c r="CN10" s="448"/>
    </row>
    <row r="11" spans="1:93" s="23" customFormat="1" ht="10.5" customHeight="1">
      <c r="A11" s="350">
        <f>AR17</f>
        <v>1</v>
      </c>
      <c r="B11" s="352" t="s">
        <v>1601</v>
      </c>
      <c r="C11" s="328"/>
      <c r="D11" s="328"/>
      <c r="E11" s="328"/>
      <c r="F11" s="328"/>
      <c r="G11" s="328"/>
      <c r="H11" s="328"/>
      <c r="I11" s="329"/>
      <c r="J11" s="475">
        <f>IF(T11="","２チームのため３セットマッチ","")</f>
      </c>
      <c r="K11" s="476"/>
      <c r="L11" s="476"/>
      <c r="M11" s="476"/>
      <c r="N11" s="476"/>
      <c r="O11" s="476"/>
      <c r="P11" s="476"/>
      <c r="Q11" s="476"/>
      <c r="R11" s="476"/>
      <c r="S11" s="476"/>
      <c r="T11" s="331" t="s">
        <v>1625</v>
      </c>
      <c r="U11" s="328"/>
      <c r="V11" s="348" t="s">
        <v>839</v>
      </c>
      <c r="W11" s="328">
        <v>0</v>
      </c>
      <c r="X11" s="328"/>
      <c r="Y11" s="544" t="s">
        <v>1632</v>
      </c>
      <c r="Z11" s="545"/>
      <c r="AA11" s="348" t="s">
        <v>841</v>
      </c>
      <c r="AB11" s="544" t="s">
        <v>1628</v>
      </c>
      <c r="AC11" s="546"/>
      <c r="AD11" s="331">
        <f>IF(AG14="","",IF(AD13=4,"④",IF(AD13=3,"③",IF(AD13=5,"⑤",AD13))))</f>
      </c>
      <c r="AE11" s="328"/>
      <c r="AF11" s="348" t="s">
        <v>841</v>
      </c>
      <c r="AG11" s="328">
        <f>IF(AG14="","",(5-AD13))</f>
      </c>
      <c r="AH11" s="328"/>
      <c r="AI11" s="328"/>
      <c r="AJ11" s="328"/>
      <c r="AK11" s="348" t="s">
        <v>841</v>
      </c>
      <c r="AL11" s="328"/>
      <c r="AM11" s="332"/>
      <c r="AN11" s="504">
        <f>IF(T11="","",COUNTIF(T11:AH13,"③*")+COUNTIF(T11:AM13,"④*")+COUNTIF(T11:AH13,"⑤*"))</f>
        <v>1</v>
      </c>
      <c r="AO11" s="322"/>
      <c r="AP11" s="322"/>
      <c r="AQ11" s="322"/>
      <c r="AR11" s="324">
        <f>IF(T11="","",1-AN11)</f>
        <v>0</v>
      </c>
      <c r="AS11" s="324"/>
      <c r="AT11" s="325"/>
      <c r="AU11" s="522">
        <f>CL17</f>
        <v>1</v>
      </c>
      <c r="AV11" s="352" t="s">
        <v>1602</v>
      </c>
      <c r="AW11" s="328"/>
      <c r="AX11" s="328"/>
      <c r="AY11" s="328"/>
      <c r="AZ11" s="328"/>
      <c r="BA11" s="328"/>
      <c r="BB11" s="328"/>
      <c r="BC11" s="329"/>
      <c r="BD11" s="475">
        <f>IF(BN11="","丸付数字は試合順序","")</f>
      </c>
      <c r="BE11" s="476"/>
      <c r="BF11" s="476"/>
      <c r="BG11" s="476"/>
      <c r="BH11" s="476"/>
      <c r="BI11" s="476"/>
      <c r="BJ11" s="476"/>
      <c r="BK11" s="476"/>
      <c r="BL11" s="476"/>
      <c r="BM11" s="476"/>
      <c r="BN11" s="331" t="s">
        <v>1647</v>
      </c>
      <c r="BO11" s="328"/>
      <c r="BP11" s="348" t="s">
        <v>839</v>
      </c>
      <c r="BQ11" s="328">
        <v>0</v>
      </c>
      <c r="BR11" s="328"/>
      <c r="BS11" s="328" t="s">
        <v>1644</v>
      </c>
      <c r="BT11" s="328"/>
      <c r="BU11" s="348" t="s">
        <v>839</v>
      </c>
      <c r="BV11" s="328">
        <v>1</v>
      </c>
      <c r="BW11" s="329"/>
      <c r="BX11" s="331" t="str">
        <f>IF(CA14="","②",IF(BX13=4,"④",IF(BX13=3,"③",IF(BX13=5,"⑤",BX13))))</f>
        <v>③</v>
      </c>
      <c r="BY11" s="328"/>
      <c r="BZ11" s="348" t="s">
        <v>600</v>
      </c>
      <c r="CA11" s="328">
        <f>IF(CA14="","",(5-BX13))</f>
        <v>2</v>
      </c>
      <c r="CB11" s="328"/>
      <c r="CC11" s="328" t="s">
        <v>1627</v>
      </c>
      <c r="CD11" s="328"/>
      <c r="CE11" s="348" t="s">
        <v>600</v>
      </c>
      <c r="CF11" s="328">
        <v>1</v>
      </c>
      <c r="CG11" s="332"/>
      <c r="CH11" s="504">
        <f>IF(BN11="","",COUNTIF(BN11:CB13,"③*")+COUNTIF(BN11:CG13,"④*")+COUNTIF(BN11:CB13,"⑤*"))</f>
        <v>2</v>
      </c>
      <c r="CI11" s="322"/>
      <c r="CJ11" s="322"/>
      <c r="CK11" s="322"/>
      <c r="CL11" s="324">
        <f>IF(BN11="","",2-CH11)</f>
        <v>0</v>
      </c>
      <c r="CM11" s="324"/>
      <c r="CN11" s="325"/>
      <c r="CO11" s="29"/>
    </row>
    <row r="12" spans="1:93" s="23" customFormat="1" ht="10.5" customHeight="1">
      <c r="A12" s="350"/>
      <c r="B12" s="339"/>
      <c r="C12" s="311"/>
      <c r="D12" s="311"/>
      <c r="E12" s="311"/>
      <c r="F12" s="311"/>
      <c r="G12" s="311"/>
      <c r="H12" s="311"/>
      <c r="I12" s="330"/>
      <c r="J12" s="477"/>
      <c r="K12" s="478"/>
      <c r="L12" s="478"/>
      <c r="M12" s="478"/>
      <c r="N12" s="478"/>
      <c r="O12" s="478"/>
      <c r="P12" s="478"/>
      <c r="Q12" s="478"/>
      <c r="R12" s="478"/>
      <c r="S12" s="478"/>
      <c r="T12" s="333"/>
      <c r="U12" s="311"/>
      <c r="V12" s="338"/>
      <c r="W12" s="311"/>
      <c r="X12" s="311"/>
      <c r="Y12" s="535"/>
      <c r="Z12" s="535"/>
      <c r="AA12" s="338"/>
      <c r="AB12" s="535"/>
      <c r="AC12" s="534"/>
      <c r="AD12" s="333"/>
      <c r="AE12" s="311"/>
      <c r="AF12" s="338"/>
      <c r="AG12" s="311"/>
      <c r="AH12" s="311"/>
      <c r="AI12" s="311"/>
      <c r="AJ12" s="311"/>
      <c r="AK12" s="338"/>
      <c r="AL12" s="311"/>
      <c r="AM12" s="334"/>
      <c r="AN12" s="505"/>
      <c r="AO12" s="323"/>
      <c r="AP12" s="323"/>
      <c r="AQ12" s="323"/>
      <c r="AR12" s="326"/>
      <c r="AS12" s="326"/>
      <c r="AT12" s="327"/>
      <c r="AU12" s="522"/>
      <c r="AV12" s="339"/>
      <c r="AW12" s="311"/>
      <c r="AX12" s="311"/>
      <c r="AY12" s="311"/>
      <c r="AZ12" s="311"/>
      <c r="BA12" s="311"/>
      <c r="BB12" s="311"/>
      <c r="BC12" s="330"/>
      <c r="BD12" s="477"/>
      <c r="BE12" s="478"/>
      <c r="BF12" s="478"/>
      <c r="BG12" s="478"/>
      <c r="BH12" s="478"/>
      <c r="BI12" s="478"/>
      <c r="BJ12" s="478"/>
      <c r="BK12" s="478"/>
      <c r="BL12" s="478"/>
      <c r="BM12" s="478"/>
      <c r="BN12" s="333"/>
      <c r="BO12" s="311"/>
      <c r="BP12" s="338"/>
      <c r="BQ12" s="311"/>
      <c r="BR12" s="311"/>
      <c r="BS12" s="311"/>
      <c r="BT12" s="311"/>
      <c r="BU12" s="338"/>
      <c r="BV12" s="311"/>
      <c r="BW12" s="330"/>
      <c r="BX12" s="333"/>
      <c r="BY12" s="311"/>
      <c r="BZ12" s="338"/>
      <c r="CA12" s="311"/>
      <c r="CB12" s="311"/>
      <c r="CC12" s="311"/>
      <c r="CD12" s="311"/>
      <c r="CE12" s="338"/>
      <c r="CF12" s="311"/>
      <c r="CG12" s="334"/>
      <c r="CH12" s="505"/>
      <c r="CI12" s="323"/>
      <c r="CJ12" s="323"/>
      <c r="CK12" s="323"/>
      <c r="CL12" s="326"/>
      <c r="CM12" s="326"/>
      <c r="CN12" s="327"/>
      <c r="CO12" s="29"/>
    </row>
    <row r="13" spans="1:93" s="23" customFormat="1" ht="10.5" customHeight="1" hidden="1">
      <c r="A13" s="350"/>
      <c r="B13" s="339"/>
      <c r="C13" s="311"/>
      <c r="D13" s="311"/>
      <c r="E13" s="311"/>
      <c r="F13" s="311"/>
      <c r="G13" s="311"/>
      <c r="H13" s="311"/>
      <c r="I13" s="330"/>
      <c r="J13" s="477"/>
      <c r="K13" s="478"/>
      <c r="L13" s="478"/>
      <c r="M13" s="478"/>
      <c r="N13" s="478"/>
      <c r="O13" s="478"/>
      <c r="P13" s="478"/>
      <c r="Q13" s="478"/>
      <c r="R13" s="478"/>
      <c r="S13" s="478"/>
      <c r="T13" s="258">
        <f>COUNTIF(T14:U18,"⑧")+COUNTIF(Y11:Z18,"⑧")</f>
        <v>0</v>
      </c>
      <c r="U13" s="259"/>
      <c r="V13" s="284"/>
      <c r="W13" s="259"/>
      <c r="X13" s="259"/>
      <c r="Y13" s="259" t="str">
        <f>IF(Y11="⑧","8",Y11)</f>
        <v>⑥
⑥</v>
      </c>
      <c r="Z13" s="259"/>
      <c r="AA13" s="260"/>
      <c r="AB13" s="259"/>
      <c r="AC13" s="261"/>
      <c r="AD13" s="258">
        <f>COUNTIF(AD14:AJ18,"⑥")+COUNTIF(AI11,"⑥")</f>
        <v>0</v>
      </c>
      <c r="AE13" s="259"/>
      <c r="AF13" s="260"/>
      <c r="AG13" s="259"/>
      <c r="AH13" s="259"/>
      <c r="AI13" s="259">
        <f>IF(AI11="⑥","6",AI11)</f>
        <v>0</v>
      </c>
      <c r="AJ13" s="259"/>
      <c r="AK13" s="260"/>
      <c r="AL13" s="259"/>
      <c r="AM13" s="262"/>
      <c r="AN13" s="505"/>
      <c r="AO13" s="323"/>
      <c r="AP13" s="323"/>
      <c r="AQ13" s="323"/>
      <c r="AR13" s="326"/>
      <c r="AS13" s="326"/>
      <c r="AT13" s="327"/>
      <c r="AU13" s="37"/>
      <c r="AV13" s="339"/>
      <c r="AW13" s="311"/>
      <c r="AX13" s="311"/>
      <c r="AY13" s="311"/>
      <c r="AZ13" s="311"/>
      <c r="BA13" s="311"/>
      <c r="BB13" s="311"/>
      <c r="BC13" s="330"/>
      <c r="BD13" s="477"/>
      <c r="BE13" s="478"/>
      <c r="BF13" s="478"/>
      <c r="BG13" s="478"/>
      <c r="BH13" s="478"/>
      <c r="BI13" s="478"/>
      <c r="BJ13" s="478"/>
      <c r="BK13" s="478"/>
      <c r="BL13" s="478"/>
      <c r="BM13" s="478"/>
      <c r="BN13" s="258">
        <f>COUNTIF(BN14:BO18,"⑧")+COUNTIF(BS11:BT18,"⑧")</f>
        <v>0</v>
      </c>
      <c r="BO13" s="259"/>
      <c r="BP13" s="260"/>
      <c r="BQ13" s="259"/>
      <c r="BR13" s="259"/>
      <c r="BS13" s="259" t="str">
        <f>IF(BS11="⑧","8",BS11)</f>
        <v>⑥</v>
      </c>
      <c r="BT13" s="259"/>
      <c r="BU13" s="260"/>
      <c r="BV13" s="259"/>
      <c r="BW13" s="261"/>
      <c r="BX13" s="258">
        <f>COUNTIF(BX14:CD18,"⑥")+COUNTIF(CC11,"⑥")</f>
        <v>3</v>
      </c>
      <c r="BY13" s="259"/>
      <c r="BZ13" s="260"/>
      <c r="CA13" s="259"/>
      <c r="CB13" s="259"/>
      <c r="CC13" s="259" t="str">
        <f>IF(CC11="⑥","6",CC11)</f>
        <v>6</v>
      </c>
      <c r="CD13" s="259"/>
      <c r="CE13" s="260"/>
      <c r="CF13" s="259"/>
      <c r="CG13" s="262"/>
      <c r="CH13" s="505"/>
      <c r="CI13" s="323"/>
      <c r="CJ13" s="323"/>
      <c r="CK13" s="323"/>
      <c r="CL13" s="326"/>
      <c r="CM13" s="326"/>
      <c r="CN13" s="327"/>
      <c r="CO13" s="29"/>
    </row>
    <row r="14" spans="1:93" s="23" customFormat="1" ht="10.5" customHeight="1">
      <c r="A14" s="38"/>
      <c r="B14" s="339"/>
      <c r="C14" s="311"/>
      <c r="D14" s="311"/>
      <c r="E14" s="311"/>
      <c r="F14" s="311"/>
      <c r="G14" s="311"/>
      <c r="H14" s="311"/>
      <c r="I14" s="330"/>
      <c r="J14" s="477"/>
      <c r="K14" s="478"/>
      <c r="L14" s="478"/>
      <c r="M14" s="478"/>
      <c r="N14" s="478"/>
      <c r="O14" s="478"/>
      <c r="P14" s="478"/>
      <c r="Q14" s="478"/>
      <c r="R14" s="478"/>
      <c r="S14" s="478"/>
      <c r="T14" s="533" t="s">
        <v>1632</v>
      </c>
      <c r="U14" s="535"/>
      <c r="V14" s="348" t="s">
        <v>839</v>
      </c>
      <c r="W14" s="533" t="s">
        <v>1628</v>
      </c>
      <c r="X14" s="535"/>
      <c r="Y14" s="533" t="s">
        <v>1629</v>
      </c>
      <c r="Z14" s="535"/>
      <c r="AA14" s="338" t="s">
        <v>841</v>
      </c>
      <c r="AB14" s="533" t="s">
        <v>1635</v>
      </c>
      <c r="AC14" s="534"/>
      <c r="AD14" s="333"/>
      <c r="AE14" s="311"/>
      <c r="AF14" s="338" t="s">
        <v>841</v>
      </c>
      <c r="AG14" s="311"/>
      <c r="AH14" s="311"/>
      <c r="AI14" s="311"/>
      <c r="AJ14" s="311"/>
      <c r="AK14" s="338" t="s">
        <v>841</v>
      </c>
      <c r="AL14" s="311"/>
      <c r="AM14" s="334"/>
      <c r="AN14" s="505"/>
      <c r="AO14" s="323"/>
      <c r="AP14" s="323"/>
      <c r="AQ14" s="323"/>
      <c r="AR14" s="326"/>
      <c r="AS14" s="326"/>
      <c r="AT14" s="327"/>
      <c r="AU14" s="39"/>
      <c r="AV14" s="339"/>
      <c r="AW14" s="311"/>
      <c r="AX14" s="311"/>
      <c r="AY14" s="311"/>
      <c r="AZ14" s="311"/>
      <c r="BA14" s="311"/>
      <c r="BB14" s="311"/>
      <c r="BC14" s="330"/>
      <c r="BD14" s="477"/>
      <c r="BE14" s="478"/>
      <c r="BF14" s="478"/>
      <c r="BG14" s="478"/>
      <c r="BH14" s="478"/>
      <c r="BI14" s="478"/>
      <c r="BJ14" s="478"/>
      <c r="BK14" s="478"/>
      <c r="BL14" s="478"/>
      <c r="BM14" s="478"/>
      <c r="BN14" s="333" t="s">
        <v>1644</v>
      </c>
      <c r="BO14" s="311"/>
      <c r="BP14" s="338" t="s">
        <v>839</v>
      </c>
      <c r="BQ14" s="311">
        <v>2</v>
      </c>
      <c r="BR14" s="311"/>
      <c r="BS14" s="311" t="s">
        <v>1644</v>
      </c>
      <c r="BT14" s="311"/>
      <c r="BU14" s="338" t="s">
        <v>839</v>
      </c>
      <c r="BV14" s="311">
        <v>3</v>
      </c>
      <c r="BW14" s="330"/>
      <c r="BX14" s="333" t="s">
        <v>1627</v>
      </c>
      <c r="BY14" s="311"/>
      <c r="BZ14" s="338" t="s">
        <v>600</v>
      </c>
      <c r="CA14" s="311">
        <v>2</v>
      </c>
      <c r="CB14" s="311"/>
      <c r="CC14" s="311">
        <v>1</v>
      </c>
      <c r="CD14" s="311"/>
      <c r="CE14" s="338" t="s">
        <v>600</v>
      </c>
      <c r="CF14" s="311">
        <v>6</v>
      </c>
      <c r="CG14" s="334"/>
      <c r="CH14" s="505"/>
      <c r="CI14" s="323"/>
      <c r="CJ14" s="323"/>
      <c r="CK14" s="323"/>
      <c r="CL14" s="326"/>
      <c r="CM14" s="326"/>
      <c r="CN14" s="327"/>
      <c r="CO14" s="29"/>
    </row>
    <row r="15" spans="1:93" s="23" customFormat="1" ht="10.5" customHeight="1">
      <c r="A15" s="38"/>
      <c r="B15" s="339"/>
      <c r="C15" s="311"/>
      <c r="D15" s="311"/>
      <c r="E15" s="311"/>
      <c r="F15" s="311"/>
      <c r="G15" s="311"/>
      <c r="H15" s="311"/>
      <c r="I15" s="330"/>
      <c r="J15" s="477"/>
      <c r="K15" s="478"/>
      <c r="L15" s="478"/>
      <c r="M15" s="478"/>
      <c r="N15" s="478"/>
      <c r="O15" s="478"/>
      <c r="P15" s="478"/>
      <c r="Q15" s="478"/>
      <c r="R15" s="478"/>
      <c r="S15" s="478"/>
      <c r="T15" s="535"/>
      <c r="U15" s="535"/>
      <c r="V15" s="338"/>
      <c r="W15" s="535"/>
      <c r="X15" s="535"/>
      <c r="Y15" s="535"/>
      <c r="Z15" s="535"/>
      <c r="AA15" s="338"/>
      <c r="AB15" s="535"/>
      <c r="AC15" s="534"/>
      <c r="AD15" s="333"/>
      <c r="AE15" s="311"/>
      <c r="AF15" s="338"/>
      <c r="AG15" s="311"/>
      <c r="AH15" s="311"/>
      <c r="AI15" s="311"/>
      <c r="AJ15" s="311"/>
      <c r="AK15" s="338"/>
      <c r="AL15" s="311"/>
      <c r="AM15" s="334"/>
      <c r="AN15" s="505"/>
      <c r="AO15" s="323"/>
      <c r="AP15" s="323"/>
      <c r="AQ15" s="323"/>
      <c r="AR15" s="326"/>
      <c r="AS15" s="326"/>
      <c r="AT15" s="327"/>
      <c r="AU15" s="39"/>
      <c r="AV15" s="339"/>
      <c r="AW15" s="311"/>
      <c r="AX15" s="311"/>
      <c r="AY15" s="311"/>
      <c r="AZ15" s="311"/>
      <c r="BA15" s="311"/>
      <c r="BB15" s="311"/>
      <c r="BC15" s="330"/>
      <c r="BD15" s="477"/>
      <c r="BE15" s="478"/>
      <c r="BF15" s="478"/>
      <c r="BG15" s="478"/>
      <c r="BH15" s="478"/>
      <c r="BI15" s="478"/>
      <c r="BJ15" s="478"/>
      <c r="BK15" s="478"/>
      <c r="BL15" s="478"/>
      <c r="BM15" s="478"/>
      <c r="BN15" s="333"/>
      <c r="BO15" s="311"/>
      <c r="BP15" s="338"/>
      <c r="BQ15" s="311"/>
      <c r="BR15" s="311"/>
      <c r="BS15" s="311"/>
      <c r="BT15" s="311"/>
      <c r="BU15" s="338"/>
      <c r="BV15" s="311"/>
      <c r="BW15" s="330"/>
      <c r="BX15" s="333"/>
      <c r="BY15" s="311"/>
      <c r="BZ15" s="338"/>
      <c r="CA15" s="311"/>
      <c r="CB15" s="311"/>
      <c r="CC15" s="311"/>
      <c r="CD15" s="311"/>
      <c r="CE15" s="338"/>
      <c r="CF15" s="311"/>
      <c r="CG15" s="334"/>
      <c r="CH15" s="505"/>
      <c r="CI15" s="323"/>
      <c r="CJ15" s="323"/>
      <c r="CK15" s="323"/>
      <c r="CL15" s="326"/>
      <c r="CM15" s="326"/>
      <c r="CN15" s="327"/>
      <c r="CO15" s="29"/>
    </row>
    <row r="16" spans="1:93" s="23" customFormat="1" ht="10.5" customHeight="1" hidden="1">
      <c r="A16" s="38"/>
      <c r="B16" s="339"/>
      <c r="C16" s="311"/>
      <c r="D16" s="311"/>
      <c r="E16" s="311"/>
      <c r="F16" s="311"/>
      <c r="G16" s="311"/>
      <c r="H16" s="311"/>
      <c r="I16" s="330"/>
      <c r="J16" s="477"/>
      <c r="K16" s="478"/>
      <c r="L16" s="478"/>
      <c r="M16" s="478"/>
      <c r="N16" s="478"/>
      <c r="O16" s="478"/>
      <c r="P16" s="478"/>
      <c r="Q16" s="478"/>
      <c r="R16" s="478"/>
      <c r="S16" s="478"/>
      <c r="T16" s="258" t="str">
        <f>IF(T14="⑧","8",T14)</f>
        <v>⑥
⑥</v>
      </c>
      <c r="U16" s="259"/>
      <c r="V16" s="259"/>
      <c r="W16" s="259"/>
      <c r="X16" s="259"/>
      <c r="Y16" s="259" t="str">
        <f>IF(Y14="⑧","8",Y14)</f>
        <v>⑥
⑥</v>
      </c>
      <c r="Z16" s="259"/>
      <c r="AA16" s="259"/>
      <c r="AB16" s="259"/>
      <c r="AC16" s="261"/>
      <c r="AD16" s="259">
        <f>IF(AD14="⑥","6",AD14)</f>
        <v>0</v>
      </c>
      <c r="AE16" s="259"/>
      <c r="AF16" s="260"/>
      <c r="AG16" s="259"/>
      <c r="AH16" s="259"/>
      <c r="AI16" s="259">
        <f>IF(AI14="⑥","6",AI14)</f>
        <v>0</v>
      </c>
      <c r="AJ16" s="259"/>
      <c r="AK16" s="260"/>
      <c r="AL16" s="259"/>
      <c r="AM16" s="262"/>
      <c r="AN16" s="539"/>
      <c r="AO16" s="311"/>
      <c r="AP16" s="311"/>
      <c r="AQ16" s="263"/>
      <c r="AR16" s="264"/>
      <c r="AS16" s="264"/>
      <c r="AT16" s="265"/>
      <c r="AU16" s="39"/>
      <c r="AV16" s="339"/>
      <c r="AW16" s="311"/>
      <c r="AX16" s="311"/>
      <c r="AY16" s="311"/>
      <c r="AZ16" s="311"/>
      <c r="BA16" s="311"/>
      <c r="BB16" s="311"/>
      <c r="BC16" s="330"/>
      <c r="BD16" s="477"/>
      <c r="BE16" s="478"/>
      <c r="BF16" s="478"/>
      <c r="BG16" s="478"/>
      <c r="BH16" s="478"/>
      <c r="BI16" s="478"/>
      <c r="BJ16" s="478"/>
      <c r="BK16" s="478"/>
      <c r="BL16" s="478"/>
      <c r="BM16" s="478"/>
      <c r="BN16" s="258" t="str">
        <f>IF(BN14="⑧","8",BN14)</f>
        <v>⑥</v>
      </c>
      <c r="BO16" s="259"/>
      <c r="BP16" s="259"/>
      <c r="BQ16" s="259"/>
      <c r="BR16" s="259"/>
      <c r="BS16" s="259" t="str">
        <f>IF(BS14="⑧","8",BS14)</f>
        <v>⑥</v>
      </c>
      <c r="BT16" s="259"/>
      <c r="BU16" s="259"/>
      <c r="BV16" s="259"/>
      <c r="BW16" s="261"/>
      <c r="BX16" s="259" t="str">
        <f>IF(BX14="⑥","6",BX14)</f>
        <v>6</v>
      </c>
      <c r="BY16" s="259"/>
      <c r="BZ16" s="260"/>
      <c r="CA16" s="259"/>
      <c r="CB16" s="259"/>
      <c r="CC16" s="259">
        <f>IF(CC14="⑥","6",CC14)</f>
        <v>1</v>
      </c>
      <c r="CD16" s="259"/>
      <c r="CE16" s="260"/>
      <c r="CF16" s="259"/>
      <c r="CG16" s="262"/>
      <c r="CH16" s="263"/>
      <c r="CI16" s="263"/>
      <c r="CJ16" s="263"/>
      <c r="CK16" s="263"/>
      <c r="CL16" s="264"/>
      <c r="CM16" s="264"/>
      <c r="CN16" s="265"/>
      <c r="CO16" s="29"/>
    </row>
    <row r="17" spans="1:93" ht="10.5" customHeight="1">
      <c r="A17" s="42"/>
      <c r="B17" s="341"/>
      <c r="C17" s="341"/>
      <c r="D17" s="341"/>
      <c r="E17" s="341"/>
      <c r="F17" s="341"/>
      <c r="G17" s="341"/>
      <c r="H17" s="341"/>
      <c r="I17" s="342"/>
      <c r="J17" s="477"/>
      <c r="K17" s="478"/>
      <c r="L17" s="478"/>
      <c r="M17" s="478"/>
      <c r="N17" s="478"/>
      <c r="O17" s="478"/>
      <c r="P17" s="478"/>
      <c r="Q17" s="478"/>
      <c r="R17" s="478"/>
      <c r="S17" s="478"/>
      <c r="T17" s="542" t="s">
        <v>1629</v>
      </c>
      <c r="U17" s="535"/>
      <c r="V17" s="535" t="s">
        <v>841</v>
      </c>
      <c r="W17" s="533" t="s">
        <v>1630</v>
      </c>
      <c r="X17" s="535"/>
      <c r="Y17" s="533" t="s">
        <v>1636</v>
      </c>
      <c r="Z17" s="535"/>
      <c r="AA17" s="338" t="s">
        <v>841</v>
      </c>
      <c r="AB17" s="533" t="s">
        <v>1628</v>
      </c>
      <c r="AC17" s="534"/>
      <c r="AD17" s="333"/>
      <c r="AE17" s="311"/>
      <c r="AF17" s="338" t="s">
        <v>841</v>
      </c>
      <c r="AG17" s="311"/>
      <c r="AH17" s="311"/>
      <c r="AI17" s="311"/>
      <c r="AJ17" s="311"/>
      <c r="AK17" s="338" t="s">
        <v>841</v>
      </c>
      <c r="AL17" s="311"/>
      <c r="AM17" s="334"/>
      <c r="AN17" s="539"/>
      <c r="AO17" s="311"/>
      <c r="AP17" s="311"/>
      <c r="AQ17" s="266"/>
      <c r="AR17" s="318">
        <f>IF(T11="","",IF(AND(COUNTIF(AN11:AQ33,1)=3,COUNTIF(B17:I37,5)=3),RANK(J9,J9:AM10),IF(COUNTIF(AN11:AQ33,1)=3,RANK(B17,B17:I37),RANK(AN11,AN11:AQ33))))</f>
        <v>1</v>
      </c>
      <c r="AS17" s="318"/>
      <c r="AT17" s="319"/>
      <c r="AU17" s="43"/>
      <c r="AV17" s="341">
        <f>IF(CH11=CH20,(BN13+BX13),"")</f>
      </c>
      <c r="AW17" s="341"/>
      <c r="AX17" s="341"/>
      <c r="AY17" s="341"/>
      <c r="AZ17" s="341"/>
      <c r="BA17" s="341"/>
      <c r="BB17" s="341"/>
      <c r="BC17" s="342"/>
      <c r="BD17" s="477"/>
      <c r="BE17" s="478"/>
      <c r="BF17" s="478"/>
      <c r="BG17" s="478"/>
      <c r="BH17" s="478"/>
      <c r="BI17" s="478"/>
      <c r="BJ17" s="478"/>
      <c r="BK17" s="478"/>
      <c r="BL17" s="478"/>
      <c r="BM17" s="478"/>
      <c r="BN17" s="333" t="s">
        <v>1643</v>
      </c>
      <c r="BO17" s="311"/>
      <c r="BP17" s="338" t="s">
        <v>839</v>
      </c>
      <c r="BQ17" s="311">
        <v>1</v>
      </c>
      <c r="BR17" s="311"/>
      <c r="BS17" s="311" t="s">
        <v>1645</v>
      </c>
      <c r="BT17" s="311"/>
      <c r="BU17" s="338" t="s">
        <v>839</v>
      </c>
      <c r="BV17" s="311">
        <v>1</v>
      </c>
      <c r="BW17" s="330"/>
      <c r="BX17" s="333" t="s">
        <v>1641</v>
      </c>
      <c r="BY17" s="311"/>
      <c r="BZ17" s="338" t="s">
        <v>600</v>
      </c>
      <c r="CA17" s="311">
        <v>2</v>
      </c>
      <c r="CB17" s="311"/>
      <c r="CC17" s="311">
        <v>5</v>
      </c>
      <c r="CD17" s="311"/>
      <c r="CE17" s="338" t="s">
        <v>600</v>
      </c>
      <c r="CF17" s="311">
        <v>6</v>
      </c>
      <c r="CG17" s="334"/>
      <c r="CH17" s="266"/>
      <c r="CI17" s="266"/>
      <c r="CJ17" s="266"/>
      <c r="CK17" s="266"/>
      <c r="CL17" s="318">
        <f>IF(BS14="女","",IF(AND(COUNTIF(CH11:CK33,1)=3,COUNTIF(AV17:BC37,5)=3),RANK(BD9,BD9:CG10),IF(COUNTIF(CH11:CK33,1)=3,RANK(AV17,AV17:BC37),RANK(CH11,CH11:CK33))))</f>
        <v>1</v>
      </c>
      <c r="CM17" s="318"/>
      <c r="CN17" s="319"/>
      <c r="CO17" s="44"/>
    </row>
    <row r="18" spans="1:93" ht="10.5" customHeight="1">
      <c r="A18" s="42"/>
      <c r="B18" s="341"/>
      <c r="C18" s="341"/>
      <c r="D18" s="341"/>
      <c r="E18" s="341"/>
      <c r="F18" s="341"/>
      <c r="G18" s="341"/>
      <c r="H18" s="341"/>
      <c r="I18" s="342"/>
      <c r="J18" s="477"/>
      <c r="K18" s="478"/>
      <c r="L18" s="478"/>
      <c r="M18" s="478"/>
      <c r="N18" s="478"/>
      <c r="O18" s="478"/>
      <c r="P18" s="478"/>
      <c r="Q18" s="478"/>
      <c r="R18" s="478"/>
      <c r="S18" s="478"/>
      <c r="T18" s="543"/>
      <c r="U18" s="535"/>
      <c r="V18" s="535"/>
      <c r="W18" s="535"/>
      <c r="X18" s="535"/>
      <c r="Y18" s="535"/>
      <c r="Z18" s="535"/>
      <c r="AA18" s="338"/>
      <c r="AB18" s="535"/>
      <c r="AC18" s="534"/>
      <c r="AD18" s="333"/>
      <c r="AE18" s="311"/>
      <c r="AF18" s="338"/>
      <c r="AG18" s="311"/>
      <c r="AH18" s="311"/>
      <c r="AI18" s="311"/>
      <c r="AJ18" s="311"/>
      <c r="AK18" s="338"/>
      <c r="AL18" s="311"/>
      <c r="AM18" s="334"/>
      <c r="AN18" s="539"/>
      <c r="AO18" s="311"/>
      <c r="AP18" s="311"/>
      <c r="AQ18" s="266"/>
      <c r="AR18" s="318"/>
      <c r="AS18" s="318"/>
      <c r="AT18" s="319"/>
      <c r="AU18" s="43"/>
      <c r="AV18" s="341"/>
      <c r="AW18" s="341"/>
      <c r="AX18" s="341"/>
      <c r="AY18" s="341"/>
      <c r="AZ18" s="341"/>
      <c r="BA18" s="341"/>
      <c r="BB18" s="341"/>
      <c r="BC18" s="342"/>
      <c r="BD18" s="477"/>
      <c r="BE18" s="478"/>
      <c r="BF18" s="478"/>
      <c r="BG18" s="478"/>
      <c r="BH18" s="478"/>
      <c r="BI18" s="478"/>
      <c r="BJ18" s="478"/>
      <c r="BK18" s="478"/>
      <c r="BL18" s="478"/>
      <c r="BM18" s="478"/>
      <c r="BN18" s="333"/>
      <c r="BO18" s="311"/>
      <c r="BP18" s="338"/>
      <c r="BQ18" s="311"/>
      <c r="BR18" s="311"/>
      <c r="BS18" s="311"/>
      <c r="BT18" s="311"/>
      <c r="BU18" s="338"/>
      <c r="BV18" s="311"/>
      <c r="BW18" s="330"/>
      <c r="BX18" s="333"/>
      <c r="BY18" s="311"/>
      <c r="BZ18" s="338"/>
      <c r="CA18" s="311"/>
      <c r="CB18" s="311"/>
      <c r="CC18" s="311"/>
      <c r="CD18" s="311"/>
      <c r="CE18" s="338"/>
      <c r="CF18" s="311"/>
      <c r="CG18" s="334"/>
      <c r="CH18" s="266"/>
      <c r="CI18" s="266"/>
      <c r="CJ18" s="266"/>
      <c r="CK18" s="266"/>
      <c r="CL18" s="318"/>
      <c r="CM18" s="318"/>
      <c r="CN18" s="319"/>
      <c r="CO18" s="44"/>
    </row>
    <row r="19" spans="1:93" ht="10.5" customHeight="1" hidden="1">
      <c r="A19" s="42"/>
      <c r="B19" s="482"/>
      <c r="C19" s="482"/>
      <c r="D19" s="482"/>
      <c r="E19" s="482"/>
      <c r="F19" s="482"/>
      <c r="G19" s="482"/>
      <c r="H19" s="482"/>
      <c r="I19" s="483"/>
      <c r="J19" s="479"/>
      <c r="K19" s="480"/>
      <c r="L19" s="480"/>
      <c r="M19" s="480"/>
      <c r="N19" s="480"/>
      <c r="O19" s="480"/>
      <c r="P19" s="480"/>
      <c r="Q19" s="480"/>
      <c r="R19" s="480"/>
      <c r="S19" s="480"/>
      <c r="T19" s="258" t="str">
        <f>IF(T17="⑧","8",T17)</f>
        <v>⑥
⑥</v>
      </c>
      <c r="U19" s="259"/>
      <c r="V19" s="259"/>
      <c r="W19" s="259"/>
      <c r="X19" s="259"/>
      <c r="Y19" s="259" t="str">
        <f>IF(Y17="⑧","8",Y17)</f>
        <v>⑥
⑥</v>
      </c>
      <c r="Z19" s="259"/>
      <c r="AA19" s="259"/>
      <c r="AB19" s="259"/>
      <c r="AC19" s="261"/>
      <c r="AD19" s="259">
        <f>IF(AD17="⑥","6",AD17)</f>
        <v>0</v>
      </c>
      <c r="AE19" s="266"/>
      <c r="AF19" s="266"/>
      <c r="AG19" s="266"/>
      <c r="AH19" s="266"/>
      <c r="AI19" s="259">
        <f>IF(AI17="⑥","6",AI17)</f>
        <v>0</v>
      </c>
      <c r="AJ19" s="266"/>
      <c r="AK19" s="266"/>
      <c r="AL19" s="266"/>
      <c r="AM19" s="262"/>
      <c r="AN19" s="540"/>
      <c r="AO19" s="541"/>
      <c r="AP19" s="541"/>
      <c r="AQ19" s="266"/>
      <c r="AR19" s="490"/>
      <c r="AS19" s="490"/>
      <c r="AT19" s="491"/>
      <c r="AU19" s="42"/>
      <c r="AV19" s="482"/>
      <c r="AW19" s="482"/>
      <c r="AX19" s="482"/>
      <c r="AY19" s="482"/>
      <c r="AZ19" s="482"/>
      <c r="BA19" s="482"/>
      <c r="BB19" s="482"/>
      <c r="BC19" s="483"/>
      <c r="BD19" s="479"/>
      <c r="BE19" s="480"/>
      <c r="BF19" s="480"/>
      <c r="BG19" s="480"/>
      <c r="BH19" s="480"/>
      <c r="BI19" s="480"/>
      <c r="BJ19" s="480"/>
      <c r="BK19" s="480"/>
      <c r="BL19" s="480"/>
      <c r="BM19" s="480"/>
      <c r="BN19" s="258" t="str">
        <f>IF(BN17="⑥","6",BN17)</f>
        <v>6</v>
      </c>
      <c r="BO19" s="259"/>
      <c r="BP19" s="259"/>
      <c r="BQ19" s="259"/>
      <c r="BR19" s="259"/>
      <c r="BS19" s="259" t="str">
        <f>IF(BS17="⑥","6",BS17)</f>
        <v>6</v>
      </c>
      <c r="BT19" s="259"/>
      <c r="BU19" s="259"/>
      <c r="BV19" s="259"/>
      <c r="BW19" s="261"/>
      <c r="BX19" s="259" t="str">
        <f>IF(BX17="⑥","6",BX17)</f>
        <v>6</v>
      </c>
      <c r="BY19" s="266"/>
      <c r="BZ19" s="266"/>
      <c r="CA19" s="266"/>
      <c r="CB19" s="266"/>
      <c r="CC19" s="259">
        <f>IF(CC17="⑥","6",CC17)</f>
        <v>5</v>
      </c>
      <c r="CD19" s="266"/>
      <c r="CE19" s="266"/>
      <c r="CF19" s="266"/>
      <c r="CG19" s="262"/>
      <c r="CH19" s="266"/>
      <c r="CI19" s="266"/>
      <c r="CJ19" s="266"/>
      <c r="CK19" s="266"/>
      <c r="CL19" s="490"/>
      <c r="CM19" s="490"/>
      <c r="CN19" s="491"/>
      <c r="CO19" s="44"/>
    </row>
    <row r="20" spans="1:93" ht="10.5" customHeight="1">
      <c r="A20" s="350">
        <f>AR26</f>
        <v>2</v>
      </c>
      <c r="B20" s="429" t="s">
        <v>26</v>
      </c>
      <c r="C20" s="386"/>
      <c r="D20" s="386"/>
      <c r="E20" s="386"/>
      <c r="F20" s="386"/>
      <c r="G20" s="386"/>
      <c r="H20" s="386"/>
      <c r="I20" s="387"/>
      <c r="J20" s="523">
        <f>IF(J22=4,"④",IF(J22=3,"③",J22))</f>
        <v>0</v>
      </c>
      <c r="K20" s="524"/>
      <c r="L20" s="526" t="s">
        <v>841</v>
      </c>
      <c r="M20" s="524">
        <v>5</v>
      </c>
      <c r="N20" s="524"/>
      <c r="O20" s="530" t="s">
        <v>1633</v>
      </c>
      <c r="P20" s="531"/>
      <c r="Q20" s="391" t="s">
        <v>841</v>
      </c>
      <c r="R20" s="536" t="s">
        <v>1634</v>
      </c>
      <c r="S20" s="537"/>
      <c r="T20" s="367"/>
      <c r="U20" s="368"/>
      <c r="V20" s="368"/>
      <c r="W20" s="368"/>
      <c r="X20" s="368"/>
      <c r="Y20" s="368"/>
      <c r="Z20" s="368"/>
      <c r="AA20" s="368"/>
      <c r="AB20" s="368"/>
      <c r="AC20" s="369"/>
      <c r="AD20" s="523">
        <f>IF(AG23="","",IF(AD22=4,"④",IF(AD22=3,"③",IF(AD22=5,"⑤",AD22))))</f>
      </c>
      <c r="AE20" s="524"/>
      <c r="AF20" s="526" t="s">
        <v>841</v>
      </c>
      <c r="AG20" s="524">
        <f>IF(AG23="","",5-AD22)</f>
      </c>
      <c r="AH20" s="524"/>
      <c r="AI20" s="368"/>
      <c r="AJ20" s="368"/>
      <c r="AK20" s="391" t="s">
        <v>841</v>
      </c>
      <c r="AL20" s="368"/>
      <c r="AM20" s="397"/>
      <c r="AN20" s="389">
        <f>IF(T11="","",COUNTIF(J20:AH22,"③*")+COUNTIF(J20:AM22,"④*")+COUNTIF(J20:AH22,"⑤*"))</f>
        <v>0</v>
      </c>
      <c r="AO20" s="389"/>
      <c r="AP20" s="389"/>
      <c r="AQ20" s="389"/>
      <c r="AR20" s="382">
        <f>IF(T11="","",1-AN20)</f>
        <v>1</v>
      </c>
      <c r="AS20" s="382"/>
      <c r="AT20" s="383"/>
      <c r="AU20" s="522">
        <f>CL26</f>
        <v>2</v>
      </c>
      <c r="AV20" s="424" t="s">
        <v>1622</v>
      </c>
      <c r="AW20" s="400"/>
      <c r="AX20" s="400"/>
      <c r="AY20" s="400"/>
      <c r="AZ20" s="400"/>
      <c r="BA20" s="400"/>
      <c r="BB20" s="400"/>
      <c r="BC20" s="425"/>
      <c r="BD20" s="413">
        <f>IF(BD22=4,"④",IF(BD22=3,"③",BD22))</f>
        <v>0</v>
      </c>
      <c r="BE20" s="400"/>
      <c r="BF20" s="431" t="s">
        <v>600</v>
      </c>
      <c r="BG20" s="400">
        <v>5</v>
      </c>
      <c r="BH20" s="400"/>
      <c r="BI20" s="400">
        <f>IF(BI22=6,"⑥",BI22)</f>
        <v>1</v>
      </c>
      <c r="BJ20" s="400"/>
      <c r="BK20" s="431" t="s">
        <v>600</v>
      </c>
      <c r="BL20" s="400">
        <v>6</v>
      </c>
      <c r="BM20" s="425"/>
      <c r="BN20" s="413"/>
      <c r="BO20" s="400"/>
      <c r="BP20" s="400"/>
      <c r="BQ20" s="400"/>
      <c r="BR20" s="400"/>
      <c r="BS20" s="400"/>
      <c r="BT20" s="400"/>
      <c r="BU20" s="400"/>
      <c r="BV20" s="400"/>
      <c r="BW20" s="425"/>
      <c r="BX20" s="413" t="str">
        <f>IF(CA23="","①",IF(BX22=4,"④",IF(BX22=3,"③",IF(BX22=5,"⑤",BX22))))</f>
        <v>③</v>
      </c>
      <c r="BY20" s="400"/>
      <c r="BZ20" s="431" t="s">
        <v>600</v>
      </c>
      <c r="CA20" s="400">
        <f>IF(CA23="","",5-BX22)</f>
        <v>2</v>
      </c>
      <c r="CB20" s="400"/>
      <c r="CC20" s="400">
        <v>1</v>
      </c>
      <c r="CD20" s="400"/>
      <c r="CE20" s="431" t="s">
        <v>600</v>
      </c>
      <c r="CF20" s="400">
        <v>6</v>
      </c>
      <c r="CG20" s="401"/>
      <c r="CH20" s="394">
        <f>IF(BN11="","",COUNTIF(BD20:CB22,"③*")+COUNTIF(BD20:CG22,"④*")+COUNTIF(BD20:CB22,"⑤*"))</f>
        <v>1</v>
      </c>
      <c r="CI20" s="394"/>
      <c r="CJ20" s="394"/>
      <c r="CK20" s="394"/>
      <c r="CL20" s="402">
        <f>IF(BN11="","",2-CH20)</f>
        <v>1</v>
      </c>
      <c r="CM20" s="402"/>
      <c r="CN20" s="403"/>
      <c r="CO20" s="44"/>
    </row>
    <row r="21" spans="1:92" ht="10.5" customHeight="1">
      <c r="A21" s="350"/>
      <c r="B21" s="430"/>
      <c r="C21" s="303"/>
      <c r="D21" s="303"/>
      <c r="E21" s="303"/>
      <c r="F21" s="303"/>
      <c r="G21" s="303"/>
      <c r="H21" s="303"/>
      <c r="I21" s="317"/>
      <c r="J21" s="525"/>
      <c r="K21" s="443"/>
      <c r="L21" s="527"/>
      <c r="M21" s="443"/>
      <c r="N21" s="443"/>
      <c r="O21" s="532"/>
      <c r="P21" s="532"/>
      <c r="Q21" s="365"/>
      <c r="R21" s="529"/>
      <c r="S21" s="538"/>
      <c r="T21" s="364"/>
      <c r="U21" s="362"/>
      <c r="V21" s="362"/>
      <c r="W21" s="362"/>
      <c r="X21" s="362"/>
      <c r="Y21" s="362"/>
      <c r="Z21" s="362"/>
      <c r="AA21" s="362"/>
      <c r="AB21" s="362"/>
      <c r="AC21" s="363"/>
      <c r="AD21" s="525"/>
      <c r="AE21" s="443"/>
      <c r="AF21" s="527"/>
      <c r="AG21" s="443"/>
      <c r="AH21" s="443"/>
      <c r="AI21" s="362"/>
      <c r="AJ21" s="362"/>
      <c r="AK21" s="365"/>
      <c r="AL21" s="362"/>
      <c r="AM21" s="366"/>
      <c r="AN21" s="390"/>
      <c r="AO21" s="390"/>
      <c r="AP21" s="390"/>
      <c r="AQ21" s="390"/>
      <c r="AR21" s="384"/>
      <c r="AS21" s="384"/>
      <c r="AT21" s="385"/>
      <c r="AU21" s="522"/>
      <c r="AV21" s="426"/>
      <c r="AW21" s="398"/>
      <c r="AX21" s="398"/>
      <c r="AY21" s="398"/>
      <c r="AZ21" s="398"/>
      <c r="BA21" s="398"/>
      <c r="BB21" s="398"/>
      <c r="BC21" s="427"/>
      <c r="BD21" s="414"/>
      <c r="BE21" s="398"/>
      <c r="BF21" s="406"/>
      <c r="BG21" s="398"/>
      <c r="BH21" s="398"/>
      <c r="BI21" s="398"/>
      <c r="BJ21" s="398"/>
      <c r="BK21" s="406"/>
      <c r="BL21" s="398"/>
      <c r="BM21" s="427"/>
      <c r="BN21" s="414"/>
      <c r="BO21" s="398"/>
      <c r="BP21" s="398"/>
      <c r="BQ21" s="398"/>
      <c r="BR21" s="398"/>
      <c r="BS21" s="398"/>
      <c r="BT21" s="398"/>
      <c r="BU21" s="398"/>
      <c r="BV21" s="398"/>
      <c r="BW21" s="427"/>
      <c r="BX21" s="414"/>
      <c r="BY21" s="398"/>
      <c r="BZ21" s="406"/>
      <c r="CA21" s="398"/>
      <c r="CB21" s="398"/>
      <c r="CC21" s="398"/>
      <c r="CD21" s="398"/>
      <c r="CE21" s="406"/>
      <c r="CF21" s="398"/>
      <c r="CG21" s="399"/>
      <c r="CH21" s="396"/>
      <c r="CI21" s="396"/>
      <c r="CJ21" s="396"/>
      <c r="CK21" s="396"/>
      <c r="CL21" s="404"/>
      <c r="CM21" s="404"/>
      <c r="CN21" s="405"/>
    </row>
    <row r="22" spans="1:92" ht="10.5" customHeight="1" hidden="1">
      <c r="A22" s="350"/>
      <c r="B22" s="430"/>
      <c r="C22" s="303"/>
      <c r="D22" s="303"/>
      <c r="E22" s="303"/>
      <c r="F22" s="303"/>
      <c r="G22" s="303"/>
      <c r="H22" s="303"/>
      <c r="I22" s="317"/>
      <c r="J22" s="30">
        <f>W11</f>
        <v>0</v>
      </c>
      <c r="K22" s="31"/>
      <c r="L22" s="32"/>
      <c r="M22" s="31"/>
      <c r="N22" s="31"/>
      <c r="O22" s="33" t="str">
        <f>AB11</f>
        <v>０
０</v>
      </c>
      <c r="P22" s="33"/>
      <c r="Q22" s="34"/>
      <c r="R22" s="33"/>
      <c r="S22" s="35"/>
      <c r="T22" s="364"/>
      <c r="U22" s="362"/>
      <c r="V22" s="362"/>
      <c r="W22" s="362"/>
      <c r="X22" s="362"/>
      <c r="Y22" s="362"/>
      <c r="Z22" s="362"/>
      <c r="AA22" s="362"/>
      <c r="AB22" s="362"/>
      <c r="AC22" s="363"/>
      <c r="AD22" s="30">
        <f>COUNTIF(AD23:AE27,"⑥")+COUNTIF(AI20:AJ27,"⑥")</f>
        <v>0</v>
      </c>
      <c r="AE22" s="31"/>
      <c r="AF22" s="32"/>
      <c r="AG22" s="31"/>
      <c r="AH22" s="31"/>
      <c r="AI22" s="33">
        <f>IF(AI20="⑥","6",AI20)</f>
        <v>0</v>
      </c>
      <c r="AJ22" s="33"/>
      <c r="AK22" s="34"/>
      <c r="AL22" s="33"/>
      <c r="AM22" s="36"/>
      <c r="AN22" s="390"/>
      <c r="AO22" s="390"/>
      <c r="AP22" s="390"/>
      <c r="AQ22" s="390"/>
      <c r="AR22" s="384"/>
      <c r="AS22" s="384"/>
      <c r="AT22" s="385"/>
      <c r="AU22" s="522"/>
      <c r="AV22" s="426"/>
      <c r="AW22" s="398"/>
      <c r="AX22" s="398"/>
      <c r="AY22" s="398"/>
      <c r="AZ22" s="398"/>
      <c r="BA22" s="398"/>
      <c r="BB22" s="398"/>
      <c r="BC22" s="427"/>
      <c r="BD22" s="267">
        <f>BQ11</f>
        <v>0</v>
      </c>
      <c r="BE22" s="268"/>
      <c r="BF22" s="269"/>
      <c r="BG22" s="268"/>
      <c r="BH22" s="268"/>
      <c r="BI22" s="268">
        <f>BV11</f>
        <v>1</v>
      </c>
      <c r="BJ22" s="268"/>
      <c r="BK22" s="269"/>
      <c r="BL22" s="268"/>
      <c r="BM22" s="270"/>
      <c r="BN22" s="414"/>
      <c r="BO22" s="398"/>
      <c r="BP22" s="398"/>
      <c r="BQ22" s="398"/>
      <c r="BR22" s="398"/>
      <c r="BS22" s="398"/>
      <c r="BT22" s="398"/>
      <c r="BU22" s="398"/>
      <c r="BV22" s="398"/>
      <c r="BW22" s="427"/>
      <c r="BX22" s="267">
        <f>COUNTIF(BX23:BY27,"⑥")+COUNTIF(CC20:CD27,"⑥")</f>
        <v>3</v>
      </c>
      <c r="BY22" s="268"/>
      <c r="BZ22" s="269"/>
      <c r="CA22" s="268"/>
      <c r="CB22" s="268"/>
      <c r="CC22" s="268">
        <f>IF(CC20="⑥","6",CC20)</f>
        <v>1</v>
      </c>
      <c r="CD22" s="268"/>
      <c r="CE22" s="269"/>
      <c r="CF22" s="268"/>
      <c r="CG22" s="271"/>
      <c r="CH22" s="396"/>
      <c r="CI22" s="396"/>
      <c r="CJ22" s="396"/>
      <c r="CK22" s="396"/>
      <c r="CL22" s="404"/>
      <c r="CM22" s="404"/>
      <c r="CN22" s="405"/>
    </row>
    <row r="23" spans="1:92" ht="10.5" customHeight="1">
      <c r="A23" s="28"/>
      <c r="B23" s="430" t="s">
        <v>1606</v>
      </c>
      <c r="C23" s="303"/>
      <c r="D23" s="303"/>
      <c r="E23" s="303"/>
      <c r="F23" s="303"/>
      <c r="G23" s="303"/>
      <c r="H23" s="303"/>
      <c r="I23" s="317"/>
      <c r="J23" s="528" t="s">
        <v>1637</v>
      </c>
      <c r="K23" s="529"/>
      <c r="L23" s="365" t="s">
        <v>843</v>
      </c>
      <c r="M23" s="528" t="s">
        <v>1638</v>
      </c>
      <c r="N23" s="529"/>
      <c r="O23" s="528" t="s">
        <v>1640</v>
      </c>
      <c r="P23" s="529"/>
      <c r="Q23" s="365" t="s">
        <v>839</v>
      </c>
      <c r="R23" s="528" t="s">
        <v>1638</v>
      </c>
      <c r="S23" s="529"/>
      <c r="T23" s="364"/>
      <c r="U23" s="362"/>
      <c r="V23" s="362"/>
      <c r="W23" s="362"/>
      <c r="X23" s="362"/>
      <c r="Y23" s="362"/>
      <c r="Z23" s="362"/>
      <c r="AA23" s="362"/>
      <c r="AB23" s="362"/>
      <c r="AC23" s="363"/>
      <c r="AD23" s="364"/>
      <c r="AE23" s="362"/>
      <c r="AF23" s="365" t="s">
        <v>843</v>
      </c>
      <c r="AG23" s="362"/>
      <c r="AH23" s="362"/>
      <c r="AI23" s="362"/>
      <c r="AJ23" s="362"/>
      <c r="AK23" s="365" t="s">
        <v>843</v>
      </c>
      <c r="AL23" s="362"/>
      <c r="AM23" s="366"/>
      <c r="AN23" s="390"/>
      <c r="AO23" s="390"/>
      <c r="AP23" s="390"/>
      <c r="AQ23" s="390"/>
      <c r="AR23" s="384"/>
      <c r="AS23" s="384"/>
      <c r="AT23" s="385"/>
      <c r="AU23" s="522"/>
      <c r="AV23" s="426" t="s">
        <v>1613</v>
      </c>
      <c r="AW23" s="398"/>
      <c r="AX23" s="398"/>
      <c r="AY23" s="398"/>
      <c r="AZ23" s="398"/>
      <c r="BA23" s="398"/>
      <c r="BB23" s="398"/>
      <c r="BC23" s="427"/>
      <c r="BD23" s="398">
        <f>IF(BD25=6,"⑥",BD25)</f>
        <v>2</v>
      </c>
      <c r="BE23" s="398"/>
      <c r="BF23" s="406" t="s">
        <v>600</v>
      </c>
      <c r="BG23" s="398">
        <v>6</v>
      </c>
      <c r="BH23" s="398"/>
      <c r="BI23" s="398">
        <f>IF(BI25=6,"⑥",BI25)</f>
        <v>3</v>
      </c>
      <c r="BJ23" s="398"/>
      <c r="BK23" s="406" t="s">
        <v>600</v>
      </c>
      <c r="BL23" s="398">
        <v>6</v>
      </c>
      <c r="BM23" s="427"/>
      <c r="BN23" s="414"/>
      <c r="BO23" s="398"/>
      <c r="BP23" s="398"/>
      <c r="BQ23" s="398"/>
      <c r="BR23" s="398"/>
      <c r="BS23" s="398"/>
      <c r="BT23" s="398"/>
      <c r="BU23" s="398"/>
      <c r="BV23" s="398"/>
      <c r="BW23" s="427"/>
      <c r="BX23" s="414" t="s">
        <v>1627</v>
      </c>
      <c r="BY23" s="398"/>
      <c r="BZ23" s="406" t="s">
        <v>600</v>
      </c>
      <c r="CA23" s="398">
        <v>5</v>
      </c>
      <c r="CB23" s="398"/>
      <c r="CC23" s="398" t="s">
        <v>1627</v>
      </c>
      <c r="CD23" s="398"/>
      <c r="CE23" s="406" t="s">
        <v>600</v>
      </c>
      <c r="CF23" s="398">
        <v>3</v>
      </c>
      <c r="CG23" s="399"/>
      <c r="CH23" s="396"/>
      <c r="CI23" s="396"/>
      <c r="CJ23" s="396"/>
      <c r="CK23" s="396"/>
      <c r="CL23" s="404"/>
      <c r="CM23" s="404"/>
      <c r="CN23" s="405"/>
    </row>
    <row r="24" spans="1:92" ht="10.5" customHeight="1">
      <c r="A24" s="28"/>
      <c r="B24" s="430"/>
      <c r="C24" s="303"/>
      <c r="D24" s="303"/>
      <c r="E24" s="303"/>
      <c r="F24" s="303"/>
      <c r="G24" s="303"/>
      <c r="H24" s="303"/>
      <c r="I24" s="317"/>
      <c r="J24" s="529"/>
      <c r="K24" s="529"/>
      <c r="L24" s="365"/>
      <c r="M24" s="529"/>
      <c r="N24" s="529"/>
      <c r="O24" s="529"/>
      <c r="P24" s="529"/>
      <c r="Q24" s="365"/>
      <c r="R24" s="529"/>
      <c r="S24" s="529"/>
      <c r="T24" s="364"/>
      <c r="U24" s="362"/>
      <c r="V24" s="362"/>
      <c r="W24" s="362"/>
      <c r="X24" s="362"/>
      <c r="Y24" s="362"/>
      <c r="Z24" s="362"/>
      <c r="AA24" s="362"/>
      <c r="AB24" s="362"/>
      <c r="AC24" s="363"/>
      <c r="AD24" s="364"/>
      <c r="AE24" s="362"/>
      <c r="AF24" s="365"/>
      <c r="AG24" s="362"/>
      <c r="AH24" s="362"/>
      <c r="AI24" s="362"/>
      <c r="AJ24" s="362"/>
      <c r="AK24" s="365"/>
      <c r="AL24" s="362"/>
      <c r="AM24" s="366"/>
      <c r="AN24" s="390"/>
      <c r="AO24" s="390"/>
      <c r="AP24" s="390"/>
      <c r="AQ24" s="390"/>
      <c r="AR24" s="384"/>
      <c r="AS24" s="384"/>
      <c r="AT24" s="385"/>
      <c r="AU24" s="39"/>
      <c r="AV24" s="426"/>
      <c r="AW24" s="398"/>
      <c r="AX24" s="398"/>
      <c r="AY24" s="398"/>
      <c r="AZ24" s="398"/>
      <c r="BA24" s="398"/>
      <c r="BB24" s="398"/>
      <c r="BC24" s="427"/>
      <c r="BD24" s="398"/>
      <c r="BE24" s="398"/>
      <c r="BF24" s="406"/>
      <c r="BG24" s="398"/>
      <c r="BH24" s="398"/>
      <c r="BI24" s="398"/>
      <c r="BJ24" s="398"/>
      <c r="BK24" s="406"/>
      <c r="BL24" s="398"/>
      <c r="BM24" s="427"/>
      <c r="BN24" s="414"/>
      <c r="BO24" s="398"/>
      <c r="BP24" s="398"/>
      <c r="BQ24" s="398"/>
      <c r="BR24" s="398"/>
      <c r="BS24" s="398"/>
      <c r="BT24" s="398"/>
      <c r="BU24" s="398"/>
      <c r="BV24" s="398"/>
      <c r="BW24" s="427"/>
      <c r="BX24" s="414"/>
      <c r="BY24" s="398"/>
      <c r="BZ24" s="406"/>
      <c r="CA24" s="398"/>
      <c r="CB24" s="398"/>
      <c r="CC24" s="398"/>
      <c r="CD24" s="398"/>
      <c r="CE24" s="406"/>
      <c r="CF24" s="398"/>
      <c r="CG24" s="399"/>
      <c r="CH24" s="396"/>
      <c r="CI24" s="396"/>
      <c r="CJ24" s="396"/>
      <c r="CK24" s="396"/>
      <c r="CL24" s="404"/>
      <c r="CM24" s="404"/>
      <c r="CN24" s="405"/>
    </row>
    <row r="25" spans="1:92" ht="10.5" customHeight="1" hidden="1">
      <c r="A25" s="28"/>
      <c r="B25" s="430"/>
      <c r="C25" s="303"/>
      <c r="D25" s="303"/>
      <c r="E25" s="303"/>
      <c r="F25" s="303"/>
      <c r="G25" s="303"/>
      <c r="H25" s="303"/>
      <c r="I25" s="317"/>
      <c r="J25" s="33" t="str">
        <f>W14</f>
        <v>０
０</v>
      </c>
      <c r="K25" s="33"/>
      <c r="L25" s="34"/>
      <c r="M25" s="33"/>
      <c r="N25" s="33"/>
      <c r="O25" s="33" t="str">
        <f>AB14</f>
        <v>０
1</v>
      </c>
      <c r="P25" s="33"/>
      <c r="Q25" s="34"/>
      <c r="R25" s="33"/>
      <c r="S25" s="35"/>
      <c r="T25" s="364"/>
      <c r="U25" s="362"/>
      <c r="V25" s="362"/>
      <c r="W25" s="362"/>
      <c r="X25" s="362"/>
      <c r="Y25" s="362"/>
      <c r="Z25" s="362"/>
      <c r="AA25" s="362"/>
      <c r="AB25" s="362"/>
      <c r="AC25" s="363"/>
      <c r="AD25" s="40">
        <f>IF(AD23="⑥","6",AD23)</f>
        <v>0</v>
      </c>
      <c r="AE25" s="33"/>
      <c r="AF25" s="33"/>
      <c r="AG25" s="33"/>
      <c r="AH25" s="33"/>
      <c r="AI25" s="33">
        <f>IF(AI23="⑥","6",AI23)</f>
        <v>0</v>
      </c>
      <c r="AJ25" s="33"/>
      <c r="AK25" s="33"/>
      <c r="AL25" s="33"/>
      <c r="AM25" s="36"/>
      <c r="AT25" s="42"/>
      <c r="AU25" s="39"/>
      <c r="AV25" s="426"/>
      <c r="AW25" s="398"/>
      <c r="AX25" s="398"/>
      <c r="AY25" s="398"/>
      <c r="AZ25" s="398"/>
      <c r="BA25" s="398"/>
      <c r="BB25" s="398"/>
      <c r="BC25" s="427"/>
      <c r="BD25" s="268">
        <f>BQ14</f>
        <v>2</v>
      </c>
      <c r="BE25" s="268"/>
      <c r="BF25" s="269"/>
      <c r="BG25" s="268"/>
      <c r="BH25" s="268"/>
      <c r="BI25" s="268">
        <f>BV14</f>
        <v>3</v>
      </c>
      <c r="BJ25" s="268"/>
      <c r="BK25" s="269"/>
      <c r="BL25" s="268"/>
      <c r="BM25" s="270"/>
      <c r="BN25" s="414"/>
      <c r="BO25" s="398"/>
      <c r="BP25" s="398"/>
      <c r="BQ25" s="398"/>
      <c r="BR25" s="398"/>
      <c r="BS25" s="398"/>
      <c r="BT25" s="398"/>
      <c r="BU25" s="398"/>
      <c r="BV25" s="398"/>
      <c r="BW25" s="427"/>
      <c r="BX25" s="267" t="str">
        <f>IF(BX23="⑥","6",BX23)</f>
        <v>6</v>
      </c>
      <c r="BY25" s="268"/>
      <c r="BZ25" s="268"/>
      <c r="CA25" s="268"/>
      <c r="CB25" s="268"/>
      <c r="CC25" s="268" t="str">
        <f>IF(CC23="⑥","6",CC23)</f>
        <v>6</v>
      </c>
      <c r="CD25" s="268"/>
      <c r="CE25" s="268"/>
      <c r="CF25" s="268"/>
      <c r="CG25" s="271"/>
      <c r="CH25" s="272"/>
      <c r="CI25" s="272"/>
      <c r="CJ25" s="272"/>
      <c r="CK25" s="272"/>
      <c r="CL25" s="272"/>
      <c r="CM25" s="272"/>
      <c r="CN25" s="273"/>
    </row>
    <row r="26" spans="1:92" ht="10.5" customHeight="1">
      <c r="A26" s="42"/>
      <c r="B26" s="353"/>
      <c r="C26" s="353"/>
      <c r="D26" s="353"/>
      <c r="E26" s="353"/>
      <c r="F26" s="353"/>
      <c r="G26" s="353"/>
      <c r="H26" s="353"/>
      <c r="I26" s="354"/>
      <c r="J26" s="528" t="s">
        <v>1639</v>
      </c>
      <c r="K26" s="529"/>
      <c r="L26" s="365" t="s">
        <v>839</v>
      </c>
      <c r="M26" s="528" t="s">
        <v>1638</v>
      </c>
      <c r="N26" s="529"/>
      <c r="O26" s="528" t="s">
        <v>1637</v>
      </c>
      <c r="P26" s="529"/>
      <c r="Q26" s="365" t="s">
        <v>839</v>
      </c>
      <c r="R26" s="528" t="s">
        <v>1638</v>
      </c>
      <c r="S26" s="529"/>
      <c r="T26" s="364"/>
      <c r="U26" s="362"/>
      <c r="V26" s="362"/>
      <c r="W26" s="362"/>
      <c r="X26" s="362"/>
      <c r="Y26" s="362"/>
      <c r="Z26" s="362"/>
      <c r="AA26" s="362"/>
      <c r="AB26" s="362"/>
      <c r="AC26" s="363"/>
      <c r="AD26" s="364"/>
      <c r="AE26" s="362"/>
      <c r="AF26" s="365" t="s">
        <v>843</v>
      </c>
      <c r="AG26" s="362"/>
      <c r="AH26" s="362"/>
      <c r="AI26" s="362"/>
      <c r="AJ26" s="362"/>
      <c r="AK26" s="365" t="s">
        <v>843</v>
      </c>
      <c r="AL26" s="362"/>
      <c r="AM26" s="366"/>
      <c r="AR26" s="358">
        <f>IF(T11="","",IF(AND(COUNTIF(AN11:AQ33,1)=3,COUNTIF(B17:I37,5)=3),RANK(T9,J9:AM10),IF(COUNTIF(AN11:AQ33,1)=3,RANK(B26,B17:I37),RANK(AN20,AN11:AQ33))))</f>
        <v>2</v>
      </c>
      <c r="AS26" s="358"/>
      <c r="AT26" s="359"/>
      <c r="AU26" s="42"/>
      <c r="AV26" s="419">
        <f>IF(CH20=CH29,(BD22+BX22),"")</f>
      </c>
      <c r="AW26" s="419"/>
      <c r="AX26" s="419"/>
      <c r="AY26" s="419"/>
      <c r="AZ26" s="419"/>
      <c r="BA26" s="419"/>
      <c r="BB26" s="419"/>
      <c r="BC26" s="420"/>
      <c r="BD26" s="398">
        <f>IF(BD28=6,"⑥",BD28)</f>
        <v>1</v>
      </c>
      <c r="BE26" s="398"/>
      <c r="BF26" s="406" t="s">
        <v>600</v>
      </c>
      <c r="BG26" s="398" t="str">
        <f>BN19</f>
        <v>6</v>
      </c>
      <c r="BH26" s="398"/>
      <c r="BI26" s="398">
        <f>IF(BI28=6,"⑥",BI28)</f>
        <v>1</v>
      </c>
      <c r="BJ26" s="398"/>
      <c r="BK26" s="406" t="s">
        <v>600</v>
      </c>
      <c r="BL26" s="398" t="str">
        <f>BS19</f>
        <v>6</v>
      </c>
      <c r="BM26" s="427"/>
      <c r="BN26" s="414"/>
      <c r="BO26" s="398"/>
      <c r="BP26" s="398"/>
      <c r="BQ26" s="398"/>
      <c r="BR26" s="398"/>
      <c r="BS26" s="398"/>
      <c r="BT26" s="398"/>
      <c r="BU26" s="398"/>
      <c r="BV26" s="398"/>
      <c r="BW26" s="427"/>
      <c r="BX26" s="414" t="s">
        <v>1626</v>
      </c>
      <c r="BY26" s="398"/>
      <c r="BZ26" s="406" t="s">
        <v>600</v>
      </c>
      <c r="CA26" s="398">
        <v>5</v>
      </c>
      <c r="CB26" s="398"/>
      <c r="CC26" s="398">
        <v>5</v>
      </c>
      <c r="CD26" s="398"/>
      <c r="CE26" s="406" t="s">
        <v>600</v>
      </c>
      <c r="CF26" s="398">
        <v>6</v>
      </c>
      <c r="CG26" s="399"/>
      <c r="CH26" s="272"/>
      <c r="CI26" s="272"/>
      <c r="CJ26" s="272"/>
      <c r="CK26" s="272"/>
      <c r="CL26" s="415">
        <f>IF(BQ14="D","",IF(AND(COUNTIF(CH11:CK33,1)=3,COUNTIF(AV17:BC37,5)=3),RANK(BN9,BD9:CG10),IF(COUNTIF(CH11:CK33,1)=3,RANK(AV26,AV17:BC37),RANK(CH20,CH11:CK33))))</f>
        <v>2</v>
      </c>
      <c r="CM26" s="415"/>
      <c r="CN26" s="416"/>
    </row>
    <row r="27" spans="1:92" ht="10.5" customHeight="1" thickBot="1">
      <c r="A27" s="42"/>
      <c r="B27" s="353"/>
      <c r="C27" s="353"/>
      <c r="D27" s="353"/>
      <c r="E27" s="353"/>
      <c r="F27" s="353"/>
      <c r="G27" s="353"/>
      <c r="H27" s="353"/>
      <c r="I27" s="354"/>
      <c r="J27" s="529"/>
      <c r="K27" s="529"/>
      <c r="L27" s="365"/>
      <c r="M27" s="529"/>
      <c r="N27" s="529"/>
      <c r="O27" s="529"/>
      <c r="P27" s="529"/>
      <c r="Q27" s="365"/>
      <c r="R27" s="529"/>
      <c r="S27" s="529"/>
      <c r="T27" s="364"/>
      <c r="U27" s="362"/>
      <c r="V27" s="362"/>
      <c r="W27" s="362"/>
      <c r="X27" s="362"/>
      <c r="Y27" s="362"/>
      <c r="Z27" s="362"/>
      <c r="AA27" s="362"/>
      <c r="AB27" s="362"/>
      <c r="AC27" s="363"/>
      <c r="AD27" s="364"/>
      <c r="AE27" s="362"/>
      <c r="AF27" s="365"/>
      <c r="AG27" s="362"/>
      <c r="AH27" s="362"/>
      <c r="AI27" s="362"/>
      <c r="AJ27" s="362"/>
      <c r="AK27" s="365"/>
      <c r="AL27" s="362"/>
      <c r="AM27" s="366"/>
      <c r="AR27" s="358"/>
      <c r="AS27" s="358"/>
      <c r="AT27" s="359"/>
      <c r="AU27" s="42"/>
      <c r="AV27" s="419"/>
      <c r="AW27" s="419"/>
      <c r="AX27" s="419"/>
      <c r="AY27" s="419"/>
      <c r="AZ27" s="419"/>
      <c r="BA27" s="419"/>
      <c r="BB27" s="419"/>
      <c r="BC27" s="420"/>
      <c r="BD27" s="398"/>
      <c r="BE27" s="398"/>
      <c r="BF27" s="406"/>
      <c r="BG27" s="398"/>
      <c r="BH27" s="398"/>
      <c r="BI27" s="398"/>
      <c r="BJ27" s="398"/>
      <c r="BK27" s="406"/>
      <c r="BL27" s="398"/>
      <c r="BM27" s="427"/>
      <c r="BN27" s="414"/>
      <c r="BO27" s="398"/>
      <c r="BP27" s="398"/>
      <c r="BQ27" s="398"/>
      <c r="BR27" s="398"/>
      <c r="BS27" s="398"/>
      <c r="BT27" s="398"/>
      <c r="BU27" s="398"/>
      <c r="BV27" s="398"/>
      <c r="BW27" s="427"/>
      <c r="BX27" s="414"/>
      <c r="BY27" s="398"/>
      <c r="BZ27" s="406"/>
      <c r="CA27" s="398"/>
      <c r="CB27" s="398"/>
      <c r="CC27" s="398"/>
      <c r="CD27" s="398"/>
      <c r="CE27" s="406"/>
      <c r="CF27" s="398"/>
      <c r="CG27" s="399"/>
      <c r="CH27" s="272"/>
      <c r="CI27" s="272"/>
      <c r="CJ27" s="272"/>
      <c r="CK27" s="272"/>
      <c r="CL27" s="415"/>
      <c r="CM27" s="415"/>
      <c r="CN27" s="416"/>
    </row>
    <row r="28" spans="1:92" ht="10.5" customHeight="1" hidden="1">
      <c r="A28" s="42"/>
      <c r="B28" s="353"/>
      <c r="C28" s="353"/>
      <c r="D28" s="353"/>
      <c r="E28" s="353"/>
      <c r="F28" s="353"/>
      <c r="G28" s="353"/>
      <c r="H28" s="353"/>
      <c r="I28" s="354"/>
      <c r="J28" s="33" t="str">
        <f>W17</f>
        <v>０
２</v>
      </c>
      <c r="O28" s="33" t="str">
        <f>AB17</f>
        <v>０
０</v>
      </c>
      <c r="S28" s="45"/>
      <c r="T28" s="364"/>
      <c r="U28" s="362"/>
      <c r="V28" s="362"/>
      <c r="W28" s="362"/>
      <c r="X28" s="362"/>
      <c r="Y28" s="362"/>
      <c r="Z28" s="362"/>
      <c r="AA28" s="362"/>
      <c r="AB28" s="362"/>
      <c r="AC28" s="363"/>
      <c r="AD28" s="40">
        <f>IF(AD26="⑥","6",AD26)</f>
        <v>0</v>
      </c>
      <c r="AE28" s="33"/>
      <c r="AF28" s="33"/>
      <c r="AG28" s="33"/>
      <c r="AH28" s="33"/>
      <c r="AI28" s="33">
        <f>IF(AI26="⑥","6",AI26)</f>
        <v>0</v>
      </c>
      <c r="AJ28" s="33"/>
      <c r="AK28" s="33"/>
      <c r="AL28" s="33"/>
      <c r="AM28" s="36"/>
      <c r="AR28" s="358"/>
      <c r="AS28" s="358"/>
      <c r="AT28" s="359"/>
      <c r="AU28" s="42"/>
      <c r="AV28" s="421"/>
      <c r="AW28" s="421"/>
      <c r="AX28" s="421"/>
      <c r="AY28" s="421"/>
      <c r="AZ28" s="421"/>
      <c r="BA28" s="421"/>
      <c r="BB28" s="421"/>
      <c r="BC28" s="422"/>
      <c r="BD28" s="268">
        <f>BQ17</f>
        <v>1</v>
      </c>
      <c r="BE28" s="272"/>
      <c r="BF28" s="272"/>
      <c r="BG28" s="272"/>
      <c r="BH28" s="272"/>
      <c r="BI28" s="268">
        <f>BV17</f>
        <v>1</v>
      </c>
      <c r="BJ28" s="272"/>
      <c r="BK28" s="272"/>
      <c r="BL28" s="272"/>
      <c r="BM28" s="270"/>
      <c r="BN28" s="468"/>
      <c r="BO28" s="469"/>
      <c r="BP28" s="469"/>
      <c r="BQ28" s="469"/>
      <c r="BR28" s="469"/>
      <c r="BS28" s="469"/>
      <c r="BT28" s="469"/>
      <c r="BU28" s="469"/>
      <c r="BV28" s="469"/>
      <c r="BW28" s="470"/>
      <c r="BX28" s="267" t="str">
        <f>IF(BX26="⑥","6",BX26)</f>
        <v>6</v>
      </c>
      <c r="BY28" s="268"/>
      <c r="BZ28" s="268"/>
      <c r="CA28" s="268"/>
      <c r="CB28" s="268"/>
      <c r="CC28" s="268">
        <f>IF(CC26="⑥","6",CC26)</f>
        <v>5</v>
      </c>
      <c r="CD28" s="268"/>
      <c r="CE28" s="268"/>
      <c r="CF28" s="268"/>
      <c r="CG28" s="271"/>
      <c r="CH28" s="272"/>
      <c r="CI28" s="272"/>
      <c r="CJ28" s="272"/>
      <c r="CK28" s="272"/>
      <c r="CL28" s="417"/>
      <c r="CM28" s="417"/>
      <c r="CN28" s="418"/>
    </row>
    <row r="29" spans="1:99" ht="10.5" customHeight="1">
      <c r="A29" s="350">
        <f>AR35</f>
        <v>0</v>
      </c>
      <c r="B29" s="510" t="s">
        <v>1618</v>
      </c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2"/>
      <c r="AN29" s="519"/>
      <c r="AO29" s="519"/>
      <c r="AP29" s="519"/>
      <c r="AQ29" s="519"/>
      <c r="AR29" s="520"/>
      <c r="AS29" s="520"/>
      <c r="AT29" s="521"/>
      <c r="AU29" s="522">
        <f>CL35</f>
        <v>3</v>
      </c>
      <c r="AV29" s="429" t="s">
        <v>1614</v>
      </c>
      <c r="AW29" s="386"/>
      <c r="AX29" s="386"/>
      <c r="AY29" s="386"/>
      <c r="AZ29" s="386"/>
      <c r="BA29" s="386"/>
      <c r="BB29" s="386"/>
      <c r="BC29" s="387"/>
      <c r="BD29" s="375">
        <v>2</v>
      </c>
      <c r="BE29" s="376"/>
      <c r="BF29" s="388" t="s">
        <v>600</v>
      </c>
      <c r="BG29" s="376">
        <f>BX13</f>
        <v>3</v>
      </c>
      <c r="BH29" s="376"/>
      <c r="BI29" s="376">
        <f>IF(BI31=6,"⑥",BI31)</f>
        <v>1</v>
      </c>
      <c r="BJ29" s="376"/>
      <c r="BK29" s="388" t="s">
        <v>600</v>
      </c>
      <c r="BL29" s="376" t="str">
        <f>CC13</f>
        <v>6</v>
      </c>
      <c r="BM29" s="377"/>
      <c r="BN29" s="376">
        <f>IF(BN31=4,"④",IF(BN31=3,"③",BN31))</f>
        <v>2</v>
      </c>
      <c r="BO29" s="376"/>
      <c r="BP29" s="388" t="s">
        <v>600</v>
      </c>
      <c r="BQ29" s="376">
        <f>BX22</f>
        <v>3</v>
      </c>
      <c r="BR29" s="376"/>
      <c r="BS29" s="368" t="str">
        <f>IF(BS31=6,"⑥",BS31)</f>
        <v>⑥</v>
      </c>
      <c r="BT29" s="368"/>
      <c r="BU29" s="391" t="s">
        <v>600</v>
      </c>
      <c r="BV29" s="368">
        <f>CC22</f>
        <v>1</v>
      </c>
      <c r="BW29" s="369"/>
      <c r="BX29" s="367"/>
      <c r="BY29" s="368"/>
      <c r="BZ29" s="368"/>
      <c r="CA29" s="368"/>
      <c r="CB29" s="368"/>
      <c r="CC29" s="368"/>
      <c r="CD29" s="368"/>
      <c r="CE29" s="368"/>
      <c r="CF29" s="368"/>
      <c r="CG29" s="397"/>
      <c r="CH29" s="389">
        <f>IF(BN11="","",COUNTIF(BD29:CB31,"③*")+COUNTIF(BD29:CB31,"④*")+COUNTIF(BD29:CB31,"⑤*"))</f>
        <v>0</v>
      </c>
      <c r="CI29" s="389"/>
      <c r="CJ29" s="389"/>
      <c r="CK29" s="389"/>
      <c r="CL29" s="382">
        <f>IF(BN11="","",2-CH29)</f>
        <v>2</v>
      </c>
      <c r="CM29" s="382"/>
      <c r="CN29" s="383"/>
      <c r="CU29" s="46"/>
    </row>
    <row r="30" spans="1:99" ht="10.5" customHeight="1">
      <c r="A30" s="350"/>
      <c r="B30" s="513"/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  <c r="AA30" s="514"/>
      <c r="AB30" s="514"/>
      <c r="AC30" s="514"/>
      <c r="AD30" s="514"/>
      <c r="AE30" s="514"/>
      <c r="AF30" s="514"/>
      <c r="AG30" s="514"/>
      <c r="AH30" s="514"/>
      <c r="AI30" s="514"/>
      <c r="AJ30" s="514"/>
      <c r="AK30" s="514"/>
      <c r="AL30" s="514"/>
      <c r="AM30" s="515"/>
      <c r="AN30" s="390"/>
      <c r="AO30" s="390"/>
      <c r="AP30" s="390"/>
      <c r="AQ30" s="390"/>
      <c r="AR30" s="384"/>
      <c r="AS30" s="384"/>
      <c r="AT30" s="385"/>
      <c r="AU30" s="522"/>
      <c r="AV30" s="430"/>
      <c r="AW30" s="303"/>
      <c r="AX30" s="303"/>
      <c r="AY30" s="303"/>
      <c r="AZ30" s="303"/>
      <c r="BA30" s="303"/>
      <c r="BB30" s="303"/>
      <c r="BC30" s="317"/>
      <c r="BD30" s="374"/>
      <c r="BE30" s="349"/>
      <c r="BF30" s="357"/>
      <c r="BG30" s="349"/>
      <c r="BH30" s="349"/>
      <c r="BI30" s="349"/>
      <c r="BJ30" s="349"/>
      <c r="BK30" s="357"/>
      <c r="BL30" s="349"/>
      <c r="BM30" s="373"/>
      <c r="BN30" s="349"/>
      <c r="BO30" s="349"/>
      <c r="BP30" s="357"/>
      <c r="BQ30" s="349"/>
      <c r="BR30" s="349"/>
      <c r="BS30" s="362"/>
      <c r="BT30" s="362"/>
      <c r="BU30" s="365"/>
      <c r="BV30" s="362"/>
      <c r="BW30" s="363"/>
      <c r="BX30" s="364"/>
      <c r="BY30" s="362"/>
      <c r="BZ30" s="362"/>
      <c r="CA30" s="362"/>
      <c r="CB30" s="362"/>
      <c r="CC30" s="362"/>
      <c r="CD30" s="362"/>
      <c r="CE30" s="362"/>
      <c r="CF30" s="362"/>
      <c r="CG30" s="366"/>
      <c r="CH30" s="390"/>
      <c r="CI30" s="390"/>
      <c r="CJ30" s="390"/>
      <c r="CK30" s="390"/>
      <c r="CL30" s="384"/>
      <c r="CM30" s="384"/>
      <c r="CN30" s="385"/>
      <c r="CU30" s="46"/>
    </row>
    <row r="31" spans="1:92" ht="10.5" customHeight="1" hidden="1">
      <c r="A31" s="351"/>
      <c r="B31" s="513"/>
      <c r="C31" s="514"/>
      <c r="D31" s="514"/>
      <c r="E31" s="514"/>
      <c r="F31" s="514"/>
      <c r="G31" s="514"/>
      <c r="H31" s="514"/>
      <c r="I31" s="514"/>
      <c r="J31" s="514"/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4"/>
      <c r="W31" s="514"/>
      <c r="X31" s="514"/>
      <c r="Y31" s="514"/>
      <c r="Z31" s="514"/>
      <c r="AA31" s="514"/>
      <c r="AB31" s="514"/>
      <c r="AC31" s="514"/>
      <c r="AD31" s="514"/>
      <c r="AE31" s="514"/>
      <c r="AF31" s="514"/>
      <c r="AG31" s="514"/>
      <c r="AH31" s="514"/>
      <c r="AI31" s="514"/>
      <c r="AJ31" s="514"/>
      <c r="AK31" s="514"/>
      <c r="AL31" s="514"/>
      <c r="AM31" s="515"/>
      <c r="AN31" s="390"/>
      <c r="AO31" s="390"/>
      <c r="AP31" s="390"/>
      <c r="AQ31" s="390"/>
      <c r="AR31" s="384"/>
      <c r="AS31" s="384"/>
      <c r="AT31" s="385"/>
      <c r="AU31" s="37"/>
      <c r="AV31" s="430"/>
      <c r="AW31" s="303"/>
      <c r="AX31" s="303"/>
      <c r="AY31" s="303"/>
      <c r="AZ31" s="303"/>
      <c r="BA31" s="303"/>
      <c r="BB31" s="303"/>
      <c r="BC31" s="317"/>
      <c r="BD31" s="30">
        <f>CA11</f>
        <v>2</v>
      </c>
      <c r="BE31" s="31"/>
      <c r="BF31" s="32"/>
      <c r="BG31" s="31"/>
      <c r="BH31" s="31"/>
      <c r="BI31" s="33">
        <f>CF11</f>
        <v>1</v>
      </c>
      <c r="BJ31" s="33"/>
      <c r="BK31" s="34"/>
      <c r="BL31" s="33"/>
      <c r="BM31" s="35"/>
      <c r="BN31" s="31">
        <f>CA20</f>
        <v>2</v>
      </c>
      <c r="BO31" s="31"/>
      <c r="BP31" s="32"/>
      <c r="BQ31" s="31"/>
      <c r="BR31" s="31"/>
      <c r="BS31" s="33">
        <f>CF20</f>
        <v>6</v>
      </c>
      <c r="BT31" s="33"/>
      <c r="BU31" s="34"/>
      <c r="BV31" s="33"/>
      <c r="BW31" s="33"/>
      <c r="BX31" s="364"/>
      <c r="BY31" s="362"/>
      <c r="BZ31" s="362"/>
      <c r="CA31" s="362"/>
      <c r="CB31" s="362"/>
      <c r="CC31" s="362"/>
      <c r="CD31" s="362"/>
      <c r="CE31" s="362"/>
      <c r="CF31" s="362"/>
      <c r="CG31" s="366"/>
      <c r="CH31" s="390"/>
      <c r="CI31" s="390"/>
      <c r="CJ31" s="390"/>
      <c r="CK31" s="390"/>
      <c r="CL31" s="384"/>
      <c r="CM31" s="384"/>
      <c r="CN31" s="385"/>
    </row>
    <row r="32" spans="1:92" ht="10.5" customHeight="1">
      <c r="A32" s="47"/>
      <c r="B32" s="513"/>
      <c r="C32" s="514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4"/>
      <c r="AA32" s="514"/>
      <c r="AB32" s="514"/>
      <c r="AC32" s="514"/>
      <c r="AD32" s="514"/>
      <c r="AE32" s="514"/>
      <c r="AF32" s="514"/>
      <c r="AG32" s="514"/>
      <c r="AH32" s="514"/>
      <c r="AI32" s="514"/>
      <c r="AJ32" s="514"/>
      <c r="AK32" s="514"/>
      <c r="AL32" s="514"/>
      <c r="AM32" s="515"/>
      <c r="AN32" s="390"/>
      <c r="AO32" s="390"/>
      <c r="AP32" s="390"/>
      <c r="AQ32" s="390"/>
      <c r="AR32" s="384"/>
      <c r="AS32" s="384"/>
      <c r="AT32" s="385"/>
      <c r="AU32" s="39"/>
      <c r="AV32" s="430" t="s">
        <v>1608</v>
      </c>
      <c r="AW32" s="303"/>
      <c r="AX32" s="303"/>
      <c r="AY32" s="303"/>
      <c r="AZ32" s="303"/>
      <c r="BA32" s="303"/>
      <c r="BB32" s="303"/>
      <c r="BC32" s="317"/>
      <c r="BD32" s="362">
        <f>IF(BD34=6,"⑥",BD34)</f>
        <v>2</v>
      </c>
      <c r="BE32" s="362"/>
      <c r="BF32" s="365" t="s">
        <v>600</v>
      </c>
      <c r="BG32" s="362" t="str">
        <f>BX16</f>
        <v>6</v>
      </c>
      <c r="BH32" s="362"/>
      <c r="BI32" s="362" t="str">
        <f>IF(BI34=6,"⑥",BI34)</f>
        <v>⑥</v>
      </c>
      <c r="BJ32" s="362"/>
      <c r="BK32" s="365" t="s">
        <v>600</v>
      </c>
      <c r="BL32" s="362">
        <f>CC16</f>
        <v>1</v>
      </c>
      <c r="BM32" s="363"/>
      <c r="BN32" s="362">
        <f>IF(BN34=6,"⑥",BN34)</f>
        <v>5</v>
      </c>
      <c r="BO32" s="362"/>
      <c r="BP32" s="365" t="s">
        <v>600</v>
      </c>
      <c r="BQ32" s="362" t="str">
        <f>BX25</f>
        <v>6</v>
      </c>
      <c r="BR32" s="362"/>
      <c r="BS32" s="362">
        <f>IF(BS34=6,"⑥",BS34)</f>
        <v>3</v>
      </c>
      <c r="BT32" s="362"/>
      <c r="BU32" s="365" t="s">
        <v>600</v>
      </c>
      <c r="BV32" s="362" t="str">
        <f>CC25</f>
        <v>6</v>
      </c>
      <c r="BW32" s="362"/>
      <c r="BX32" s="364"/>
      <c r="BY32" s="362"/>
      <c r="BZ32" s="362"/>
      <c r="CA32" s="362"/>
      <c r="CB32" s="362"/>
      <c r="CC32" s="362"/>
      <c r="CD32" s="362"/>
      <c r="CE32" s="362"/>
      <c r="CF32" s="362"/>
      <c r="CG32" s="366"/>
      <c r="CH32" s="390"/>
      <c r="CI32" s="390"/>
      <c r="CJ32" s="390"/>
      <c r="CK32" s="390"/>
      <c r="CL32" s="384"/>
      <c r="CM32" s="384"/>
      <c r="CN32" s="385"/>
    </row>
    <row r="33" spans="1:92" ht="10.5" customHeight="1">
      <c r="A33" s="47"/>
      <c r="B33" s="513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S33" s="514"/>
      <c r="T33" s="514"/>
      <c r="U33" s="514"/>
      <c r="V33" s="514"/>
      <c r="W33" s="514"/>
      <c r="X33" s="514"/>
      <c r="Y33" s="514"/>
      <c r="Z33" s="514"/>
      <c r="AA33" s="514"/>
      <c r="AB33" s="514"/>
      <c r="AC33" s="514"/>
      <c r="AD33" s="514"/>
      <c r="AE33" s="514"/>
      <c r="AF33" s="514"/>
      <c r="AG33" s="514"/>
      <c r="AH33" s="514"/>
      <c r="AI33" s="514"/>
      <c r="AJ33" s="514"/>
      <c r="AK33" s="514"/>
      <c r="AL33" s="514"/>
      <c r="AM33" s="515"/>
      <c r="AN33" s="390"/>
      <c r="AO33" s="390"/>
      <c r="AP33" s="390"/>
      <c r="AQ33" s="390"/>
      <c r="AR33" s="384"/>
      <c r="AS33" s="384"/>
      <c r="AT33" s="385"/>
      <c r="AU33" s="39"/>
      <c r="AV33" s="430"/>
      <c r="AW33" s="303"/>
      <c r="AX33" s="303"/>
      <c r="AY33" s="303"/>
      <c r="AZ33" s="303"/>
      <c r="BA33" s="303"/>
      <c r="BB33" s="303"/>
      <c r="BC33" s="317"/>
      <c r="BD33" s="362"/>
      <c r="BE33" s="362"/>
      <c r="BF33" s="365"/>
      <c r="BG33" s="362"/>
      <c r="BH33" s="362"/>
      <c r="BI33" s="362"/>
      <c r="BJ33" s="362"/>
      <c r="BK33" s="365"/>
      <c r="BL33" s="362"/>
      <c r="BM33" s="363"/>
      <c r="BN33" s="362"/>
      <c r="BO33" s="362"/>
      <c r="BP33" s="365"/>
      <c r="BQ33" s="362"/>
      <c r="BR33" s="362"/>
      <c r="BS33" s="362"/>
      <c r="BT33" s="362"/>
      <c r="BU33" s="365"/>
      <c r="BV33" s="362"/>
      <c r="BW33" s="362"/>
      <c r="BX33" s="364"/>
      <c r="BY33" s="362"/>
      <c r="BZ33" s="362"/>
      <c r="CA33" s="362"/>
      <c r="CB33" s="362"/>
      <c r="CC33" s="362"/>
      <c r="CD33" s="362"/>
      <c r="CE33" s="362"/>
      <c r="CF33" s="362"/>
      <c r="CG33" s="366"/>
      <c r="CH33" s="390"/>
      <c r="CI33" s="390"/>
      <c r="CJ33" s="390"/>
      <c r="CK33" s="390"/>
      <c r="CL33" s="384"/>
      <c r="CM33" s="384"/>
      <c r="CN33" s="385"/>
    </row>
    <row r="34" spans="1:92" ht="10.5" customHeight="1" hidden="1">
      <c r="A34" s="47"/>
      <c r="B34" s="513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514"/>
      <c r="AB34" s="514"/>
      <c r="AC34" s="514"/>
      <c r="AD34" s="514"/>
      <c r="AE34" s="514"/>
      <c r="AF34" s="514"/>
      <c r="AG34" s="514"/>
      <c r="AH34" s="514"/>
      <c r="AI34" s="514"/>
      <c r="AJ34" s="514"/>
      <c r="AK34" s="514"/>
      <c r="AL34" s="514"/>
      <c r="AM34" s="515"/>
      <c r="AT34" s="42"/>
      <c r="AU34" s="39"/>
      <c r="AV34" s="430"/>
      <c r="AW34" s="303"/>
      <c r="AX34" s="303"/>
      <c r="AY34" s="303"/>
      <c r="AZ34" s="303"/>
      <c r="BA34" s="303"/>
      <c r="BB34" s="303"/>
      <c r="BC34" s="317"/>
      <c r="BD34" s="33">
        <f>CA14</f>
        <v>2</v>
      </c>
      <c r="BE34" s="33"/>
      <c r="BF34" s="34"/>
      <c r="BG34" s="33"/>
      <c r="BH34" s="33"/>
      <c r="BI34" s="33">
        <f>CF14</f>
        <v>6</v>
      </c>
      <c r="BJ34" s="33"/>
      <c r="BK34" s="34"/>
      <c r="BL34" s="33"/>
      <c r="BM34" s="35"/>
      <c r="BN34" s="33">
        <f>CA23</f>
        <v>5</v>
      </c>
      <c r="BO34" s="33"/>
      <c r="BP34" s="34"/>
      <c r="BQ34" s="33"/>
      <c r="BR34" s="33"/>
      <c r="BS34" s="33">
        <f>CF23</f>
        <v>3</v>
      </c>
      <c r="BT34" s="33"/>
      <c r="BU34" s="34"/>
      <c r="BV34" s="33"/>
      <c r="BW34" s="33"/>
      <c r="BX34" s="364"/>
      <c r="BY34" s="362"/>
      <c r="BZ34" s="362"/>
      <c r="CA34" s="362"/>
      <c r="CB34" s="362"/>
      <c r="CC34" s="362"/>
      <c r="CD34" s="362"/>
      <c r="CE34" s="362"/>
      <c r="CF34" s="362"/>
      <c r="CG34" s="366"/>
      <c r="CN34" s="42"/>
    </row>
    <row r="35" spans="1:92" ht="10.5" customHeight="1">
      <c r="A35" s="42"/>
      <c r="B35" s="513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514"/>
      <c r="Q35" s="514"/>
      <c r="R35" s="514"/>
      <c r="S35" s="514"/>
      <c r="T35" s="514"/>
      <c r="U35" s="514"/>
      <c r="V35" s="514"/>
      <c r="W35" s="514"/>
      <c r="X35" s="514"/>
      <c r="Y35" s="514"/>
      <c r="Z35" s="514"/>
      <c r="AA35" s="514"/>
      <c r="AB35" s="514"/>
      <c r="AC35" s="514"/>
      <c r="AD35" s="514"/>
      <c r="AE35" s="514"/>
      <c r="AF35" s="514"/>
      <c r="AG35" s="514"/>
      <c r="AH35" s="514"/>
      <c r="AI35" s="514"/>
      <c r="AJ35" s="514"/>
      <c r="AK35" s="514"/>
      <c r="AL35" s="514"/>
      <c r="AM35" s="515"/>
      <c r="AO35" s="41"/>
      <c r="AP35" s="41"/>
      <c r="AQ35" s="41"/>
      <c r="AR35" s="358"/>
      <c r="AS35" s="358"/>
      <c r="AT35" s="359"/>
      <c r="AU35" s="42"/>
      <c r="AV35" s="353">
        <f>IF(CH29=CH11,(BN31+BD31),"")</f>
      </c>
      <c r="AW35" s="353"/>
      <c r="AX35" s="353"/>
      <c r="AY35" s="353"/>
      <c r="AZ35" s="353"/>
      <c r="BA35" s="353"/>
      <c r="BB35" s="353"/>
      <c r="BC35" s="354"/>
      <c r="BD35" s="362">
        <f>IF(BD37=6,"⑥",BD37)</f>
        <v>2</v>
      </c>
      <c r="BE35" s="362"/>
      <c r="BF35" s="365" t="s">
        <v>600</v>
      </c>
      <c r="BG35" s="362" t="str">
        <f>BX19</f>
        <v>6</v>
      </c>
      <c r="BH35" s="362"/>
      <c r="BI35" s="362" t="str">
        <f>IF(BI37=6,"⑥",BI37)</f>
        <v>⑥</v>
      </c>
      <c r="BJ35" s="362"/>
      <c r="BK35" s="365" t="s">
        <v>600</v>
      </c>
      <c r="BL35" s="362">
        <f>CC19</f>
        <v>5</v>
      </c>
      <c r="BM35" s="363"/>
      <c r="BN35" s="362">
        <f>IF(BN37=6,"⑥",BN37)</f>
        <v>5</v>
      </c>
      <c r="BO35" s="362"/>
      <c r="BP35" s="365" t="s">
        <v>600</v>
      </c>
      <c r="BQ35" s="362" t="str">
        <f>BX28</f>
        <v>6</v>
      </c>
      <c r="BR35" s="362"/>
      <c r="BS35" s="362" t="str">
        <f>IF(BS37=6,"⑥",BS37)</f>
        <v>⑥</v>
      </c>
      <c r="BT35" s="362"/>
      <c r="BU35" s="365" t="s">
        <v>600</v>
      </c>
      <c r="BV35" s="362">
        <f>CC28</f>
        <v>5</v>
      </c>
      <c r="BW35" s="362"/>
      <c r="BX35" s="364"/>
      <c r="BY35" s="362"/>
      <c r="BZ35" s="362"/>
      <c r="CA35" s="362"/>
      <c r="CB35" s="362"/>
      <c r="CC35" s="362"/>
      <c r="CD35" s="362"/>
      <c r="CE35" s="362"/>
      <c r="CF35" s="362"/>
      <c r="CG35" s="366"/>
      <c r="CI35" s="41"/>
      <c r="CJ35" s="41"/>
      <c r="CK35" s="41"/>
      <c r="CL35" s="358">
        <f>IF(BQ14="D","",IF(AND(COUNTIF(CH11:CK33,1)=3,COUNTIF(AV17:BC37,5)=3),RANK(BX9,BD9:CG10),IF(COUNTIF(CH11:CK33,1)=3,RANK(AV35,AV17:BC37),RANK(CH29,CH11:CK33))))</f>
        <v>3</v>
      </c>
      <c r="CM35" s="358"/>
      <c r="CN35" s="359"/>
    </row>
    <row r="36" spans="1:92" ht="10.5" customHeight="1">
      <c r="A36" s="42"/>
      <c r="B36" s="513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  <c r="AA36" s="514"/>
      <c r="AB36" s="514"/>
      <c r="AC36" s="514"/>
      <c r="AD36" s="514"/>
      <c r="AE36" s="514"/>
      <c r="AF36" s="514"/>
      <c r="AG36" s="514"/>
      <c r="AH36" s="514"/>
      <c r="AI36" s="514"/>
      <c r="AJ36" s="514"/>
      <c r="AK36" s="514"/>
      <c r="AL36" s="514"/>
      <c r="AM36" s="515"/>
      <c r="AN36" s="41"/>
      <c r="AO36" s="41"/>
      <c r="AP36" s="41"/>
      <c r="AQ36" s="41"/>
      <c r="AR36" s="358"/>
      <c r="AS36" s="358"/>
      <c r="AT36" s="359"/>
      <c r="AU36" s="42"/>
      <c r="AV36" s="353"/>
      <c r="AW36" s="353"/>
      <c r="AX36" s="353"/>
      <c r="AY36" s="353"/>
      <c r="AZ36" s="353"/>
      <c r="BA36" s="353"/>
      <c r="BB36" s="353"/>
      <c r="BC36" s="354"/>
      <c r="BD36" s="362"/>
      <c r="BE36" s="362"/>
      <c r="BF36" s="365"/>
      <c r="BG36" s="362"/>
      <c r="BH36" s="362"/>
      <c r="BI36" s="362"/>
      <c r="BJ36" s="362"/>
      <c r="BK36" s="365"/>
      <c r="BL36" s="362"/>
      <c r="BM36" s="363"/>
      <c r="BN36" s="362"/>
      <c r="BO36" s="362"/>
      <c r="BP36" s="365"/>
      <c r="BQ36" s="362"/>
      <c r="BR36" s="362"/>
      <c r="BS36" s="362"/>
      <c r="BT36" s="362"/>
      <c r="BU36" s="365"/>
      <c r="BV36" s="362"/>
      <c r="BW36" s="362"/>
      <c r="BX36" s="364"/>
      <c r="BY36" s="362"/>
      <c r="BZ36" s="362"/>
      <c r="CA36" s="362"/>
      <c r="CB36" s="362"/>
      <c r="CC36" s="362"/>
      <c r="CD36" s="362"/>
      <c r="CE36" s="362"/>
      <c r="CF36" s="362"/>
      <c r="CG36" s="366"/>
      <c r="CH36" s="41"/>
      <c r="CI36" s="41"/>
      <c r="CJ36" s="41"/>
      <c r="CK36" s="41"/>
      <c r="CL36" s="358"/>
      <c r="CM36" s="358"/>
      <c r="CN36" s="359"/>
    </row>
    <row r="37" spans="1:99" ht="2.25" customHeight="1" thickBot="1">
      <c r="A37" s="42"/>
      <c r="B37" s="516"/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  <c r="AA37" s="517"/>
      <c r="AB37" s="517"/>
      <c r="AC37" s="517"/>
      <c r="AD37" s="517"/>
      <c r="AE37" s="517"/>
      <c r="AF37" s="517"/>
      <c r="AG37" s="517"/>
      <c r="AH37" s="517"/>
      <c r="AI37" s="517"/>
      <c r="AJ37" s="517"/>
      <c r="AK37" s="517"/>
      <c r="AL37" s="517"/>
      <c r="AM37" s="518"/>
      <c r="AN37" s="51"/>
      <c r="AO37" s="51"/>
      <c r="AP37" s="51"/>
      <c r="AQ37" s="51"/>
      <c r="AR37" s="463"/>
      <c r="AS37" s="463"/>
      <c r="AT37" s="464"/>
      <c r="AU37" s="42"/>
      <c r="AV37" s="353"/>
      <c r="AW37" s="353"/>
      <c r="AX37" s="353"/>
      <c r="AY37" s="353"/>
      <c r="AZ37" s="353"/>
      <c r="BA37" s="353"/>
      <c r="BB37" s="353"/>
      <c r="BC37" s="356"/>
      <c r="BD37" s="48">
        <f>CA17</f>
        <v>2</v>
      </c>
      <c r="BE37" s="49"/>
      <c r="BF37" s="49"/>
      <c r="BG37" s="49"/>
      <c r="BH37" s="49"/>
      <c r="BI37" s="48">
        <f>CF17</f>
        <v>6</v>
      </c>
      <c r="BJ37" s="49"/>
      <c r="BK37" s="49"/>
      <c r="BL37" s="49"/>
      <c r="BM37" s="49"/>
      <c r="BN37" s="50">
        <f>CA26</f>
        <v>5</v>
      </c>
      <c r="BO37" s="49"/>
      <c r="BP37" s="49"/>
      <c r="BQ37" s="49"/>
      <c r="BR37" s="49"/>
      <c r="BS37" s="48">
        <f>CF26</f>
        <v>6</v>
      </c>
      <c r="BT37" s="49"/>
      <c r="BU37" s="49"/>
      <c r="BV37" s="49"/>
      <c r="BW37" s="49"/>
      <c r="BX37" s="460"/>
      <c r="BY37" s="461"/>
      <c r="BZ37" s="461"/>
      <c r="CA37" s="461"/>
      <c r="CB37" s="461"/>
      <c r="CC37" s="461"/>
      <c r="CD37" s="461"/>
      <c r="CE37" s="461"/>
      <c r="CF37" s="461"/>
      <c r="CG37" s="462"/>
      <c r="CH37" s="51"/>
      <c r="CI37" s="51"/>
      <c r="CJ37" s="51"/>
      <c r="CK37" s="51"/>
      <c r="CL37" s="463"/>
      <c r="CM37" s="463"/>
      <c r="CN37" s="464"/>
      <c r="CU37" s="46"/>
    </row>
    <row r="38" spans="2:92" ht="22.5" customHeight="1">
      <c r="B38" s="498" t="s">
        <v>1605</v>
      </c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V38" s="25"/>
      <c r="AW38" s="25"/>
      <c r="AX38" s="25"/>
      <c r="AY38" s="25"/>
      <c r="AZ38" s="25"/>
      <c r="BA38" s="25"/>
      <c r="BB38" s="25"/>
      <c r="BC38" s="500" t="s">
        <v>1623</v>
      </c>
      <c r="BD38" s="500"/>
      <c r="BE38" s="500"/>
      <c r="BF38" s="500"/>
      <c r="BG38" s="500"/>
      <c r="BH38" s="500"/>
      <c r="BI38" s="500"/>
      <c r="BJ38" s="500"/>
      <c r="BK38" s="500"/>
      <c r="BL38" s="500"/>
      <c r="BM38" s="500"/>
      <c r="BN38" s="500"/>
      <c r="BO38" s="500"/>
      <c r="BP38" s="500"/>
      <c r="BQ38" s="500"/>
      <c r="BR38" s="500"/>
      <c r="BS38" s="500"/>
      <c r="BT38" s="500"/>
      <c r="BU38" s="500"/>
      <c r="BV38" s="500"/>
      <c r="BW38" s="500"/>
      <c r="BX38" s="500"/>
      <c r="BY38" s="500"/>
      <c r="BZ38" s="500"/>
      <c r="CA38" s="500"/>
      <c r="CB38" s="500"/>
      <c r="CC38" s="500"/>
      <c r="CD38" s="500"/>
      <c r="CE38" s="500"/>
      <c r="CF38" s="500"/>
      <c r="CG38" s="500"/>
      <c r="CH38" s="52"/>
      <c r="CI38" s="25"/>
      <c r="CJ38" s="25"/>
      <c r="CK38" s="25"/>
      <c r="CL38" s="25"/>
      <c r="CM38" s="25"/>
      <c r="CN38" s="25"/>
    </row>
    <row r="39" spans="2:107" ht="2.25" customHeight="1" thickBot="1">
      <c r="B39" s="499"/>
      <c r="C39" s="499"/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  <c r="Y39" s="499"/>
      <c r="Z39" s="499"/>
      <c r="AA39" s="499"/>
      <c r="AB39" s="499"/>
      <c r="AC39" s="499"/>
      <c r="AD39" s="499"/>
      <c r="AE39" s="499"/>
      <c r="AF39" s="499"/>
      <c r="AG39" s="499"/>
      <c r="AH39" s="499"/>
      <c r="AI39" s="499"/>
      <c r="AJ39" s="499"/>
      <c r="AK39" s="499"/>
      <c r="AL39" s="499"/>
      <c r="AM39" s="499"/>
      <c r="AN39" s="499"/>
      <c r="AO39" s="499"/>
      <c r="AP39" s="499"/>
      <c r="AQ39" s="499"/>
      <c r="AR39" s="499"/>
      <c r="AS39" s="499"/>
      <c r="AT39" s="499"/>
      <c r="AV39" s="27"/>
      <c r="BC39" s="501"/>
      <c r="BD39" s="501"/>
      <c r="BE39" s="501"/>
      <c r="BF39" s="501"/>
      <c r="BG39" s="501"/>
      <c r="BH39" s="501"/>
      <c r="BI39" s="501"/>
      <c r="BJ39" s="501"/>
      <c r="BK39" s="501"/>
      <c r="BL39" s="501"/>
      <c r="BM39" s="501"/>
      <c r="BN39" s="501"/>
      <c r="BO39" s="501"/>
      <c r="BP39" s="501"/>
      <c r="BQ39" s="501"/>
      <c r="BR39" s="501"/>
      <c r="BS39" s="501"/>
      <c r="BT39" s="501"/>
      <c r="BU39" s="501"/>
      <c r="BV39" s="501"/>
      <c r="BW39" s="501"/>
      <c r="BX39" s="501"/>
      <c r="BY39" s="501"/>
      <c r="BZ39" s="501"/>
      <c r="CA39" s="501"/>
      <c r="CB39" s="501"/>
      <c r="CC39" s="501"/>
      <c r="CD39" s="501"/>
      <c r="CE39" s="501"/>
      <c r="CF39" s="501"/>
      <c r="CG39" s="501"/>
      <c r="CH39" s="53"/>
      <c r="CI39" s="54"/>
      <c r="CJ39" s="54"/>
      <c r="CK39" s="54"/>
      <c r="CL39" s="54"/>
      <c r="CM39" s="54"/>
      <c r="CN39" s="54"/>
      <c r="CZ39" s="23"/>
      <c r="DA39" s="23"/>
      <c r="DB39" s="23"/>
      <c r="DC39" s="23"/>
    </row>
    <row r="40" spans="2:107" ht="10.5" customHeight="1">
      <c r="B40" s="452" t="s">
        <v>844</v>
      </c>
      <c r="C40" s="433"/>
      <c r="D40" s="433"/>
      <c r="E40" s="433"/>
      <c r="F40" s="433"/>
      <c r="G40" s="433"/>
      <c r="H40" s="433"/>
      <c r="I40" s="445"/>
      <c r="J40" s="432" t="str">
        <f>B46</f>
        <v>Ｋテニス</v>
      </c>
      <c r="K40" s="433"/>
      <c r="L40" s="433"/>
      <c r="M40" s="433"/>
      <c r="N40" s="433"/>
      <c r="O40" s="433"/>
      <c r="P40" s="433"/>
      <c r="Q40" s="433"/>
      <c r="R40" s="433"/>
      <c r="S40" s="445"/>
      <c r="T40" s="432" t="str">
        <f>B55</f>
        <v>うさかめ</v>
      </c>
      <c r="U40" s="433"/>
      <c r="V40" s="433"/>
      <c r="W40" s="433"/>
      <c r="X40" s="433"/>
      <c r="Y40" s="433"/>
      <c r="Z40" s="433"/>
      <c r="AA40" s="433"/>
      <c r="AB40" s="433"/>
      <c r="AC40" s="445"/>
      <c r="AD40" s="432" t="str">
        <f>B64</f>
        <v>ＴＤＣ</v>
      </c>
      <c r="AE40" s="433"/>
      <c r="AF40" s="433"/>
      <c r="AG40" s="433"/>
      <c r="AH40" s="433"/>
      <c r="AI40" s="433"/>
      <c r="AJ40" s="433"/>
      <c r="AK40" s="433"/>
      <c r="AL40" s="433"/>
      <c r="AM40" s="434"/>
      <c r="AN40" s="449" t="s">
        <v>836</v>
      </c>
      <c r="AO40" s="433"/>
      <c r="AP40" s="433"/>
      <c r="AQ40" s="433"/>
      <c r="AR40" s="433"/>
      <c r="AS40" s="433"/>
      <c r="AT40" s="450"/>
      <c r="AV40" s="303" t="str">
        <f>IF(T11="","リーグ1・1位",VLOOKUP(1,$A$11:$I$37,2,FALSE))</f>
        <v>フレンズ</v>
      </c>
      <c r="AW40" s="303"/>
      <c r="AX40" s="303"/>
      <c r="AY40" s="303"/>
      <c r="AZ40" s="303"/>
      <c r="BA40" s="303"/>
      <c r="BB40" s="303"/>
      <c r="BC40" s="501"/>
      <c r="BD40" s="501"/>
      <c r="BE40" s="501"/>
      <c r="BF40" s="501"/>
      <c r="BG40" s="501"/>
      <c r="BH40" s="501"/>
      <c r="BI40" s="501"/>
      <c r="BJ40" s="501"/>
      <c r="BK40" s="501"/>
      <c r="BL40" s="501"/>
      <c r="BM40" s="501"/>
      <c r="BN40" s="501"/>
      <c r="BO40" s="501"/>
      <c r="BP40" s="501"/>
      <c r="BQ40" s="501"/>
      <c r="BR40" s="501"/>
      <c r="BS40" s="501"/>
      <c r="BT40" s="501"/>
      <c r="BU40" s="501"/>
      <c r="BV40" s="501"/>
      <c r="BW40" s="501"/>
      <c r="BX40" s="501"/>
      <c r="BY40" s="501"/>
      <c r="BZ40" s="501"/>
      <c r="CA40" s="501"/>
      <c r="CB40" s="501"/>
      <c r="CC40" s="501"/>
      <c r="CD40" s="501"/>
      <c r="CE40" s="501"/>
      <c r="CF40" s="501"/>
      <c r="CG40" s="501"/>
      <c r="CH40" s="303" t="str">
        <f>IF(T81="","リーグ3・1位",VLOOKUP(1,A81:I105,2,FALSE))</f>
        <v>京セラ</v>
      </c>
      <c r="CI40" s="303"/>
      <c r="CJ40" s="303"/>
      <c r="CK40" s="303"/>
      <c r="CL40" s="303"/>
      <c r="CM40" s="303"/>
      <c r="CN40" s="303"/>
      <c r="CU40" s="46"/>
      <c r="CZ40" s="23"/>
      <c r="DA40" s="23"/>
      <c r="DB40" s="23"/>
      <c r="DC40" s="23"/>
    </row>
    <row r="41" spans="2:92" ht="10.5" customHeight="1" thickBot="1">
      <c r="B41" s="430"/>
      <c r="C41" s="303"/>
      <c r="D41" s="303"/>
      <c r="E41" s="303"/>
      <c r="F41" s="303"/>
      <c r="G41" s="303"/>
      <c r="H41" s="303"/>
      <c r="I41" s="317"/>
      <c r="J41" s="305"/>
      <c r="K41" s="303"/>
      <c r="L41" s="303"/>
      <c r="M41" s="303"/>
      <c r="N41" s="303"/>
      <c r="O41" s="303"/>
      <c r="P41" s="303"/>
      <c r="Q41" s="303"/>
      <c r="R41" s="303"/>
      <c r="S41" s="317"/>
      <c r="T41" s="305"/>
      <c r="U41" s="303"/>
      <c r="V41" s="303"/>
      <c r="W41" s="303"/>
      <c r="X41" s="303"/>
      <c r="Y41" s="303"/>
      <c r="Z41" s="303"/>
      <c r="AA41" s="303"/>
      <c r="AB41" s="303"/>
      <c r="AC41" s="317"/>
      <c r="AD41" s="305"/>
      <c r="AE41" s="303"/>
      <c r="AF41" s="303"/>
      <c r="AG41" s="303"/>
      <c r="AH41" s="303"/>
      <c r="AI41" s="303"/>
      <c r="AJ41" s="303"/>
      <c r="AK41" s="303"/>
      <c r="AL41" s="303"/>
      <c r="AM41" s="392"/>
      <c r="AN41" s="451"/>
      <c r="AO41" s="303"/>
      <c r="AP41" s="303"/>
      <c r="AQ41" s="303"/>
      <c r="AR41" s="303"/>
      <c r="AS41" s="303"/>
      <c r="AT41" s="351"/>
      <c r="AV41" s="303"/>
      <c r="AW41" s="303"/>
      <c r="AX41" s="303"/>
      <c r="AY41" s="303"/>
      <c r="AZ41" s="303"/>
      <c r="BA41" s="303"/>
      <c r="BB41" s="303"/>
      <c r="BC41" s="55"/>
      <c r="BD41" s="274"/>
      <c r="BE41" s="274"/>
      <c r="BF41" s="274"/>
      <c r="BG41" s="274"/>
      <c r="BH41" s="274"/>
      <c r="BI41" s="56"/>
      <c r="BO41" s="509" t="s">
        <v>845</v>
      </c>
      <c r="BP41" s="509"/>
      <c r="BQ41" s="509"/>
      <c r="BR41" s="509"/>
      <c r="BS41" s="509"/>
      <c r="BT41" s="509"/>
      <c r="CC41" s="55"/>
      <c r="CD41" s="55"/>
      <c r="CE41" s="55"/>
      <c r="CF41" s="55"/>
      <c r="CG41" s="55"/>
      <c r="CH41" s="303"/>
      <c r="CI41" s="303"/>
      <c r="CJ41" s="303"/>
      <c r="CK41" s="303"/>
      <c r="CL41" s="303"/>
      <c r="CM41" s="303"/>
      <c r="CN41" s="303"/>
    </row>
    <row r="42" spans="2:92" ht="10.5" customHeight="1">
      <c r="B42" s="430"/>
      <c r="C42" s="303"/>
      <c r="D42" s="303"/>
      <c r="E42" s="303"/>
      <c r="F42" s="303"/>
      <c r="G42" s="303"/>
      <c r="H42" s="303"/>
      <c r="I42" s="317"/>
      <c r="J42" s="305" t="str">
        <f>B49</f>
        <v>カレッジＡ</v>
      </c>
      <c r="K42" s="303"/>
      <c r="L42" s="303"/>
      <c r="M42" s="303"/>
      <c r="N42" s="303"/>
      <c r="O42" s="303"/>
      <c r="P42" s="303"/>
      <c r="Q42" s="303"/>
      <c r="R42" s="303"/>
      <c r="S42" s="317"/>
      <c r="T42" s="305" t="str">
        <f>B58</f>
        <v>Ｃ</v>
      </c>
      <c r="U42" s="303"/>
      <c r="V42" s="303"/>
      <c r="W42" s="303"/>
      <c r="X42" s="303"/>
      <c r="Y42" s="303"/>
      <c r="Z42" s="303"/>
      <c r="AA42" s="303"/>
      <c r="AB42" s="303"/>
      <c r="AC42" s="317"/>
      <c r="AD42" s="305" t="s">
        <v>1606</v>
      </c>
      <c r="AE42" s="303"/>
      <c r="AF42" s="303"/>
      <c r="AG42" s="303"/>
      <c r="AH42" s="303"/>
      <c r="AI42" s="303"/>
      <c r="AJ42" s="303"/>
      <c r="AK42" s="303"/>
      <c r="AL42" s="303"/>
      <c r="AM42" s="392"/>
      <c r="AN42" s="446" t="s">
        <v>838</v>
      </c>
      <c r="AO42" s="447"/>
      <c r="AP42" s="447"/>
      <c r="AQ42" s="447"/>
      <c r="AR42" s="447"/>
      <c r="AS42" s="447"/>
      <c r="AT42" s="448"/>
      <c r="AV42" s="303"/>
      <c r="AW42" s="303"/>
      <c r="AX42" s="303"/>
      <c r="AY42" s="303"/>
      <c r="AZ42" s="303"/>
      <c r="BA42" s="303"/>
      <c r="BB42" s="303"/>
      <c r="BC42" s="56"/>
      <c r="BD42" s="56"/>
      <c r="BE42" s="56"/>
      <c r="BF42" s="56"/>
      <c r="BG42" s="56"/>
      <c r="BH42" s="56"/>
      <c r="BI42" s="507"/>
      <c r="BJ42" s="465"/>
      <c r="BK42" s="465"/>
      <c r="BL42" s="465"/>
      <c r="BM42" s="465"/>
      <c r="BN42" s="59"/>
      <c r="BO42" s="509"/>
      <c r="BP42" s="509"/>
      <c r="BQ42" s="509"/>
      <c r="BR42" s="509"/>
      <c r="BS42" s="509"/>
      <c r="BT42" s="509"/>
      <c r="BU42" s="31"/>
      <c r="BV42" s="31"/>
      <c r="BW42" s="31"/>
      <c r="BX42" s="465"/>
      <c r="BY42" s="465"/>
      <c r="BZ42" s="465"/>
      <c r="CA42" s="465"/>
      <c r="CB42" s="484"/>
      <c r="CC42" s="56"/>
      <c r="CD42" s="56"/>
      <c r="CE42" s="56"/>
      <c r="CF42" s="56"/>
      <c r="CH42" s="303"/>
      <c r="CI42" s="303"/>
      <c r="CJ42" s="303"/>
      <c r="CK42" s="303"/>
      <c r="CL42" s="303"/>
      <c r="CM42" s="303"/>
      <c r="CN42" s="303"/>
    </row>
    <row r="43" spans="2:98" ht="10.5" customHeight="1" thickBot="1">
      <c r="B43" s="430"/>
      <c r="C43" s="303"/>
      <c r="D43" s="303"/>
      <c r="E43" s="303"/>
      <c r="F43" s="303"/>
      <c r="G43" s="303"/>
      <c r="H43" s="303"/>
      <c r="I43" s="317"/>
      <c r="J43" s="305"/>
      <c r="K43" s="303"/>
      <c r="L43" s="303"/>
      <c r="M43" s="303"/>
      <c r="N43" s="303"/>
      <c r="O43" s="303"/>
      <c r="P43" s="303"/>
      <c r="Q43" s="303"/>
      <c r="R43" s="303"/>
      <c r="S43" s="317"/>
      <c r="T43" s="305"/>
      <c r="U43" s="303"/>
      <c r="V43" s="303"/>
      <c r="W43" s="303"/>
      <c r="X43" s="303"/>
      <c r="Y43" s="303"/>
      <c r="Z43" s="303"/>
      <c r="AA43" s="303"/>
      <c r="AB43" s="303"/>
      <c r="AC43" s="317"/>
      <c r="AD43" s="305"/>
      <c r="AE43" s="303"/>
      <c r="AF43" s="303"/>
      <c r="AG43" s="303"/>
      <c r="AH43" s="303"/>
      <c r="AI43" s="303"/>
      <c r="AJ43" s="303"/>
      <c r="AK43" s="303"/>
      <c r="AL43" s="303"/>
      <c r="AM43" s="392"/>
      <c r="AN43" s="446"/>
      <c r="AO43" s="447"/>
      <c r="AP43" s="447"/>
      <c r="AQ43" s="447"/>
      <c r="AR43" s="447"/>
      <c r="AS43" s="447"/>
      <c r="AT43" s="448"/>
      <c r="BC43" s="23"/>
      <c r="BD43" s="23"/>
      <c r="BE43" s="23"/>
      <c r="BF43" s="303"/>
      <c r="BG43" s="303"/>
      <c r="BH43" s="303"/>
      <c r="BI43" s="508"/>
      <c r="BJ43" s="466"/>
      <c r="BK43" s="466"/>
      <c r="BL43" s="466"/>
      <c r="BM43" s="466"/>
      <c r="BN43" s="59"/>
      <c r="BO43" s="56"/>
      <c r="BP43" s="56"/>
      <c r="BQ43" s="56"/>
      <c r="BR43" s="61"/>
      <c r="BS43" s="60"/>
      <c r="BT43" s="31"/>
      <c r="BU43" s="31"/>
      <c r="BV43" s="31"/>
      <c r="BW43" s="31"/>
      <c r="BX43" s="466"/>
      <c r="BY43" s="466"/>
      <c r="BZ43" s="466"/>
      <c r="CA43" s="466"/>
      <c r="CB43" s="506"/>
      <c r="CC43" s="305"/>
      <c r="CD43" s="303"/>
      <c r="CE43" s="56"/>
      <c r="CF43" s="56"/>
      <c r="CG43" s="56"/>
      <c r="CH43" s="303"/>
      <c r="CI43" s="303"/>
      <c r="CJ43" s="303"/>
      <c r="CK43" s="303"/>
      <c r="CL43" s="303"/>
      <c r="CM43" s="303"/>
      <c r="CN43" s="303"/>
      <c r="CT43" s="46"/>
    </row>
    <row r="44" spans="2:106" s="23" customFormat="1" ht="10.5" customHeight="1">
      <c r="B44" s="430"/>
      <c r="C44" s="303"/>
      <c r="D44" s="303"/>
      <c r="E44" s="303"/>
      <c r="F44" s="303"/>
      <c r="G44" s="303"/>
      <c r="H44" s="303"/>
      <c r="I44" s="317"/>
      <c r="J44" s="435">
        <f>IF(AN46=AN55,((Y48+Y51+T51+AI48+AD51+AI51+T54+Y54+AD54+AI54)/(T51+Y48+Y51+AI48+AI51+AD51+AB46+AB49+W49+AL46+AL49+AG49+W52+AB52+AG52+AL52+AI54+U54+Y54+T54)),"")</f>
      </c>
      <c r="K44" s="436"/>
      <c r="L44" s="436"/>
      <c r="M44" s="436"/>
      <c r="N44" s="436"/>
      <c r="O44" s="436"/>
      <c r="P44" s="436"/>
      <c r="Q44" s="436"/>
      <c r="R44" s="436"/>
      <c r="S44" s="437"/>
      <c r="T44" s="435">
        <f>IF(AN55=AN64,((O57+O60+O63+J60+J63+AD60+AI60+AD63+AI63+AI57)/(AI57+AI60+AD60+AL55+AL58+AG58+AG61+AL61+AI63+AD63+R55+R58+R61+M58+M61+O57+O60+O63+J60+J63)),"")</f>
      </c>
      <c r="U44" s="436"/>
      <c r="V44" s="436"/>
      <c r="W44" s="436"/>
      <c r="X44" s="436"/>
      <c r="Y44" s="436"/>
      <c r="Z44" s="436"/>
      <c r="AA44" s="436"/>
      <c r="AB44" s="436"/>
      <c r="AC44" s="437"/>
      <c r="AD44" s="435">
        <f>IF(AN64=AN55,((Y66+Y69+T69+T72+Y72+O66+O69+O72+J69+J72)/(T69+Y66+Y69+AB64+AB67+W67+W70+AB70+Y72+T72+R64+R67+R70+M67+M70+O66+O69+O72+J69+J72)),"")</f>
      </c>
      <c r="AE44" s="436"/>
      <c r="AF44" s="436"/>
      <c r="AG44" s="436"/>
      <c r="AH44" s="436"/>
      <c r="AI44" s="436"/>
      <c r="AJ44" s="436"/>
      <c r="AK44" s="436"/>
      <c r="AL44" s="436"/>
      <c r="AM44" s="438"/>
      <c r="AN44" s="446"/>
      <c r="AO44" s="447"/>
      <c r="AP44" s="447"/>
      <c r="AQ44" s="447"/>
      <c r="AR44" s="447"/>
      <c r="AS44" s="447"/>
      <c r="AT44" s="448"/>
      <c r="AU44" s="474"/>
      <c r="AV44" s="303" t="str">
        <f>IF($BN$11="","リーグ4・2位",VLOOKUP(2,$AU$11:$BC$37,2,FALSE))</f>
        <v>Ｋテニス</v>
      </c>
      <c r="AW44" s="303"/>
      <c r="AX44" s="303"/>
      <c r="AY44" s="303"/>
      <c r="AZ44" s="303"/>
      <c r="BA44" s="303"/>
      <c r="BB44" s="303"/>
      <c r="BC44" s="56"/>
      <c r="BD44" s="56"/>
      <c r="BE44" s="56"/>
      <c r="BF44" s="303"/>
      <c r="BG44" s="303"/>
      <c r="BH44" s="317"/>
      <c r="BI44" s="494" t="s">
        <v>1650</v>
      </c>
      <c r="BJ44" s="307"/>
      <c r="BK44" s="307"/>
      <c r="BL44" s="307"/>
      <c r="BM44" s="502"/>
      <c r="BO44" s="56"/>
      <c r="BP44" s="56"/>
      <c r="BQ44" s="56"/>
      <c r="BR44" s="61"/>
      <c r="BS44" s="62"/>
      <c r="BT44" s="22"/>
      <c r="BU44" s="22"/>
      <c r="BV44" s="22"/>
      <c r="BW44" s="45"/>
      <c r="BX44" s="494" t="s">
        <v>1659</v>
      </c>
      <c r="BY44" s="307"/>
      <c r="BZ44" s="307"/>
      <c r="CA44" s="307"/>
      <c r="CB44" s="495"/>
      <c r="CC44" s="303"/>
      <c r="CD44" s="303"/>
      <c r="CE44" s="56"/>
      <c r="CF44" s="56"/>
      <c r="CG44" s="56"/>
      <c r="CH44" s="303" t="str">
        <f>IF(T46="","リーグ2・2位",VLOOKUP(2,$A$46:$I$70,2,FALSE))</f>
        <v>うさかめ</v>
      </c>
      <c r="CI44" s="303"/>
      <c r="CJ44" s="303"/>
      <c r="CK44" s="303"/>
      <c r="CL44" s="303"/>
      <c r="CM44" s="303"/>
      <c r="CN44" s="303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23" customFormat="1" ht="7.5" customHeight="1">
      <c r="A45" s="63"/>
      <c r="B45" s="430"/>
      <c r="C45" s="303"/>
      <c r="D45" s="303"/>
      <c r="E45" s="303"/>
      <c r="F45" s="303"/>
      <c r="G45" s="303"/>
      <c r="H45" s="303"/>
      <c r="I45" s="317"/>
      <c r="J45" s="435"/>
      <c r="K45" s="436"/>
      <c r="L45" s="436"/>
      <c r="M45" s="436"/>
      <c r="N45" s="436"/>
      <c r="O45" s="436"/>
      <c r="P45" s="436"/>
      <c r="Q45" s="436"/>
      <c r="R45" s="436"/>
      <c r="S45" s="437"/>
      <c r="T45" s="435"/>
      <c r="U45" s="436"/>
      <c r="V45" s="436"/>
      <c r="W45" s="436"/>
      <c r="X45" s="436"/>
      <c r="Y45" s="436"/>
      <c r="Z45" s="436"/>
      <c r="AA45" s="436"/>
      <c r="AB45" s="436"/>
      <c r="AC45" s="437"/>
      <c r="AD45" s="435"/>
      <c r="AE45" s="436"/>
      <c r="AF45" s="436"/>
      <c r="AG45" s="436"/>
      <c r="AH45" s="436"/>
      <c r="AI45" s="436"/>
      <c r="AJ45" s="436"/>
      <c r="AK45" s="436"/>
      <c r="AL45" s="436"/>
      <c r="AM45" s="438"/>
      <c r="AN45" s="446"/>
      <c r="AO45" s="447"/>
      <c r="AP45" s="447"/>
      <c r="AQ45" s="447"/>
      <c r="AR45" s="447"/>
      <c r="AS45" s="447"/>
      <c r="AT45" s="448"/>
      <c r="AU45" s="474"/>
      <c r="AV45" s="303"/>
      <c r="AW45" s="303"/>
      <c r="AX45" s="303"/>
      <c r="AY45" s="303"/>
      <c r="AZ45" s="303"/>
      <c r="BA45" s="303"/>
      <c r="BB45" s="303"/>
      <c r="BC45" s="56"/>
      <c r="BD45" s="56"/>
      <c r="BE45" s="56"/>
      <c r="BF45" s="56"/>
      <c r="BH45" s="26"/>
      <c r="BI45" s="496"/>
      <c r="BJ45" s="309"/>
      <c r="BK45" s="309"/>
      <c r="BL45" s="309"/>
      <c r="BM45" s="503"/>
      <c r="BO45" s="59"/>
      <c r="BP45" s="492" t="s">
        <v>1659</v>
      </c>
      <c r="BQ45" s="303"/>
      <c r="BR45" s="303"/>
      <c r="BS45" s="303"/>
      <c r="BT45" s="303"/>
      <c r="BW45" s="26"/>
      <c r="BX45" s="496"/>
      <c r="BY45" s="309"/>
      <c r="BZ45" s="309"/>
      <c r="CA45" s="309"/>
      <c r="CB45" s="497"/>
      <c r="CC45" s="56"/>
      <c r="CD45" s="56"/>
      <c r="CE45" s="56"/>
      <c r="CF45" s="56"/>
      <c r="CG45" s="56"/>
      <c r="CH45" s="303"/>
      <c r="CI45" s="303"/>
      <c r="CJ45" s="303"/>
      <c r="CK45" s="303"/>
      <c r="CL45" s="303"/>
      <c r="CM45" s="303"/>
      <c r="CN45" s="303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23" customFormat="1" ht="10.5" customHeight="1" thickBot="1">
      <c r="A46" s="350">
        <f>AR52</f>
        <v>1</v>
      </c>
      <c r="B46" s="352" t="s">
        <v>1609</v>
      </c>
      <c r="C46" s="328"/>
      <c r="D46" s="328"/>
      <c r="E46" s="328"/>
      <c r="F46" s="328"/>
      <c r="G46" s="328"/>
      <c r="H46" s="328"/>
      <c r="I46" s="329"/>
      <c r="J46" s="475">
        <f>IF(T46="","丸付数字は試合順序","")</f>
      </c>
      <c r="K46" s="476"/>
      <c r="L46" s="476"/>
      <c r="M46" s="476"/>
      <c r="N46" s="476"/>
      <c r="O46" s="476"/>
      <c r="P46" s="476"/>
      <c r="Q46" s="476"/>
      <c r="R46" s="476"/>
      <c r="S46" s="476"/>
      <c r="T46" s="331" t="str">
        <f>IF(W49="D","",IF(T48=4,"④",IF(T48=3,"③",IF(T48=5,"⑤",T48))))</f>
        <v>⑤</v>
      </c>
      <c r="U46" s="328"/>
      <c r="V46" s="348" t="s">
        <v>600</v>
      </c>
      <c r="W46" s="328">
        <v>0</v>
      </c>
      <c r="X46" s="328"/>
      <c r="Y46" s="328" t="s">
        <v>1631</v>
      </c>
      <c r="Z46" s="328"/>
      <c r="AA46" s="348" t="s">
        <v>600</v>
      </c>
      <c r="AB46" s="328">
        <v>3</v>
      </c>
      <c r="AC46" s="329"/>
      <c r="AD46" s="331" t="str">
        <f>IF(AG49="","②",IF(AD48=4,"④",IF(AD48=3,"③",IF(AD48=5,"⑤",AD48))))</f>
        <v>⑤</v>
      </c>
      <c r="AE46" s="328"/>
      <c r="AF46" s="348" t="s">
        <v>600</v>
      </c>
      <c r="AG46" s="328">
        <f>IF(AG49="","",(5-AD48))</f>
        <v>0</v>
      </c>
      <c r="AH46" s="328"/>
      <c r="AI46" s="328" t="s">
        <v>1642</v>
      </c>
      <c r="AJ46" s="328"/>
      <c r="AK46" s="348" t="s">
        <v>600</v>
      </c>
      <c r="AL46" s="328">
        <v>2</v>
      </c>
      <c r="AM46" s="332"/>
      <c r="AN46" s="504">
        <f>IF(T46="","",COUNTIF(T46:AH48,"③*")+COUNTIF(T46:AM48,"④*")+COUNTIF(T46:AH48,"⑤*"))</f>
        <v>2</v>
      </c>
      <c r="AO46" s="322"/>
      <c r="AP46" s="322"/>
      <c r="AQ46" s="322"/>
      <c r="AR46" s="324">
        <f>IF(T46="","",2-AN46)</f>
        <v>0</v>
      </c>
      <c r="AS46" s="324"/>
      <c r="AT46" s="325"/>
      <c r="AU46" s="303"/>
      <c r="AV46" s="303"/>
      <c r="AW46" s="303"/>
      <c r="AX46" s="303"/>
      <c r="AY46" s="303"/>
      <c r="AZ46" s="303"/>
      <c r="BA46" s="303"/>
      <c r="BB46" s="303"/>
      <c r="BC46" s="56"/>
      <c r="BD46" s="56"/>
      <c r="BE46" s="56"/>
      <c r="BF46" s="64"/>
      <c r="BG46" s="55"/>
      <c r="BH46" s="65"/>
      <c r="BI46" s="471"/>
      <c r="BJ46" s="465"/>
      <c r="BK46" s="465"/>
      <c r="BL46" s="465"/>
      <c r="BM46" s="484"/>
      <c r="BO46" s="22"/>
      <c r="BP46" s="303"/>
      <c r="BQ46" s="303"/>
      <c r="BR46" s="303"/>
      <c r="BS46" s="303"/>
      <c r="BT46" s="303"/>
      <c r="BU46" s="22"/>
      <c r="BV46" s="22"/>
      <c r="BW46" s="45"/>
      <c r="BX46" s="305"/>
      <c r="BY46" s="303"/>
      <c r="BZ46" s="303"/>
      <c r="CA46" s="303"/>
      <c r="CB46" s="486"/>
      <c r="CC46" s="293"/>
      <c r="CD46" s="274"/>
      <c r="CE46" s="274"/>
      <c r="CF46" s="294"/>
      <c r="CG46" s="294"/>
      <c r="CH46" s="303"/>
      <c r="CI46" s="303"/>
      <c r="CJ46" s="303"/>
      <c r="CK46" s="303"/>
      <c r="CL46" s="303"/>
      <c r="CM46" s="303"/>
      <c r="CN46" s="303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98" ht="10.5" customHeight="1">
      <c r="A47" s="350"/>
      <c r="B47" s="339"/>
      <c r="C47" s="311"/>
      <c r="D47" s="311"/>
      <c r="E47" s="311"/>
      <c r="F47" s="311"/>
      <c r="G47" s="311"/>
      <c r="H47" s="311"/>
      <c r="I47" s="330"/>
      <c r="J47" s="477"/>
      <c r="K47" s="478"/>
      <c r="L47" s="478"/>
      <c r="M47" s="478"/>
      <c r="N47" s="478"/>
      <c r="O47" s="478"/>
      <c r="P47" s="478"/>
      <c r="Q47" s="478"/>
      <c r="R47" s="478"/>
      <c r="S47" s="478"/>
      <c r="T47" s="333"/>
      <c r="U47" s="311"/>
      <c r="V47" s="338"/>
      <c r="W47" s="311"/>
      <c r="X47" s="311"/>
      <c r="Y47" s="311"/>
      <c r="Z47" s="311"/>
      <c r="AA47" s="338"/>
      <c r="AB47" s="311"/>
      <c r="AC47" s="330"/>
      <c r="AD47" s="333"/>
      <c r="AE47" s="311"/>
      <c r="AF47" s="338"/>
      <c r="AG47" s="311"/>
      <c r="AH47" s="311"/>
      <c r="AI47" s="311"/>
      <c r="AJ47" s="311"/>
      <c r="AK47" s="338"/>
      <c r="AL47" s="311"/>
      <c r="AM47" s="334"/>
      <c r="AN47" s="505"/>
      <c r="AO47" s="323"/>
      <c r="AP47" s="323"/>
      <c r="AQ47" s="323"/>
      <c r="AR47" s="326"/>
      <c r="AS47" s="326"/>
      <c r="AT47" s="327"/>
      <c r="AV47" s="303"/>
      <c r="AW47" s="303"/>
      <c r="AX47" s="303"/>
      <c r="AY47" s="303"/>
      <c r="AZ47" s="303"/>
      <c r="BA47" s="303"/>
      <c r="BB47" s="303"/>
      <c r="BC47" s="68"/>
      <c r="BD47" s="386" t="s">
        <v>1648</v>
      </c>
      <c r="BE47" s="386"/>
      <c r="BF47" s="69"/>
      <c r="BG47" s="69"/>
      <c r="BH47" s="69"/>
      <c r="BI47" s="303"/>
      <c r="BJ47" s="303"/>
      <c r="BK47" s="303"/>
      <c r="BL47" s="303"/>
      <c r="BM47" s="317"/>
      <c r="BN47" s="23"/>
      <c r="BR47" s="66"/>
      <c r="BW47" s="45"/>
      <c r="BX47" s="305"/>
      <c r="BY47" s="303"/>
      <c r="BZ47" s="303"/>
      <c r="CA47" s="303"/>
      <c r="CB47" s="303"/>
      <c r="CC47" s="56"/>
      <c r="CD47" s="56"/>
      <c r="CE47" s="56"/>
      <c r="CF47" s="56"/>
      <c r="CG47" s="56"/>
      <c r="CM47" s="303" t="s">
        <v>27</v>
      </c>
      <c r="CN47" s="303"/>
      <c r="CT47" s="46"/>
    </row>
    <row r="48" spans="1:98" ht="10.5" customHeight="1" hidden="1">
      <c r="A48" s="350"/>
      <c r="B48" s="339"/>
      <c r="C48" s="311"/>
      <c r="D48" s="311"/>
      <c r="E48" s="311"/>
      <c r="F48" s="311"/>
      <c r="G48" s="311"/>
      <c r="H48" s="311"/>
      <c r="I48" s="330"/>
      <c r="J48" s="477"/>
      <c r="K48" s="478"/>
      <c r="L48" s="478"/>
      <c r="M48" s="478"/>
      <c r="N48" s="478"/>
      <c r="O48" s="478"/>
      <c r="P48" s="478"/>
      <c r="Q48" s="478"/>
      <c r="R48" s="478"/>
      <c r="S48" s="478"/>
      <c r="T48" s="258">
        <f>COUNTIF(T49:U53,"⑥")+COUNTIF(Y46:Z53,"⑥")</f>
        <v>5</v>
      </c>
      <c r="U48" s="259"/>
      <c r="V48" s="260"/>
      <c r="W48" s="259"/>
      <c r="X48" s="259"/>
      <c r="Y48" s="259" t="str">
        <f>IF(Y46="⑥","6",Y46)</f>
        <v>6</v>
      </c>
      <c r="Z48" s="259"/>
      <c r="AA48" s="260"/>
      <c r="AB48" s="259"/>
      <c r="AC48" s="261"/>
      <c r="AD48" s="258">
        <f>COUNTIF(AD49:AJ53,"⑥")+COUNTIF(AI46,"⑥")</f>
        <v>5</v>
      </c>
      <c r="AE48" s="259"/>
      <c r="AF48" s="260"/>
      <c r="AG48" s="259"/>
      <c r="AH48" s="259"/>
      <c r="AI48" s="259" t="str">
        <f>IF(AI46="⑥","6",AI46)</f>
        <v>6</v>
      </c>
      <c r="AJ48" s="259"/>
      <c r="AK48" s="260"/>
      <c r="AL48" s="259"/>
      <c r="AM48" s="262"/>
      <c r="AN48" s="505"/>
      <c r="AO48" s="323"/>
      <c r="AP48" s="323"/>
      <c r="AQ48" s="323"/>
      <c r="AR48" s="326"/>
      <c r="AS48" s="326"/>
      <c r="AT48" s="327"/>
      <c r="AV48" s="23"/>
      <c r="AW48" s="23"/>
      <c r="AX48" s="23"/>
      <c r="AY48" s="23"/>
      <c r="AZ48" s="23"/>
      <c r="BA48" s="23"/>
      <c r="BB48" s="23"/>
      <c r="BC48" s="56"/>
      <c r="BD48" s="303"/>
      <c r="BE48" s="303"/>
      <c r="BI48" s="303"/>
      <c r="BJ48" s="303"/>
      <c r="BK48" s="303"/>
      <c r="BL48" s="303"/>
      <c r="BM48" s="317"/>
      <c r="BN48" s="291"/>
      <c r="BR48" s="66"/>
      <c r="BS48" s="62"/>
      <c r="BW48" s="45"/>
      <c r="BX48" s="305"/>
      <c r="BY48" s="303"/>
      <c r="BZ48" s="303"/>
      <c r="CA48" s="303"/>
      <c r="CB48" s="303"/>
      <c r="CC48" s="56"/>
      <c r="CD48" s="56"/>
      <c r="CE48" s="56"/>
      <c r="CF48" s="56"/>
      <c r="CG48" s="56"/>
      <c r="CM48" s="303"/>
      <c r="CN48" s="303"/>
      <c r="CT48" s="46"/>
    </row>
    <row r="49" spans="1:92" ht="10.5" customHeight="1" thickBot="1">
      <c r="A49" s="38"/>
      <c r="B49" s="339" t="s">
        <v>1619</v>
      </c>
      <c r="C49" s="311"/>
      <c r="D49" s="311"/>
      <c r="E49" s="311"/>
      <c r="F49" s="311"/>
      <c r="G49" s="311"/>
      <c r="H49" s="311"/>
      <c r="I49" s="330"/>
      <c r="J49" s="477"/>
      <c r="K49" s="478"/>
      <c r="L49" s="478"/>
      <c r="M49" s="478"/>
      <c r="N49" s="478"/>
      <c r="O49" s="478"/>
      <c r="P49" s="478"/>
      <c r="Q49" s="478"/>
      <c r="R49" s="478"/>
      <c r="S49" s="478"/>
      <c r="T49" s="333" t="s">
        <v>1644</v>
      </c>
      <c r="U49" s="311"/>
      <c r="V49" s="338" t="s">
        <v>600</v>
      </c>
      <c r="W49" s="311">
        <v>1</v>
      </c>
      <c r="X49" s="311"/>
      <c r="Y49" s="311" t="s">
        <v>1627</v>
      </c>
      <c r="Z49" s="311"/>
      <c r="AA49" s="338" t="s">
        <v>600</v>
      </c>
      <c r="AB49" s="311">
        <v>2</v>
      </c>
      <c r="AC49" s="330"/>
      <c r="AD49" s="333" t="s">
        <v>1627</v>
      </c>
      <c r="AE49" s="311"/>
      <c r="AF49" s="338" t="s">
        <v>600</v>
      </c>
      <c r="AG49" s="311">
        <v>2</v>
      </c>
      <c r="AH49" s="311"/>
      <c r="AI49" s="311" t="s">
        <v>1627</v>
      </c>
      <c r="AJ49" s="311"/>
      <c r="AK49" s="338" t="s">
        <v>600</v>
      </c>
      <c r="AL49" s="311">
        <v>0</v>
      </c>
      <c r="AM49" s="334"/>
      <c r="AN49" s="505"/>
      <c r="AO49" s="323"/>
      <c r="AP49" s="323"/>
      <c r="AQ49" s="323"/>
      <c r="AR49" s="326"/>
      <c r="AS49" s="326"/>
      <c r="AT49" s="327"/>
      <c r="BC49" s="56"/>
      <c r="BD49" s="303"/>
      <c r="BE49" s="303"/>
      <c r="BI49" s="447"/>
      <c r="BJ49" s="447"/>
      <c r="BK49" s="447"/>
      <c r="BL49" s="447"/>
      <c r="BM49" s="485"/>
      <c r="BN49" s="292"/>
      <c r="BO49" s="294"/>
      <c r="BP49" s="294"/>
      <c r="BQ49" s="294"/>
      <c r="BR49" s="298"/>
      <c r="BS49" s="290"/>
      <c r="BT49" s="67"/>
      <c r="BU49" s="67"/>
      <c r="BV49" s="67"/>
      <c r="BW49" s="295"/>
      <c r="BX49" s="347"/>
      <c r="BY49" s="347"/>
      <c r="BZ49" s="347"/>
      <c r="CA49" s="347"/>
      <c r="CB49" s="347"/>
      <c r="CC49" s="56"/>
      <c r="CD49" s="56"/>
      <c r="CE49" s="56"/>
      <c r="CF49" s="56"/>
      <c r="CG49" s="56"/>
      <c r="CM49" s="303"/>
      <c r="CN49" s="303"/>
    </row>
    <row r="50" spans="2:92" ht="10.5" customHeight="1">
      <c r="B50" s="339"/>
      <c r="C50" s="311"/>
      <c r="D50" s="311"/>
      <c r="E50" s="311"/>
      <c r="F50" s="311"/>
      <c r="G50" s="311"/>
      <c r="H50" s="311"/>
      <c r="I50" s="330"/>
      <c r="J50" s="477"/>
      <c r="K50" s="478"/>
      <c r="L50" s="478"/>
      <c r="M50" s="478"/>
      <c r="N50" s="478"/>
      <c r="O50" s="478"/>
      <c r="P50" s="478"/>
      <c r="Q50" s="478"/>
      <c r="R50" s="478"/>
      <c r="S50" s="478"/>
      <c r="T50" s="333"/>
      <c r="U50" s="311"/>
      <c r="V50" s="338"/>
      <c r="W50" s="311"/>
      <c r="X50" s="311"/>
      <c r="Y50" s="311"/>
      <c r="Z50" s="311"/>
      <c r="AA50" s="338"/>
      <c r="AB50" s="311"/>
      <c r="AC50" s="330"/>
      <c r="AD50" s="333"/>
      <c r="AE50" s="311"/>
      <c r="AF50" s="338"/>
      <c r="AG50" s="311"/>
      <c r="AH50" s="311"/>
      <c r="AI50" s="311"/>
      <c r="AJ50" s="311"/>
      <c r="AK50" s="338"/>
      <c r="AL50" s="311"/>
      <c r="AM50" s="334"/>
      <c r="AN50" s="505"/>
      <c r="AO50" s="323"/>
      <c r="AP50" s="323"/>
      <c r="AQ50" s="323"/>
      <c r="AR50" s="326"/>
      <c r="AS50" s="326"/>
      <c r="AT50" s="327"/>
      <c r="AU50" s="474"/>
      <c r="AV50" s="303" t="str">
        <f>IF(T81="","リーグ3・2位",VLOOKUP(2,$A$81:$I$105,2,FALSE))</f>
        <v>うさかめ</v>
      </c>
      <c r="AW50" s="303"/>
      <c r="AX50" s="303"/>
      <c r="AY50" s="303"/>
      <c r="AZ50" s="303"/>
      <c r="BA50" s="303"/>
      <c r="BB50" s="303"/>
      <c r="BC50" s="56"/>
      <c r="BD50" s="56"/>
      <c r="BE50" s="56"/>
      <c r="BF50" s="56"/>
      <c r="BG50" s="56"/>
      <c r="BH50" s="56"/>
      <c r="BI50" s="447"/>
      <c r="BJ50" s="447"/>
      <c r="BK50" s="447"/>
      <c r="BL50" s="447"/>
      <c r="BM50" s="447"/>
      <c r="BN50" s="493" t="s">
        <v>1662</v>
      </c>
      <c r="BO50" s="303"/>
      <c r="BP50" s="303"/>
      <c r="BQ50" s="303"/>
      <c r="BR50" s="303"/>
      <c r="BS50" s="386"/>
      <c r="BT50" s="386"/>
      <c r="BU50" s="386"/>
      <c r="BV50" s="386"/>
      <c r="BW50" s="486"/>
      <c r="BX50" s="347"/>
      <c r="BY50" s="347"/>
      <c r="BZ50" s="347"/>
      <c r="CA50" s="347"/>
      <c r="CB50" s="347"/>
      <c r="CC50" s="56"/>
      <c r="CD50" s="56"/>
      <c r="CE50" s="56"/>
      <c r="CF50" s="56"/>
      <c r="CG50" s="56"/>
      <c r="CH50" s="304" t="str">
        <f>IF(T11="","リーグ1.2位",VLOOKUP(2,$A$11:$I$37,2,FALSE))</f>
        <v>うさかめ</v>
      </c>
      <c r="CI50" s="304"/>
      <c r="CJ50" s="304"/>
      <c r="CK50" s="304"/>
      <c r="CL50" s="304"/>
      <c r="CM50" s="304"/>
      <c r="CN50" s="304"/>
    </row>
    <row r="51" spans="2:92" ht="10.5" customHeight="1" hidden="1">
      <c r="B51" s="339"/>
      <c r="C51" s="311"/>
      <c r="D51" s="311"/>
      <c r="E51" s="311"/>
      <c r="F51" s="311"/>
      <c r="G51" s="311"/>
      <c r="H51" s="311"/>
      <c r="I51" s="330"/>
      <c r="J51" s="477"/>
      <c r="K51" s="478"/>
      <c r="L51" s="478"/>
      <c r="M51" s="478"/>
      <c r="N51" s="478"/>
      <c r="O51" s="478"/>
      <c r="P51" s="478"/>
      <c r="Q51" s="478"/>
      <c r="R51" s="478"/>
      <c r="S51" s="478"/>
      <c r="T51" s="258" t="str">
        <f>IF(T49="⑥","6",T49)</f>
        <v>6</v>
      </c>
      <c r="U51" s="259"/>
      <c r="V51" s="259"/>
      <c r="W51" s="259"/>
      <c r="X51" s="259"/>
      <c r="Y51" s="259" t="str">
        <f>IF(Y49="⑥","6",Y49)</f>
        <v>6</v>
      </c>
      <c r="Z51" s="259"/>
      <c r="AA51" s="259"/>
      <c r="AB51" s="259"/>
      <c r="AC51" s="261"/>
      <c r="AD51" s="259" t="str">
        <f>IF(AD49="⑥","6",AD49)</f>
        <v>6</v>
      </c>
      <c r="AE51" s="259"/>
      <c r="AF51" s="260"/>
      <c r="AG51" s="259"/>
      <c r="AH51" s="259"/>
      <c r="AI51" s="259" t="str">
        <f>IF(AI49="⑥","6",AI49)</f>
        <v>6</v>
      </c>
      <c r="AJ51" s="259"/>
      <c r="AK51" s="260"/>
      <c r="AL51" s="259"/>
      <c r="AM51" s="262"/>
      <c r="AN51" s="263"/>
      <c r="AO51" s="263"/>
      <c r="AP51" s="263"/>
      <c r="AQ51" s="263"/>
      <c r="AR51" s="264"/>
      <c r="AS51" s="264"/>
      <c r="AT51" s="265"/>
      <c r="AU51" s="474"/>
      <c r="AV51" s="303"/>
      <c r="AW51" s="303"/>
      <c r="AX51" s="303"/>
      <c r="AY51" s="303"/>
      <c r="AZ51" s="303"/>
      <c r="BA51" s="303"/>
      <c r="BB51" s="303"/>
      <c r="BC51" s="56"/>
      <c r="BD51" s="56"/>
      <c r="BE51" s="56"/>
      <c r="BF51" s="56"/>
      <c r="BG51" s="56"/>
      <c r="BH51" s="56"/>
      <c r="BI51" s="56"/>
      <c r="BJ51" s="23"/>
      <c r="BK51" s="23"/>
      <c r="BL51" s="23"/>
      <c r="BM51" s="23"/>
      <c r="BN51" s="310"/>
      <c r="BO51" s="303"/>
      <c r="BP51" s="303"/>
      <c r="BQ51" s="303"/>
      <c r="BR51" s="303"/>
      <c r="BS51" s="303"/>
      <c r="BT51" s="303"/>
      <c r="BU51" s="303"/>
      <c r="BV51" s="303"/>
      <c r="BW51" s="486"/>
      <c r="BX51" s="23"/>
      <c r="BY51" s="23"/>
      <c r="BZ51" s="23"/>
      <c r="CA51" s="23"/>
      <c r="CB51" s="23"/>
      <c r="CC51" s="56"/>
      <c r="CD51" s="56"/>
      <c r="CE51" s="56"/>
      <c r="CF51" s="56"/>
      <c r="CG51" s="56"/>
      <c r="CH51" s="304"/>
      <c r="CI51" s="304"/>
      <c r="CJ51" s="304"/>
      <c r="CK51" s="304"/>
      <c r="CL51" s="304"/>
      <c r="CM51" s="304"/>
      <c r="CN51" s="304"/>
    </row>
    <row r="52" spans="2:92" ht="10.5" customHeight="1">
      <c r="B52" s="340">
        <f>IF(AN46=AN55,(T48+AD48),"")</f>
      </c>
      <c r="C52" s="341"/>
      <c r="D52" s="341"/>
      <c r="E52" s="341"/>
      <c r="F52" s="341"/>
      <c r="G52" s="341"/>
      <c r="H52" s="341"/>
      <c r="I52" s="342"/>
      <c r="J52" s="477"/>
      <c r="K52" s="478"/>
      <c r="L52" s="478"/>
      <c r="M52" s="478"/>
      <c r="N52" s="478"/>
      <c r="O52" s="478"/>
      <c r="P52" s="478"/>
      <c r="Q52" s="478"/>
      <c r="R52" s="478"/>
      <c r="S52" s="478"/>
      <c r="T52" s="333" t="s">
        <v>1631</v>
      </c>
      <c r="U52" s="311"/>
      <c r="V52" s="338" t="s">
        <v>600</v>
      </c>
      <c r="W52" s="311">
        <v>0</v>
      </c>
      <c r="X52" s="311"/>
      <c r="Y52" s="311" t="s">
        <v>1652</v>
      </c>
      <c r="Z52" s="311"/>
      <c r="AA52" s="338" t="s">
        <v>600</v>
      </c>
      <c r="AB52" s="311">
        <v>0</v>
      </c>
      <c r="AC52" s="330"/>
      <c r="AD52" s="333" t="s">
        <v>1626</v>
      </c>
      <c r="AE52" s="311"/>
      <c r="AF52" s="338" t="s">
        <v>600</v>
      </c>
      <c r="AG52" s="311">
        <v>3</v>
      </c>
      <c r="AH52" s="311"/>
      <c r="AI52" s="311" t="s">
        <v>1626</v>
      </c>
      <c r="AJ52" s="311"/>
      <c r="AK52" s="338" t="s">
        <v>600</v>
      </c>
      <c r="AL52" s="311">
        <v>1</v>
      </c>
      <c r="AM52" s="334"/>
      <c r="AN52" s="266"/>
      <c r="AO52" s="266"/>
      <c r="AP52" s="266"/>
      <c r="AQ52" s="266"/>
      <c r="AR52" s="318">
        <f>IF(Y49="女","",IF(AND(COUNTIF(AN46:AQ68,1)=3,COUNTIF(B52:I72,5)=3),RANK(J44,J44:AM45),IF(COUNTIF(AN46:AQ68,1)=3,RANK(B52,B52:I72),RANK(AN46,AN46:AQ68))))</f>
        <v>1</v>
      </c>
      <c r="AS52" s="318"/>
      <c r="AT52" s="319"/>
      <c r="AU52" s="303"/>
      <c r="AV52" s="303"/>
      <c r="AW52" s="303"/>
      <c r="AX52" s="303"/>
      <c r="AY52" s="303"/>
      <c r="AZ52" s="303"/>
      <c r="BA52" s="303"/>
      <c r="BB52" s="303"/>
      <c r="BC52" s="55"/>
      <c r="BD52" s="55"/>
      <c r="BE52" s="55"/>
      <c r="BF52" s="64"/>
      <c r="BG52" s="55"/>
      <c r="BH52" s="55"/>
      <c r="BI52" s="56"/>
      <c r="BN52" s="310"/>
      <c r="BO52" s="303"/>
      <c r="BP52" s="303"/>
      <c r="BQ52" s="303"/>
      <c r="BR52" s="303"/>
      <c r="BS52" s="303"/>
      <c r="BT52" s="303"/>
      <c r="BU52" s="303"/>
      <c r="BV52" s="303"/>
      <c r="BW52" s="486"/>
      <c r="CC52" s="55"/>
      <c r="CD52" s="55"/>
      <c r="CE52" s="55"/>
      <c r="CF52" s="67"/>
      <c r="CG52" s="67"/>
      <c r="CH52" s="304"/>
      <c r="CI52" s="304"/>
      <c r="CJ52" s="304"/>
      <c r="CK52" s="304"/>
      <c r="CL52" s="304"/>
      <c r="CM52" s="304"/>
      <c r="CN52" s="304"/>
    </row>
    <row r="53" spans="2:104" ht="10.5" customHeight="1">
      <c r="B53" s="340"/>
      <c r="C53" s="341"/>
      <c r="D53" s="341"/>
      <c r="E53" s="341"/>
      <c r="F53" s="341"/>
      <c r="G53" s="341"/>
      <c r="H53" s="341"/>
      <c r="I53" s="342"/>
      <c r="J53" s="477"/>
      <c r="K53" s="478"/>
      <c r="L53" s="478"/>
      <c r="M53" s="478"/>
      <c r="N53" s="478"/>
      <c r="O53" s="478"/>
      <c r="P53" s="478"/>
      <c r="Q53" s="478"/>
      <c r="R53" s="478"/>
      <c r="S53" s="478"/>
      <c r="T53" s="333"/>
      <c r="U53" s="311"/>
      <c r="V53" s="338"/>
      <c r="W53" s="311"/>
      <c r="X53" s="311"/>
      <c r="Y53" s="311"/>
      <c r="Z53" s="311"/>
      <c r="AA53" s="338"/>
      <c r="AB53" s="311"/>
      <c r="AC53" s="330"/>
      <c r="AD53" s="333"/>
      <c r="AE53" s="311"/>
      <c r="AF53" s="338"/>
      <c r="AG53" s="311"/>
      <c r="AH53" s="311"/>
      <c r="AI53" s="311"/>
      <c r="AJ53" s="311"/>
      <c r="AK53" s="338"/>
      <c r="AL53" s="311"/>
      <c r="AM53" s="334"/>
      <c r="AN53" s="266"/>
      <c r="AO53" s="266"/>
      <c r="AP53" s="266"/>
      <c r="AQ53" s="266"/>
      <c r="AR53" s="318"/>
      <c r="AS53" s="318"/>
      <c r="AT53" s="319"/>
      <c r="AV53" s="303"/>
      <c r="AW53" s="303"/>
      <c r="AX53" s="303"/>
      <c r="AY53" s="303"/>
      <c r="AZ53" s="303"/>
      <c r="BA53" s="303"/>
      <c r="BB53" s="303"/>
      <c r="BC53" s="56"/>
      <c r="BD53" s="56"/>
      <c r="BE53" s="56"/>
      <c r="BF53" s="59"/>
      <c r="BH53" s="58"/>
      <c r="BI53" s="471"/>
      <c r="BJ53" s="465"/>
      <c r="BK53" s="465"/>
      <c r="BL53" s="465"/>
      <c r="BM53" s="465"/>
      <c r="BN53" s="310"/>
      <c r="BO53" s="303"/>
      <c r="BP53" s="303"/>
      <c r="BQ53" s="303"/>
      <c r="BR53" s="303"/>
      <c r="BS53" s="303"/>
      <c r="BT53" s="303"/>
      <c r="BU53" s="303"/>
      <c r="BV53" s="303"/>
      <c r="BW53" s="303"/>
      <c r="BX53" s="310"/>
      <c r="BY53" s="303"/>
      <c r="BZ53" s="303"/>
      <c r="CA53" s="303"/>
      <c r="CB53" s="317"/>
      <c r="CC53" s="56"/>
      <c r="CD53" s="56"/>
      <c r="CE53" s="56"/>
      <c r="CH53" s="283"/>
      <c r="CI53" s="283"/>
      <c r="CJ53" s="283"/>
      <c r="CK53" s="283"/>
      <c r="CL53" s="303" t="s">
        <v>24</v>
      </c>
      <c r="CM53" s="303"/>
      <c r="CN53" s="303"/>
      <c r="CZ53" s="22" t="s">
        <v>846</v>
      </c>
    </row>
    <row r="54" spans="2:92" ht="10.5" customHeight="1" hidden="1">
      <c r="B54" s="481"/>
      <c r="C54" s="482"/>
      <c r="D54" s="482"/>
      <c r="E54" s="482"/>
      <c r="F54" s="482"/>
      <c r="G54" s="482"/>
      <c r="H54" s="482"/>
      <c r="I54" s="483"/>
      <c r="J54" s="479"/>
      <c r="K54" s="480"/>
      <c r="L54" s="480"/>
      <c r="M54" s="480"/>
      <c r="N54" s="480"/>
      <c r="O54" s="480"/>
      <c r="P54" s="480"/>
      <c r="Q54" s="480"/>
      <c r="R54" s="480"/>
      <c r="S54" s="480"/>
      <c r="T54" s="258" t="str">
        <f>IF(T52="⑥","6",T52)</f>
        <v>6</v>
      </c>
      <c r="U54" s="259"/>
      <c r="V54" s="259"/>
      <c r="W54" s="259"/>
      <c r="X54" s="259"/>
      <c r="Y54" s="259" t="str">
        <f>IF(Y52="⑥","6",Y52)</f>
        <v>6</v>
      </c>
      <c r="Z54" s="259"/>
      <c r="AA54" s="259"/>
      <c r="AB54" s="259"/>
      <c r="AC54" s="261"/>
      <c r="AD54" s="259" t="str">
        <f>IF(AD52="⑥","6",AD52)</f>
        <v>6</v>
      </c>
      <c r="AE54" s="266"/>
      <c r="AF54" s="266"/>
      <c r="AG54" s="266"/>
      <c r="AH54" s="266"/>
      <c r="AI54" s="259" t="str">
        <f>IF(AI52="⑥","6",AI52)</f>
        <v>6</v>
      </c>
      <c r="AJ54" s="266"/>
      <c r="AK54" s="266"/>
      <c r="AL54" s="266"/>
      <c r="AM54" s="262"/>
      <c r="AN54" s="266"/>
      <c r="AO54" s="266"/>
      <c r="AP54" s="266"/>
      <c r="AQ54" s="266"/>
      <c r="AR54" s="490"/>
      <c r="AS54" s="490"/>
      <c r="AT54" s="491"/>
      <c r="AV54" s="23"/>
      <c r="AW54" s="23"/>
      <c r="AX54" s="23"/>
      <c r="AY54" s="23"/>
      <c r="AZ54" s="23"/>
      <c r="BA54" s="23"/>
      <c r="BB54" s="23"/>
      <c r="BC54" s="56"/>
      <c r="BD54" s="56"/>
      <c r="BE54" s="56"/>
      <c r="BF54" s="59"/>
      <c r="BH54" s="58"/>
      <c r="BI54" s="471"/>
      <c r="BJ54" s="465"/>
      <c r="BK54" s="465"/>
      <c r="BL54" s="465"/>
      <c r="BM54" s="465"/>
      <c r="BN54" s="310"/>
      <c r="BO54" s="303"/>
      <c r="BP54" s="303"/>
      <c r="BQ54" s="303"/>
      <c r="BR54" s="303"/>
      <c r="BS54" s="303"/>
      <c r="BT54" s="303"/>
      <c r="BU54" s="303"/>
      <c r="BV54" s="303"/>
      <c r="BW54" s="303"/>
      <c r="BX54" s="310"/>
      <c r="BY54" s="303"/>
      <c r="BZ54" s="303"/>
      <c r="CA54" s="303"/>
      <c r="CB54" s="317"/>
      <c r="CC54" s="56"/>
      <c r="CD54" s="56"/>
      <c r="CE54" s="56"/>
      <c r="CH54" s="283"/>
      <c r="CI54" s="283"/>
      <c r="CJ54" s="283"/>
      <c r="CK54" s="283"/>
      <c r="CL54" s="303"/>
      <c r="CM54" s="303"/>
      <c r="CN54" s="303"/>
    </row>
    <row r="55" spans="1:92" ht="10.5" customHeight="1" thickBot="1">
      <c r="A55" s="350">
        <f>AR61</f>
        <v>2</v>
      </c>
      <c r="B55" s="424" t="s">
        <v>1620</v>
      </c>
      <c r="C55" s="400"/>
      <c r="D55" s="400"/>
      <c r="E55" s="400"/>
      <c r="F55" s="400"/>
      <c r="G55" s="400"/>
      <c r="H55" s="400"/>
      <c r="I55" s="425"/>
      <c r="J55" s="413">
        <f>IF(J57=4,"④",IF(J57=3,"③",J57))</f>
        <v>0</v>
      </c>
      <c r="K55" s="400"/>
      <c r="L55" s="431" t="s">
        <v>600</v>
      </c>
      <c r="M55" s="400">
        <f>T48</f>
        <v>5</v>
      </c>
      <c r="N55" s="400"/>
      <c r="O55" s="400">
        <f>IF(O57=6,"⑥",O57)</f>
        <v>3</v>
      </c>
      <c r="P55" s="400"/>
      <c r="Q55" s="431" t="s">
        <v>600</v>
      </c>
      <c r="R55" s="400" t="str">
        <f>Y48</f>
        <v>6</v>
      </c>
      <c r="S55" s="425"/>
      <c r="T55" s="413"/>
      <c r="U55" s="400"/>
      <c r="V55" s="400"/>
      <c r="W55" s="400"/>
      <c r="X55" s="400"/>
      <c r="Y55" s="400"/>
      <c r="Z55" s="400"/>
      <c r="AA55" s="400"/>
      <c r="AB55" s="400"/>
      <c r="AC55" s="425"/>
      <c r="AD55" s="413" t="str">
        <f>IF(AG58="","①",IF(AD57=4,"④",IF(AD57=3,"③",IF(AD57=5,"⑤",AD57))))</f>
        <v>④</v>
      </c>
      <c r="AE55" s="400"/>
      <c r="AF55" s="431" t="s">
        <v>600</v>
      </c>
      <c r="AG55" s="400">
        <f>IF(AG58="","",5-AD57)</f>
        <v>1</v>
      </c>
      <c r="AH55" s="400"/>
      <c r="AI55" s="400" t="s">
        <v>1627</v>
      </c>
      <c r="AJ55" s="400"/>
      <c r="AK55" s="431" t="s">
        <v>600</v>
      </c>
      <c r="AL55" s="400">
        <v>0</v>
      </c>
      <c r="AM55" s="401"/>
      <c r="AN55" s="394">
        <f>IF(Y49="女","",COUNTIF(J55:AH57,"③*")+COUNTIF(J55:AM57,"④*")+COUNTIF(J55:AH57,"⑤*"))</f>
        <v>1</v>
      </c>
      <c r="AO55" s="394"/>
      <c r="AP55" s="394"/>
      <c r="AQ55" s="394"/>
      <c r="AR55" s="402">
        <f>IF(T46="","",2-AN55)</f>
        <v>1</v>
      </c>
      <c r="AS55" s="402"/>
      <c r="AT55" s="403"/>
      <c r="BC55" s="56"/>
      <c r="BD55" s="56"/>
      <c r="BE55" s="56"/>
      <c r="BF55" s="303"/>
      <c r="BG55" s="303"/>
      <c r="BH55" s="317"/>
      <c r="BI55" s="472"/>
      <c r="BJ55" s="466"/>
      <c r="BK55" s="466"/>
      <c r="BL55" s="466"/>
      <c r="BM55" s="466"/>
      <c r="BN55" s="310"/>
      <c r="BO55" s="303"/>
      <c r="BP55" s="303"/>
      <c r="BQ55" s="303"/>
      <c r="BR55" s="303"/>
      <c r="BS55" s="303"/>
      <c r="BT55" s="303"/>
      <c r="BU55" s="303"/>
      <c r="BV55" s="303"/>
      <c r="BW55" s="303"/>
      <c r="BX55" s="487"/>
      <c r="BY55" s="488"/>
      <c r="BZ55" s="488"/>
      <c r="CA55" s="488"/>
      <c r="CB55" s="489"/>
      <c r="CC55" s="305"/>
      <c r="CD55" s="303"/>
      <c r="CE55" s="56"/>
      <c r="CF55" s="56"/>
      <c r="CG55" s="56"/>
      <c r="CL55" s="303"/>
      <c r="CM55" s="303"/>
      <c r="CN55" s="303"/>
    </row>
    <row r="56" spans="1:92" ht="10.5" customHeight="1">
      <c r="A56" s="350"/>
      <c r="B56" s="426"/>
      <c r="C56" s="398"/>
      <c r="D56" s="398"/>
      <c r="E56" s="398"/>
      <c r="F56" s="398"/>
      <c r="G56" s="398"/>
      <c r="H56" s="398"/>
      <c r="I56" s="427"/>
      <c r="J56" s="414"/>
      <c r="K56" s="398"/>
      <c r="L56" s="406"/>
      <c r="M56" s="398"/>
      <c r="N56" s="398"/>
      <c r="O56" s="398"/>
      <c r="P56" s="398"/>
      <c r="Q56" s="406"/>
      <c r="R56" s="398"/>
      <c r="S56" s="427"/>
      <c r="T56" s="414"/>
      <c r="U56" s="398"/>
      <c r="V56" s="398"/>
      <c r="W56" s="398"/>
      <c r="X56" s="398"/>
      <c r="Y56" s="398"/>
      <c r="Z56" s="398"/>
      <c r="AA56" s="398"/>
      <c r="AB56" s="398"/>
      <c r="AC56" s="427"/>
      <c r="AD56" s="414"/>
      <c r="AE56" s="398"/>
      <c r="AF56" s="406"/>
      <c r="AG56" s="398"/>
      <c r="AH56" s="398"/>
      <c r="AI56" s="398"/>
      <c r="AJ56" s="398"/>
      <c r="AK56" s="406"/>
      <c r="AL56" s="398"/>
      <c r="AM56" s="399"/>
      <c r="AN56" s="396"/>
      <c r="AO56" s="396"/>
      <c r="AP56" s="396"/>
      <c r="AQ56" s="396"/>
      <c r="AR56" s="404"/>
      <c r="AS56" s="404"/>
      <c r="AT56" s="405"/>
      <c r="AU56" s="474"/>
      <c r="AV56" s="311" t="str">
        <f>IF(T46="","リーグ2・1位",VLOOKUP(1,$A$46:$I$70,2,FALSE))</f>
        <v>Ｋテニス</v>
      </c>
      <c r="AW56" s="311"/>
      <c r="AX56" s="311"/>
      <c r="AY56" s="311"/>
      <c r="AZ56" s="311"/>
      <c r="BA56" s="311"/>
      <c r="BB56" s="311"/>
      <c r="BC56" s="299"/>
      <c r="BD56" s="299"/>
      <c r="BE56" s="299"/>
      <c r="BF56" s="303"/>
      <c r="BG56" s="303"/>
      <c r="BH56" s="303"/>
      <c r="BI56" s="306" t="s">
        <v>1658</v>
      </c>
      <c r="BJ56" s="307"/>
      <c r="BK56" s="307"/>
      <c r="BL56" s="307"/>
      <c r="BM56" s="307"/>
      <c r="BN56" s="23"/>
      <c r="BX56" s="312" t="s">
        <v>1651</v>
      </c>
      <c r="BY56" s="313"/>
      <c r="BZ56" s="313"/>
      <c r="CA56" s="313"/>
      <c r="CB56" s="314"/>
      <c r="CC56" s="303"/>
      <c r="CD56" s="303"/>
      <c r="CE56" s="56"/>
      <c r="CF56" s="56"/>
      <c r="CG56" s="56"/>
      <c r="CH56" s="398" t="str">
        <f>IF($BN$11="","リーグ4・1位",VLOOKUP(1,$AU$11:$BC$37,2,FALSE))</f>
        <v>ぼんズ</v>
      </c>
      <c r="CI56" s="398"/>
      <c r="CJ56" s="398"/>
      <c r="CK56" s="398"/>
      <c r="CL56" s="398"/>
      <c r="CM56" s="398"/>
      <c r="CN56" s="398"/>
    </row>
    <row r="57" spans="1:92" ht="10.5" customHeight="1" hidden="1">
      <c r="A57" s="350"/>
      <c r="B57" s="426"/>
      <c r="C57" s="398"/>
      <c r="D57" s="398"/>
      <c r="E57" s="398"/>
      <c r="F57" s="398"/>
      <c r="G57" s="398"/>
      <c r="H57" s="398"/>
      <c r="I57" s="427"/>
      <c r="J57" s="267">
        <f>W46</f>
        <v>0</v>
      </c>
      <c r="K57" s="268"/>
      <c r="L57" s="269"/>
      <c r="M57" s="268"/>
      <c r="N57" s="268"/>
      <c r="O57" s="268">
        <f>AB46</f>
        <v>3</v>
      </c>
      <c r="P57" s="268"/>
      <c r="Q57" s="269"/>
      <c r="R57" s="268"/>
      <c r="S57" s="270"/>
      <c r="T57" s="414"/>
      <c r="U57" s="398"/>
      <c r="V57" s="398"/>
      <c r="W57" s="398"/>
      <c r="X57" s="398"/>
      <c r="Y57" s="398"/>
      <c r="Z57" s="398"/>
      <c r="AA57" s="398"/>
      <c r="AB57" s="398"/>
      <c r="AC57" s="427"/>
      <c r="AD57" s="267">
        <f>COUNTIF(AD58:AE62,"⑥")+COUNTIF(AI55:AJ62,"⑥")</f>
        <v>4</v>
      </c>
      <c r="AE57" s="268"/>
      <c r="AF57" s="269"/>
      <c r="AG57" s="268"/>
      <c r="AH57" s="268"/>
      <c r="AI57" s="268" t="str">
        <f>IF(AI55="⑥","6",AI55)</f>
        <v>6</v>
      </c>
      <c r="AJ57" s="268"/>
      <c r="AK57" s="269"/>
      <c r="AL57" s="268"/>
      <c r="AM57" s="271"/>
      <c r="AN57" s="396"/>
      <c r="AO57" s="396"/>
      <c r="AP57" s="396"/>
      <c r="AQ57" s="396"/>
      <c r="AR57" s="404"/>
      <c r="AS57" s="404"/>
      <c r="AT57" s="405"/>
      <c r="AU57" s="474"/>
      <c r="AV57" s="311"/>
      <c r="AW57" s="311"/>
      <c r="AX57" s="311"/>
      <c r="AY57" s="311"/>
      <c r="AZ57" s="311"/>
      <c r="BA57" s="311"/>
      <c r="BB57" s="311"/>
      <c r="BC57" s="299"/>
      <c r="BD57" s="299"/>
      <c r="BE57" s="299"/>
      <c r="BG57" s="59"/>
      <c r="BH57" s="59"/>
      <c r="BI57" s="308"/>
      <c r="BJ57" s="309"/>
      <c r="BK57" s="309"/>
      <c r="BL57" s="309"/>
      <c r="BM57" s="309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315"/>
      <c r="BY57" s="315"/>
      <c r="BZ57" s="315"/>
      <c r="CA57" s="315"/>
      <c r="CB57" s="316"/>
      <c r="CC57" s="59"/>
      <c r="CD57" s="59"/>
      <c r="CE57" s="59"/>
      <c r="CF57" s="56"/>
      <c r="CG57" s="56"/>
      <c r="CH57" s="398"/>
      <c r="CI57" s="398"/>
      <c r="CJ57" s="398"/>
      <c r="CK57" s="398"/>
      <c r="CL57" s="398"/>
      <c r="CM57" s="398"/>
      <c r="CN57" s="398"/>
    </row>
    <row r="58" spans="1:106" ht="10.5" customHeight="1" thickBot="1">
      <c r="A58" s="350"/>
      <c r="B58" s="426" t="s">
        <v>1603</v>
      </c>
      <c r="C58" s="398"/>
      <c r="D58" s="398"/>
      <c r="E58" s="398"/>
      <c r="F58" s="398"/>
      <c r="G58" s="398"/>
      <c r="H58" s="398"/>
      <c r="I58" s="427"/>
      <c r="J58" s="398">
        <f>IF(J60=6,"⑥",J60)</f>
        <v>1</v>
      </c>
      <c r="K58" s="398"/>
      <c r="L58" s="406" t="s">
        <v>600</v>
      </c>
      <c r="M58" s="398" t="str">
        <f>T51</f>
        <v>6</v>
      </c>
      <c r="N58" s="398"/>
      <c r="O58" s="398">
        <f>IF(O60=6,"⑥",O60)</f>
        <v>2</v>
      </c>
      <c r="P58" s="398"/>
      <c r="Q58" s="406" t="s">
        <v>600</v>
      </c>
      <c r="R58" s="398" t="str">
        <f>Y49</f>
        <v>⑥</v>
      </c>
      <c r="S58" s="427"/>
      <c r="T58" s="414"/>
      <c r="U58" s="398"/>
      <c r="V58" s="398"/>
      <c r="W58" s="398"/>
      <c r="X58" s="398"/>
      <c r="Y58" s="398"/>
      <c r="Z58" s="398"/>
      <c r="AA58" s="398"/>
      <c r="AB58" s="398"/>
      <c r="AC58" s="427"/>
      <c r="AD58" s="414" t="s">
        <v>1627</v>
      </c>
      <c r="AE58" s="398"/>
      <c r="AF58" s="406" t="s">
        <v>600</v>
      </c>
      <c r="AG58" s="398">
        <v>4</v>
      </c>
      <c r="AH58" s="398"/>
      <c r="AI58" s="398" t="s">
        <v>1627</v>
      </c>
      <c r="AJ58" s="398"/>
      <c r="AK58" s="406" t="s">
        <v>600</v>
      </c>
      <c r="AL58" s="398">
        <v>1</v>
      </c>
      <c r="AM58" s="399"/>
      <c r="AN58" s="396"/>
      <c r="AO58" s="396"/>
      <c r="AP58" s="396"/>
      <c r="AQ58" s="396"/>
      <c r="AR58" s="404"/>
      <c r="AS58" s="404"/>
      <c r="AT58" s="405"/>
      <c r="AU58" s="303"/>
      <c r="AV58" s="311"/>
      <c r="AW58" s="311"/>
      <c r="AX58" s="311"/>
      <c r="AY58" s="311"/>
      <c r="AZ58" s="311"/>
      <c r="BA58" s="311"/>
      <c r="BB58" s="311"/>
      <c r="BC58" s="300"/>
      <c r="BD58" s="301"/>
      <c r="BE58" s="301"/>
      <c r="BF58" s="274"/>
      <c r="BG58" s="274"/>
      <c r="BH58" s="296"/>
      <c r="BI58" s="308"/>
      <c r="BJ58" s="309"/>
      <c r="BK58" s="309"/>
      <c r="BL58" s="309"/>
      <c r="BM58" s="309"/>
      <c r="BN58" s="23"/>
      <c r="BP58" s="56"/>
      <c r="BQ58" s="56"/>
      <c r="BR58" s="56"/>
      <c r="BS58" s="56"/>
      <c r="BT58" s="56"/>
      <c r="BU58" s="56"/>
      <c r="BV58" s="56"/>
      <c r="BW58" s="56"/>
      <c r="BX58" s="315"/>
      <c r="BY58" s="315"/>
      <c r="BZ58" s="315"/>
      <c r="CA58" s="315"/>
      <c r="CB58" s="316"/>
      <c r="CC58" s="274"/>
      <c r="CD58" s="274"/>
      <c r="CE58" s="274"/>
      <c r="CF58" s="274"/>
      <c r="CG58" s="56"/>
      <c r="CH58" s="398"/>
      <c r="CI58" s="398"/>
      <c r="CJ58" s="398"/>
      <c r="CK58" s="398"/>
      <c r="CL58" s="398"/>
      <c r="CM58" s="398"/>
      <c r="CN58" s="398"/>
      <c r="CX58" s="23"/>
      <c r="CY58" s="54"/>
      <c r="CZ58" s="54"/>
      <c r="DA58" s="54"/>
      <c r="DB58" s="54"/>
    </row>
    <row r="59" spans="1:106" ht="10.5" customHeight="1">
      <c r="A59" s="42"/>
      <c r="B59" s="426"/>
      <c r="C59" s="398"/>
      <c r="D59" s="398"/>
      <c r="E59" s="398"/>
      <c r="F59" s="398"/>
      <c r="G59" s="398"/>
      <c r="H59" s="398"/>
      <c r="I59" s="427"/>
      <c r="J59" s="398"/>
      <c r="K59" s="398"/>
      <c r="L59" s="406"/>
      <c r="M59" s="398"/>
      <c r="N59" s="398"/>
      <c r="O59" s="398"/>
      <c r="P59" s="398"/>
      <c r="Q59" s="406"/>
      <c r="R59" s="398"/>
      <c r="S59" s="427"/>
      <c r="T59" s="414"/>
      <c r="U59" s="398"/>
      <c r="V59" s="398"/>
      <c r="W59" s="398"/>
      <c r="X59" s="398"/>
      <c r="Y59" s="398"/>
      <c r="Z59" s="398"/>
      <c r="AA59" s="398"/>
      <c r="AB59" s="398"/>
      <c r="AC59" s="427"/>
      <c r="AD59" s="414"/>
      <c r="AE59" s="398"/>
      <c r="AF59" s="406"/>
      <c r="AG59" s="398"/>
      <c r="AH59" s="398"/>
      <c r="AI59" s="398"/>
      <c r="AJ59" s="398"/>
      <c r="AK59" s="406"/>
      <c r="AL59" s="398"/>
      <c r="AM59" s="399"/>
      <c r="AN59" s="396"/>
      <c r="AO59" s="396"/>
      <c r="AP59" s="396"/>
      <c r="AQ59" s="396"/>
      <c r="AR59" s="404"/>
      <c r="AS59" s="404"/>
      <c r="AT59" s="405"/>
      <c r="AV59" s="311"/>
      <c r="AW59" s="311"/>
      <c r="AX59" s="311"/>
      <c r="AY59" s="311"/>
      <c r="AZ59" s="311"/>
      <c r="BA59" s="311"/>
      <c r="BB59" s="311"/>
      <c r="BC59" s="302"/>
      <c r="BD59" s="311" t="s">
        <v>1649</v>
      </c>
      <c r="BE59" s="311"/>
      <c r="BF59" s="56"/>
      <c r="BG59" s="56"/>
      <c r="BH59" s="56"/>
      <c r="BI59" s="56"/>
      <c r="BJ59" s="56"/>
      <c r="BK59" s="56"/>
      <c r="BL59" s="56"/>
      <c r="BM59" s="56"/>
      <c r="BN59" s="23"/>
      <c r="BX59" s="303"/>
      <c r="BY59" s="303"/>
      <c r="BZ59" s="303"/>
      <c r="CA59" s="303"/>
      <c r="CB59" s="303"/>
      <c r="CG59" s="275"/>
      <c r="CH59" s="398"/>
      <c r="CI59" s="398"/>
      <c r="CJ59" s="398"/>
      <c r="CK59" s="398"/>
      <c r="CL59" s="398"/>
      <c r="CM59" s="398"/>
      <c r="CN59" s="398"/>
      <c r="CX59" s="23"/>
      <c r="CY59" s="54"/>
      <c r="CZ59" s="54"/>
      <c r="DA59" s="54"/>
      <c r="DB59" s="54"/>
    </row>
    <row r="60" spans="1:106" ht="10.5" customHeight="1" hidden="1">
      <c r="A60" s="42"/>
      <c r="B60" s="426"/>
      <c r="C60" s="398"/>
      <c r="D60" s="398"/>
      <c r="E60" s="398"/>
      <c r="F60" s="398"/>
      <c r="G60" s="398"/>
      <c r="H60" s="398"/>
      <c r="I60" s="427"/>
      <c r="J60" s="268">
        <f>W49</f>
        <v>1</v>
      </c>
      <c r="K60" s="268"/>
      <c r="L60" s="269"/>
      <c r="M60" s="268"/>
      <c r="N60" s="268"/>
      <c r="O60" s="268">
        <f>AB49</f>
        <v>2</v>
      </c>
      <c r="P60" s="268"/>
      <c r="Q60" s="269"/>
      <c r="R60" s="268"/>
      <c r="S60" s="270"/>
      <c r="T60" s="414"/>
      <c r="U60" s="398"/>
      <c r="V60" s="398"/>
      <c r="W60" s="398"/>
      <c r="X60" s="398"/>
      <c r="Y60" s="398"/>
      <c r="Z60" s="398"/>
      <c r="AA60" s="398"/>
      <c r="AB60" s="398"/>
      <c r="AC60" s="427"/>
      <c r="AD60" s="267" t="str">
        <f>IF(AD58="⑥","6",AD58)</f>
        <v>6</v>
      </c>
      <c r="AE60" s="268"/>
      <c r="AF60" s="268"/>
      <c r="AG60" s="268"/>
      <c r="AH60" s="268"/>
      <c r="AI60" s="268" t="str">
        <f>IF(AI58="⑥","6",AI58)</f>
        <v>6</v>
      </c>
      <c r="AJ60" s="268"/>
      <c r="AK60" s="268"/>
      <c r="AL60" s="268"/>
      <c r="AM60" s="271"/>
      <c r="AN60" s="272"/>
      <c r="AO60" s="272"/>
      <c r="AP60" s="272"/>
      <c r="AQ60" s="272"/>
      <c r="AR60" s="272"/>
      <c r="AS60" s="272"/>
      <c r="AT60" s="273"/>
      <c r="AV60" s="23"/>
      <c r="AW60" s="23"/>
      <c r="AX60" s="23"/>
      <c r="AY60" s="23"/>
      <c r="AZ60" s="23"/>
      <c r="BA60" s="23"/>
      <c r="BB60" s="23"/>
      <c r="BC60" s="56"/>
      <c r="BD60" s="56"/>
      <c r="BE60" s="56"/>
      <c r="BF60" s="56"/>
      <c r="BG60" s="56"/>
      <c r="BH60" s="56"/>
      <c r="BI60" s="56"/>
      <c r="BJ60" s="23"/>
      <c r="BK60" s="23"/>
      <c r="BL60" s="23"/>
      <c r="BM60" s="23"/>
      <c r="BN60" s="23"/>
      <c r="BX60" s="23"/>
      <c r="BY60" s="23"/>
      <c r="BZ60" s="23"/>
      <c r="CA60" s="23"/>
      <c r="CB60" s="23"/>
      <c r="CH60" s="398"/>
      <c r="CI60" s="398"/>
      <c r="CJ60" s="398"/>
      <c r="CK60" s="398"/>
      <c r="CL60" s="398"/>
      <c r="CM60" s="398"/>
      <c r="CN60" s="398"/>
      <c r="CX60" s="23"/>
      <c r="CY60" s="54"/>
      <c r="CZ60" s="54"/>
      <c r="DA60" s="54"/>
      <c r="DB60" s="54"/>
    </row>
    <row r="61" spans="1:105" ht="10.5" customHeight="1">
      <c r="A61" s="42"/>
      <c r="B61" s="419">
        <f>IF(AN55=AN64,(J57+AD57),"")</f>
      </c>
      <c r="C61" s="419"/>
      <c r="D61" s="419"/>
      <c r="E61" s="419"/>
      <c r="F61" s="419"/>
      <c r="G61" s="419"/>
      <c r="H61" s="419"/>
      <c r="I61" s="420"/>
      <c r="J61" s="398">
        <f>IF(J63=6,"⑥",J63)</f>
        <v>0</v>
      </c>
      <c r="K61" s="398"/>
      <c r="L61" s="406" t="s">
        <v>600</v>
      </c>
      <c r="M61" s="398" t="str">
        <f>T54</f>
        <v>6</v>
      </c>
      <c r="N61" s="398"/>
      <c r="O61" s="398">
        <f>IF(O63=6,"⑥",O63)</f>
        <v>0</v>
      </c>
      <c r="P61" s="398"/>
      <c r="Q61" s="406" t="s">
        <v>600</v>
      </c>
      <c r="R61" s="398" t="str">
        <f>Y54</f>
        <v>6</v>
      </c>
      <c r="S61" s="427"/>
      <c r="T61" s="414"/>
      <c r="U61" s="398"/>
      <c r="V61" s="398"/>
      <c r="W61" s="398"/>
      <c r="X61" s="398"/>
      <c r="Y61" s="398"/>
      <c r="Z61" s="398"/>
      <c r="AA61" s="398"/>
      <c r="AB61" s="398"/>
      <c r="AC61" s="427"/>
      <c r="AD61" s="414">
        <v>0</v>
      </c>
      <c r="AE61" s="398"/>
      <c r="AF61" s="406" t="s">
        <v>600</v>
      </c>
      <c r="AG61" s="398">
        <v>6</v>
      </c>
      <c r="AH61" s="398"/>
      <c r="AI61" s="398" t="s">
        <v>1626</v>
      </c>
      <c r="AJ61" s="398"/>
      <c r="AK61" s="406" t="s">
        <v>600</v>
      </c>
      <c r="AL61" s="398">
        <v>3</v>
      </c>
      <c r="AM61" s="399"/>
      <c r="AN61" s="272"/>
      <c r="AO61" s="272"/>
      <c r="AP61" s="272"/>
      <c r="AQ61" s="272"/>
      <c r="AR61" s="415">
        <f>IF(W49="D","",IF(AND(COUNTIF(AN46:AQ68,1)=3,COUNTIF(B52:I72,5)=3),RANK(T44,J44:AM45),IF(COUNTIF(AN46:AQ68,1)=3,RANK(B61,B52:I72),RANK(AN55,AN46:AQ68))))</f>
        <v>2</v>
      </c>
      <c r="AS61" s="415"/>
      <c r="AT61" s="416"/>
      <c r="AW61" s="473" t="s">
        <v>847</v>
      </c>
      <c r="AX61" s="473"/>
      <c r="AY61" s="473"/>
      <c r="AZ61" s="473"/>
      <c r="BA61" s="473"/>
      <c r="BB61" s="473"/>
      <c r="BC61" s="473"/>
      <c r="BD61" s="473"/>
      <c r="BE61" s="473"/>
      <c r="BF61" s="473"/>
      <c r="BG61" s="473"/>
      <c r="BH61" s="473"/>
      <c r="BI61" s="473"/>
      <c r="BJ61" s="473"/>
      <c r="BK61" s="473"/>
      <c r="BL61" s="473"/>
      <c r="BM61" s="473"/>
      <c r="BN61" s="473"/>
      <c r="BO61" s="71"/>
      <c r="BP61" s="303"/>
      <c r="BQ61" s="303"/>
      <c r="BR61" s="303"/>
      <c r="BS61" s="303"/>
      <c r="BT61" s="303"/>
      <c r="BU61" s="303"/>
      <c r="BV61" s="303"/>
      <c r="BW61" s="303"/>
      <c r="BX61" s="303"/>
      <c r="BY61" s="303"/>
      <c r="BZ61" s="303"/>
      <c r="CA61" s="303"/>
      <c r="CB61" s="303"/>
      <c r="CC61" s="303"/>
      <c r="CD61" s="303"/>
      <c r="CE61" s="303"/>
      <c r="CF61" s="303"/>
      <c r="CG61" s="303"/>
      <c r="CH61" s="303"/>
      <c r="CI61" s="303"/>
      <c r="CJ61" s="303"/>
      <c r="CK61" s="303"/>
      <c r="CL61" s="303"/>
      <c r="CM61" s="303"/>
      <c r="CN61" s="303"/>
      <c r="CX61" s="54"/>
      <c r="CY61" s="54"/>
      <c r="CZ61" s="54"/>
      <c r="DA61" s="54"/>
    </row>
    <row r="62" spans="1:92" ht="10.5" customHeight="1">
      <c r="A62" s="42"/>
      <c r="B62" s="419"/>
      <c r="C62" s="419"/>
      <c r="D62" s="419"/>
      <c r="E62" s="419"/>
      <c r="F62" s="419"/>
      <c r="G62" s="419"/>
      <c r="H62" s="419"/>
      <c r="I62" s="420"/>
      <c r="J62" s="398"/>
      <c r="K62" s="398"/>
      <c r="L62" s="406"/>
      <c r="M62" s="398"/>
      <c r="N62" s="398"/>
      <c r="O62" s="398"/>
      <c r="P62" s="398"/>
      <c r="Q62" s="406"/>
      <c r="R62" s="398"/>
      <c r="S62" s="427"/>
      <c r="T62" s="414"/>
      <c r="U62" s="398"/>
      <c r="V62" s="398"/>
      <c r="W62" s="398"/>
      <c r="X62" s="398"/>
      <c r="Y62" s="398"/>
      <c r="Z62" s="398"/>
      <c r="AA62" s="398"/>
      <c r="AB62" s="398"/>
      <c r="AC62" s="427"/>
      <c r="AD62" s="414"/>
      <c r="AE62" s="398"/>
      <c r="AF62" s="406"/>
      <c r="AG62" s="398"/>
      <c r="AH62" s="398"/>
      <c r="AI62" s="398"/>
      <c r="AJ62" s="398"/>
      <c r="AK62" s="406"/>
      <c r="AL62" s="398"/>
      <c r="AM62" s="399"/>
      <c r="AN62" s="272"/>
      <c r="AO62" s="272"/>
      <c r="AP62" s="272"/>
      <c r="AQ62" s="272"/>
      <c r="AR62" s="415"/>
      <c r="AS62" s="415"/>
      <c r="AT62" s="416"/>
      <c r="AW62" s="473"/>
      <c r="AX62" s="473"/>
      <c r="AY62" s="473"/>
      <c r="AZ62" s="473"/>
      <c r="BA62" s="473"/>
      <c r="BB62" s="473"/>
      <c r="BC62" s="473"/>
      <c r="BD62" s="473"/>
      <c r="BE62" s="473"/>
      <c r="BF62" s="473"/>
      <c r="BG62" s="473"/>
      <c r="BH62" s="473"/>
      <c r="BI62" s="473"/>
      <c r="BJ62" s="473"/>
      <c r="BK62" s="473"/>
      <c r="BL62" s="473"/>
      <c r="BM62" s="473"/>
      <c r="BN62" s="473"/>
      <c r="BO62" s="71"/>
      <c r="BP62" s="303"/>
      <c r="BQ62" s="303"/>
      <c r="BR62" s="303"/>
      <c r="BS62" s="303"/>
      <c r="BT62" s="303"/>
      <c r="BU62" s="303"/>
      <c r="BV62" s="303"/>
      <c r="BW62" s="303"/>
      <c r="BX62" s="303"/>
      <c r="BY62" s="303"/>
      <c r="BZ62" s="303"/>
      <c r="CA62" s="303"/>
      <c r="CB62" s="303"/>
      <c r="CC62" s="303"/>
      <c r="CD62" s="303"/>
      <c r="CE62" s="303"/>
      <c r="CF62" s="303"/>
      <c r="CG62" s="303"/>
      <c r="CH62" s="303"/>
      <c r="CI62" s="303"/>
      <c r="CJ62" s="303"/>
      <c r="CK62" s="303"/>
      <c r="CL62" s="303"/>
      <c r="CM62" s="303"/>
      <c r="CN62" s="303"/>
    </row>
    <row r="63" spans="1:93" ht="10.5" customHeight="1" hidden="1">
      <c r="A63" s="42"/>
      <c r="B63" s="421"/>
      <c r="C63" s="421"/>
      <c r="D63" s="421"/>
      <c r="E63" s="421"/>
      <c r="F63" s="421"/>
      <c r="G63" s="421"/>
      <c r="H63" s="421"/>
      <c r="I63" s="422"/>
      <c r="J63" s="268">
        <f>W52</f>
        <v>0</v>
      </c>
      <c r="K63" s="272"/>
      <c r="L63" s="272"/>
      <c r="M63" s="272"/>
      <c r="N63" s="272"/>
      <c r="O63" s="268">
        <f>AB52</f>
        <v>0</v>
      </c>
      <c r="P63" s="272"/>
      <c r="Q63" s="272"/>
      <c r="R63" s="272"/>
      <c r="S63" s="270"/>
      <c r="T63" s="468"/>
      <c r="U63" s="469"/>
      <c r="V63" s="469"/>
      <c r="W63" s="469"/>
      <c r="X63" s="469"/>
      <c r="Y63" s="469"/>
      <c r="Z63" s="469"/>
      <c r="AA63" s="469"/>
      <c r="AB63" s="469"/>
      <c r="AC63" s="470"/>
      <c r="AD63" s="267">
        <f>IF(AD61="⑥","6",AD61)</f>
        <v>0</v>
      </c>
      <c r="AE63" s="268"/>
      <c r="AF63" s="268"/>
      <c r="AG63" s="268"/>
      <c r="AH63" s="268"/>
      <c r="AI63" s="268" t="str">
        <f>IF(AI61="⑥","6",AI61)</f>
        <v>6</v>
      </c>
      <c r="AJ63" s="268"/>
      <c r="AK63" s="268"/>
      <c r="AL63" s="268"/>
      <c r="AM63" s="271"/>
      <c r="AN63" s="272"/>
      <c r="AO63" s="272"/>
      <c r="AP63" s="272"/>
      <c r="AQ63" s="272"/>
      <c r="AR63" s="417"/>
      <c r="AS63" s="417"/>
      <c r="AT63" s="418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1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</row>
    <row r="64" spans="1:94" ht="10.5" customHeight="1" thickBot="1">
      <c r="A64" s="350">
        <f>AR70</f>
        <v>3</v>
      </c>
      <c r="B64" s="429" t="s">
        <v>1610</v>
      </c>
      <c r="C64" s="386"/>
      <c r="D64" s="386"/>
      <c r="E64" s="386"/>
      <c r="F64" s="386"/>
      <c r="G64" s="386"/>
      <c r="H64" s="386"/>
      <c r="I64" s="387"/>
      <c r="J64" s="375">
        <f>IF(J66=2,"②",IF(J66=3,"③",J66))</f>
        <v>0</v>
      </c>
      <c r="K64" s="376"/>
      <c r="L64" s="388" t="s">
        <v>600</v>
      </c>
      <c r="M64" s="376">
        <f>AD48</f>
        <v>5</v>
      </c>
      <c r="N64" s="376"/>
      <c r="O64" s="376">
        <f>IF(O66=6,"⑥",O66)</f>
        <v>2</v>
      </c>
      <c r="P64" s="376"/>
      <c r="Q64" s="388" t="s">
        <v>600</v>
      </c>
      <c r="R64" s="376" t="str">
        <f>AI48</f>
        <v>6</v>
      </c>
      <c r="S64" s="377"/>
      <c r="T64" s="376">
        <f>IF(T66=4,"④",IF(T66=3,"③",T66))</f>
        <v>1</v>
      </c>
      <c r="U64" s="376"/>
      <c r="V64" s="388" t="s">
        <v>600</v>
      </c>
      <c r="W64" s="376">
        <f>AD57</f>
        <v>4</v>
      </c>
      <c r="X64" s="376"/>
      <c r="Y64" s="368">
        <f>IF(Y66=6,"⑥",Y66)</f>
        <v>0</v>
      </c>
      <c r="Z64" s="368"/>
      <c r="AA64" s="391" t="s">
        <v>600</v>
      </c>
      <c r="AB64" s="368" t="str">
        <f>AI57</f>
        <v>6</v>
      </c>
      <c r="AC64" s="369"/>
      <c r="AD64" s="367"/>
      <c r="AE64" s="368"/>
      <c r="AF64" s="368"/>
      <c r="AG64" s="368"/>
      <c r="AH64" s="368"/>
      <c r="AI64" s="368"/>
      <c r="AJ64" s="368"/>
      <c r="AK64" s="368"/>
      <c r="AL64" s="368"/>
      <c r="AM64" s="397"/>
      <c r="AN64" s="389">
        <f>IF(T46="","",COUNTIF(J64:AH66,"③*")+COUNTIF(J64:AH66,"④*")+COUNTIF(J64:AH66,"⑤*"))</f>
        <v>0</v>
      </c>
      <c r="AO64" s="389"/>
      <c r="AP64" s="389"/>
      <c r="AQ64" s="389"/>
      <c r="AR64" s="382">
        <f>IF(T46="","",2-AN64)</f>
        <v>2</v>
      </c>
      <c r="AS64" s="382"/>
      <c r="AT64" s="383"/>
      <c r="AW64" s="71"/>
      <c r="AX64" s="71"/>
      <c r="AY64" s="71"/>
      <c r="AZ64" s="311" t="s">
        <v>1663</v>
      </c>
      <c r="BA64" s="311"/>
      <c r="BB64" s="311"/>
      <c r="BC64" s="311"/>
      <c r="BD64" s="311"/>
      <c r="BE64" s="311"/>
      <c r="BF64" s="311"/>
      <c r="BG64" s="311"/>
      <c r="BH64" s="311"/>
      <c r="BI64" s="274"/>
      <c r="BJ64" s="274"/>
      <c r="BK64" s="274"/>
      <c r="BL64" s="274"/>
      <c r="BM64" s="465"/>
      <c r="BN64" s="465"/>
      <c r="BO64" s="465"/>
      <c r="BP64" s="465"/>
      <c r="BQ64" s="465"/>
      <c r="BR64" s="465"/>
      <c r="BS64" s="443"/>
      <c r="BT64" s="443"/>
      <c r="BU64" s="443"/>
      <c r="BV64" s="443"/>
      <c r="BW64" s="443"/>
      <c r="BX64" s="443"/>
      <c r="BY64" s="443"/>
      <c r="BZ64" s="443"/>
      <c r="CA64" s="443"/>
      <c r="CB64" s="443"/>
      <c r="CC64" s="443"/>
      <c r="CD64" s="443"/>
      <c r="CE64" s="443"/>
      <c r="CF64" s="443"/>
      <c r="CG64" s="443"/>
      <c r="CH64" s="443"/>
      <c r="CI64" s="443"/>
      <c r="CJ64" s="443"/>
      <c r="CK64" s="443"/>
      <c r="CL64" s="443"/>
      <c r="CM64" s="443"/>
      <c r="CN64" s="443"/>
      <c r="CO64" s="23"/>
      <c r="CP64" s="23"/>
    </row>
    <row r="65" spans="1:110" ht="10.5" customHeight="1" thickBot="1">
      <c r="A65" s="350"/>
      <c r="B65" s="430"/>
      <c r="C65" s="303"/>
      <c r="D65" s="303"/>
      <c r="E65" s="303"/>
      <c r="F65" s="303"/>
      <c r="G65" s="303"/>
      <c r="H65" s="303"/>
      <c r="I65" s="317"/>
      <c r="J65" s="374"/>
      <c r="K65" s="349"/>
      <c r="L65" s="357"/>
      <c r="M65" s="349"/>
      <c r="N65" s="349"/>
      <c r="O65" s="349"/>
      <c r="P65" s="349"/>
      <c r="Q65" s="357"/>
      <c r="R65" s="349"/>
      <c r="S65" s="373"/>
      <c r="T65" s="349"/>
      <c r="U65" s="349"/>
      <c r="V65" s="357"/>
      <c r="W65" s="349"/>
      <c r="X65" s="349"/>
      <c r="Y65" s="362"/>
      <c r="Z65" s="362"/>
      <c r="AA65" s="365"/>
      <c r="AB65" s="362"/>
      <c r="AC65" s="363"/>
      <c r="AD65" s="364"/>
      <c r="AE65" s="362"/>
      <c r="AF65" s="362"/>
      <c r="AG65" s="362"/>
      <c r="AH65" s="362"/>
      <c r="AI65" s="362"/>
      <c r="AJ65" s="362"/>
      <c r="AK65" s="362"/>
      <c r="AL65" s="362"/>
      <c r="AM65" s="366"/>
      <c r="AN65" s="390"/>
      <c r="AO65" s="390"/>
      <c r="AP65" s="390"/>
      <c r="AQ65" s="390"/>
      <c r="AR65" s="384"/>
      <c r="AS65" s="384"/>
      <c r="AT65" s="385"/>
      <c r="AU65" s="23"/>
      <c r="AZ65" s="311"/>
      <c r="BA65" s="311"/>
      <c r="BB65" s="311"/>
      <c r="BC65" s="311"/>
      <c r="BD65" s="311"/>
      <c r="BE65" s="311"/>
      <c r="BF65" s="311"/>
      <c r="BG65" s="311"/>
      <c r="BH65" s="311"/>
      <c r="BI65" s="56"/>
      <c r="BJ65" s="56"/>
      <c r="BK65" s="56"/>
      <c r="BL65" s="297"/>
      <c r="BM65" s="466"/>
      <c r="BN65" s="466"/>
      <c r="BO65" s="466"/>
      <c r="BP65" s="466"/>
      <c r="BQ65" s="466"/>
      <c r="BR65" s="466"/>
      <c r="BS65" s="443"/>
      <c r="BT65" s="443"/>
      <c r="BU65" s="443"/>
      <c r="BV65" s="443"/>
      <c r="BW65" s="443"/>
      <c r="BX65" s="443"/>
      <c r="BY65" s="443"/>
      <c r="BZ65" s="443"/>
      <c r="CA65" s="443"/>
      <c r="CB65" s="443"/>
      <c r="CC65" s="443"/>
      <c r="CD65" s="443"/>
      <c r="CE65" s="443"/>
      <c r="CF65" s="443"/>
      <c r="CG65" s="443"/>
      <c r="CH65" s="443"/>
      <c r="CI65" s="443"/>
      <c r="CJ65" s="443"/>
      <c r="CK65" s="443"/>
      <c r="CL65" s="443"/>
      <c r="CM65" s="443"/>
      <c r="CN65" s="443"/>
      <c r="CO65" s="23"/>
      <c r="CP65" s="23"/>
      <c r="CQ65" s="23"/>
      <c r="CR65" s="23"/>
      <c r="CS65" s="23"/>
      <c r="CT65" s="23"/>
      <c r="CU65" s="23"/>
      <c r="CV65" s="23"/>
      <c r="CW65" s="23"/>
      <c r="DC65" s="54"/>
      <c r="DD65" s="54"/>
      <c r="DE65" s="54"/>
      <c r="DF65" s="54"/>
    </row>
    <row r="66" spans="1:111" ht="10.5" customHeight="1" hidden="1">
      <c r="A66" s="350"/>
      <c r="B66" s="430"/>
      <c r="C66" s="303"/>
      <c r="D66" s="303"/>
      <c r="E66" s="303"/>
      <c r="F66" s="303"/>
      <c r="G66" s="303"/>
      <c r="H66" s="303"/>
      <c r="I66" s="317"/>
      <c r="J66" s="30">
        <f>AG46</f>
        <v>0</v>
      </c>
      <c r="K66" s="31"/>
      <c r="L66" s="32"/>
      <c r="M66" s="31"/>
      <c r="N66" s="31"/>
      <c r="O66" s="33">
        <f>AL46</f>
        <v>2</v>
      </c>
      <c r="P66" s="33"/>
      <c r="Q66" s="34"/>
      <c r="R66" s="33"/>
      <c r="S66" s="35"/>
      <c r="T66" s="31">
        <f>AG55</f>
        <v>1</v>
      </c>
      <c r="U66" s="31"/>
      <c r="V66" s="32"/>
      <c r="W66" s="31"/>
      <c r="X66" s="31"/>
      <c r="Y66" s="33">
        <f>AL55</f>
        <v>0</v>
      </c>
      <c r="Z66" s="33"/>
      <c r="AA66" s="34"/>
      <c r="AB66" s="33"/>
      <c r="AC66" s="33"/>
      <c r="AD66" s="364"/>
      <c r="AE66" s="362"/>
      <c r="AF66" s="362"/>
      <c r="AG66" s="362"/>
      <c r="AH66" s="362"/>
      <c r="AI66" s="362"/>
      <c r="AJ66" s="362"/>
      <c r="AK66" s="362"/>
      <c r="AL66" s="362"/>
      <c r="AM66" s="366"/>
      <c r="AN66" s="390"/>
      <c r="AO66" s="390"/>
      <c r="AP66" s="390"/>
      <c r="AQ66" s="390"/>
      <c r="AR66" s="384"/>
      <c r="AS66" s="384"/>
      <c r="AT66" s="385"/>
      <c r="AU66" s="23"/>
      <c r="AZ66" s="23"/>
      <c r="BA66" s="23"/>
      <c r="BB66" s="23"/>
      <c r="BC66" s="23"/>
      <c r="BD66" s="23"/>
      <c r="BE66" s="23"/>
      <c r="BF66" s="23"/>
      <c r="BG66" s="23"/>
      <c r="BH66" s="23"/>
      <c r="BI66" s="56"/>
      <c r="BJ66" s="56"/>
      <c r="BK66" s="56"/>
      <c r="BL66" s="72"/>
      <c r="BM66" s="73"/>
      <c r="BN66" s="59"/>
      <c r="BO66" s="59"/>
      <c r="BP66" s="59"/>
      <c r="BQ66" s="59"/>
      <c r="BR66" s="59"/>
      <c r="BS66" s="56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23"/>
      <c r="CQ66" s="23"/>
      <c r="CR66" s="23"/>
      <c r="CS66" s="23"/>
      <c r="CT66" s="23"/>
      <c r="CU66" s="23"/>
      <c r="CV66" s="23"/>
      <c r="CW66" s="23"/>
      <c r="CX66" s="23"/>
      <c r="DD66" s="54"/>
      <c r="DE66" s="54"/>
      <c r="DF66" s="54"/>
      <c r="DG66" s="54"/>
    </row>
    <row r="67" spans="1:111" ht="10.5" customHeight="1">
      <c r="A67" s="350"/>
      <c r="B67" s="430" t="s">
        <v>1606</v>
      </c>
      <c r="C67" s="303"/>
      <c r="D67" s="303"/>
      <c r="E67" s="303"/>
      <c r="F67" s="303"/>
      <c r="G67" s="303"/>
      <c r="H67" s="303"/>
      <c r="I67" s="317"/>
      <c r="J67" s="362">
        <f>IF(J69=6,"⑥",J69)</f>
        <v>2</v>
      </c>
      <c r="K67" s="362"/>
      <c r="L67" s="365" t="s">
        <v>600</v>
      </c>
      <c r="M67" s="362" t="str">
        <f>AD51</f>
        <v>6</v>
      </c>
      <c r="N67" s="362"/>
      <c r="O67" s="362">
        <f>IF(O69=6,"⑥",O69)</f>
        <v>0</v>
      </c>
      <c r="P67" s="362"/>
      <c r="Q67" s="365" t="s">
        <v>600</v>
      </c>
      <c r="R67" s="362" t="str">
        <f>AI51</f>
        <v>6</v>
      </c>
      <c r="S67" s="363"/>
      <c r="T67" s="362">
        <f>IF(T69=6,"⑥",T69)</f>
        <v>4</v>
      </c>
      <c r="U67" s="362"/>
      <c r="V67" s="365" t="s">
        <v>600</v>
      </c>
      <c r="W67" s="362" t="str">
        <f>AD60</f>
        <v>6</v>
      </c>
      <c r="X67" s="362"/>
      <c r="Y67" s="362">
        <f>IF(Y69=6,"⑥",Y69)</f>
        <v>1</v>
      </c>
      <c r="Z67" s="362"/>
      <c r="AA67" s="365" t="s">
        <v>600</v>
      </c>
      <c r="AB67" s="362" t="str">
        <f>AI60</f>
        <v>6</v>
      </c>
      <c r="AC67" s="362"/>
      <c r="AD67" s="364"/>
      <c r="AE67" s="362"/>
      <c r="AF67" s="362"/>
      <c r="AG67" s="362"/>
      <c r="AH67" s="362"/>
      <c r="AI67" s="362"/>
      <c r="AJ67" s="362"/>
      <c r="AK67" s="362"/>
      <c r="AL67" s="362"/>
      <c r="AM67" s="366"/>
      <c r="AN67" s="390"/>
      <c r="AO67" s="390"/>
      <c r="AP67" s="390"/>
      <c r="AQ67" s="390"/>
      <c r="AR67" s="384"/>
      <c r="AS67" s="384"/>
      <c r="AT67" s="385"/>
      <c r="AU67" s="23"/>
      <c r="AZ67" s="303" t="s">
        <v>1664</v>
      </c>
      <c r="BA67" s="303"/>
      <c r="BB67" s="303"/>
      <c r="BC67" s="303"/>
      <c r="BD67" s="303"/>
      <c r="BE67" s="303"/>
      <c r="BF67" s="303"/>
      <c r="BG67" s="303"/>
      <c r="BH67" s="303"/>
      <c r="BI67" s="74"/>
      <c r="BJ67" s="74"/>
      <c r="BK67" s="74"/>
      <c r="BL67" s="75"/>
      <c r="BM67" s="467" t="s">
        <v>1666</v>
      </c>
      <c r="BN67" s="309"/>
      <c r="BO67" s="309"/>
      <c r="BP67" s="309"/>
      <c r="BQ67" s="309"/>
      <c r="BR67" s="309"/>
      <c r="BS67" s="465"/>
      <c r="BT67" s="465"/>
      <c r="BU67" s="465"/>
      <c r="BV67" s="465"/>
      <c r="BW67" s="465"/>
      <c r="BX67" s="465"/>
      <c r="BY67" s="465"/>
      <c r="BZ67" s="465"/>
      <c r="CA67" s="465"/>
      <c r="CB67" s="465"/>
      <c r="CR67" s="23"/>
      <c r="CS67" s="23"/>
      <c r="CT67" s="23"/>
      <c r="CU67" s="23"/>
      <c r="CV67" s="23"/>
      <c r="CW67" s="23"/>
      <c r="CX67" s="23"/>
      <c r="DD67" s="54"/>
      <c r="DE67" s="54"/>
      <c r="DF67" s="54"/>
      <c r="DG67" s="54"/>
    </row>
    <row r="68" spans="1:102" ht="10.5" customHeight="1">
      <c r="A68" s="42"/>
      <c r="B68" s="430"/>
      <c r="C68" s="303"/>
      <c r="D68" s="303"/>
      <c r="E68" s="303"/>
      <c r="F68" s="303"/>
      <c r="G68" s="303"/>
      <c r="H68" s="303"/>
      <c r="I68" s="317"/>
      <c r="J68" s="362"/>
      <c r="K68" s="362"/>
      <c r="L68" s="365"/>
      <c r="M68" s="362"/>
      <c r="N68" s="362"/>
      <c r="O68" s="362"/>
      <c r="P68" s="362"/>
      <c r="Q68" s="365"/>
      <c r="R68" s="362"/>
      <c r="S68" s="363"/>
      <c r="T68" s="362"/>
      <c r="U68" s="362"/>
      <c r="V68" s="365"/>
      <c r="W68" s="362"/>
      <c r="X68" s="362"/>
      <c r="Y68" s="362"/>
      <c r="Z68" s="362"/>
      <c r="AA68" s="365"/>
      <c r="AB68" s="362"/>
      <c r="AC68" s="362"/>
      <c r="AD68" s="364"/>
      <c r="AE68" s="362"/>
      <c r="AF68" s="362"/>
      <c r="AG68" s="362"/>
      <c r="AH68" s="362"/>
      <c r="AI68" s="362"/>
      <c r="AJ68" s="362"/>
      <c r="AK68" s="362"/>
      <c r="AL68" s="362"/>
      <c r="AM68" s="366"/>
      <c r="AN68" s="390"/>
      <c r="AO68" s="390"/>
      <c r="AP68" s="390"/>
      <c r="AQ68" s="390"/>
      <c r="AR68" s="384"/>
      <c r="AS68" s="384"/>
      <c r="AT68" s="385"/>
      <c r="AZ68" s="303"/>
      <c r="BA68" s="303"/>
      <c r="BB68" s="303"/>
      <c r="BC68" s="303"/>
      <c r="BD68" s="303"/>
      <c r="BE68" s="303"/>
      <c r="BF68" s="303"/>
      <c r="BG68" s="303"/>
      <c r="BH68" s="303"/>
      <c r="BK68" s="23"/>
      <c r="BL68" s="23"/>
      <c r="BM68" s="309"/>
      <c r="BN68" s="309"/>
      <c r="BO68" s="309"/>
      <c r="BP68" s="309"/>
      <c r="BQ68" s="309"/>
      <c r="BR68" s="309"/>
      <c r="BS68" s="465"/>
      <c r="BT68" s="465"/>
      <c r="BU68" s="465"/>
      <c r="BV68" s="465"/>
      <c r="BW68" s="465"/>
      <c r="BX68" s="465"/>
      <c r="BY68" s="465"/>
      <c r="BZ68" s="465"/>
      <c r="CA68" s="465"/>
      <c r="CB68" s="465"/>
      <c r="CV68" s="54"/>
      <c r="CW68" s="54"/>
      <c r="CX68" s="54"/>
    </row>
    <row r="69" spans="1:102" ht="10.5" customHeight="1" hidden="1">
      <c r="A69" s="42"/>
      <c r="B69" s="430"/>
      <c r="C69" s="303"/>
      <c r="D69" s="303"/>
      <c r="E69" s="303"/>
      <c r="F69" s="303"/>
      <c r="G69" s="303"/>
      <c r="H69" s="303"/>
      <c r="I69" s="317"/>
      <c r="J69" s="33">
        <f>AG49</f>
        <v>2</v>
      </c>
      <c r="K69" s="33"/>
      <c r="L69" s="34"/>
      <c r="M69" s="33"/>
      <c r="N69" s="33"/>
      <c r="O69" s="33">
        <f>AL49</f>
        <v>0</v>
      </c>
      <c r="P69" s="33"/>
      <c r="Q69" s="34"/>
      <c r="R69" s="33"/>
      <c r="S69" s="35"/>
      <c r="T69" s="33">
        <f>AG58</f>
        <v>4</v>
      </c>
      <c r="U69" s="33"/>
      <c r="V69" s="34"/>
      <c r="W69" s="33"/>
      <c r="X69" s="33"/>
      <c r="Y69" s="33">
        <f>AL58</f>
        <v>1</v>
      </c>
      <c r="Z69" s="33"/>
      <c r="AA69" s="34"/>
      <c r="AB69" s="33"/>
      <c r="AC69" s="33"/>
      <c r="AD69" s="364"/>
      <c r="AE69" s="362"/>
      <c r="AF69" s="362"/>
      <c r="AG69" s="362"/>
      <c r="AH69" s="362"/>
      <c r="AI69" s="362"/>
      <c r="AJ69" s="362"/>
      <c r="AK69" s="362"/>
      <c r="AL69" s="362"/>
      <c r="AM69" s="366"/>
      <c r="AT69" s="42"/>
      <c r="AZ69" s="23"/>
      <c r="BA69" s="23"/>
      <c r="BB69" s="23"/>
      <c r="BC69" s="23"/>
      <c r="BD69" s="23"/>
      <c r="BE69" s="23"/>
      <c r="BF69" s="23"/>
      <c r="BG69" s="23"/>
      <c r="BH69" s="23"/>
      <c r="BK69" s="23"/>
      <c r="BL69" s="23"/>
      <c r="BM69" s="23"/>
      <c r="BN69" s="23"/>
      <c r="BO69" s="23"/>
      <c r="BP69" s="23"/>
      <c r="BQ69" s="23"/>
      <c r="BR69" s="23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V69" s="54"/>
      <c r="CW69" s="54"/>
      <c r="CX69" s="54"/>
    </row>
    <row r="70" spans="1:107" ht="10.5" customHeight="1">
      <c r="A70" s="42"/>
      <c r="B70" s="456">
        <f>IF(AN64=AN46,(T66+J66),"")</f>
      </c>
      <c r="C70" s="353"/>
      <c r="D70" s="353"/>
      <c r="E70" s="353"/>
      <c r="F70" s="353"/>
      <c r="G70" s="353"/>
      <c r="H70" s="353"/>
      <c r="I70" s="354"/>
      <c r="J70" s="362">
        <f>IF(J72=6,"⑥",J72)</f>
        <v>3</v>
      </c>
      <c r="K70" s="362"/>
      <c r="L70" s="365" t="s">
        <v>600</v>
      </c>
      <c r="M70" s="362" t="str">
        <f>AD54</f>
        <v>6</v>
      </c>
      <c r="N70" s="362"/>
      <c r="O70" s="362">
        <f>IF(O72=6,"⑥",O72)</f>
        <v>1</v>
      </c>
      <c r="P70" s="362"/>
      <c r="Q70" s="365" t="s">
        <v>600</v>
      </c>
      <c r="R70" s="362" t="str">
        <f>AI54</f>
        <v>6</v>
      </c>
      <c r="S70" s="363"/>
      <c r="T70" s="362" t="str">
        <f>IF(T72=6,"⑥",T72)</f>
        <v>⑥</v>
      </c>
      <c r="U70" s="362"/>
      <c r="V70" s="365" t="s">
        <v>600</v>
      </c>
      <c r="W70" s="362">
        <f>AD63</f>
        <v>0</v>
      </c>
      <c r="X70" s="362"/>
      <c r="Y70" s="362">
        <f>IF(Y72=6,"⑥",Y72)</f>
        <v>3</v>
      </c>
      <c r="Z70" s="362"/>
      <c r="AA70" s="365" t="s">
        <v>600</v>
      </c>
      <c r="AB70" s="362" t="str">
        <f>AI63</f>
        <v>6</v>
      </c>
      <c r="AC70" s="362"/>
      <c r="AD70" s="364"/>
      <c r="AE70" s="362"/>
      <c r="AF70" s="362"/>
      <c r="AG70" s="362"/>
      <c r="AH70" s="362"/>
      <c r="AI70" s="362"/>
      <c r="AJ70" s="362"/>
      <c r="AK70" s="362"/>
      <c r="AL70" s="362"/>
      <c r="AM70" s="366"/>
      <c r="AO70" s="41"/>
      <c r="AP70" s="41"/>
      <c r="AQ70" s="41"/>
      <c r="AR70" s="358">
        <f>IF(W49="D","",IF(AND(COUNTIF(AN46:AQ68,1)=3,COUNTIF(B52:I72,5)=3),RANK(AD44,J44:AM45),IF(COUNTIF(AN46:AQ68,1)=3,RANK(B70,B52:I72),RANK(AN64,AN46:AQ68))))</f>
        <v>3</v>
      </c>
      <c r="AS70" s="358"/>
      <c r="AT70" s="359"/>
      <c r="AU70" s="27"/>
      <c r="AW70" s="398" t="s">
        <v>1617</v>
      </c>
      <c r="AX70" s="398"/>
      <c r="AY70" s="398"/>
      <c r="AZ70" s="398"/>
      <c r="BA70" s="398"/>
      <c r="BB70" s="398"/>
      <c r="BC70" s="398"/>
      <c r="BD70" s="398"/>
      <c r="BE70" s="398"/>
      <c r="BF70" s="398"/>
      <c r="BG70" s="398"/>
      <c r="BH70" s="398"/>
      <c r="BI70" s="398"/>
      <c r="BJ70" s="398"/>
      <c r="BK70" s="398"/>
      <c r="BL70" s="398"/>
      <c r="BM70" s="398"/>
      <c r="BN70" s="398"/>
      <c r="BO70" s="398"/>
      <c r="BP70" s="398"/>
      <c r="BQ70" s="398"/>
      <c r="BR70" s="398"/>
      <c r="BS70" s="398"/>
      <c r="BT70" s="398"/>
      <c r="BU70" s="398"/>
      <c r="BV70" s="398"/>
      <c r="BW70" s="398"/>
      <c r="BX70" s="398"/>
      <c r="BY70" s="398"/>
      <c r="BZ70" s="398"/>
      <c r="CA70" s="398"/>
      <c r="CB70" s="398"/>
      <c r="CC70" s="398"/>
      <c r="CD70" s="398"/>
      <c r="CE70" s="398"/>
      <c r="CF70" s="398"/>
      <c r="CG70" s="398"/>
      <c r="CH70" s="398"/>
      <c r="CI70" s="398"/>
      <c r="CJ70" s="398"/>
      <c r="CK70" s="398"/>
      <c r="CL70" s="398"/>
      <c r="CM70" s="398"/>
      <c r="CN70" s="398"/>
      <c r="CO70" s="398"/>
      <c r="CS70" s="23"/>
      <c r="CV70" s="46"/>
      <c r="CY70" s="23"/>
      <c r="CZ70" s="23"/>
      <c r="DA70" s="23"/>
      <c r="DB70" s="23"/>
      <c r="DC70" s="23"/>
    </row>
    <row r="71" spans="1:107" ht="10.5" customHeight="1" thickBot="1">
      <c r="A71" s="42"/>
      <c r="B71" s="456"/>
      <c r="C71" s="353"/>
      <c r="D71" s="353"/>
      <c r="E71" s="353"/>
      <c r="F71" s="353"/>
      <c r="G71" s="353"/>
      <c r="H71" s="353"/>
      <c r="I71" s="354"/>
      <c r="J71" s="362"/>
      <c r="K71" s="362"/>
      <c r="L71" s="365"/>
      <c r="M71" s="362"/>
      <c r="N71" s="362"/>
      <c r="O71" s="362"/>
      <c r="P71" s="362"/>
      <c r="Q71" s="365"/>
      <c r="R71" s="362"/>
      <c r="S71" s="363"/>
      <c r="T71" s="362"/>
      <c r="U71" s="362"/>
      <c r="V71" s="365"/>
      <c r="W71" s="362"/>
      <c r="X71" s="362"/>
      <c r="Y71" s="362"/>
      <c r="Z71" s="362"/>
      <c r="AA71" s="365"/>
      <c r="AB71" s="362"/>
      <c r="AC71" s="362"/>
      <c r="AD71" s="364"/>
      <c r="AE71" s="362"/>
      <c r="AF71" s="362"/>
      <c r="AG71" s="362"/>
      <c r="AH71" s="362"/>
      <c r="AI71" s="362"/>
      <c r="AJ71" s="362"/>
      <c r="AK71" s="362"/>
      <c r="AL71" s="362"/>
      <c r="AM71" s="366"/>
      <c r="AN71" s="41"/>
      <c r="AO71" s="41"/>
      <c r="AP71" s="41"/>
      <c r="AQ71" s="41"/>
      <c r="AR71" s="358"/>
      <c r="AS71" s="358"/>
      <c r="AT71" s="359"/>
      <c r="AU71" s="27"/>
      <c r="AW71" s="398"/>
      <c r="AX71" s="398"/>
      <c r="AY71" s="398"/>
      <c r="AZ71" s="398"/>
      <c r="BA71" s="398"/>
      <c r="BB71" s="398"/>
      <c r="BC71" s="398"/>
      <c r="BD71" s="398"/>
      <c r="BE71" s="398"/>
      <c r="BF71" s="398"/>
      <c r="BG71" s="398"/>
      <c r="BH71" s="398"/>
      <c r="BI71" s="398"/>
      <c r="BJ71" s="398"/>
      <c r="BK71" s="398"/>
      <c r="BL71" s="398"/>
      <c r="BM71" s="398"/>
      <c r="BN71" s="398"/>
      <c r="BO71" s="398"/>
      <c r="BP71" s="398"/>
      <c r="BQ71" s="398"/>
      <c r="BR71" s="398"/>
      <c r="BS71" s="398"/>
      <c r="BT71" s="398"/>
      <c r="BU71" s="398"/>
      <c r="BV71" s="398"/>
      <c r="BW71" s="398"/>
      <c r="BX71" s="398"/>
      <c r="BY71" s="398"/>
      <c r="BZ71" s="398"/>
      <c r="CA71" s="398"/>
      <c r="CB71" s="398"/>
      <c r="CC71" s="398"/>
      <c r="CD71" s="398"/>
      <c r="CE71" s="398"/>
      <c r="CF71" s="398"/>
      <c r="CG71" s="398"/>
      <c r="CH71" s="398"/>
      <c r="CI71" s="398"/>
      <c r="CJ71" s="398"/>
      <c r="CK71" s="398"/>
      <c r="CL71" s="398"/>
      <c r="CM71" s="398"/>
      <c r="CN71" s="398"/>
      <c r="CO71" s="398"/>
      <c r="CY71" s="23"/>
      <c r="CZ71" s="23"/>
      <c r="DA71" s="23"/>
      <c r="DB71" s="23"/>
      <c r="DC71" s="23"/>
    </row>
    <row r="72" spans="1:70" ht="4.5" customHeight="1" hidden="1" thickBot="1">
      <c r="A72" s="42"/>
      <c r="B72" s="457"/>
      <c r="C72" s="458"/>
      <c r="D72" s="458"/>
      <c r="E72" s="458"/>
      <c r="F72" s="458"/>
      <c r="G72" s="458"/>
      <c r="H72" s="458"/>
      <c r="I72" s="459"/>
      <c r="J72" s="48">
        <f>AG52</f>
        <v>3</v>
      </c>
      <c r="K72" s="49"/>
      <c r="L72" s="49"/>
      <c r="M72" s="49"/>
      <c r="N72" s="49"/>
      <c r="O72" s="48">
        <f>AL52</f>
        <v>1</v>
      </c>
      <c r="P72" s="49"/>
      <c r="Q72" s="49"/>
      <c r="R72" s="49"/>
      <c r="S72" s="49"/>
      <c r="T72" s="50">
        <f>AG61</f>
        <v>6</v>
      </c>
      <c r="U72" s="49"/>
      <c r="V72" s="49"/>
      <c r="W72" s="49"/>
      <c r="X72" s="49"/>
      <c r="Y72" s="48">
        <f>AL61</f>
        <v>3</v>
      </c>
      <c r="Z72" s="49"/>
      <c r="AA72" s="49"/>
      <c r="AB72" s="49"/>
      <c r="AC72" s="49"/>
      <c r="AD72" s="460"/>
      <c r="AE72" s="461"/>
      <c r="AF72" s="461"/>
      <c r="AG72" s="461"/>
      <c r="AH72" s="461"/>
      <c r="AI72" s="461"/>
      <c r="AJ72" s="461"/>
      <c r="AK72" s="461"/>
      <c r="AL72" s="461"/>
      <c r="AM72" s="462"/>
      <c r="AN72" s="51"/>
      <c r="AO72" s="51"/>
      <c r="AP72" s="51"/>
      <c r="AQ72" s="51"/>
      <c r="AR72" s="463"/>
      <c r="AS72" s="463"/>
      <c r="AT72" s="464"/>
      <c r="AU72" s="27"/>
      <c r="BM72" s="303"/>
      <c r="BN72" s="303"/>
      <c r="BO72" s="303"/>
      <c r="BP72" s="303"/>
      <c r="BQ72" s="303"/>
      <c r="BR72" s="303"/>
    </row>
    <row r="73" spans="2:92" ht="23.25" customHeight="1" thickBot="1">
      <c r="B73" s="453" t="s">
        <v>1604</v>
      </c>
      <c r="C73" s="454"/>
      <c r="D73" s="454"/>
      <c r="E73" s="454"/>
      <c r="F73" s="454"/>
      <c r="G73" s="454"/>
      <c r="H73" s="454"/>
      <c r="I73" s="454"/>
      <c r="J73" s="454"/>
      <c r="K73" s="454"/>
      <c r="L73" s="454"/>
      <c r="M73" s="454"/>
      <c r="N73" s="454"/>
      <c r="O73" s="454"/>
      <c r="P73" s="454"/>
      <c r="Q73" s="454"/>
      <c r="R73" s="454"/>
      <c r="S73" s="454"/>
      <c r="T73" s="454"/>
      <c r="U73" s="454"/>
      <c r="V73" s="454"/>
      <c r="W73" s="454"/>
      <c r="X73" s="454"/>
      <c r="Y73" s="454"/>
      <c r="Z73" s="454"/>
      <c r="AA73" s="454"/>
      <c r="AB73" s="454"/>
      <c r="AC73" s="454"/>
      <c r="AD73" s="454"/>
      <c r="AE73" s="454"/>
      <c r="AF73" s="454"/>
      <c r="AG73" s="454"/>
      <c r="AH73" s="454"/>
      <c r="AI73" s="454"/>
      <c r="AJ73" s="454"/>
      <c r="AK73" s="454"/>
      <c r="AL73" s="454"/>
      <c r="AM73" s="454"/>
      <c r="AN73" s="454"/>
      <c r="AO73" s="454"/>
      <c r="AP73" s="454"/>
      <c r="AQ73" s="454"/>
      <c r="AR73" s="454"/>
      <c r="AS73" s="454"/>
      <c r="AT73" s="454"/>
      <c r="AU73" s="27"/>
      <c r="AW73" s="303" t="s">
        <v>1616</v>
      </c>
      <c r="AX73" s="303"/>
      <c r="AY73" s="303"/>
      <c r="AZ73" s="303"/>
      <c r="BA73" s="303"/>
      <c r="BB73" s="303"/>
      <c r="BC73" s="303"/>
      <c r="BD73" s="303"/>
      <c r="BE73" s="303"/>
      <c r="BF73" s="303"/>
      <c r="BG73" s="303"/>
      <c r="BH73" s="303"/>
      <c r="BI73" s="303"/>
      <c r="BJ73" s="303"/>
      <c r="BK73" s="303"/>
      <c r="BL73" s="303"/>
      <c r="BM73" s="303"/>
      <c r="BN73" s="303"/>
      <c r="BO73" s="303"/>
      <c r="BP73" s="303"/>
      <c r="BQ73" s="303"/>
      <c r="BR73" s="303"/>
      <c r="BS73" s="303"/>
      <c r="BT73" s="303"/>
      <c r="BU73" s="303"/>
      <c r="BV73" s="303"/>
      <c r="BW73" s="303"/>
      <c r="BX73" s="303"/>
      <c r="BY73" s="303"/>
      <c r="BZ73" s="303"/>
      <c r="CA73" s="303"/>
      <c r="CB73" s="303"/>
      <c r="CC73" s="303"/>
      <c r="CD73" s="303"/>
      <c r="CE73" s="303"/>
      <c r="CF73" s="303"/>
      <c r="CG73" s="303"/>
      <c r="CH73" s="303"/>
      <c r="CI73" s="303"/>
      <c r="CJ73" s="49"/>
      <c r="CK73" s="49"/>
      <c r="CL73" s="49"/>
      <c r="CM73" s="49"/>
      <c r="CN73" s="49"/>
    </row>
    <row r="74" spans="2:92" ht="0.75" customHeight="1" thickBot="1">
      <c r="B74" s="455"/>
      <c r="C74" s="455"/>
      <c r="D74" s="455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55"/>
      <c r="AD74" s="455"/>
      <c r="AE74" s="455"/>
      <c r="AF74" s="455"/>
      <c r="AG74" s="455"/>
      <c r="AH74" s="455"/>
      <c r="AI74" s="455"/>
      <c r="AJ74" s="455"/>
      <c r="AK74" s="455"/>
      <c r="AL74" s="455"/>
      <c r="AM74" s="455"/>
      <c r="AN74" s="455"/>
      <c r="AO74" s="455"/>
      <c r="AP74" s="455"/>
      <c r="AQ74" s="455"/>
      <c r="AR74" s="455"/>
      <c r="AS74" s="455"/>
      <c r="AT74" s="455"/>
      <c r="AU74" s="27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24"/>
      <c r="BN74" s="24"/>
      <c r="BO74" s="24"/>
      <c r="BP74" s="24"/>
      <c r="BQ74" s="24"/>
      <c r="BR74" s="24"/>
      <c r="BS74" s="49"/>
      <c r="BT74" s="49"/>
      <c r="BU74" s="49"/>
      <c r="BV74" s="49"/>
      <c r="BW74" s="76"/>
      <c r="BX74" s="49"/>
      <c r="BY74" s="49"/>
      <c r="BZ74" s="49"/>
      <c r="CA74" s="77"/>
      <c r="CB74" s="76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</row>
    <row r="75" spans="2:95" ht="10.5" customHeight="1">
      <c r="B75" s="452" t="s">
        <v>848</v>
      </c>
      <c r="C75" s="433"/>
      <c r="D75" s="433"/>
      <c r="E75" s="433"/>
      <c r="F75" s="433"/>
      <c r="G75" s="433"/>
      <c r="H75" s="433"/>
      <c r="I75" s="445"/>
      <c r="J75" s="432" t="str">
        <f>B81</f>
        <v>うさかめ</v>
      </c>
      <c r="K75" s="433"/>
      <c r="L75" s="433"/>
      <c r="M75" s="433"/>
      <c r="N75" s="433"/>
      <c r="O75" s="433"/>
      <c r="P75" s="433"/>
      <c r="Q75" s="433"/>
      <c r="R75" s="433"/>
      <c r="S75" s="445"/>
      <c r="T75" s="432" t="str">
        <f>B90</f>
        <v>村田</v>
      </c>
      <c r="U75" s="433"/>
      <c r="V75" s="433"/>
      <c r="W75" s="433"/>
      <c r="X75" s="433"/>
      <c r="Y75" s="433"/>
      <c r="Z75" s="433"/>
      <c r="AA75" s="433"/>
      <c r="AB75" s="433"/>
      <c r="AC75" s="445"/>
      <c r="AD75" s="432" t="str">
        <f>B99</f>
        <v>京セラ</v>
      </c>
      <c r="AE75" s="433"/>
      <c r="AF75" s="433"/>
      <c r="AG75" s="433"/>
      <c r="AH75" s="433"/>
      <c r="AI75" s="433"/>
      <c r="AJ75" s="433"/>
      <c r="AK75" s="433"/>
      <c r="AL75" s="433"/>
      <c r="AM75" s="434"/>
      <c r="AN75" s="449" t="s">
        <v>836</v>
      </c>
      <c r="AO75" s="433"/>
      <c r="AP75" s="433"/>
      <c r="AQ75" s="433"/>
      <c r="AR75" s="433"/>
      <c r="AS75" s="433"/>
      <c r="AT75" s="450"/>
      <c r="AU75" s="27"/>
      <c r="AV75" s="439" t="s">
        <v>849</v>
      </c>
      <c r="AW75" s="440"/>
      <c r="AX75" s="440"/>
      <c r="AY75" s="440"/>
      <c r="AZ75" s="440"/>
      <c r="BA75" s="440"/>
      <c r="BB75" s="440"/>
      <c r="BC75" s="441"/>
      <c r="BD75" s="432" t="str">
        <f>AV81</f>
        <v>ＴＤＣ</v>
      </c>
      <c r="BE75" s="433"/>
      <c r="BF75" s="433"/>
      <c r="BG75" s="433"/>
      <c r="BH75" s="433"/>
      <c r="BI75" s="433"/>
      <c r="BJ75" s="433"/>
      <c r="BK75" s="433"/>
      <c r="BL75" s="433"/>
      <c r="BM75" s="445"/>
      <c r="BN75" s="432" t="str">
        <f>AV90</f>
        <v>村田</v>
      </c>
      <c r="BO75" s="433"/>
      <c r="BP75" s="433"/>
      <c r="BQ75" s="433"/>
      <c r="BR75" s="433"/>
      <c r="BS75" s="433"/>
      <c r="BT75" s="433"/>
      <c r="BU75" s="433"/>
      <c r="BV75" s="433"/>
      <c r="BW75" s="445"/>
      <c r="BX75" s="432" t="str">
        <f>AV99</f>
        <v>ＴＤＣ</v>
      </c>
      <c r="BY75" s="433"/>
      <c r="BZ75" s="433"/>
      <c r="CA75" s="433"/>
      <c r="CB75" s="433"/>
      <c r="CC75" s="433"/>
      <c r="CD75" s="433"/>
      <c r="CE75" s="433"/>
      <c r="CF75" s="433"/>
      <c r="CG75" s="434"/>
      <c r="CH75" s="449" t="s">
        <v>836</v>
      </c>
      <c r="CI75" s="433"/>
      <c r="CJ75" s="433"/>
      <c r="CK75" s="433"/>
      <c r="CL75" s="433"/>
      <c r="CM75" s="433"/>
      <c r="CN75" s="450"/>
      <c r="CQ75" s="46"/>
    </row>
    <row r="76" spans="2:92" ht="10.5" customHeight="1">
      <c r="B76" s="430"/>
      <c r="C76" s="303"/>
      <c r="D76" s="303"/>
      <c r="E76" s="303"/>
      <c r="F76" s="303"/>
      <c r="G76" s="303"/>
      <c r="H76" s="303"/>
      <c r="I76" s="317"/>
      <c r="J76" s="305"/>
      <c r="K76" s="303"/>
      <c r="L76" s="303"/>
      <c r="M76" s="303"/>
      <c r="N76" s="303"/>
      <c r="O76" s="303"/>
      <c r="P76" s="303"/>
      <c r="Q76" s="303"/>
      <c r="R76" s="303"/>
      <c r="S76" s="317"/>
      <c r="T76" s="305"/>
      <c r="U76" s="303"/>
      <c r="V76" s="303"/>
      <c r="W76" s="303"/>
      <c r="X76" s="303"/>
      <c r="Y76" s="303"/>
      <c r="Z76" s="303"/>
      <c r="AA76" s="303"/>
      <c r="AB76" s="303"/>
      <c r="AC76" s="317"/>
      <c r="AD76" s="305"/>
      <c r="AE76" s="303"/>
      <c r="AF76" s="303"/>
      <c r="AG76" s="303"/>
      <c r="AH76" s="303"/>
      <c r="AI76" s="303"/>
      <c r="AJ76" s="303"/>
      <c r="AK76" s="303"/>
      <c r="AL76" s="303"/>
      <c r="AM76" s="392"/>
      <c r="AN76" s="451"/>
      <c r="AO76" s="303"/>
      <c r="AP76" s="303"/>
      <c r="AQ76" s="303"/>
      <c r="AR76" s="303"/>
      <c r="AS76" s="303"/>
      <c r="AT76" s="351"/>
      <c r="AU76" s="56"/>
      <c r="AV76" s="442"/>
      <c r="AW76" s="443"/>
      <c r="AX76" s="443"/>
      <c r="AY76" s="443"/>
      <c r="AZ76" s="443"/>
      <c r="BA76" s="443"/>
      <c r="BB76" s="443"/>
      <c r="BC76" s="444"/>
      <c r="BD76" s="305"/>
      <c r="BE76" s="303"/>
      <c r="BF76" s="303"/>
      <c r="BG76" s="303"/>
      <c r="BH76" s="303"/>
      <c r="BI76" s="303"/>
      <c r="BJ76" s="303"/>
      <c r="BK76" s="303"/>
      <c r="BL76" s="303"/>
      <c r="BM76" s="317"/>
      <c r="BN76" s="305"/>
      <c r="BO76" s="303"/>
      <c r="BP76" s="303"/>
      <c r="BQ76" s="303"/>
      <c r="BR76" s="303"/>
      <c r="BS76" s="303"/>
      <c r="BT76" s="303"/>
      <c r="BU76" s="303"/>
      <c r="BV76" s="303"/>
      <c r="BW76" s="317"/>
      <c r="BX76" s="305"/>
      <c r="BY76" s="303"/>
      <c r="BZ76" s="303"/>
      <c r="CA76" s="303"/>
      <c r="CB76" s="303"/>
      <c r="CC76" s="303"/>
      <c r="CD76" s="303"/>
      <c r="CE76" s="303"/>
      <c r="CF76" s="303"/>
      <c r="CG76" s="392"/>
      <c r="CH76" s="451"/>
      <c r="CI76" s="303"/>
      <c r="CJ76" s="303"/>
      <c r="CK76" s="303"/>
      <c r="CL76" s="303"/>
      <c r="CM76" s="303"/>
      <c r="CN76" s="351"/>
    </row>
    <row r="77" spans="1:117" s="23" customFormat="1" ht="10.5" customHeight="1">
      <c r="A77" s="22"/>
      <c r="B77" s="430"/>
      <c r="C77" s="303"/>
      <c r="D77" s="303"/>
      <c r="E77" s="303"/>
      <c r="F77" s="303"/>
      <c r="G77" s="303"/>
      <c r="H77" s="303"/>
      <c r="I77" s="317"/>
      <c r="J77" s="305" t="str">
        <f>B84</f>
        <v>Ａ</v>
      </c>
      <c r="K77" s="303"/>
      <c r="L77" s="303"/>
      <c r="M77" s="303"/>
      <c r="N77" s="303"/>
      <c r="O77" s="303"/>
      <c r="P77" s="303"/>
      <c r="Q77" s="303"/>
      <c r="R77" s="303"/>
      <c r="S77" s="317"/>
      <c r="T77" s="305" t="str">
        <f>B93</f>
        <v>ＴＣ</v>
      </c>
      <c r="U77" s="303"/>
      <c r="V77" s="303"/>
      <c r="W77" s="303"/>
      <c r="X77" s="303"/>
      <c r="Y77" s="303"/>
      <c r="Z77" s="303"/>
      <c r="AA77" s="303"/>
      <c r="AB77" s="303"/>
      <c r="AC77" s="317"/>
      <c r="AD77" s="305">
        <f>B104</f>
        <v>0</v>
      </c>
      <c r="AE77" s="303"/>
      <c r="AF77" s="303"/>
      <c r="AG77" s="303"/>
      <c r="AH77" s="303"/>
      <c r="AI77" s="303"/>
      <c r="AJ77" s="303"/>
      <c r="AK77" s="303"/>
      <c r="AL77" s="303"/>
      <c r="AM77" s="392"/>
      <c r="AN77" s="446" t="s">
        <v>838</v>
      </c>
      <c r="AO77" s="447"/>
      <c r="AP77" s="447"/>
      <c r="AQ77" s="447"/>
      <c r="AR77" s="447"/>
      <c r="AS77" s="447"/>
      <c r="AT77" s="448"/>
      <c r="AU77" s="56"/>
      <c r="AV77" s="442"/>
      <c r="AW77" s="443"/>
      <c r="AX77" s="443"/>
      <c r="AY77" s="443"/>
      <c r="AZ77" s="443"/>
      <c r="BA77" s="443"/>
      <c r="BB77" s="443"/>
      <c r="BC77" s="444"/>
      <c r="BD77" s="305" t="s">
        <v>24</v>
      </c>
      <c r="BE77" s="303"/>
      <c r="BF77" s="303"/>
      <c r="BG77" s="303"/>
      <c r="BH77" s="303"/>
      <c r="BI77" s="303"/>
      <c r="BJ77" s="303"/>
      <c r="BK77" s="303"/>
      <c r="BL77" s="303"/>
      <c r="BM77" s="317"/>
      <c r="BN77" s="305"/>
      <c r="BO77" s="303"/>
      <c r="BP77" s="303"/>
      <c r="BQ77" s="303"/>
      <c r="BR77" s="303"/>
      <c r="BS77" s="303"/>
      <c r="BT77" s="303"/>
      <c r="BU77" s="303"/>
      <c r="BV77" s="303"/>
      <c r="BW77" s="317"/>
      <c r="BX77" s="305" t="s">
        <v>1608</v>
      </c>
      <c r="BY77" s="303"/>
      <c r="BZ77" s="303"/>
      <c r="CA77" s="303"/>
      <c r="CB77" s="303"/>
      <c r="CC77" s="303"/>
      <c r="CD77" s="303"/>
      <c r="CE77" s="303"/>
      <c r="CF77" s="303"/>
      <c r="CG77" s="392"/>
      <c r="CH77" s="446" t="s">
        <v>838</v>
      </c>
      <c r="CI77" s="447"/>
      <c r="CJ77" s="447"/>
      <c r="CK77" s="447"/>
      <c r="CL77" s="447"/>
      <c r="CM77" s="447"/>
      <c r="CN77" s="448"/>
      <c r="CO77" s="22"/>
      <c r="CP77" s="22"/>
      <c r="CQ77" s="22"/>
      <c r="CR77" s="22"/>
      <c r="CS77" s="22"/>
      <c r="CT77" s="22"/>
      <c r="CU77" s="22"/>
      <c r="CY77" s="22"/>
      <c r="CZ77" s="22"/>
      <c r="DA77" s="22"/>
      <c r="DB77" s="22"/>
      <c r="DC77" s="22"/>
      <c r="DI77" s="78"/>
      <c r="DJ77" s="78"/>
      <c r="DK77" s="78"/>
      <c r="DL77" s="78"/>
      <c r="DM77" s="78"/>
    </row>
    <row r="78" spans="1:117" s="23" customFormat="1" ht="10.5" customHeight="1">
      <c r="A78" s="22"/>
      <c r="B78" s="430"/>
      <c r="C78" s="303"/>
      <c r="D78" s="303"/>
      <c r="E78" s="303"/>
      <c r="F78" s="303"/>
      <c r="G78" s="303"/>
      <c r="H78" s="303"/>
      <c r="I78" s="317"/>
      <c r="J78" s="305"/>
      <c r="K78" s="303"/>
      <c r="L78" s="303"/>
      <c r="M78" s="303"/>
      <c r="N78" s="303"/>
      <c r="O78" s="303"/>
      <c r="P78" s="303"/>
      <c r="Q78" s="303"/>
      <c r="R78" s="303"/>
      <c r="S78" s="317"/>
      <c r="T78" s="305"/>
      <c r="U78" s="303"/>
      <c r="V78" s="303"/>
      <c r="W78" s="303"/>
      <c r="X78" s="303"/>
      <c r="Y78" s="303"/>
      <c r="Z78" s="303"/>
      <c r="AA78" s="303"/>
      <c r="AB78" s="303"/>
      <c r="AC78" s="317"/>
      <c r="AD78" s="305"/>
      <c r="AE78" s="303"/>
      <c r="AF78" s="303"/>
      <c r="AG78" s="303"/>
      <c r="AH78" s="303"/>
      <c r="AI78" s="303"/>
      <c r="AJ78" s="303"/>
      <c r="AK78" s="303"/>
      <c r="AL78" s="303"/>
      <c r="AM78" s="392"/>
      <c r="AN78" s="446"/>
      <c r="AO78" s="447"/>
      <c r="AP78" s="447"/>
      <c r="AQ78" s="447"/>
      <c r="AR78" s="447"/>
      <c r="AS78" s="447"/>
      <c r="AT78" s="448"/>
      <c r="AU78" s="56"/>
      <c r="AV78" s="442"/>
      <c r="AW78" s="443"/>
      <c r="AX78" s="443"/>
      <c r="AY78" s="443"/>
      <c r="AZ78" s="443"/>
      <c r="BA78" s="443"/>
      <c r="BB78" s="443"/>
      <c r="BC78" s="444"/>
      <c r="BD78" s="305"/>
      <c r="BE78" s="303"/>
      <c r="BF78" s="303"/>
      <c r="BG78" s="303"/>
      <c r="BH78" s="303"/>
      <c r="BI78" s="303"/>
      <c r="BJ78" s="303"/>
      <c r="BK78" s="303"/>
      <c r="BL78" s="303"/>
      <c r="BM78" s="317"/>
      <c r="BN78" s="305"/>
      <c r="BO78" s="303"/>
      <c r="BP78" s="303"/>
      <c r="BQ78" s="303"/>
      <c r="BR78" s="303"/>
      <c r="BS78" s="303"/>
      <c r="BT78" s="303"/>
      <c r="BU78" s="303"/>
      <c r="BV78" s="303"/>
      <c r="BW78" s="317"/>
      <c r="BX78" s="305"/>
      <c r="BY78" s="303"/>
      <c r="BZ78" s="303"/>
      <c r="CA78" s="303"/>
      <c r="CB78" s="303"/>
      <c r="CC78" s="303"/>
      <c r="CD78" s="303"/>
      <c r="CE78" s="303"/>
      <c r="CF78" s="303"/>
      <c r="CG78" s="392"/>
      <c r="CH78" s="446"/>
      <c r="CI78" s="447"/>
      <c r="CJ78" s="447"/>
      <c r="CK78" s="447"/>
      <c r="CL78" s="447"/>
      <c r="CM78" s="447"/>
      <c r="CN78" s="448"/>
      <c r="CO78" s="22"/>
      <c r="CP78" s="22"/>
      <c r="CQ78" s="22"/>
      <c r="CR78" s="22"/>
      <c r="CS78" s="22"/>
      <c r="CT78" s="22"/>
      <c r="CU78" s="22"/>
      <c r="CY78" s="22"/>
      <c r="CZ78" s="22"/>
      <c r="DA78" s="22"/>
      <c r="DB78" s="22"/>
      <c r="DC78" s="22"/>
      <c r="DI78" s="78"/>
      <c r="DJ78" s="78"/>
      <c r="DK78" s="78"/>
      <c r="DL78" s="78"/>
      <c r="DM78" s="78"/>
    </row>
    <row r="79" spans="2:117" ht="10.5" customHeight="1">
      <c r="B79" s="430"/>
      <c r="C79" s="303"/>
      <c r="D79" s="303"/>
      <c r="E79" s="303"/>
      <c r="F79" s="303"/>
      <c r="G79" s="303"/>
      <c r="H79" s="303"/>
      <c r="I79" s="317"/>
      <c r="J79" s="435">
        <f>IF(AN81=AN90,((Y83+Y86+T86+AI83+AD86+AI86+T89+Y89+AD89+AI89)/(T86+Y83+Y86+AI83+AI86+AD86+AB81+AB84+W84+AL81+AL84+AG84+W87+AB87+AG87+AL87+AI89+U89+Y89+T89)),"")</f>
      </c>
      <c r="K79" s="436"/>
      <c r="L79" s="436"/>
      <c r="M79" s="436"/>
      <c r="N79" s="436"/>
      <c r="O79" s="436"/>
      <c r="P79" s="436"/>
      <c r="Q79" s="436"/>
      <c r="R79" s="436"/>
      <c r="S79" s="437"/>
      <c r="T79" s="435">
        <f>IF(AN90=AN99,((O92+O95+O98+J95+J98+AD95+AI95+AD98+AI98+AI92)/(AI92+AI95+AD95+AL90+AL93+AG93+AG96+AL96+AI98+AD98+R90+R93+R96+M93+M96+O92+O95+O98+J95+J98)),"")</f>
      </c>
      <c r="U79" s="436"/>
      <c r="V79" s="436"/>
      <c r="W79" s="436"/>
      <c r="X79" s="436"/>
      <c r="Y79" s="436"/>
      <c r="Z79" s="436"/>
      <c r="AA79" s="436"/>
      <c r="AB79" s="436"/>
      <c r="AC79" s="437"/>
      <c r="AD79" s="435">
        <f>IF(AN99=AN90,((Y101+Y104+T104+T107+Y107+O101+O104+O107+J104+J107)/(T104+Y101+Y104+AB99+AB102+W102+W105+AB105+Y107+T107+R99+R102+R105+M102+M105+O101+O104+O107+J104+J107)),"")</f>
      </c>
      <c r="AE79" s="436"/>
      <c r="AF79" s="436"/>
      <c r="AG79" s="436"/>
      <c r="AH79" s="436"/>
      <c r="AI79" s="436"/>
      <c r="AJ79" s="436"/>
      <c r="AK79" s="436"/>
      <c r="AL79" s="436"/>
      <c r="AM79" s="438"/>
      <c r="AN79" s="446"/>
      <c r="AO79" s="447"/>
      <c r="AP79" s="447"/>
      <c r="AQ79" s="447"/>
      <c r="AR79" s="447"/>
      <c r="AS79" s="447"/>
      <c r="AT79" s="448"/>
      <c r="AU79" s="56"/>
      <c r="AV79" s="442"/>
      <c r="AW79" s="443"/>
      <c r="AX79" s="443"/>
      <c r="AY79" s="443"/>
      <c r="AZ79" s="443"/>
      <c r="BA79" s="443"/>
      <c r="BB79" s="443"/>
      <c r="BC79" s="444"/>
      <c r="BD79" s="435">
        <f>IF(CH81=CH90,((BS83+BS86+BN86+CC83+BX86+CC86+BN89+BS89+BX89+CC89)/(BN86+BS83+BS86+CC83+CC86+BX86+BV81+BV84+BQ84+CF81+CF84+CA84+BQ87+BV87+CA87+CF87+CC89+BO89+BS89+BN89)),"")</f>
      </c>
      <c r="BE79" s="436"/>
      <c r="BF79" s="436"/>
      <c r="BG79" s="436"/>
      <c r="BH79" s="436"/>
      <c r="BI79" s="436"/>
      <c r="BJ79" s="436"/>
      <c r="BK79" s="436"/>
      <c r="BL79" s="436"/>
      <c r="BM79" s="437"/>
      <c r="BN79" s="435">
        <f>IF(CH90=CH99,((BI92+BI95+BI98+BD95+BD98+BX95+CC95+BX98+CC98+CC92)/(CC92+CC95+BX95+CF90+CF93+CA93+CA96+CF96+CC98+BX98+BL90+BL93+BL96+BG93+BG96+BI92+BI95+BI98+BD95+BD98)),"")</f>
      </c>
      <c r="BO79" s="436"/>
      <c r="BP79" s="436"/>
      <c r="BQ79" s="436"/>
      <c r="BR79" s="436"/>
      <c r="BS79" s="436"/>
      <c r="BT79" s="436"/>
      <c r="BU79" s="436"/>
      <c r="BV79" s="436"/>
      <c r="BW79" s="437"/>
      <c r="BX79" s="435">
        <f>IF(CH99=CH90,((BS101+BS104+BN104+BN107+BS107+BI101+BI104+BI107+BD104+BD107)/(BN104+BS101+BS104+BV99+BV102+BQ102+BQ105+BV105+BS107+BN107+BL99+BL102+BL105+BG102+BG105+BI101+BI104+BI107+BD104+BD107)),"")</f>
      </c>
      <c r="BY79" s="436"/>
      <c r="BZ79" s="436"/>
      <c r="CA79" s="436"/>
      <c r="CB79" s="436"/>
      <c r="CC79" s="436"/>
      <c r="CD79" s="436"/>
      <c r="CE79" s="436"/>
      <c r="CF79" s="436"/>
      <c r="CG79" s="438"/>
      <c r="CH79" s="446"/>
      <c r="CI79" s="447"/>
      <c r="CJ79" s="447"/>
      <c r="CK79" s="447"/>
      <c r="CL79" s="447"/>
      <c r="CM79" s="447"/>
      <c r="CN79" s="448"/>
      <c r="DI79" s="78"/>
      <c r="DJ79" s="78"/>
      <c r="DK79" s="78"/>
      <c r="DL79" s="78"/>
      <c r="DM79" s="78"/>
    </row>
    <row r="80" spans="1:117" ht="8.25" customHeight="1">
      <c r="A80" s="63"/>
      <c r="B80" s="430"/>
      <c r="C80" s="303"/>
      <c r="D80" s="303"/>
      <c r="E80" s="303"/>
      <c r="F80" s="303"/>
      <c r="G80" s="303"/>
      <c r="H80" s="303"/>
      <c r="I80" s="317"/>
      <c r="J80" s="435"/>
      <c r="K80" s="436"/>
      <c r="L80" s="436"/>
      <c r="M80" s="436"/>
      <c r="N80" s="436"/>
      <c r="O80" s="436"/>
      <c r="P80" s="436"/>
      <c r="Q80" s="436"/>
      <c r="R80" s="436"/>
      <c r="S80" s="437"/>
      <c r="T80" s="435"/>
      <c r="U80" s="436"/>
      <c r="V80" s="436"/>
      <c r="W80" s="436"/>
      <c r="X80" s="436"/>
      <c r="Y80" s="436"/>
      <c r="Z80" s="436"/>
      <c r="AA80" s="436"/>
      <c r="AB80" s="436"/>
      <c r="AC80" s="437"/>
      <c r="AD80" s="435"/>
      <c r="AE80" s="436"/>
      <c r="AF80" s="436"/>
      <c r="AG80" s="436"/>
      <c r="AH80" s="436"/>
      <c r="AI80" s="436"/>
      <c r="AJ80" s="436"/>
      <c r="AK80" s="436"/>
      <c r="AL80" s="436"/>
      <c r="AM80" s="438"/>
      <c r="AN80" s="446"/>
      <c r="AO80" s="447"/>
      <c r="AP80" s="447"/>
      <c r="AQ80" s="447"/>
      <c r="AR80" s="447"/>
      <c r="AS80" s="447"/>
      <c r="AT80" s="448"/>
      <c r="AU80" s="56"/>
      <c r="AV80" s="442"/>
      <c r="AW80" s="443"/>
      <c r="AX80" s="443"/>
      <c r="AY80" s="443"/>
      <c r="AZ80" s="443"/>
      <c r="BA80" s="443"/>
      <c r="BB80" s="443"/>
      <c r="BC80" s="444"/>
      <c r="BD80" s="435"/>
      <c r="BE80" s="436"/>
      <c r="BF80" s="436"/>
      <c r="BG80" s="436"/>
      <c r="BH80" s="436"/>
      <c r="BI80" s="436"/>
      <c r="BJ80" s="436"/>
      <c r="BK80" s="436"/>
      <c r="BL80" s="436"/>
      <c r="BM80" s="437"/>
      <c r="BN80" s="435"/>
      <c r="BO80" s="436"/>
      <c r="BP80" s="436"/>
      <c r="BQ80" s="436"/>
      <c r="BR80" s="436"/>
      <c r="BS80" s="436"/>
      <c r="BT80" s="436"/>
      <c r="BU80" s="436"/>
      <c r="BV80" s="436"/>
      <c r="BW80" s="437"/>
      <c r="BX80" s="435"/>
      <c r="BY80" s="436"/>
      <c r="BZ80" s="436"/>
      <c r="CA80" s="436"/>
      <c r="CB80" s="436"/>
      <c r="CC80" s="436"/>
      <c r="CD80" s="436"/>
      <c r="CE80" s="436"/>
      <c r="CF80" s="436"/>
      <c r="CG80" s="438"/>
      <c r="CH80" s="446"/>
      <c r="CI80" s="447"/>
      <c r="CJ80" s="447"/>
      <c r="CK80" s="447"/>
      <c r="CL80" s="447"/>
      <c r="CM80" s="447"/>
      <c r="CN80" s="448"/>
      <c r="DI80" s="78"/>
      <c r="DJ80" s="78"/>
      <c r="DK80" s="78"/>
      <c r="DL80" s="78"/>
      <c r="DM80" s="78"/>
    </row>
    <row r="81" spans="1:92" ht="10.5" customHeight="1">
      <c r="A81" s="350">
        <f>AR87</f>
        <v>2</v>
      </c>
      <c r="B81" s="424" t="s">
        <v>1607</v>
      </c>
      <c r="C81" s="400"/>
      <c r="D81" s="400"/>
      <c r="E81" s="400"/>
      <c r="F81" s="400"/>
      <c r="G81" s="400"/>
      <c r="H81" s="400"/>
      <c r="I81" s="425"/>
      <c r="J81" s="407">
        <f>IF(T81="","丸付数字は試合順序","")</f>
      </c>
      <c r="K81" s="408"/>
      <c r="L81" s="408"/>
      <c r="M81" s="408"/>
      <c r="N81" s="408"/>
      <c r="O81" s="408"/>
      <c r="P81" s="408"/>
      <c r="Q81" s="408"/>
      <c r="R81" s="408"/>
      <c r="S81" s="408"/>
      <c r="T81" s="413" t="str">
        <f>IF(W84="D","",IF(T83=4,"④",IF(T83=3,"③",IF(T83=5,"⑤",T83))))</f>
        <v>④</v>
      </c>
      <c r="U81" s="400"/>
      <c r="V81" s="431" t="s">
        <v>600</v>
      </c>
      <c r="W81" s="400">
        <f>IF(W84="D","③",5-T83)</f>
        <v>1</v>
      </c>
      <c r="X81" s="400"/>
      <c r="Y81" s="400" t="s">
        <v>1626</v>
      </c>
      <c r="Z81" s="400"/>
      <c r="AA81" s="431" t="s">
        <v>600</v>
      </c>
      <c r="AB81" s="400">
        <v>1</v>
      </c>
      <c r="AC81" s="425"/>
      <c r="AD81" s="413">
        <f>IF(AG84="Ｄ","②",IF(AD83=4,"④",IF(AD83=3,"③",IF(AD83=5,"⑤",AD83))))</f>
        <v>2</v>
      </c>
      <c r="AE81" s="400"/>
      <c r="AF81" s="431" t="s">
        <v>600</v>
      </c>
      <c r="AG81" s="400">
        <f>IF(AG84="Ｄ","",(5-AD83))</f>
        <v>3</v>
      </c>
      <c r="AH81" s="400"/>
      <c r="AI81" s="400">
        <v>1</v>
      </c>
      <c r="AJ81" s="400"/>
      <c r="AK81" s="431" t="s">
        <v>600</v>
      </c>
      <c r="AL81" s="400">
        <v>6</v>
      </c>
      <c r="AM81" s="401"/>
      <c r="AN81" s="393">
        <f>IF(T81="","",COUNTIF(T81:AH83,"③*")+COUNTIF(T81:AM83,"④*")+COUNTIF(T81:AH83,"⑤*"))</f>
        <v>1</v>
      </c>
      <c r="AO81" s="394"/>
      <c r="AP81" s="394"/>
      <c r="AQ81" s="394"/>
      <c r="AR81" s="402">
        <f>IF(T81="","",2-AN81)</f>
        <v>1</v>
      </c>
      <c r="AS81" s="402"/>
      <c r="AT81" s="403"/>
      <c r="AU81" s="56"/>
      <c r="AV81" s="424" t="str">
        <f>IF(W14="D","リーグ2・３位",VLOOKUP(3,A40:I69,2,FALSE))</f>
        <v>ＴＤＣ</v>
      </c>
      <c r="AW81" s="400"/>
      <c r="AX81" s="400"/>
      <c r="AY81" s="400"/>
      <c r="AZ81" s="400"/>
      <c r="BA81" s="400"/>
      <c r="BB81" s="400"/>
      <c r="BC81" s="425"/>
      <c r="BD81" s="407">
        <f>IF(BS84="女","早く集まったチームから","")</f>
      </c>
      <c r="BE81" s="408"/>
      <c r="BF81" s="408"/>
      <c r="BG81" s="408"/>
      <c r="BH81" s="408"/>
      <c r="BI81" s="408"/>
      <c r="BJ81" s="408"/>
      <c r="BK81" s="408"/>
      <c r="BL81" s="408"/>
      <c r="BM81" s="408"/>
      <c r="BN81" s="413" t="s">
        <v>1665</v>
      </c>
      <c r="BO81" s="400"/>
      <c r="BP81" s="431" t="s">
        <v>600</v>
      </c>
      <c r="BQ81" s="400">
        <v>1</v>
      </c>
      <c r="BR81" s="400"/>
      <c r="BS81" s="400" t="s">
        <v>1655</v>
      </c>
      <c r="BT81" s="400"/>
      <c r="BU81" s="431" t="s">
        <v>600</v>
      </c>
      <c r="BV81" s="400">
        <v>1</v>
      </c>
      <c r="BW81" s="425"/>
      <c r="BX81" s="413">
        <v>1</v>
      </c>
      <c r="BY81" s="400"/>
      <c r="BZ81" s="431" t="s">
        <v>600</v>
      </c>
      <c r="CA81" s="400">
        <v>4</v>
      </c>
      <c r="CB81" s="400"/>
      <c r="CC81" s="400">
        <v>1</v>
      </c>
      <c r="CD81" s="400"/>
      <c r="CE81" s="431" t="s">
        <v>600</v>
      </c>
      <c r="CF81" s="400">
        <v>4</v>
      </c>
      <c r="CG81" s="401"/>
      <c r="CH81" s="393">
        <v>1</v>
      </c>
      <c r="CI81" s="394"/>
      <c r="CJ81" s="394"/>
      <c r="CK81" s="394"/>
      <c r="CL81" s="402">
        <v>1</v>
      </c>
      <c r="CM81" s="402"/>
      <c r="CN81" s="403"/>
    </row>
    <row r="82" spans="1:92" ht="10.5" customHeight="1">
      <c r="A82" s="350"/>
      <c r="B82" s="426"/>
      <c r="C82" s="398"/>
      <c r="D82" s="398"/>
      <c r="E82" s="398"/>
      <c r="F82" s="398"/>
      <c r="G82" s="398"/>
      <c r="H82" s="398"/>
      <c r="I82" s="427"/>
      <c r="J82" s="409"/>
      <c r="K82" s="410"/>
      <c r="L82" s="410"/>
      <c r="M82" s="410"/>
      <c r="N82" s="410"/>
      <c r="O82" s="410"/>
      <c r="P82" s="410"/>
      <c r="Q82" s="410"/>
      <c r="R82" s="410"/>
      <c r="S82" s="410"/>
      <c r="T82" s="414"/>
      <c r="U82" s="398"/>
      <c r="V82" s="406"/>
      <c r="W82" s="398"/>
      <c r="X82" s="398"/>
      <c r="Y82" s="398"/>
      <c r="Z82" s="398"/>
      <c r="AA82" s="406"/>
      <c r="AB82" s="398"/>
      <c r="AC82" s="427"/>
      <c r="AD82" s="414"/>
      <c r="AE82" s="398"/>
      <c r="AF82" s="406"/>
      <c r="AG82" s="398"/>
      <c r="AH82" s="398"/>
      <c r="AI82" s="398"/>
      <c r="AJ82" s="398"/>
      <c r="AK82" s="406"/>
      <c r="AL82" s="398"/>
      <c r="AM82" s="399"/>
      <c r="AN82" s="395"/>
      <c r="AO82" s="396"/>
      <c r="AP82" s="396"/>
      <c r="AQ82" s="396"/>
      <c r="AR82" s="404"/>
      <c r="AS82" s="404"/>
      <c r="AT82" s="405"/>
      <c r="AU82" s="56"/>
      <c r="AV82" s="426"/>
      <c r="AW82" s="398"/>
      <c r="AX82" s="398"/>
      <c r="AY82" s="398"/>
      <c r="AZ82" s="398"/>
      <c r="BA82" s="398"/>
      <c r="BB82" s="398"/>
      <c r="BC82" s="427"/>
      <c r="BD82" s="409"/>
      <c r="BE82" s="410"/>
      <c r="BF82" s="410"/>
      <c r="BG82" s="410"/>
      <c r="BH82" s="410"/>
      <c r="BI82" s="410"/>
      <c r="BJ82" s="410"/>
      <c r="BK82" s="410"/>
      <c r="BL82" s="410"/>
      <c r="BM82" s="410"/>
      <c r="BN82" s="414"/>
      <c r="BO82" s="398"/>
      <c r="BP82" s="406"/>
      <c r="BQ82" s="398"/>
      <c r="BR82" s="398"/>
      <c r="BS82" s="398"/>
      <c r="BT82" s="398"/>
      <c r="BU82" s="406"/>
      <c r="BV82" s="398"/>
      <c r="BW82" s="427"/>
      <c r="BX82" s="414"/>
      <c r="BY82" s="398"/>
      <c r="BZ82" s="406"/>
      <c r="CA82" s="398"/>
      <c r="CB82" s="398"/>
      <c r="CC82" s="398"/>
      <c r="CD82" s="398"/>
      <c r="CE82" s="406"/>
      <c r="CF82" s="398"/>
      <c r="CG82" s="399"/>
      <c r="CH82" s="395"/>
      <c r="CI82" s="396"/>
      <c r="CJ82" s="396"/>
      <c r="CK82" s="396"/>
      <c r="CL82" s="404"/>
      <c r="CM82" s="404"/>
      <c r="CN82" s="405"/>
    </row>
    <row r="83" spans="1:92" ht="10.5" customHeight="1" hidden="1">
      <c r="A83" s="350"/>
      <c r="B83" s="426"/>
      <c r="C83" s="398"/>
      <c r="D83" s="398"/>
      <c r="E83" s="398"/>
      <c r="F83" s="398"/>
      <c r="G83" s="398"/>
      <c r="H83" s="398"/>
      <c r="I83" s="427"/>
      <c r="J83" s="409"/>
      <c r="K83" s="410"/>
      <c r="L83" s="410"/>
      <c r="M83" s="410"/>
      <c r="N83" s="410"/>
      <c r="O83" s="410"/>
      <c r="P83" s="410"/>
      <c r="Q83" s="410"/>
      <c r="R83" s="410"/>
      <c r="S83" s="410"/>
      <c r="T83" s="267">
        <f>COUNTIF(T84:U88,"⑥")+COUNTIF(Y81:Z88,"⑥")</f>
        <v>4</v>
      </c>
      <c r="U83" s="268"/>
      <c r="V83" s="269"/>
      <c r="W83" s="268"/>
      <c r="X83" s="268"/>
      <c r="Y83" s="268" t="str">
        <f>IF(Y81="⑥","6",Y81)</f>
        <v>6</v>
      </c>
      <c r="Z83" s="268"/>
      <c r="AA83" s="269"/>
      <c r="AB83" s="268"/>
      <c r="AC83" s="270"/>
      <c r="AD83" s="267">
        <f>COUNTIF(AD84:AJ88,"⑥")+COUNTIF(AI81,"⑥")</f>
        <v>2</v>
      </c>
      <c r="AE83" s="268"/>
      <c r="AF83" s="269"/>
      <c r="AG83" s="268"/>
      <c r="AH83" s="268"/>
      <c r="AI83" s="268">
        <f>IF(AI81="⑥","6",AI81)</f>
        <v>1</v>
      </c>
      <c r="AJ83" s="268"/>
      <c r="AK83" s="269"/>
      <c r="AL83" s="268"/>
      <c r="AM83" s="271"/>
      <c r="AN83" s="395"/>
      <c r="AO83" s="396"/>
      <c r="AP83" s="396"/>
      <c r="AQ83" s="396"/>
      <c r="AR83" s="404"/>
      <c r="AS83" s="404"/>
      <c r="AT83" s="405"/>
      <c r="AU83" s="56"/>
      <c r="AV83" s="426"/>
      <c r="AW83" s="398"/>
      <c r="AX83" s="398"/>
      <c r="AY83" s="398"/>
      <c r="AZ83" s="398"/>
      <c r="BA83" s="398"/>
      <c r="BB83" s="398"/>
      <c r="BC83" s="427"/>
      <c r="BD83" s="409"/>
      <c r="BE83" s="410"/>
      <c r="BF83" s="410"/>
      <c r="BG83" s="410"/>
      <c r="BH83" s="410"/>
      <c r="BI83" s="410"/>
      <c r="BJ83" s="410"/>
      <c r="BK83" s="410"/>
      <c r="BL83" s="410"/>
      <c r="BM83" s="410"/>
      <c r="BN83" s="267">
        <f>COUNTIF(BN84:BO88,"⑥")+COUNTIF(BS81:BT88,"⑥")</f>
        <v>0</v>
      </c>
      <c r="BO83" s="268"/>
      <c r="BP83" s="269"/>
      <c r="BQ83" s="268"/>
      <c r="BR83" s="268"/>
      <c r="BS83" s="268" t="str">
        <f>IF(BS81="⑥","6",BS81)</f>
        <v>④</v>
      </c>
      <c r="BT83" s="268"/>
      <c r="BU83" s="269"/>
      <c r="BV83" s="268"/>
      <c r="BW83" s="270"/>
      <c r="BX83" s="267">
        <f>COUNTIF(BX84:CD88,"⑥")+COUNTIF(CC81,"⑥")</f>
        <v>0</v>
      </c>
      <c r="BY83" s="268"/>
      <c r="BZ83" s="269"/>
      <c r="CA83" s="268"/>
      <c r="CB83" s="268"/>
      <c r="CC83" s="268">
        <f>IF(CC81="⑥","6",CC81)</f>
        <v>1</v>
      </c>
      <c r="CD83" s="268"/>
      <c r="CE83" s="269"/>
      <c r="CF83" s="268"/>
      <c r="CG83" s="271"/>
      <c r="CH83" s="395"/>
      <c r="CI83" s="396"/>
      <c r="CJ83" s="396"/>
      <c r="CK83" s="396"/>
      <c r="CL83" s="404"/>
      <c r="CM83" s="404"/>
      <c r="CN83" s="405"/>
    </row>
    <row r="84" spans="1:92" ht="10.5" customHeight="1">
      <c r="A84" s="38"/>
      <c r="B84" s="426" t="s">
        <v>1608</v>
      </c>
      <c r="C84" s="398"/>
      <c r="D84" s="398"/>
      <c r="E84" s="398"/>
      <c r="F84" s="398"/>
      <c r="G84" s="398"/>
      <c r="H84" s="398"/>
      <c r="I84" s="427"/>
      <c r="J84" s="409"/>
      <c r="K84" s="410"/>
      <c r="L84" s="410"/>
      <c r="M84" s="410"/>
      <c r="N84" s="410"/>
      <c r="O84" s="410"/>
      <c r="P84" s="410"/>
      <c r="Q84" s="410"/>
      <c r="R84" s="410"/>
      <c r="S84" s="410"/>
      <c r="T84" s="414" t="s">
        <v>1653</v>
      </c>
      <c r="U84" s="398"/>
      <c r="V84" s="406" t="s">
        <v>600</v>
      </c>
      <c r="W84" s="398">
        <v>5</v>
      </c>
      <c r="X84" s="398"/>
      <c r="Y84" s="398" t="s">
        <v>1654</v>
      </c>
      <c r="Z84" s="398"/>
      <c r="AA84" s="406" t="s">
        <v>600</v>
      </c>
      <c r="AB84" s="398">
        <v>5</v>
      </c>
      <c r="AC84" s="427"/>
      <c r="AD84" s="414" t="s">
        <v>1626</v>
      </c>
      <c r="AE84" s="398"/>
      <c r="AF84" s="406" t="s">
        <v>600</v>
      </c>
      <c r="AG84" s="398">
        <v>5</v>
      </c>
      <c r="AH84" s="398"/>
      <c r="AI84" s="398">
        <v>2</v>
      </c>
      <c r="AJ84" s="398"/>
      <c r="AK84" s="406" t="s">
        <v>600</v>
      </c>
      <c r="AL84" s="398">
        <v>6</v>
      </c>
      <c r="AM84" s="399"/>
      <c r="AN84" s="395"/>
      <c r="AO84" s="396"/>
      <c r="AP84" s="396"/>
      <c r="AQ84" s="396"/>
      <c r="AR84" s="404"/>
      <c r="AS84" s="404"/>
      <c r="AT84" s="405"/>
      <c r="AU84" s="56"/>
      <c r="AV84" s="426" t="s">
        <v>1660</v>
      </c>
      <c r="AW84" s="398"/>
      <c r="AX84" s="398"/>
      <c r="AY84" s="398"/>
      <c r="AZ84" s="398"/>
      <c r="BA84" s="398"/>
      <c r="BB84" s="398"/>
      <c r="BC84" s="427"/>
      <c r="BD84" s="409"/>
      <c r="BE84" s="410"/>
      <c r="BF84" s="410"/>
      <c r="BG84" s="410"/>
      <c r="BH84" s="410"/>
      <c r="BI84" s="410"/>
      <c r="BJ84" s="410"/>
      <c r="BK84" s="410"/>
      <c r="BL84" s="410"/>
      <c r="BM84" s="410"/>
      <c r="BN84" s="414" t="s">
        <v>1646</v>
      </c>
      <c r="BO84" s="398"/>
      <c r="BP84" s="406" t="s">
        <v>600</v>
      </c>
      <c r="BQ84" s="398">
        <v>3</v>
      </c>
      <c r="BR84" s="398"/>
      <c r="BS84" s="398" t="s">
        <v>1655</v>
      </c>
      <c r="BT84" s="398"/>
      <c r="BU84" s="406" t="s">
        <v>600</v>
      </c>
      <c r="BV84" s="398">
        <v>2</v>
      </c>
      <c r="BW84" s="427"/>
      <c r="BX84" s="414">
        <v>0</v>
      </c>
      <c r="BY84" s="398"/>
      <c r="BZ84" s="406" t="s">
        <v>600</v>
      </c>
      <c r="CA84" s="398">
        <v>4</v>
      </c>
      <c r="CB84" s="398"/>
      <c r="CC84" s="398">
        <v>2</v>
      </c>
      <c r="CD84" s="398"/>
      <c r="CE84" s="406" t="s">
        <v>600</v>
      </c>
      <c r="CF84" s="398">
        <v>4</v>
      </c>
      <c r="CG84" s="399"/>
      <c r="CH84" s="395"/>
      <c r="CI84" s="396"/>
      <c r="CJ84" s="396"/>
      <c r="CK84" s="396"/>
      <c r="CL84" s="404"/>
      <c r="CM84" s="404"/>
      <c r="CN84" s="405"/>
    </row>
    <row r="85" spans="2:92" ht="10.5" customHeight="1">
      <c r="B85" s="426"/>
      <c r="C85" s="398"/>
      <c r="D85" s="398"/>
      <c r="E85" s="398"/>
      <c r="F85" s="398"/>
      <c r="G85" s="398"/>
      <c r="H85" s="398"/>
      <c r="I85" s="427"/>
      <c r="J85" s="409"/>
      <c r="K85" s="410"/>
      <c r="L85" s="410"/>
      <c r="M85" s="410"/>
      <c r="N85" s="410"/>
      <c r="O85" s="410"/>
      <c r="P85" s="410"/>
      <c r="Q85" s="410"/>
      <c r="R85" s="410"/>
      <c r="S85" s="410"/>
      <c r="T85" s="414"/>
      <c r="U85" s="398"/>
      <c r="V85" s="406"/>
      <c r="W85" s="398"/>
      <c r="X85" s="398"/>
      <c r="Y85" s="398"/>
      <c r="Z85" s="398"/>
      <c r="AA85" s="406"/>
      <c r="AB85" s="398"/>
      <c r="AC85" s="427"/>
      <c r="AD85" s="414"/>
      <c r="AE85" s="398"/>
      <c r="AF85" s="406"/>
      <c r="AG85" s="398"/>
      <c r="AH85" s="398"/>
      <c r="AI85" s="398"/>
      <c r="AJ85" s="398"/>
      <c r="AK85" s="406"/>
      <c r="AL85" s="398"/>
      <c r="AM85" s="399"/>
      <c r="AN85" s="395"/>
      <c r="AO85" s="396"/>
      <c r="AP85" s="396"/>
      <c r="AQ85" s="396"/>
      <c r="AR85" s="404"/>
      <c r="AS85" s="404"/>
      <c r="AT85" s="405"/>
      <c r="AV85" s="426"/>
      <c r="AW85" s="398"/>
      <c r="AX85" s="398"/>
      <c r="AY85" s="398"/>
      <c r="AZ85" s="398"/>
      <c r="BA85" s="398"/>
      <c r="BB85" s="398"/>
      <c r="BC85" s="427"/>
      <c r="BD85" s="409"/>
      <c r="BE85" s="410"/>
      <c r="BF85" s="410"/>
      <c r="BG85" s="410"/>
      <c r="BH85" s="410"/>
      <c r="BI85" s="410"/>
      <c r="BJ85" s="410"/>
      <c r="BK85" s="410"/>
      <c r="BL85" s="410"/>
      <c r="BM85" s="410"/>
      <c r="BN85" s="414"/>
      <c r="BO85" s="398"/>
      <c r="BP85" s="406"/>
      <c r="BQ85" s="398"/>
      <c r="BR85" s="398"/>
      <c r="BS85" s="398"/>
      <c r="BT85" s="398"/>
      <c r="BU85" s="406"/>
      <c r="BV85" s="398"/>
      <c r="BW85" s="427"/>
      <c r="BX85" s="414"/>
      <c r="BY85" s="398"/>
      <c r="BZ85" s="406"/>
      <c r="CA85" s="398"/>
      <c r="CB85" s="398"/>
      <c r="CC85" s="398"/>
      <c r="CD85" s="398"/>
      <c r="CE85" s="406"/>
      <c r="CF85" s="398"/>
      <c r="CG85" s="399"/>
      <c r="CH85" s="395"/>
      <c r="CI85" s="396"/>
      <c r="CJ85" s="396"/>
      <c r="CK85" s="396"/>
      <c r="CL85" s="404"/>
      <c r="CM85" s="404"/>
      <c r="CN85" s="405"/>
    </row>
    <row r="86" spans="2:92" ht="10.5" customHeight="1" hidden="1">
      <c r="B86" s="426"/>
      <c r="C86" s="398"/>
      <c r="D86" s="398"/>
      <c r="E86" s="398"/>
      <c r="F86" s="398"/>
      <c r="G86" s="398"/>
      <c r="H86" s="398"/>
      <c r="I86" s="427"/>
      <c r="J86" s="409"/>
      <c r="K86" s="410"/>
      <c r="L86" s="410"/>
      <c r="M86" s="410"/>
      <c r="N86" s="410"/>
      <c r="O86" s="410"/>
      <c r="P86" s="410"/>
      <c r="Q86" s="410"/>
      <c r="R86" s="410"/>
      <c r="S86" s="410"/>
      <c r="T86" s="267" t="str">
        <f>IF(T84="⑥","6",T84)</f>
        <v>6</v>
      </c>
      <c r="U86" s="268"/>
      <c r="V86" s="268"/>
      <c r="W86" s="268"/>
      <c r="X86" s="268"/>
      <c r="Y86" s="268" t="str">
        <f>IF(Y84="⑥","6",Y84)</f>
        <v>6</v>
      </c>
      <c r="Z86" s="268"/>
      <c r="AA86" s="268"/>
      <c r="AB86" s="268"/>
      <c r="AC86" s="270"/>
      <c r="AD86" s="268" t="str">
        <f>IF(AD84="⑥","6",AD84)</f>
        <v>6</v>
      </c>
      <c r="AE86" s="268"/>
      <c r="AF86" s="269"/>
      <c r="AG86" s="268"/>
      <c r="AH86" s="268"/>
      <c r="AI86" s="268">
        <f>IF(AI84="⑥","6",AI84)</f>
        <v>2</v>
      </c>
      <c r="AJ86" s="268"/>
      <c r="AK86" s="269"/>
      <c r="AL86" s="268"/>
      <c r="AM86" s="271"/>
      <c r="AN86" s="280"/>
      <c r="AO86" s="280"/>
      <c r="AP86" s="280"/>
      <c r="AQ86" s="280"/>
      <c r="AR86" s="281"/>
      <c r="AS86" s="281"/>
      <c r="AT86" s="282"/>
      <c r="AV86" s="426"/>
      <c r="AW86" s="398"/>
      <c r="AX86" s="398"/>
      <c r="AY86" s="398"/>
      <c r="AZ86" s="398"/>
      <c r="BA86" s="398"/>
      <c r="BB86" s="398"/>
      <c r="BC86" s="427"/>
      <c r="BD86" s="409"/>
      <c r="BE86" s="410"/>
      <c r="BF86" s="410"/>
      <c r="BG86" s="410"/>
      <c r="BH86" s="410"/>
      <c r="BI86" s="410"/>
      <c r="BJ86" s="410"/>
      <c r="BK86" s="410"/>
      <c r="BL86" s="410"/>
      <c r="BM86" s="410"/>
      <c r="BN86" s="267" t="str">
        <f>IF(BN84="⑥","6",BN84)</f>
        <v>④</v>
      </c>
      <c r="BO86" s="268"/>
      <c r="BP86" s="268"/>
      <c r="BQ86" s="268"/>
      <c r="BR86" s="268"/>
      <c r="BS86" s="268" t="str">
        <f>IF(BS84="⑥","6",BS84)</f>
        <v>④</v>
      </c>
      <c r="BT86" s="268"/>
      <c r="BU86" s="268"/>
      <c r="BV86" s="268"/>
      <c r="BW86" s="270"/>
      <c r="BX86" s="268">
        <f>IF(BX84="⑥","6",BX84)</f>
        <v>0</v>
      </c>
      <c r="BY86" s="268"/>
      <c r="BZ86" s="269"/>
      <c r="CA86" s="268"/>
      <c r="CB86" s="268"/>
      <c r="CC86" s="268">
        <f>IF(CC84="⑥","6",CC84)</f>
        <v>2</v>
      </c>
      <c r="CD86" s="268"/>
      <c r="CE86" s="269"/>
      <c r="CF86" s="268"/>
      <c r="CG86" s="271"/>
      <c r="CH86" s="280"/>
      <c r="CI86" s="280"/>
      <c r="CJ86" s="280"/>
      <c r="CK86" s="280"/>
      <c r="CL86" s="281"/>
      <c r="CM86" s="281"/>
      <c r="CN86" s="282"/>
    </row>
    <row r="87" spans="1:107" ht="10.5" customHeight="1">
      <c r="A87" s="42"/>
      <c r="B87" s="419">
        <f>IF(AN81=AN90,(T83+AD83),"")</f>
      </c>
      <c r="C87" s="419"/>
      <c r="D87" s="419"/>
      <c r="E87" s="419"/>
      <c r="F87" s="419"/>
      <c r="G87" s="419"/>
      <c r="H87" s="419"/>
      <c r="I87" s="420"/>
      <c r="J87" s="409"/>
      <c r="K87" s="410"/>
      <c r="L87" s="410"/>
      <c r="M87" s="410"/>
      <c r="N87" s="410"/>
      <c r="O87" s="410"/>
      <c r="P87" s="410"/>
      <c r="Q87" s="410"/>
      <c r="R87" s="410"/>
      <c r="S87" s="410"/>
      <c r="T87" s="414">
        <v>4</v>
      </c>
      <c r="U87" s="398"/>
      <c r="V87" s="406" t="s">
        <v>600</v>
      </c>
      <c r="W87" s="398">
        <v>6</v>
      </c>
      <c r="X87" s="398"/>
      <c r="Y87" s="398" t="s">
        <v>1653</v>
      </c>
      <c r="Z87" s="398"/>
      <c r="AA87" s="406" t="s">
        <v>600</v>
      </c>
      <c r="AB87" s="398">
        <v>4</v>
      </c>
      <c r="AC87" s="427"/>
      <c r="AD87" s="414">
        <v>4</v>
      </c>
      <c r="AE87" s="398"/>
      <c r="AF87" s="406" t="s">
        <v>600</v>
      </c>
      <c r="AG87" s="398">
        <v>6</v>
      </c>
      <c r="AH87" s="398"/>
      <c r="AI87" s="398" t="s">
        <v>1627</v>
      </c>
      <c r="AJ87" s="398"/>
      <c r="AK87" s="406" t="s">
        <v>600</v>
      </c>
      <c r="AL87" s="398">
        <v>1</v>
      </c>
      <c r="AM87" s="399"/>
      <c r="AN87" s="272"/>
      <c r="AO87" s="272"/>
      <c r="AP87" s="272"/>
      <c r="AQ87" s="272"/>
      <c r="AR87" s="415">
        <f>IF(T81="","",IF(AND(COUNTIF(AN81:AQ103,1)=3,COUNTIF(B87:I107,5)=3),RANK(J79,J79:AM80),IF(COUNTIF(AN81:AQ103,1)=3,RANK(B87,B87:I107),RANK(AN81,AN81:AQ103))))</f>
        <v>2</v>
      </c>
      <c r="AS87" s="415"/>
      <c r="AT87" s="416"/>
      <c r="AU87" s="43"/>
      <c r="AV87" s="419">
        <f>IF(CH81=CH90,(BN83+BX83),"")</f>
      </c>
      <c r="AW87" s="419"/>
      <c r="AX87" s="419"/>
      <c r="AY87" s="419"/>
      <c r="AZ87" s="419"/>
      <c r="BA87" s="419"/>
      <c r="BB87" s="419"/>
      <c r="BC87" s="420"/>
      <c r="BD87" s="409"/>
      <c r="BE87" s="410"/>
      <c r="BF87" s="410"/>
      <c r="BG87" s="410"/>
      <c r="BH87" s="410"/>
      <c r="BI87" s="410"/>
      <c r="BJ87" s="410"/>
      <c r="BK87" s="410"/>
      <c r="BL87" s="410"/>
      <c r="BM87" s="410"/>
      <c r="BN87" s="414" t="s">
        <v>1657</v>
      </c>
      <c r="BO87" s="398"/>
      <c r="BP87" s="406" t="s">
        <v>600</v>
      </c>
      <c r="BQ87" s="398">
        <v>1</v>
      </c>
      <c r="BR87" s="398"/>
      <c r="BS87" s="398">
        <v>2</v>
      </c>
      <c r="BT87" s="398"/>
      <c r="BU87" s="406" t="s">
        <v>600</v>
      </c>
      <c r="BV87" s="398">
        <v>4</v>
      </c>
      <c r="BW87" s="427"/>
      <c r="BX87" s="414">
        <v>2</v>
      </c>
      <c r="BY87" s="398"/>
      <c r="BZ87" s="406" t="s">
        <v>600</v>
      </c>
      <c r="CA87" s="398">
        <v>4</v>
      </c>
      <c r="CB87" s="398"/>
      <c r="CC87" s="398" t="s">
        <v>1661</v>
      </c>
      <c r="CD87" s="398"/>
      <c r="CE87" s="406" t="s">
        <v>600</v>
      </c>
      <c r="CF87" s="398">
        <v>1</v>
      </c>
      <c r="CG87" s="399"/>
      <c r="CH87" s="272"/>
      <c r="CI87" s="272"/>
      <c r="CJ87" s="272"/>
      <c r="CK87" s="272"/>
      <c r="CL87" s="415">
        <f>IF(BQ84="D","",IF(AND(COUNTIF(CH81:CK103,1)=3,COUNTIF(AV87:BC107,5)=3),RANK(BD79,BD79:CG80),IF(COUNTIF(CH81:CK103,1)=3,RANK(AV87,AV87:BC107),RANK(CH81,CH81:CK103))))</f>
        <v>2</v>
      </c>
      <c r="CM87" s="415"/>
      <c r="CN87" s="416"/>
      <c r="CQ87" s="79"/>
      <c r="CY87" s="79"/>
      <c r="CZ87" s="79"/>
      <c r="DA87" s="79"/>
      <c r="DB87" s="79"/>
      <c r="DC87" s="79"/>
    </row>
    <row r="88" spans="1:107" ht="10.5" customHeight="1">
      <c r="A88" s="63"/>
      <c r="B88" s="419"/>
      <c r="C88" s="419"/>
      <c r="D88" s="419"/>
      <c r="E88" s="419"/>
      <c r="F88" s="419"/>
      <c r="G88" s="419"/>
      <c r="H88" s="419"/>
      <c r="I88" s="420"/>
      <c r="J88" s="409"/>
      <c r="K88" s="410"/>
      <c r="L88" s="410"/>
      <c r="M88" s="410"/>
      <c r="N88" s="410"/>
      <c r="O88" s="410"/>
      <c r="P88" s="410"/>
      <c r="Q88" s="410"/>
      <c r="R88" s="410"/>
      <c r="S88" s="410"/>
      <c r="T88" s="414"/>
      <c r="U88" s="398"/>
      <c r="V88" s="406"/>
      <c r="W88" s="398"/>
      <c r="X88" s="398"/>
      <c r="Y88" s="398"/>
      <c r="Z88" s="398"/>
      <c r="AA88" s="406"/>
      <c r="AB88" s="398"/>
      <c r="AC88" s="427"/>
      <c r="AD88" s="414"/>
      <c r="AE88" s="398"/>
      <c r="AF88" s="406"/>
      <c r="AG88" s="398"/>
      <c r="AH88" s="398"/>
      <c r="AI88" s="398"/>
      <c r="AJ88" s="398"/>
      <c r="AK88" s="406"/>
      <c r="AL88" s="398"/>
      <c r="AM88" s="399"/>
      <c r="AN88" s="272"/>
      <c r="AO88" s="272"/>
      <c r="AP88" s="272"/>
      <c r="AQ88" s="272"/>
      <c r="AR88" s="415"/>
      <c r="AS88" s="415"/>
      <c r="AT88" s="416"/>
      <c r="AU88" s="43"/>
      <c r="AV88" s="419"/>
      <c r="AW88" s="419"/>
      <c r="AX88" s="419"/>
      <c r="AY88" s="419"/>
      <c r="AZ88" s="419"/>
      <c r="BA88" s="419"/>
      <c r="BB88" s="419"/>
      <c r="BC88" s="420"/>
      <c r="BD88" s="409"/>
      <c r="BE88" s="410"/>
      <c r="BF88" s="410"/>
      <c r="BG88" s="410"/>
      <c r="BH88" s="410"/>
      <c r="BI88" s="410"/>
      <c r="BJ88" s="410"/>
      <c r="BK88" s="410"/>
      <c r="BL88" s="410"/>
      <c r="BM88" s="410"/>
      <c r="BN88" s="414"/>
      <c r="BO88" s="398"/>
      <c r="BP88" s="406"/>
      <c r="BQ88" s="398"/>
      <c r="BR88" s="398"/>
      <c r="BS88" s="398"/>
      <c r="BT88" s="398"/>
      <c r="BU88" s="406"/>
      <c r="BV88" s="398"/>
      <c r="BW88" s="427"/>
      <c r="BX88" s="414"/>
      <c r="BY88" s="398"/>
      <c r="BZ88" s="406"/>
      <c r="CA88" s="398"/>
      <c r="CB88" s="398"/>
      <c r="CC88" s="398"/>
      <c r="CD88" s="398"/>
      <c r="CE88" s="406"/>
      <c r="CF88" s="398"/>
      <c r="CG88" s="399"/>
      <c r="CH88" s="272"/>
      <c r="CI88" s="272"/>
      <c r="CJ88" s="272"/>
      <c r="CK88" s="272"/>
      <c r="CL88" s="415"/>
      <c r="CM88" s="415"/>
      <c r="CN88" s="416"/>
      <c r="CQ88" s="79"/>
      <c r="CR88" s="79"/>
      <c r="CS88" s="79"/>
      <c r="CT88" s="79"/>
      <c r="CU88" s="79"/>
      <c r="CY88" s="79"/>
      <c r="CZ88" s="79"/>
      <c r="DA88" s="79"/>
      <c r="DB88" s="79"/>
      <c r="DC88" s="79"/>
    </row>
    <row r="89" spans="1:107" ht="10.5" customHeight="1" hidden="1">
      <c r="A89" s="63"/>
      <c r="B89" s="421"/>
      <c r="C89" s="421"/>
      <c r="D89" s="421"/>
      <c r="E89" s="421"/>
      <c r="F89" s="421"/>
      <c r="G89" s="421"/>
      <c r="H89" s="421"/>
      <c r="I89" s="422"/>
      <c r="J89" s="411"/>
      <c r="K89" s="412"/>
      <c r="L89" s="412"/>
      <c r="M89" s="412"/>
      <c r="N89" s="412"/>
      <c r="O89" s="412"/>
      <c r="P89" s="412"/>
      <c r="Q89" s="412"/>
      <c r="R89" s="412"/>
      <c r="S89" s="412"/>
      <c r="T89" s="267">
        <f>IF(T87="⑥","6",T87)</f>
        <v>4</v>
      </c>
      <c r="U89" s="268"/>
      <c r="V89" s="268"/>
      <c r="W89" s="268"/>
      <c r="X89" s="268"/>
      <c r="Y89" s="268" t="str">
        <f>IF(Y87="⑥","6",Y87)</f>
        <v>6</v>
      </c>
      <c r="Z89" s="268"/>
      <c r="AA89" s="268"/>
      <c r="AB89" s="268"/>
      <c r="AC89" s="270"/>
      <c r="AD89" s="268">
        <f>IF(AD87="⑥","6",AD87)</f>
        <v>4</v>
      </c>
      <c r="AE89" s="272"/>
      <c r="AF89" s="272"/>
      <c r="AG89" s="272"/>
      <c r="AH89" s="272"/>
      <c r="AI89" s="268" t="str">
        <f>IF(AI87="⑥","6",AI87)</f>
        <v>6</v>
      </c>
      <c r="AJ89" s="272"/>
      <c r="AK89" s="272"/>
      <c r="AL89" s="272"/>
      <c r="AM89" s="271"/>
      <c r="AN89" s="272"/>
      <c r="AO89" s="272"/>
      <c r="AP89" s="272"/>
      <c r="AQ89" s="272"/>
      <c r="AR89" s="417"/>
      <c r="AS89" s="417"/>
      <c r="AT89" s="418"/>
      <c r="AU89" s="43"/>
      <c r="AV89" s="421"/>
      <c r="AW89" s="421"/>
      <c r="AX89" s="421"/>
      <c r="AY89" s="421"/>
      <c r="AZ89" s="421"/>
      <c r="BA89" s="421"/>
      <c r="BB89" s="421"/>
      <c r="BC89" s="422"/>
      <c r="BD89" s="411"/>
      <c r="BE89" s="412"/>
      <c r="BF89" s="412"/>
      <c r="BG89" s="412"/>
      <c r="BH89" s="412"/>
      <c r="BI89" s="412"/>
      <c r="BJ89" s="412"/>
      <c r="BK89" s="412"/>
      <c r="BL89" s="412"/>
      <c r="BM89" s="412"/>
      <c r="BN89" s="267" t="str">
        <f>IF(BN87="⑥","6",BN87)</f>
        <v>④</v>
      </c>
      <c r="BO89" s="268"/>
      <c r="BP89" s="268"/>
      <c r="BQ89" s="268"/>
      <c r="BR89" s="268"/>
      <c r="BS89" s="268">
        <f>IF(BS87="⑥","6",BS87)</f>
        <v>2</v>
      </c>
      <c r="BT89" s="268"/>
      <c r="BU89" s="268"/>
      <c r="BV89" s="268"/>
      <c r="BW89" s="270"/>
      <c r="BX89" s="268">
        <f>IF(BX87="⑥","6",BX87)</f>
        <v>2</v>
      </c>
      <c r="BY89" s="272"/>
      <c r="BZ89" s="272"/>
      <c r="CA89" s="272"/>
      <c r="CB89" s="272"/>
      <c r="CC89" s="268" t="str">
        <f>IF(CC87="⑥","6",CC87)</f>
        <v>④</v>
      </c>
      <c r="CD89" s="272"/>
      <c r="CE89" s="272"/>
      <c r="CF89" s="272"/>
      <c r="CG89" s="271"/>
      <c r="CH89" s="272"/>
      <c r="CI89" s="272"/>
      <c r="CJ89" s="272"/>
      <c r="CK89" s="272"/>
      <c r="CL89" s="417"/>
      <c r="CM89" s="417"/>
      <c r="CN89" s="418"/>
      <c r="CQ89" s="79"/>
      <c r="CR89" s="79"/>
      <c r="CS89" s="79"/>
      <c r="CT89" s="79"/>
      <c r="CU89" s="79"/>
      <c r="CY89" s="79"/>
      <c r="CZ89" s="79"/>
      <c r="DA89" s="79"/>
      <c r="DB89" s="79"/>
      <c r="DC89" s="79"/>
    </row>
    <row r="90" spans="1:99" ht="10.5" customHeight="1">
      <c r="A90" s="350">
        <f>AR96</f>
        <v>3</v>
      </c>
      <c r="B90" s="429" t="s">
        <v>410</v>
      </c>
      <c r="C90" s="386"/>
      <c r="D90" s="386"/>
      <c r="E90" s="386"/>
      <c r="F90" s="386"/>
      <c r="G90" s="386"/>
      <c r="H90" s="386"/>
      <c r="I90" s="387"/>
      <c r="J90" s="375">
        <f>IF(J92=4,"④",IF(J92=3,"③",J92))</f>
        <v>1</v>
      </c>
      <c r="K90" s="376"/>
      <c r="L90" s="388" t="s">
        <v>600</v>
      </c>
      <c r="M90" s="376">
        <f>T83</f>
        <v>4</v>
      </c>
      <c r="N90" s="376"/>
      <c r="O90" s="376">
        <f>IF(O92=6,"⑥",O92)</f>
        <v>1</v>
      </c>
      <c r="P90" s="376"/>
      <c r="Q90" s="388" t="s">
        <v>600</v>
      </c>
      <c r="R90" s="428">
        <v>6</v>
      </c>
      <c r="S90" s="377"/>
      <c r="T90" s="375"/>
      <c r="U90" s="376"/>
      <c r="V90" s="376"/>
      <c r="W90" s="376"/>
      <c r="X90" s="376"/>
      <c r="Y90" s="376"/>
      <c r="Z90" s="376"/>
      <c r="AA90" s="376"/>
      <c r="AB90" s="376"/>
      <c r="AC90" s="377"/>
      <c r="AD90" s="375">
        <f>IF(AG93="Ｄ","②",IF(AD92=4,"④",IF(AD92=3,"③",IF(AD92=5,"⑤",AD92))))</f>
        <v>1</v>
      </c>
      <c r="AE90" s="376"/>
      <c r="AF90" s="388" t="s">
        <v>600</v>
      </c>
      <c r="AG90" s="376">
        <f>IF(AG93="Ｄ","",(5-AD92))</f>
        <v>4</v>
      </c>
      <c r="AH90" s="376"/>
      <c r="AI90" s="368">
        <v>1</v>
      </c>
      <c r="AJ90" s="368"/>
      <c r="AK90" s="391" t="s">
        <v>600</v>
      </c>
      <c r="AL90" s="368">
        <v>6</v>
      </c>
      <c r="AM90" s="397"/>
      <c r="AN90" s="389">
        <f>IF(T81="","",COUNTIF(J90:AH92,"③*")+COUNTIF(J90:AM92,"④*")+COUNTIF(J90:AH92,"⑤*"))</f>
        <v>0</v>
      </c>
      <c r="AO90" s="389"/>
      <c r="AP90" s="389"/>
      <c r="AQ90" s="389"/>
      <c r="AR90" s="382">
        <f>IF(T81="","",2-AN90)</f>
        <v>2</v>
      </c>
      <c r="AS90" s="382"/>
      <c r="AT90" s="383"/>
      <c r="AU90" s="43"/>
      <c r="AV90" s="386" t="str">
        <f>IF(W84="D","リーグ３・３位",VLOOKUP(3,A81:I101,2,FALSE))</f>
        <v>村田</v>
      </c>
      <c r="AW90" s="386"/>
      <c r="AX90" s="386"/>
      <c r="AY90" s="386"/>
      <c r="AZ90" s="386"/>
      <c r="BA90" s="386"/>
      <c r="BB90" s="386"/>
      <c r="BC90" s="387"/>
      <c r="BD90" s="375">
        <f>IF(BD92=4,"④",IF(BD92=3,"③",BD92))</f>
        <v>1</v>
      </c>
      <c r="BE90" s="376"/>
      <c r="BF90" s="388" t="s">
        <v>600</v>
      </c>
      <c r="BG90" s="376">
        <v>5</v>
      </c>
      <c r="BH90" s="376"/>
      <c r="BI90" s="368">
        <f>IF(BI92=6,"⑥",BI92)</f>
        <v>1</v>
      </c>
      <c r="BJ90" s="368"/>
      <c r="BK90" s="391" t="s">
        <v>600</v>
      </c>
      <c r="BL90" s="368">
        <v>4</v>
      </c>
      <c r="BM90" s="369"/>
      <c r="BN90" s="367"/>
      <c r="BO90" s="368"/>
      <c r="BP90" s="368"/>
      <c r="BQ90" s="368"/>
      <c r="BR90" s="368"/>
      <c r="BS90" s="368"/>
      <c r="BT90" s="368"/>
      <c r="BU90" s="368"/>
      <c r="BV90" s="368"/>
      <c r="BW90" s="369"/>
      <c r="BX90" s="375">
        <v>0</v>
      </c>
      <c r="BY90" s="376"/>
      <c r="BZ90" s="388" t="s">
        <v>600</v>
      </c>
      <c r="CA90" s="376">
        <f>IF(CA93="","",5-BX92)</f>
        <v>5</v>
      </c>
      <c r="CB90" s="376"/>
      <c r="CC90" s="368">
        <v>1</v>
      </c>
      <c r="CD90" s="368"/>
      <c r="CE90" s="391" t="s">
        <v>600</v>
      </c>
      <c r="CF90" s="368">
        <v>4</v>
      </c>
      <c r="CG90" s="397"/>
      <c r="CH90" s="389">
        <f>IF(BQ84="D","",COUNTIF(BD90:CB92,"③*")+COUNTIF(BD90:CG92,"④*")+COUNTIF(BD90:CB92,"⑤*"))</f>
        <v>0</v>
      </c>
      <c r="CI90" s="389"/>
      <c r="CJ90" s="389"/>
      <c r="CK90" s="389"/>
      <c r="CL90" s="382">
        <f>IF(BS87="MI","",2-CH90)</f>
        <v>2</v>
      </c>
      <c r="CM90" s="382"/>
      <c r="CN90" s="383"/>
      <c r="CP90" s="79"/>
      <c r="CR90" s="79"/>
      <c r="CS90" s="79"/>
      <c r="CT90" s="79"/>
      <c r="CU90" s="79"/>
    </row>
    <row r="91" spans="1:94" ht="10.5" customHeight="1">
      <c r="A91" s="350"/>
      <c r="B91" s="430"/>
      <c r="C91" s="303"/>
      <c r="D91" s="303"/>
      <c r="E91" s="303"/>
      <c r="F91" s="303"/>
      <c r="G91" s="303"/>
      <c r="H91" s="303"/>
      <c r="I91" s="317"/>
      <c r="J91" s="374"/>
      <c r="K91" s="349"/>
      <c r="L91" s="357"/>
      <c r="M91" s="349"/>
      <c r="N91" s="349"/>
      <c r="O91" s="349"/>
      <c r="P91" s="349"/>
      <c r="Q91" s="357"/>
      <c r="R91" s="349"/>
      <c r="S91" s="373"/>
      <c r="T91" s="374"/>
      <c r="U91" s="349"/>
      <c r="V91" s="349"/>
      <c r="W91" s="349"/>
      <c r="X91" s="349"/>
      <c r="Y91" s="349"/>
      <c r="Z91" s="349"/>
      <c r="AA91" s="349"/>
      <c r="AB91" s="349"/>
      <c r="AC91" s="373"/>
      <c r="AD91" s="374"/>
      <c r="AE91" s="349"/>
      <c r="AF91" s="357"/>
      <c r="AG91" s="349"/>
      <c r="AH91" s="349"/>
      <c r="AI91" s="362"/>
      <c r="AJ91" s="362"/>
      <c r="AK91" s="365"/>
      <c r="AL91" s="362"/>
      <c r="AM91" s="366"/>
      <c r="AN91" s="390"/>
      <c r="AO91" s="390"/>
      <c r="AP91" s="390"/>
      <c r="AQ91" s="390"/>
      <c r="AR91" s="384"/>
      <c r="AS91" s="384"/>
      <c r="AT91" s="385"/>
      <c r="AU91" s="43"/>
      <c r="AV91" s="303"/>
      <c r="AW91" s="303"/>
      <c r="AX91" s="303"/>
      <c r="AY91" s="303"/>
      <c r="AZ91" s="303"/>
      <c r="BA91" s="303"/>
      <c r="BB91" s="303"/>
      <c r="BC91" s="317"/>
      <c r="BD91" s="374"/>
      <c r="BE91" s="349"/>
      <c r="BF91" s="357"/>
      <c r="BG91" s="349"/>
      <c r="BH91" s="349"/>
      <c r="BI91" s="362"/>
      <c r="BJ91" s="362"/>
      <c r="BK91" s="365"/>
      <c r="BL91" s="362"/>
      <c r="BM91" s="363"/>
      <c r="BN91" s="364"/>
      <c r="BO91" s="362"/>
      <c r="BP91" s="362"/>
      <c r="BQ91" s="362"/>
      <c r="BR91" s="362"/>
      <c r="BS91" s="362"/>
      <c r="BT91" s="362"/>
      <c r="BU91" s="362"/>
      <c r="BV91" s="362"/>
      <c r="BW91" s="363"/>
      <c r="BX91" s="374"/>
      <c r="BY91" s="349"/>
      <c r="BZ91" s="357"/>
      <c r="CA91" s="349"/>
      <c r="CB91" s="349"/>
      <c r="CC91" s="362"/>
      <c r="CD91" s="362"/>
      <c r="CE91" s="365"/>
      <c r="CF91" s="362"/>
      <c r="CG91" s="366"/>
      <c r="CH91" s="390"/>
      <c r="CI91" s="390"/>
      <c r="CJ91" s="390"/>
      <c r="CK91" s="390"/>
      <c r="CL91" s="384"/>
      <c r="CM91" s="384"/>
      <c r="CN91" s="385"/>
      <c r="CP91" s="79"/>
    </row>
    <row r="92" spans="1:94" ht="10.5" customHeight="1" hidden="1">
      <c r="A92" s="350"/>
      <c r="B92" s="430"/>
      <c r="C92" s="303"/>
      <c r="D92" s="303"/>
      <c r="E92" s="303"/>
      <c r="F92" s="303"/>
      <c r="G92" s="303"/>
      <c r="H92" s="303"/>
      <c r="I92" s="317"/>
      <c r="J92" s="285">
        <f>W81</f>
        <v>1</v>
      </c>
      <c r="K92" s="286"/>
      <c r="L92" s="287"/>
      <c r="M92" s="286"/>
      <c r="N92" s="286"/>
      <c r="O92" s="286">
        <f>AB81</f>
        <v>1</v>
      </c>
      <c r="P92" s="286"/>
      <c r="Q92" s="287"/>
      <c r="R92" s="286"/>
      <c r="S92" s="288"/>
      <c r="T92" s="374"/>
      <c r="U92" s="349"/>
      <c r="V92" s="349"/>
      <c r="W92" s="349"/>
      <c r="X92" s="349"/>
      <c r="Y92" s="349"/>
      <c r="Z92" s="349"/>
      <c r="AA92" s="349"/>
      <c r="AB92" s="349"/>
      <c r="AC92" s="373"/>
      <c r="AD92" s="285">
        <f>COUNTIF(AD93:AJ97,"⑥")+COUNTIF(AI90,"⑥")</f>
        <v>1</v>
      </c>
      <c r="AE92" s="286"/>
      <c r="AF92" s="287"/>
      <c r="AG92" s="286"/>
      <c r="AH92" s="286"/>
      <c r="AI92" s="33">
        <f>IF(AI90="⑥","6",AI90)</f>
        <v>1</v>
      </c>
      <c r="AJ92" s="33"/>
      <c r="AK92" s="34"/>
      <c r="AL92" s="33"/>
      <c r="AM92" s="36"/>
      <c r="AN92" s="390"/>
      <c r="AO92" s="390"/>
      <c r="AP92" s="390"/>
      <c r="AQ92" s="390"/>
      <c r="AR92" s="384"/>
      <c r="AS92" s="384"/>
      <c r="AT92" s="385"/>
      <c r="AU92" s="43"/>
      <c r="AV92" s="303"/>
      <c r="AW92" s="303"/>
      <c r="AX92" s="303"/>
      <c r="AY92" s="303"/>
      <c r="AZ92" s="303"/>
      <c r="BA92" s="303"/>
      <c r="BB92" s="303"/>
      <c r="BC92" s="317"/>
      <c r="BD92" s="30">
        <f>BQ81</f>
        <v>1</v>
      </c>
      <c r="BE92" s="31"/>
      <c r="BF92" s="32"/>
      <c r="BG92" s="31"/>
      <c r="BH92" s="31"/>
      <c r="BI92" s="33">
        <f>BV81</f>
        <v>1</v>
      </c>
      <c r="BJ92" s="33"/>
      <c r="BK92" s="34"/>
      <c r="BL92" s="33"/>
      <c r="BM92" s="35"/>
      <c r="BN92" s="364"/>
      <c r="BO92" s="362"/>
      <c r="BP92" s="362"/>
      <c r="BQ92" s="362"/>
      <c r="BR92" s="362"/>
      <c r="BS92" s="362"/>
      <c r="BT92" s="362"/>
      <c r="BU92" s="362"/>
      <c r="BV92" s="362"/>
      <c r="BW92" s="363"/>
      <c r="BX92" s="30">
        <f>COUNTIF(BX93:BY97,"⑥")+COUNTIF(CC90:CD97,"⑥")</f>
        <v>0</v>
      </c>
      <c r="BY92" s="31"/>
      <c r="BZ92" s="32"/>
      <c r="CA92" s="31"/>
      <c r="CB92" s="31"/>
      <c r="CC92" s="33">
        <f>IF(CC90="⑥","6",CC90)</f>
        <v>1</v>
      </c>
      <c r="CD92" s="33"/>
      <c r="CE92" s="34"/>
      <c r="CF92" s="33"/>
      <c r="CG92" s="36"/>
      <c r="CH92" s="390"/>
      <c r="CI92" s="390"/>
      <c r="CJ92" s="390"/>
      <c r="CK92" s="390"/>
      <c r="CL92" s="384"/>
      <c r="CM92" s="384"/>
      <c r="CN92" s="385"/>
      <c r="CP92" s="79"/>
    </row>
    <row r="93" spans="1:93" ht="10.5" customHeight="1">
      <c r="A93" s="28"/>
      <c r="B93" s="381" t="s">
        <v>1621</v>
      </c>
      <c r="C93" s="349"/>
      <c r="D93" s="349"/>
      <c r="E93" s="349"/>
      <c r="F93" s="349"/>
      <c r="G93" s="349"/>
      <c r="H93" s="349"/>
      <c r="I93" s="373"/>
      <c r="J93" s="349">
        <f>IF(J95=6,"⑥",J95)</f>
        <v>5</v>
      </c>
      <c r="K93" s="349"/>
      <c r="L93" s="357" t="s">
        <v>600</v>
      </c>
      <c r="M93" s="349" t="str">
        <f>T86</f>
        <v>6</v>
      </c>
      <c r="N93" s="349"/>
      <c r="O93" s="349">
        <f>IF(O95=6,"⑥",O95)</f>
        <v>5</v>
      </c>
      <c r="P93" s="349"/>
      <c r="Q93" s="357" t="s">
        <v>600</v>
      </c>
      <c r="R93" s="423">
        <v>6</v>
      </c>
      <c r="S93" s="373"/>
      <c r="T93" s="374"/>
      <c r="U93" s="349"/>
      <c r="V93" s="349"/>
      <c r="W93" s="349"/>
      <c r="X93" s="349"/>
      <c r="Y93" s="349"/>
      <c r="Z93" s="349"/>
      <c r="AA93" s="349"/>
      <c r="AB93" s="349"/>
      <c r="AC93" s="373"/>
      <c r="AD93" s="374">
        <v>0</v>
      </c>
      <c r="AE93" s="349"/>
      <c r="AF93" s="357" t="s">
        <v>600</v>
      </c>
      <c r="AG93" s="349">
        <v>6</v>
      </c>
      <c r="AH93" s="349"/>
      <c r="AI93" s="362">
        <v>0</v>
      </c>
      <c r="AJ93" s="362"/>
      <c r="AK93" s="365" t="s">
        <v>600</v>
      </c>
      <c r="AL93" s="362">
        <v>6</v>
      </c>
      <c r="AM93" s="366"/>
      <c r="AN93" s="390"/>
      <c r="AO93" s="390"/>
      <c r="AP93" s="390"/>
      <c r="AQ93" s="390"/>
      <c r="AR93" s="384"/>
      <c r="AS93" s="384"/>
      <c r="AT93" s="385"/>
      <c r="AU93" s="43"/>
      <c r="AV93" s="303"/>
      <c r="AW93" s="303"/>
      <c r="AX93" s="303"/>
      <c r="AY93" s="303"/>
      <c r="AZ93" s="303"/>
      <c r="BA93" s="303"/>
      <c r="BB93" s="303"/>
      <c r="BC93" s="317"/>
      <c r="BD93" s="362">
        <f>IF(BD95=6,"⑥",BD95)</f>
        <v>3</v>
      </c>
      <c r="BE93" s="362"/>
      <c r="BF93" s="365" t="s">
        <v>600</v>
      </c>
      <c r="BG93" s="362">
        <v>4</v>
      </c>
      <c r="BH93" s="362"/>
      <c r="BI93" s="362">
        <f>IF(BI95=6,"⑥",BI95)</f>
        <v>2</v>
      </c>
      <c r="BJ93" s="362"/>
      <c r="BK93" s="365" t="s">
        <v>600</v>
      </c>
      <c r="BL93" s="362">
        <v>4</v>
      </c>
      <c r="BM93" s="363"/>
      <c r="BN93" s="364"/>
      <c r="BO93" s="362"/>
      <c r="BP93" s="362"/>
      <c r="BQ93" s="362"/>
      <c r="BR93" s="362"/>
      <c r="BS93" s="362"/>
      <c r="BT93" s="362"/>
      <c r="BU93" s="362"/>
      <c r="BV93" s="362"/>
      <c r="BW93" s="363"/>
      <c r="BX93" s="364">
        <v>2</v>
      </c>
      <c r="BY93" s="362"/>
      <c r="BZ93" s="365" t="s">
        <v>600</v>
      </c>
      <c r="CA93" s="362">
        <v>4</v>
      </c>
      <c r="CB93" s="362"/>
      <c r="CC93" s="362">
        <v>0</v>
      </c>
      <c r="CD93" s="362"/>
      <c r="CE93" s="365" t="s">
        <v>600</v>
      </c>
      <c r="CF93" s="362">
        <v>4</v>
      </c>
      <c r="CG93" s="366"/>
      <c r="CH93" s="390"/>
      <c r="CI93" s="390"/>
      <c r="CJ93" s="390"/>
      <c r="CK93" s="390"/>
      <c r="CL93" s="384"/>
      <c r="CM93" s="384"/>
      <c r="CN93" s="385"/>
      <c r="CO93" s="79"/>
    </row>
    <row r="94" spans="1:107" s="79" customFormat="1" ht="10.5" customHeight="1">
      <c r="A94" s="42"/>
      <c r="B94" s="381"/>
      <c r="C94" s="349"/>
      <c r="D94" s="349"/>
      <c r="E94" s="349"/>
      <c r="F94" s="349"/>
      <c r="G94" s="349"/>
      <c r="H94" s="349"/>
      <c r="I94" s="373"/>
      <c r="J94" s="349"/>
      <c r="K94" s="349"/>
      <c r="L94" s="357"/>
      <c r="M94" s="349"/>
      <c r="N94" s="349"/>
      <c r="O94" s="349"/>
      <c r="P94" s="349"/>
      <c r="Q94" s="357"/>
      <c r="R94" s="349"/>
      <c r="S94" s="373"/>
      <c r="T94" s="374"/>
      <c r="U94" s="349"/>
      <c r="V94" s="349"/>
      <c r="W94" s="349"/>
      <c r="X94" s="349"/>
      <c r="Y94" s="349"/>
      <c r="Z94" s="349"/>
      <c r="AA94" s="349"/>
      <c r="AB94" s="349"/>
      <c r="AC94" s="373"/>
      <c r="AD94" s="374"/>
      <c r="AE94" s="349"/>
      <c r="AF94" s="357"/>
      <c r="AG94" s="349"/>
      <c r="AH94" s="349"/>
      <c r="AI94" s="362"/>
      <c r="AJ94" s="362"/>
      <c r="AK94" s="365"/>
      <c r="AL94" s="362"/>
      <c r="AM94" s="366"/>
      <c r="AN94" s="390"/>
      <c r="AO94" s="390"/>
      <c r="AP94" s="390"/>
      <c r="AQ94" s="390"/>
      <c r="AR94" s="384"/>
      <c r="AS94" s="384"/>
      <c r="AT94" s="385"/>
      <c r="AU94" s="43"/>
      <c r="AV94" s="303"/>
      <c r="AW94" s="303"/>
      <c r="AX94" s="303"/>
      <c r="AY94" s="303"/>
      <c r="AZ94" s="303"/>
      <c r="BA94" s="303"/>
      <c r="BB94" s="303"/>
      <c r="BC94" s="317"/>
      <c r="BD94" s="362"/>
      <c r="BE94" s="362"/>
      <c r="BF94" s="365"/>
      <c r="BG94" s="362"/>
      <c r="BH94" s="362"/>
      <c r="BI94" s="362"/>
      <c r="BJ94" s="362"/>
      <c r="BK94" s="365"/>
      <c r="BL94" s="362"/>
      <c r="BM94" s="363"/>
      <c r="BN94" s="364"/>
      <c r="BO94" s="362"/>
      <c r="BP94" s="362"/>
      <c r="BQ94" s="362"/>
      <c r="BR94" s="362"/>
      <c r="BS94" s="362"/>
      <c r="BT94" s="362"/>
      <c r="BU94" s="362"/>
      <c r="BV94" s="362"/>
      <c r="BW94" s="363"/>
      <c r="BX94" s="364"/>
      <c r="BY94" s="362"/>
      <c r="BZ94" s="365"/>
      <c r="CA94" s="362"/>
      <c r="CB94" s="362"/>
      <c r="CC94" s="362"/>
      <c r="CD94" s="362"/>
      <c r="CE94" s="365"/>
      <c r="CF94" s="362"/>
      <c r="CG94" s="366"/>
      <c r="CH94" s="390"/>
      <c r="CI94" s="390"/>
      <c r="CJ94" s="390"/>
      <c r="CK94" s="390"/>
      <c r="CL94" s="384"/>
      <c r="CM94" s="384"/>
      <c r="CN94" s="385"/>
      <c r="CP94" s="22"/>
      <c r="CQ94" s="22"/>
      <c r="CR94" s="22"/>
      <c r="CS94" s="22"/>
      <c r="CT94" s="22"/>
      <c r="CU94" s="22"/>
      <c r="CY94" s="22"/>
      <c r="CZ94" s="22"/>
      <c r="DA94" s="22"/>
      <c r="DB94" s="22"/>
      <c r="DC94" s="22"/>
    </row>
    <row r="95" spans="1:107" s="79" customFormat="1" ht="10.5" customHeight="1" hidden="1">
      <c r="A95" s="42"/>
      <c r="B95" s="381"/>
      <c r="C95" s="349"/>
      <c r="D95" s="349"/>
      <c r="E95" s="349"/>
      <c r="F95" s="349"/>
      <c r="G95" s="349"/>
      <c r="H95" s="349"/>
      <c r="I95" s="373"/>
      <c r="J95" s="286">
        <f>W84</f>
        <v>5</v>
      </c>
      <c r="K95" s="286"/>
      <c r="L95" s="287"/>
      <c r="M95" s="286"/>
      <c r="N95" s="286"/>
      <c r="O95" s="286">
        <f>AB84</f>
        <v>5</v>
      </c>
      <c r="P95" s="286"/>
      <c r="Q95" s="287"/>
      <c r="R95" s="286"/>
      <c r="S95" s="288"/>
      <c r="T95" s="374"/>
      <c r="U95" s="349"/>
      <c r="V95" s="349"/>
      <c r="W95" s="349"/>
      <c r="X95" s="349"/>
      <c r="Y95" s="349"/>
      <c r="Z95" s="349"/>
      <c r="AA95" s="349"/>
      <c r="AB95" s="349"/>
      <c r="AC95" s="373"/>
      <c r="AD95" s="286">
        <f>IF(AD93="⑥","6",AD93)</f>
        <v>0</v>
      </c>
      <c r="AE95" s="286"/>
      <c r="AF95" s="287"/>
      <c r="AG95" s="286"/>
      <c r="AH95" s="286"/>
      <c r="AI95" s="33">
        <f>IF(AI93="⑥","6",AI93)</f>
        <v>0</v>
      </c>
      <c r="AJ95" s="33"/>
      <c r="AK95" s="34"/>
      <c r="AL95" s="33"/>
      <c r="AM95" s="36"/>
      <c r="AN95" s="22"/>
      <c r="AO95" s="22"/>
      <c r="AP95" s="22"/>
      <c r="AQ95" s="22"/>
      <c r="AR95" s="22"/>
      <c r="AS95" s="22"/>
      <c r="AT95" s="42"/>
      <c r="AU95" s="43"/>
      <c r="AV95" s="303"/>
      <c r="AW95" s="303"/>
      <c r="AX95" s="303"/>
      <c r="AY95" s="303"/>
      <c r="AZ95" s="303"/>
      <c r="BA95" s="303"/>
      <c r="BB95" s="303"/>
      <c r="BC95" s="317"/>
      <c r="BD95" s="33">
        <f>BQ84</f>
        <v>3</v>
      </c>
      <c r="BE95" s="33"/>
      <c r="BF95" s="34"/>
      <c r="BG95" s="33"/>
      <c r="BH95" s="33"/>
      <c r="BI95" s="33">
        <f>BV84</f>
        <v>2</v>
      </c>
      <c r="BJ95" s="33"/>
      <c r="BK95" s="34"/>
      <c r="BL95" s="33"/>
      <c r="BM95" s="35"/>
      <c r="BN95" s="364"/>
      <c r="BO95" s="362"/>
      <c r="BP95" s="362"/>
      <c r="BQ95" s="362"/>
      <c r="BR95" s="362"/>
      <c r="BS95" s="362"/>
      <c r="BT95" s="362"/>
      <c r="BU95" s="362"/>
      <c r="BV95" s="362"/>
      <c r="BW95" s="363"/>
      <c r="BX95" s="40">
        <f>IF(BX93="⑥","6",BX93)</f>
        <v>2</v>
      </c>
      <c r="BY95" s="33"/>
      <c r="BZ95" s="33"/>
      <c r="CA95" s="33"/>
      <c r="CB95" s="33"/>
      <c r="CC95" s="33">
        <f>IF(CC93="⑥","6",CC93)</f>
        <v>0</v>
      </c>
      <c r="CD95" s="33"/>
      <c r="CE95" s="33"/>
      <c r="CF95" s="33"/>
      <c r="CG95" s="36"/>
      <c r="CH95" s="22"/>
      <c r="CI95" s="22"/>
      <c r="CJ95" s="22"/>
      <c r="CK95" s="22"/>
      <c r="CL95" s="22"/>
      <c r="CM95" s="22"/>
      <c r="CN95" s="42"/>
      <c r="CP95" s="22"/>
      <c r="CQ95" s="22"/>
      <c r="CR95" s="22"/>
      <c r="CS95" s="22"/>
      <c r="CT95" s="22"/>
      <c r="CU95" s="22"/>
      <c r="CY95" s="22"/>
      <c r="CZ95" s="22"/>
      <c r="DA95" s="22"/>
      <c r="DB95" s="22"/>
      <c r="DC95" s="22"/>
    </row>
    <row r="96" spans="1:107" s="79" customFormat="1" ht="10.5" customHeight="1">
      <c r="A96" s="42"/>
      <c r="B96" s="353">
        <f>IF(AN90=AN99,(J92+AD92),"")</f>
      </c>
      <c r="C96" s="353"/>
      <c r="D96" s="353"/>
      <c r="E96" s="353"/>
      <c r="F96" s="353"/>
      <c r="G96" s="353"/>
      <c r="H96" s="353"/>
      <c r="I96" s="354"/>
      <c r="J96" s="349" t="str">
        <f>IF(J98=6,"⑥",J98)</f>
        <v>⑥</v>
      </c>
      <c r="K96" s="349"/>
      <c r="L96" s="357" t="s">
        <v>600</v>
      </c>
      <c r="M96" s="349">
        <f>T89</f>
        <v>4</v>
      </c>
      <c r="N96" s="349"/>
      <c r="O96" s="349">
        <f>IF(O98=6,"⑥",O98)</f>
        <v>4</v>
      </c>
      <c r="P96" s="349"/>
      <c r="Q96" s="357" t="s">
        <v>600</v>
      </c>
      <c r="R96" s="349" t="str">
        <f>Y89</f>
        <v>6</v>
      </c>
      <c r="S96" s="373"/>
      <c r="T96" s="374"/>
      <c r="U96" s="349"/>
      <c r="V96" s="349"/>
      <c r="W96" s="349"/>
      <c r="X96" s="349"/>
      <c r="Y96" s="349"/>
      <c r="Z96" s="349"/>
      <c r="AA96" s="349"/>
      <c r="AB96" s="349"/>
      <c r="AC96" s="373"/>
      <c r="AD96" s="374">
        <v>4</v>
      </c>
      <c r="AE96" s="349"/>
      <c r="AF96" s="357" t="s">
        <v>600</v>
      </c>
      <c r="AG96" s="349">
        <v>6</v>
      </c>
      <c r="AH96" s="349"/>
      <c r="AI96" s="303" t="s">
        <v>1627</v>
      </c>
      <c r="AJ96" s="303"/>
      <c r="AK96" s="365" t="s">
        <v>600</v>
      </c>
      <c r="AL96" s="303">
        <v>1</v>
      </c>
      <c r="AM96" s="392"/>
      <c r="AN96" s="22"/>
      <c r="AO96" s="22"/>
      <c r="AP96" s="22"/>
      <c r="AQ96" s="22"/>
      <c r="AR96" s="358">
        <f>IF(W81="③","",IF(AND(COUNTIF(AN81:AQ103,1)=3,COUNTIF(B87:I107,5)=3),RANK(T79,J79:AM80),IF(COUNTIF(AN81:AQ103,1)=3,RANK(B96,B87:I107),RANK(AN90,AN81:AQ103))))</f>
        <v>3</v>
      </c>
      <c r="AS96" s="358"/>
      <c r="AT96" s="359"/>
      <c r="AU96" s="43"/>
      <c r="AV96" s="353">
        <f>IF(CH90=CH99,(BD92+BX92),"")</f>
      </c>
      <c r="AW96" s="353"/>
      <c r="AX96" s="353"/>
      <c r="AY96" s="353"/>
      <c r="AZ96" s="353"/>
      <c r="BA96" s="353"/>
      <c r="BB96" s="353"/>
      <c r="BC96" s="354"/>
      <c r="BD96" s="362">
        <f>IF(BD98=6,"⑥",BD98)</f>
        <v>1</v>
      </c>
      <c r="BE96" s="362"/>
      <c r="BF96" s="365" t="s">
        <v>600</v>
      </c>
      <c r="BG96" s="362">
        <v>4</v>
      </c>
      <c r="BH96" s="362"/>
      <c r="BI96" s="362">
        <f>IF(BI98=6,"⑥",BI98)</f>
        <v>4</v>
      </c>
      <c r="BJ96" s="362"/>
      <c r="BK96" s="365" t="s">
        <v>600</v>
      </c>
      <c r="BL96" s="362">
        <v>4</v>
      </c>
      <c r="BM96" s="363"/>
      <c r="BN96" s="364"/>
      <c r="BO96" s="362"/>
      <c r="BP96" s="362"/>
      <c r="BQ96" s="362"/>
      <c r="BR96" s="362"/>
      <c r="BS96" s="362"/>
      <c r="BT96" s="362"/>
      <c r="BU96" s="362"/>
      <c r="BV96" s="362"/>
      <c r="BW96" s="363"/>
      <c r="BX96" s="364">
        <v>2</v>
      </c>
      <c r="BY96" s="362"/>
      <c r="BZ96" s="365" t="s">
        <v>600</v>
      </c>
      <c r="CA96" s="362">
        <v>4</v>
      </c>
      <c r="CB96" s="362"/>
      <c r="CC96" s="362">
        <v>3</v>
      </c>
      <c r="CD96" s="362"/>
      <c r="CE96" s="365" t="s">
        <v>600</v>
      </c>
      <c r="CF96" s="362">
        <v>4</v>
      </c>
      <c r="CG96" s="366"/>
      <c r="CH96" s="22"/>
      <c r="CI96" s="22"/>
      <c r="CJ96" s="22"/>
      <c r="CK96" s="22"/>
      <c r="CL96" s="358">
        <f>IF(BQ84="D","",IF(AND(COUNTIF(CH81:CK103,1)=3,COUNTIF(AV87:BC107,5)=3),RANK(BN79,BD79:CG80),IF(COUNTIF(CH81:CK103,1)=3,RANK(AV96,AV87:BC107),RANK(CH90,CH81:CK103))))</f>
        <v>3</v>
      </c>
      <c r="CM96" s="358"/>
      <c r="CN96" s="359"/>
      <c r="CO96" s="22"/>
      <c r="CP96" s="22"/>
      <c r="CQ96" s="22"/>
      <c r="CR96" s="22"/>
      <c r="CS96" s="22"/>
      <c r="CT96" s="22"/>
      <c r="CU96" s="22"/>
      <c r="CY96" s="22"/>
      <c r="CZ96" s="22"/>
      <c r="DA96" s="22"/>
      <c r="DB96" s="22"/>
      <c r="DC96" s="22"/>
    </row>
    <row r="97" spans="1:92" ht="10.5" customHeight="1">
      <c r="A97" s="63"/>
      <c r="B97" s="353"/>
      <c r="C97" s="353"/>
      <c r="D97" s="353"/>
      <c r="E97" s="353"/>
      <c r="F97" s="353"/>
      <c r="G97" s="353"/>
      <c r="H97" s="353"/>
      <c r="I97" s="354"/>
      <c r="J97" s="349"/>
      <c r="K97" s="349"/>
      <c r="L97" s="357"/>
      <c r="M97" s="349"/>
      <c r="N97" s="349"/>
      <c r="O97" s="349"/>
      <c r="P97" s="349"/>
      <c r="Q97" s="357"/>
      <c r="R97" s="349"/>
      <c r="S97" s="373"/>
      <c r="T97" s="374"/>
      <c r="U97" s="349"/>
      <c r="V97" s="349"/>
      <c r="W97" s="349"/>
      <c r="X97" s="349"/>
      <c r="Y97" s="349"/>
      <c r="Z97" s="349"/>
      <c r="AA97" s="349"/>
      <c r="AB97" s="349"/>
      <c r="AC97" s="373"/>
      <c r="AD97" s="374"/>
      <c r="AE97" s="349"/>
      <c r="AF97" s="357"/>
      <c r="AG97" s="349"/>
      <c r="AH97" s="349"/>
      <c r="AI97" s="303"/>
      <c r="AJ97" s="303"/>
      <c r="AK97" s="365"/>
      <c r="AL97" s="303"/>
      <c r="AM97" s="392"/>
      <c r="AR97" s="358"/>
      <c r="AS97" s="358"/>
      <c r="AT97" s="359"/>
      <c r="AU97" s="43"/>
      <c r="AV97" s="353"/>
      <c r="AW97" s="353"/>
      <c r="AX97" s="353"/>
      <c r="AY97" s="353"/>
      <c r="AZ97" s="353"/>
      <c r="BA97" s="353"/>
      <c r="BB97" s="353"/>
      <c r="BC97" s="354"/>
      <c r="BD97" s="362"/>
      <c r="BE97" s="362"/>
      <c r="BF97" s="365"/>
      <c r="BG97" s="362"/>
      <c r="BH97" s="362"/>
      <c r="BI97" s="362"/>
      <c r="BJ97" s="362"/>
      <c r="BK97" s="365"/>
      <c r="BL97" s="362"/>
      <c r="BM97" s="363"/>
      <c r="BN97" s="364"/>
      <c r="BO97" s="362"/>
      <c r="BP97" s="362"/>
      <c r="BQ97" s="362"/>
      <c r="BR97" s="362"/>
      <c r="BS97" s="362"/>
      <c r="BT97" s="362"/>
      <c r="BU97" s="362"/>
      <c r="BV97" s="362"/>
      <c r="BW97" s="363"/>
      <c r="BX97" s="364"/>
      <c r="BY97" s="362"/>
      <c r="BZ97" s="365"/>
      <c r="CA97" s="362"/>
      <c r="CB97" s="362"/>
      <c r="CC97" s="362"/>
      <c r="CD97" s="362"/>
      <c r="CE97" s="365"/>
      <c r="CF97" s="362"/>
      <c r="CG97" s="366"/>
      <c r="CL97" s="358"/>
      <c r="CM97" s="358"/>
      <c r="CN97" s="359"/>
    </row>
    <row r="98" spans="1:92" ht="10.5" customHeight="1" hidden="1">
      <c r="A98" s="63"/>
      <c r="B98" s="355"/>
      <c r="C98" s="355"/>
      <c r="D98" s="355"/>
      <c r="E98" s="355"/>
      <c r="F98" s="355"/>
      <c r="G98" s="355"/>
      <c r="H98" s="355"/>
      <c r="I98" s="356"/>
      <c r="J98" s="286">
        <f>W87</f>
        <v>6</v>
      </c>
      <c r="K98" s="289"/>
      <c r="L98" s="289"/>
      <c r="M98" s="289"/>
      <c r="N98" s="289"/>
      <c r="O98" s="286">
        <f>AB87</f>
        <v>4</v>
      </c>
      <c r="P98" s="289"/>
      <c r="Q98" s="289"/>
      <c r="R98" s="289"/>
      <c r="S98" s="288"/>
      <c r="T98" s="378"/>
      <c r="U98" s="379"/>
      <c r="V98" s="379"/>
      <c r="W98" s="379"/>
      <c r="X98" s="379"/>
      <c r="Y98" s="379"/>
      <c r="Z98" s="379"/>
      <c r="AA98" s="379"/>
      <c r="AB98" s="379"/>
      <c r="AC98" s="380"/>
      <c r="AD98" s="285">
        <f>IF(AD96="⑥","6",AD96)</f>
        <v>4</v>
      </c>
      <c r="AE98" s="286"/>
      <c r="AF98" s="286"/>
      <c r="AG98" s="286"/>
      <c r="AH98" s="286"/>
      <c r="AI98" s="33" t="str">
        <f>IF(AI96="⑥","6",AI96)</f>
        <v>6</v>
      </c>
      <c r="AJ98" s="33"/>
      <c r="AK98" s="33"/>
      <c r="AL98" s="33"/>
      <c r="AM98" s="36"/>
      <c r="AR98" s="360"/>
      <c r="AS98" s="360"/>
      <c r="AT98" s="361"/>
      <c r="AU98" s="43"/>
      <c r="AV98" s="355"/>
      <c r="AW98" s="355"/>
      <c r="AX98" s="355"/>
      <c r="AY98" s="355"/>
      <c r="AZ98" s="355"/>
      <c r="BA98" s="355"/>
      <c r="BB98" s="355"/>
      <c r="BC98" s="356"/>
      <c r="BD98" s="33">
        <f>BQ87</f>
        <v>1</v>
      </c>
      <c r="BI98" s="33">
        <f>BV87</f>
        <v>4</v>
      </c>
      <c r="BM98" s="45"/>
      <c r="BN98" s="370"/>
      <c r="BO98" s="371"/>
      <c r="BP98" s="371"/>
      <c r="BQ98" s="371"/>
      <c r="BR98" s="371"/>
      <c r="BS98" s="371"/>
      <c r="BT98" s="371"/>
      <c r="BU98" s="371"/>
      <c r="BV98" s="371"/>
      <c r="BW98" s="372"/>
      <c r="BX98" s="40">
        <f>IF(BX96="⑥","6",BX96)</f>
        <v>2</v>
      </c>
      <c r="BY98" s="33"/>
      <c r="BZ98" s="33"/>
      <c r="CA98" s="33"/>
      <c r="CB98" s="33"/>
      <c r="CC98" s="33">
        <f>IF(CC96="⑥","6",CC96)</f>
        <v>3</v>
      </c>
      <c r="CD98" s="33"/>
      <c r="CE98" s="33"/>
      <c r="CF98" s="33"/>
      <c r="CG98" s="36"/>
      <c r="CL98" s="360"/>
      <c r="CM98" s="360"/>
      <c r="CN98" s="361"/>
    </row>
    <row r="99" spans="1:92" ht="10.5" customHeight="1">
      <c r="A99" s="350">
        <f>AR105</f>
        <v>1</v>
      </c>
      <c r="B99" s="352" t="s">
        <v>28</v>
      </c>
      <c r="C99" s="328"/>
      <c r="D99" s="328"/>
      <c r="E99" s="328"/>
      <c r="F99" s="328"/>
      <c r="G99" s="328"/>
      <c r="H99" s="328"/>
      <c r="I99" s="329"/>
      <c r="J99" s="331" t="s">
        <v>1646</v>
      </c>
      <c r="K99" s="328"/>
      <c r="L99" s="348" t="s">
        <v>600</v>
      </c>
      <c r="M99" s="328">
        <f>AD83</f>
        <v>2</v>
      </c>
      <c r="N99" s="328"/>
      <c r="O99" s="328" t="str">
        <f>IF(O101=6,"⑥",O101)</f>
        <v>⑥</v>
      </c>
      <c r="P99" s="328"/>
      <c r="Q99" s="348" t="s">
        <v>600</v>
      </c>
      <c r="R99" s="328">
        <f>AI83</f>
        <v>1</v>
      </c>
      <c r="S99" s="329"/>
      <c r="T99" s="328" t="str">
        <f>IF(T101=4,"④",IF(T101=3,"③",T101))</f>
        <v>④</v>
      </c>
      <c r="U99" s="328"/>
      <c r="V99" s="348" t="s">
        <v>600</v>
      </c>
      <c r="W99" s="328">
        <f>AD92</f>
        <v>1</v>
      </c>
      <c r="X99" s="328"/>
      <c r="Y99" s="328" t="str">
        <f>IF(Y101=6,"⑥",Y101)</f>
        <v>⑥</v>
      </c>
      <c r="Z99" s="328"/>
      <c r="AA99" s="348" t="s">
        <v>600</v>
      </c>
      <c r="AB99" s="328">
        <f>AI90</f>
        <v>1</v>
      </c>
      <c r="AC99" s="329"/>
      <c r="AD99" s="331"/>
      <c r="AE99" s="328"/>
      <c r="AF99" s="328"/>
      <c r="AG99" s="328"/>
      <c r="AH99" s="328"/>
      <c r="AI99" s="328"/>
      <c r="AJ99" s="328"/>
      <c r="AK99" s="328"/>
      <c r="AL99" s="328"/>
      <c r="AM99" s="332"/>
      <c r="AN99" s="322">
        <f>IF(T81="","",COUNTIF(J99:AH101,"③*")+COUNTIF(J99:AH101,"④*")+COUNTIF(J99:AH101,"⑤*"))</f>
        <v>2</v>
      </c>
      <c r="AO99" s="322"/>
      <c r="AP99" s="322"/>
      <c r="AQ99" s="322"/>
      <c r="AR99" s="324">
        <f>IF(T81="","",2-AN99)</f>
        <v>0</v>
      </c>
      <c r="AS99" s="324"/>
      <c r="AT99" s="325"/>
      <c r="AU99" s="43"/>
      <c r="AV99" s="328" t="str">
        <f>IF(BQ14="D","リーグ４・３位",VLOOKUP(3,AU11:BC31,2,FALSE))</f>
        <v>ＴＤＣ</v>
      </c>
      <c r="AW99" s="328"/>
      <c r="AX99" s="328"/>
      <c r="AY99" s="328"/>
      <c r="AZ99" s="328"/>
      <c r="BA99" s="328"/>
      <c r="BB99" s="328"/>
      <c r="BC99" s="329"/>
      <c r="BD99" s="331">
        <f>IF(BD101=2,"②",IF(BD101=3,"③",BD101))</f>
        <v>4</v>
      </c>
      <c r="BE99" s="328"/>
      <c r="BF99" s="348" t="s">
        <v>600</v>
      </c>
      <c r="BG99" s="328">
        <f>BX83</f>
        <v>0</v>
      </c>
      <c r="BH99" s="328"/>
      <c r="BI99" s="328">
        <f>IF(BI101=6,"⑥",BI101)</f>
        <v>4</v>
      </c>
      <c r="BJ99" s="328"/>
      <c r="BK99" s="348" t="s">
        <v>600</v>
      </c>
      <c r="BL99" s="328">
        <f>CC83</f>
        <v>1</v>
      </c>
      <c r="BM99" s="329"/>
      <c r="BN99" s="328" t="s">
        <v>1625</v>
      </c>
      <c r="BO99" s="328"/>
      <c r="BP99" s="348" t="s">
        <v>600</v>
      </c>
      <c r="BQ99" s="328">
        <f>BX92</f>
        <v>0</v>
      </c>
      <c r="BR99" s="328"/>
      <c r="BS99" s="328" t="s">
        <v>1655</v>
      </c>
      <c r="BT99" s="328"/>
      <c r="BU99" s="348" t="s">
        <v>600</v>
      </c>
      <c r="BV99" s="328">
        <f>CC92</f>
        <v>1</v>
      </c>
      <c r="BW99" s="329"/>
      <c r="BX99" s="331"/>
      <c r="BY99" s="328"/>
      <c r="BZ99" s="328"/>
      <c r="CA99" s="328"/>
      <c r="CB99" s="328"/>
      <c r="CC99" s="328"/>
      <c r="CD99" s="328"/>
      <c r="CE99" s="328"/>
      <c r="CF99" s="328"/>
      <c r="CG99" s="332"/>
      <c r="CH99" s="322">
        <f>IF(BS87="MI","",COUNTIF(BD99:CB101,"③*")+COUNTIF(BD99:CB101,"④*")+COUNTIF(BD99:CB101,"⑤*"))</f>
        <v>2</v>
      </c>
      <c r="CI99" s="322"/>
      <c r="CJ99" s="322"/>
      <c r="CK99" s="322"/>
      <c r="CL99" s="324">
        <f>IF(BS87="MI","",2-CH99)</f>
        <v>0</v>
      </c>
      <c r="CM99" s="324"/>
      <c r="CN99" s="325"/>
    </row>
    <row r="100" spans="1:92" ht="10.5" customHeight="1">
      <c r="A100" s="351"/>
      <c r="B100" s="339"/>
      <c r="C100" s="311"/>
      <c r="D100" s="311"/>
      <c r="E100" s="311"/>
      <c r="F100" s="311"/>
      <c r="G100" s="311"/>
      <c r="H100" s="311"/>
      <c r="I100" s="330"/>
      <c r="J100" s="333"/>
      <c r="K100" s="311"/>
      <c r="L100" s="338"/>
      <c r="M100" s="311"/>
      <c r="N100" s="311"/>
      <c r="O100" s="311"/>
      <c r="P100" s="311"/>
      <c r="Q100" s="338"/>
      <c r="R100" s="311"/>
      <c r="S100" s="330"/>
      <c r="T100" s="311"/>
      <c r="U100" s="311"/>
      <c r="V100" s="338"/>
      <c r="W100" s="311"/>
      <c r="X100" s="311"/>
      <c r="Y100" s="311"/>
      <c r="Z100" s="311"/>
      <c r="AA100" s="338"/>
      <c r="AB100" s="311"/>
      <c r="AC100" s="330"/>
      <c r="AD100" s="333"/>
      <c r="AE100" s="311"/>
      <c r="AF100" s="311"/>
      <c r="AG100" s="311"/>
      <c r="AH100" s="311"/>
      <c r="AI100" s="311"/>
      <c r="AJ100" s="311"/>
      <c r="AK100" s="311"/>
      <c r="AL100" s="311"/>
      <c r="AM100" s="334"/>
      <c r="AN100" s="323"/>
      <c r="AO100" s="323"/>
      <c r="AP100" s="323"/>
      <c r="AQ100" s="323"/>
      <c r="AR100" s="326"/>
      <c r="AS100" s="326"/>
      <c r="AT100" s="327"/>
      <c r="AU100" s="43"/>
      <c r="AV100" s="311"/>
      <c r="AW100" s="311"/>
      <c r="AX100" s="311"/>
      <c r="AY100" s="311"/>
      <c r="AZ100" s="311"/>
      <c r="BA100" s="311"/>
      <c r="BB100" s="311"/>
      <c r="BC100" s="330"/>
      <c r="BD100" s="333"/>
      <c r="BE100" s="311"/>
      <c r="BF100" s="338"/>
      <c r="BG100" s="311"/>
      <c r="BH100" s="311"/>
      <c r="BI100" s="311"/>
      <c r="BJ100" s="311"/>
      <c r="BK100" s="338"/>
      <c r="BL100" s="311"/>
      <c r="BM100" s="330"/>
      <c r="BN100" s="311"/>
      <c r="BO100" s="311"/>
      <c r="BP100" s="338"/>
      <c r="BQ100" s="311"/>
      <c r="BR100" s="311"/>
      <c r="BS100" s="311"/>
      <c r="BT100" s="311"/>
      <c r="BU100" s="338"/>
      <c r="BV100" s="311"/>
      <c r="BW100" s="330"/>
      <c r="BX100" s="333"/>
      <c r="BY100" s="311"/>
      <c r="BZ100" s="311"/>
      <c r="CA100" s="311"/>
      <c r="CB100" s="311"/>
      <c r="CC100" s="311"/>
      <c r="CD100" s="311"/>
      <c r="CE100" s="311"/>
      <c r="CF100" s="311"/>
      <c r="CG100" s="334"/>
      <c r="CH100" s="323"/>
      <c r="CI100" s="323"/>
      <c r="CJ100" s="323"/>
      <c r="CK100" s="323"/>
      <c r="CL100" s="326"/>
      <c r="CM100" s="326"/>
      <c r="CN100" s="327"/>
    </row>
    <row r="101" spans="1:92" ht="10.5" customHeight="1" hidden="1">
      <c r="A101" s="351"/>
      <c r="B101" s="339"/>
      <c r="C101" s="311"/>
      <c r="D101" s="311"/>
      <c r="E101" s="311"/>
      <c r="F101" s="311"/>
      <c r="G101" s="311"/>
      <c r="H101" s="311"/>
      <c r="I101" s="330"/>
      <c r="J101" s="258">
        <f>AG81</f>
        <v>3</v>
      </c>
      <c r="K101" s="259"/>
      <c r="L101" s="260"/>
      <c r="M101" s="259"/>
      <c r="N101" s="259"/>
      <c r="O101" s="259">
        <f>AL81</f>
        <v>6</v>
      </c>
      <c r="P101" s="259"/>
      <c r="Q101" s="260"/>
      <c r="R101" s="259"/>
      <c r="S101" s="261"/>
      <c r="T101" s="259">
        <f>AG90</f>
        <v>4</v>
      </c>
      <c r="U101" s="259"/>
      <c r="V101" s="260"/>
      <c r="W101" s="259"/>
      <c r="X101" s="259"/>
      <c r="Y101" s="259">
        <f>AL90</f>
        <v>6</v>
      </c>
      <c r="Z101" s="259"/>
      <c r="AA101" s="260"/>
      <c r="AB101" s="259"/>
      <c r="AC101" s="259"/>
      <c r="AD101" s="333"/>
      <c r="AE101" s="311"/>
      <c r="AF101" s="311"/>
      <c r="AG101" s="311"/>
      <c r="AH101" s="311"/>
      <c r="AI101" s="311"/>
      <c r="AJ101" s="311"/>
      <c r="AK101" s="311"/>
      <c r="AL101" s="311"/>
      <c r="AM101" s="334"/>
      <c r="AN101" s="323"/>
      <c r="AO101" s="323"/>
      <c r="AP101" s="323"/>
      <c r="AQ101" s="323"/>
      <c r="AR101" s="326"/>
      <c r="AS101" s="326"/>
      <c r="AT101" s="327"/>
      <c r="AU101" s="43"/>
      <c r="AV101" s="311"/>
      <c r="AW101" s="311"/>
      <c r="AX101" s="311"/>
      <c r="AY101" s="311"/>
      <c r="AZ101" s="311"/>
      <c r="BA101" s="311"/>
      <c r="BB101" s="311"/>
      <c r="BC101" s="330"/>
      <c r="BD101" s="258">
        <f>CA81</f>
        <v>4</v>
      </c>
      <c r="BE101" s="259"/>
      <c r="BF101" s="260"/>
      <c r="BG101" s="259"/>
      <c r="BH101" s="259"/>
      <c r="BI101" s="259">
        <f>CF81</f>
        <v>4</v>
      </c>
      <c r="BJ101" s="259"/>
      <c r="BK101" s="260"/>
      <c r="BL101" s="259"/>
      <c r="BM101" s="261"/>
      <c r="BN101" s="259">
        <f>CA90</f>
        <v>5</v>
      </c>
      <c r="BO101" s="259"/>
      <c r="BP101" s="260"/>
      <c r="BQ101" s="259"/>
      <c r="BR101" s="259"/>
      <c r="BS101" s="259">
        <f>CF90</f>
        <v>4</v>
      </c>
      <c r="BT101" s="259"/>
      <c r="BU101" s="260"/>
      <c r="BV101" s="259"/>
      <c r="BW101" s="259"/>
      <c r="BX101" s="333"/>
      <c r="BY101" s="311"/>
      <c r="BZ101" s="311"/>
      <c r="CA101" s="311"/>
      <c r="CB101" s="311"/>
      <c r="CC101" s="311"/>
      <c r="CD101" s="311"/>
      <c r="CE101" s="311"/>
      <c r="CF101" s="311"/>
      <c r="CG101" s="334"/>
      <c r="CH101" s="323"/>
      <c r="CI101" s="323"/>
      <c r="CJ101" s="323"/>
      <c r="CK101" s="323"/>
      <c r="CL101" s="326"/>
      <c r="CM101" s="326"/>
      <c r="CN101" s="327"/>
    </row>
    <row r="102" spans="1:92" ht="10.5" customHeight="1">
      <c r="A102" s="47"/>
      <c r="B102" s="339"/>
      <c r="C102" s="311"/>
      <c r="D102" s="311"/>
      <c r="E102" s="311"/>
      <c r="F102" s="311"/>
      <c r="G102" s="311"/>
      <c r="H102" s="311"/>
      <c r="I102" s="330"/>
      <c r="J102" s="311">
        <f>IF(J104=6,"⑥",J104)</f>
        <v>5</v>
      </c>
      <c r="K102" s="311"/>
      <c r="L102" s="338" t="s">
        <v>600</v>
      </c>
      <c r="M102" s="311" t="str">
        <f>AD86</f>
        <v>6</v>
      </c>
      <c r="N102" s="311"/>
      <c r="O102" s="311" t="str">
        <f>IF(O104=6,"⑥",O104)</f>
        <v>⑥</v>
      </c>
      <c r="P102" s="311"/>
      <c r="Q102" s="338" t="s">
        <v>600</v>
      </c>
      <c r="R102" s="311">
        <f>AI86</f>
        <v>2</v>
      </c>
      <c r="S102" s="330"/>
      <c r="T102" s="311" t="str">
        <f>IF(T104=6,"⑥",T104)</f>
        <v>⑥</v>
      </c>
      <c r="U102" s="311"/>
      <c r="V102" s="338" t="s">
        <v>600</v>
      </c>
      <c r="W102" s="311">
        <f>AD95</f>
        <v>0</v>
      </c>
      <c r="X102" s="311"/>
      <c r="Y102" s="311" t="str">
        <f>IF(Y104=6,"⑥",Y104)</f>
        <v>⑥</v>
      </c>
      <c r="Z102" s="311"/>
      <c r="AA102" s="338" t="s">
        <v>600</v>
      </c>
      <c r="AB102" s="311">
        <f>AI95</f>
        <v>0</v>
      </c>
      <c r="AC102" s="311"/>
      <c r="AD102" s="333"/>
      <c r="AE102" s="311"/>
      <c r="AF102" s="311"/>
      <c r="AG102" s="311"/>
      <c r="AH102" s="311"/>
      <c r="AI102" s="311"/>
      <c r="AJ102" s="311"/>
      <c r="AK102" s="311"/>
      <c r="AL102" s="311"/>
      <c r="AM102" s="334"/>
      <c r="AN102" s="323"/>
      <c r="AO102" s="323"/>
      <c r="AP102" s="323"/>
      <c r="AQ102" s="323"/>
      <c r="AR102" s="326"/>
      <c r="AS102" s="326"/>
      <c r="AT102" s="327"/>
      <c r="AU102" s="43"/>
      <c r="AV102" s="311" t="s">
        <v>1608</v>
      </c>
      <c r="AW102" s="311"/>
      <c r="AX102" s="311"/>
      <c r="AY102" s="311"/>
      <c r="AZ102" s="311"/>
      <c r="BA102" s="311"/>
      <c r="BB102" s="311"/>
      <c r="BC102" s="330"/>
      <c r="BD102" s="311">
        <f>IF(BD104=6,"⑥",BD104)</f>
        <v>4</v>
      </c>
      <c r="BE102" s="311"/>
      <c r="BF102" s="338" t="s">
        <v>600</v>
      </c>
      <c r="BG102" s="311">
        <f>BX86</f>
        <v>0</v>
      </c>
      <c r="BH102" s="311"/>
      <c r="BI102" s="311">
        <f>IF(BI104=6,"⑥",BI104)</f>
        <v>4</v>
      </c>
      <c r="BJ102" s="311"/>
      <c r="BK102" s="338" t="s">
        <v>600</v>
      </c>
      <c r="BL102" s="311">
        <f>CC86</f>
        <v>2</v>
      </c>
      <c r="BM102" s="330"/>
      <c r="BN102" s="311" t="s">
        <v>1655</v>
      </c>
      <c r="BO102" s="311"/>
      <c r="BP102" s="338" t="s">
        <v>600</v>
      </c>
      <c r="BQ102" s="311">
        <f>BX95</f>
        <v>2</v>
      </c>
      <c r="BR102" s="311"/>
      <c r="BS102" s="311" t="s">
        <v>1656</v>
      </c>
      <c r="BT102" s="311"/>
      <c r="BU102" s="338" t="s">
        <v>600</v>
      </c>
      <c r="BV102" s="311">
        <f>CC95</f>
        <v>0</v>
      </c>
      <c r="BW102" s="311"/>
      <c r="BX102" s="333"/>
      <c r="BY102" s="311"/>
      <c r="BZ102" s="311"/>
      <c r="CA102" s="311"/>
      <c r="CB102" s="311"/>
      <c r="CC102" s="311"/>
      <c r="CD102" s="311"/>
      <c r="CE102" s="311"/>
      <c r="CF102" s="311"/>
      <c r="CG102" s="334"/>
      <c r="CH102" s="323"/>
      <c r="CI102" s="323"/>
      <c r="CJ102" s="323"/>
      <c r="CK102" s="323"/>
      <c r="CL102" s="326"/>
      <c r="CM102" s="326"/>
      <c r="CN102" s="327"/>
    </row>
    <row r="103" spans="1:92" ht="10.5" customHeight="1">
      <c r="A103" s="42"/>
      <c r="B103" s="339"/>
      <c r="C103" s="311"/>
      <c r="D103" s="311"/>
      <c r="E103" s="311"/>
      <c r="F103" s="311"/>
      <c r="G103" s="311"/>
      <c r="H103" s="311"/>
      <c r="I103" s="330"/>
      <c r="J103" s="311"/>
      <c r="K103" s="311"/>
      <c r="L103" s="338"/>
      <c r="M103" s="311"/>
      <c r="N103" s="311"/>
      <c r="O103" s="311"/>
      <c r="P103" s="311"/>
      <c r="Q103" s="338"/>
      <c r="R103" s="311"/>
      <c r="S103" s="330"/>
      <c r="T103" s="311"/>
      <c r="U103" s="311"/>
      <c r="V103" s="338"/>
      <c r="W103" s="311"/>
      <c r="X103" s="311"/>
      <c r="Y103" s="311"/>
      <c r="Z103" s="311"/>
      <c r="AA103" s="338"/>
      <c r="AB103" s="311"/>
      <c r="AC103" s="311"/>
      <c r="AD103" s="333"/>
      <c r="AE103" s="311"/>
      <c r="AF103" s="311"/>
      <c r="AG103" s="311"/>
      <c r="AH103" s="311"/>
      <c r="AI103" s="311"/>
      <c r="AJ103" s="311"/>
      <c r="AK103" s="311"/>
      <c r="AL103" s="311"/>
      <c r="AM103" s="334"/>
      <c r="AN103" s="323"/>
      <c r="AO103" s="323"/>
      <c r="AP103" s="323"/>
      <c r="AQ103" s="323"/>
      <c r="AR103" s="326"/>
      <c r="AS103" s="326"/>
      <c r="AT103" s="327"/>
      <c r="AU103" s="43"/>
      <c r="AV103" s="311"/>
      <c r="AW103" s="311"/>
      <c r="AX103" s="311"/>
      <c r="AY103" s="311"/>
      <c r="AZ103" s="311"/>
      <c r="BA103" s="311"/>
      <c r="BB103" s="311"/>
      <c r="BC103" s="330"/>
      <c r="BD103" s="311"/>
      <c r="BE103" s="311"/>
      <c r="BF103" s="338"/>
      <c r="BG103" s="311"/>
      <c r="BH103" s="311"/>
      <c r="BI103" s="311"/>
      <c r="BJ103" s="311"/>
      <c r="BK103" s="338"/>
      <c r="BL103" s="311"/>
      <c r="BM103" s="330"/>
      <c r="BN103" s="311"/>
      <c r="BO103" s="311"/>
      <c r="BP103" s="338"/>
      <c r="BQ103" s="311"/>
      <c r="BR103" s="311"/>
      <c r="BS103" s="311"/>
      <c r="BT103" s="311"/>
      <c r="BU103" s="338"/>
      <c r="BV103" s="311"/>
      <c r="BW103" s="311"/>
      <c r="BX103" s="333"/>
      <c r="BY103" s="311"/>
      <c r="BZ103" s="311"/>
      <c r="CA103" s="311"/>
      <c r="CB103" s="311"/>
      <c r="CC103" s="311"/>
      <c r="CD103" s="311"/>
      <c r="CE103" s="311"/>
      <c r="CF103" s="311"/>
      <c r="CG103" s="334"/>
      <c r="CH103" s="323"/>
      <c r="CI103" s="323"/>
      <c r="CJ103" s="323"/>
      <c r="CK103" s="323"/>
      <c r="CL103" s="326"/>
      <c r="CM103" s="326"/>
      <c r="CN103" s="327"/>
    </row>
    <row r="104" spans="1:92" ht="10.5" customHeight="1" hidden="1">
      <c r="A104" s="42"/>
      <c r="B104" s="339"/>
      <c r="C104" s="311"/>
      <c r="D104" s="311"/>
      <c r="E104" s="311"/>
      <c r="F104" s="311"/>
      <c r="G104" s="311"/>
      <c r="H104" s="311"/>
      <c r="I104" s="330"/>
      <c r="J104" s="259">
        <f>AG84</f>
        <v>5</v>
      </c>
      <c r="K104" s="259"/>
      <c r="L104" s="260"/>
      <c r="M104" s="259"/>
      <c r="N104" s="259"/>
      <c r="O104" s="259">
        <f>AL84</f>
        <v>6</v>
      </c>
      <c r="P104" s="259"/>
      <c r="Q104" s="260"/>
      <c r="R104" s="259"/>
      <c r="S104" s="261"/>
      <c r="T104" s="259">
        <f>AG93</f>
        <v>6</v>
      </c>
      <c r="U104" s="259"/>
      <c r="V104" s="260"/>
      <c r="W104" s="259"/>
      <c r="X104" s="259"/>
      <c r="Y104" s="259">
        <f>AL93</f>
        <v>6</v>
      </c>
      <c r="Z104" s="259"/>
      <c r="AA104" s="260"/>
      <c r="AB104" s="259"/>
      <c r="AC104" s="259"/>
      <c r="AD104" s="333"/>
      <c r="AE104" s="311"/>
      <c r="AF104" s="311"/>
      <c r="AG104" s="311"/>
      <c r="AH104" s="311"/>
      <c r="AI104" s="311"/>
      <c r="AJ104" s="311"/>
      <c r="AK104" s="311"/>
      <c r="AL104" s="311"/>
      <c r="AM104" s="334"/>
      <c r="AN104" s="266"/>
      <c r="AO104" s="266"/>
      <c r="AP104" s="266"/>
      <c r="AQ104" s="266"/>
      <c r="AR104" s="266"/>
      <c r="AS104" s="266"/>
      <c r="AT104" s="276"/>
      <c r="AU104" s="43"/>
      <c r="AV104" s="311"/>
      <c r="AW104" s="311"/>
      <c r="AX104" s="311"/>
      <c r="AY104" s="311"/>
      <c r="AZ104" s="311"/>
      <c r="BA104" s="311"/>
      <c r="BB104" s="311"/>
      <c r="BC104" s="330"/>
      <c r="BD104" s="259">
        <f>CA84</f>
        <v>4</v>
      </c>
      <c r="BE104" s="259"/>
      <c r="BF104" s="260"/>
      <c r="BG104" s="259"/>
      <c r="BH104" s="259"/>
      <c r="BI104" s="259">
        <f>CF84</f>
        <v>4</v>
      </c>
      <c r="BJ104" s="259"/>
      <c r="BK104" s="260"/>
      <c r="BL104" s="259"/>
      <c r="BM104" s="261"/>
      <c r="BN104" s="259">
        <f>CA93</f>
        <v>4</v>
      </c>
      <c r="BO104" s="259"/>
      <c r="BP104" s="260"/>
      <c r="BQ104" s="259"/>
      <c r="BR104" s="259"/>
      <c r="BS104" s="259">
        <f>CF93</f>
        <v>4</v>
      </c>
      <c r="BT104" s="259"/>
      <c r="BU104" s="260"/>
      <c r="BV104" s="259"/>
      <c r="BW104" s="259"/>
      <c r="BX104" s="333"/>
      <c r="BY104" s="311"/>
      <c r="BZ104" s="311"/>
      <c r="CA104" s="311"/>
      <c r="CB104" s="311"/>
      <c r="CC104" s="311"/>
      <c r="CD104" s="311"/>
      <c r="CE104" s="311"/>
      <c r="CF104" s="311"/>
      <c r="CG104" s="334"/>
      <c r="CH104" s="266"/>
      <c r="CI104" s="266"/>
      <c r="CJ104" s="266"/>
      <c r="CK104" s="266"/>
      <c r="CL104" s="266"/>
      <c r="CM104" s="266"/>
      <c r="CN104" s="276"/>
    </row>
    <row r="105" spans="1:92" ht="20.25" customHeight="1">
      <c r="A105" s="42"/>
      <c r="B105" s="340">
        <f>IF(AN99=AN81,(T101+J101),"")</f>
      </c>
      <c r="C105" s="341"/>
      <c r="D105" s="341"/>
      <c r="E105" s="341"/>
      <c r="F105" s="341"/>
      <c r="G105" s="341"/>
      <c r="H105" s="341"/>
      <c r="I105" s="342"/>
      <c r="J105" s="311" t="str">
        <f>IF(J107=6,"⑥",J107)</f>
        <v>⑥</v>
      </c>
      <c r="K105" s="311"/>
      <c r="L105" s="338" t="s">
        <v>600</v>
      </c>
      <c r="M105" s="311">
        <f>AD89</f>
        <v>4</v>
      </c>
      <c r="N105" s="311"/>
      <c r="O105" s="311">
        <f>IF(O107=6,"⑥",O107)</f>
        <v>1</v>
      </c>
      <c r="P105" s="311"/>
      <c r="Q105" s="338" t="s">
        <v>600</v>
      </c>
      <c r="R105" s="311" t="str">
        <f>AI89</f>
        <v>6</v>
      </c>
      <c r="S105" s="330"/>
      <c r="T105" s="311" t="str">
        <f>IF(T107=6,"⑥",T107)</f>
        <v>⑥</v>
      </c>
      <c r="U105" s="311"/>
      <c r="V105" s="338" t="s">
        <v>600</v>
      </c>
      <c r="W105" s="311">
        <f>AD98</f>
        <v>4</v>
      </c>
      <c r="X105" s="311"/>
      <c r="Y105" s="311">
        <f>IF(Y107=6,"⑥",Y107)</f>
        <v>1</v>
      </c>
      <c r="Z105" s="311"/>
      <c r="AA105" s="338" t="s">
        <v>600</v>
      </c>
      <c r="AB105" s="311" t="str">
        <f>AI98</f>
        <v>6</v>
      </c>
      <c r="AC105" s="311"/>
      <c r="AD105" s="333"/>
      <c r="AE105" s="311"/>
      <c r="AF105" s="311"/>
      <c r="AG105" s="311"/>
      <c r="AH105" s="311"/>
      <c r="AI105" s="311"/>
      <c r="AJ105" s="311"/>
      <c r="AK105" s="311"/>
      <c r="AL105" s="311"/>
      <c r="AM105" s="334"/>
      <c r="AN105" s="266"/>
      <c r="AO105" s="264"/>
      <c r="AP105" s="264"/>
      <c r="AQ105" s="264"/>
      <c r="AR105" s="318">
        <f>IF(W81="③","",IF(AND(COUNTIF(AN81:AQ103,1)=3,COUNTIF(B87:I107,5)=3),RANK(AD79,J79:AM80),IF(COUNTIF(AN81:AQ103,1)=3,RANK(B105,B87:I107),RANK(AN99,AN81:AQ103))))</f>
        <v>1</v>
      </c>
      <c r="AS105" s="318"/>
      <c r="AT105" s="319"/>
      <c r="AU105" s="43"/>
      <c r="AV105" s="341">
        <f>IF(CH99=CH81,(BN101+BD101),"")</f>
      </c>
      <c r="AW105" s="341"/>
      <c r="AX105" s="341"/>
      <c r="AY105" s="341"/>
      <c r="AZ105" s="341"/>
      <c r="BA105" s="341"/>
      <c r="BB105" s="341"/>
      <c r="BC105" s="342"/>
      <c r="BD105" s="311">
        <f>IF(BD107=6,"⑥",BD107)</f>
        <v>4</v>
      </c>
      <c r="BE105" s="311"/>
      <c r="BF105" s="338" t="s">
        <v>600</v>
      </c>
      <c r="BG105" s="311">
        <f>BX89</f>
        <v>2</v>
      </c>
      <c r="BH105" s="311"/>
      <c r="BI105" s="311">
        <f>IF(BI107=6,"⑥",BI107)</f>
        <v>1</v>
      </c>
      <c r="BJ105" s="311"/>
      <c r="BK105" s="338" t="s">
        <v>600</v>
      </c>
      <c r="BL105" s="311" t="str">
        <f>CC89</f>
        <v>④</v>
      </c>
      <c r="BM105" s="330"/>
      <c r="BN105" s="311" t="s">
        <v>1656</v>
      </c>
      <c r="BO105" s="311"/>
      <c r="BP105" s="338" t="s">
        <v>600</v>
      </c>
      <c r="BQ105" s="311">
        <f>BX98</f>
        <v>2</v>
      </c>
      <c r="BR105" s="311"/>
      <c r="BS105" s="311" t="s">
        <v>1655</v>
      </c>
      <c r="BT105" s="311"/>
      <c r="BU105" s="338" t="s">
        <v>600</v>
      </c>
      <c r="BV105" s="311">
        <f>CC98</f>
        <v>3</v>
      </c>
      <c r="BW105" s="311"/>
      <c r="BX105" s="333"/>
      <c r="BY105" s="311"/>
      <c r="BZ105" s="311"/>
      <c r="CA105" s="311"/>
      <c r="CB105" s="311"/>
      <c r="CC105" s="311"/>
      <c r="CD105" s="311"/>
      <c r="CE105" s="311"/>
      <c r="CF105" s="311"/>
      <c r="CG105" s="334"/>
      <c r="CH105" s="266"/>
      <c r="CI105" s="264"/>
      <c r="CJ105" s="264"/>
      <c r="CK105" s="264"/>
      <c r="CL105" s="318">
        <f>IF(BQ84="D","",IF(AND(COUNTIF(CH81:CK103,1)=3,COUNTIF(AV87:BC107,5)=3),RANK(BX79,BD79:CG80),IF(COUNTIF(CH81:CK103,1)=3,RANK(AV105,AV87:BC107),RANK(CH99,CH81:CK103))))</f>
        <v>1</v>
      </c>
      <c r="CM105" s="318"/>
      <c r="CN105" s="319"/>
    </row>
    <row r="106" spans="1:92" ht="9" customHeight="1" hidden="1">
      <c r="A106" s="42"/>
      <c r="B106" s="340"/>
      <c r="C106" s="341"/>
      <c r="D106" s="341"/>
      <c r="E106" s="341"/>
      <c r="F106" s="341"/>
      <c r="G106" s="341"/>
      <c r="H106" s="341"/>
      <c r="I106" s="342"/>
      <c r="J106" s="311"/>
      <c r="K106" s="311"/>
      <c r="L106" s="338"/>
      <c r="M106" s="311"/>
      <c r="N106" s="311"/>
      <c r="O106" s="311"/>
      <c r="P106" s="311"/>
      <c r="Q106" s="338"/>
      <c r="R106" s="311"/>
      <c r="S106" s="330"/>
      <c r="T106" s="311"/>
      <c r="U106" s="311"/>
      <c r="V106" s="338"/>
      <c r="W106" s="311"/>
      <c r="X106" s="311"/>
      <c r="Y106" s="311"/>
      <c r="Z106" s="311"/>
      <c r="AA106" s="338"/>
      <c r="AB106" s="311"/>
      <c r="AC106" s="311"/>
      <c r="AD106" s="333"/>
      <c r="AE106" s="311"/>
      <c r="AF106" s="311"/>
      <c r="AG106" s="311"/>
      <c r="AH106" s="311"/>
      <c r="AI106" s="311"/>
      <c r="AJ106" s="311"/>
      <c r="AK106" s="311"/>
      <c r="AL106" s="311"/>
      <c r="AM106" s="334"/>
      <c r="AN106" s="264"/>
      <c r="AO106" s="264"/>
      <c r="AP106" s="264"/>
      <c r="AQ106" s="264"/>
      <c r="AR106" s="318"/>
      <c r="AS106" s="318"/>
      <c r="AT106" s="319"/>
      <c r="AV106" s="340"/>
      <c r="AW106" s="341"/>
      <c r="AX106" s="341"/>
      <c r="AY106" s="341"/>
      <c r="AZ106" s="341"/>
      <c r="BA106" s="341"/>
      <c r="BB106" s="341"/>
      <c r="BC106" s="342"/>
      <c r="BD106" s="311"/>
      <c r="BE106" s="311"/>
      <c r="BF106" s="338"/>
      <c r="BG106" s="311"/>
      <c r="BH106" s="311"/>
      <c r="BI106" s="311"/>
      <c r="BJ106" s="311"/>
      <c r="BK106" s="338"/>
      <c r="BL106" s="311"/>
      <c r="BM106" s="330"/>
      <c r="BN106" s="311"/>
      <c r="BO106" s="311"/>
      <c r="BP106" s="338"/>
      <c r="BQ106" s="311"/>
      <c r="BR106" s="311"/>
      <c r="BS106" s="311"/>
      <c r="BT106" s="311"/>
      <c r="BU106" s="338"/>
      <c r="BV106" s="311"/>
      <c r="BW106" s="311"/>
      <c r="BX106" s="333"/>
      <c r="BY106" s="311"/>
      <c r="BZ106" s="311"/>
      <c r="CA106" s="311"/>
      <c r="CB106" s="311"/>
      <c r="CC106" s="311"/>
      <c r="CD106" s="311"/>
      <c r="CE106" s="311"/>
      <c r="CF106" s="311"/>
      <c r="CG106" s="334"/>
      <c r="CH106" s="264"/>
      <c r="CI106" s="264"/>
      <c r="CJ106" s="264"/>
      <c r="CK106" s="264"/>
      <c r="CL106" s="318"/>
      <c r="CM106" s="318"/>
      <c r="CN106" s="319"/>
    </row>
    <row r="107" spans="1:92" ht="1.5" customHeight="1" thickBot="1">
      <c r="A107" s="42"/>
      <c r="B107" s="343"/>
      <c r="C107" s="344"/>
      <c r="D107" s="344"/>
      <c r="E107" s="344"/>
      <c r="F107" s="344"/>
      <c r="G107" s="344"/>
      <c r="H107" s="344"/>
      <c r="I107" s="345"/>
      <c r="J107" s="277">
        <f>AG87</f>
        <v>6</v>
      </c>
      <c r="K107" s="277"/>
      <c r="L107" s="277"/>
      <c r="M107" s="277"/>
      <c r="N107" s="277"/>
      <c r="O107" s="277">
        <f>AL87</f>
        <v>1</v>
      </c>
      <c r="P107" s="277"/>
      <c r="Q107" s="277"/>
      <c r="R107" s="277"/>
      <c r="S107" s="277"/>
      <c r="T107" s="278">
        <f>AG96</f>
        <v>6</v>
      </c>
      <c r="U107" s="277"/>
      <c r="V107" s="277"/>
      <c r="W107" s="277"/>
      <c r="X107" s="277"/>
      <c r="Y107" s="277">
        <f>AL96</f>
        <v>1</v>
      </c>
      <c r="Z107" s="277"/>
      <c r="AA107" s="277"/>
      <c r="AB107" s="277"/>
      <c r="AC107" s="277"/>
      <c r="AD107" s="335"/>
      <c r="AE107" s="336"/>
      <c r="AF107" s="336"/>
      <c r="AG107" s="336"/>
      <c r="AH107" s="336"/>
      <c r="AI107" s="336"/>
      <c r="AJ107" s="336"/>
      <c r="AK107" s="336"/>
      <c r="AL107" s="336"/>
      <c r="AM107" s="337"/>
      <c r="AN107" s="279"/>
      <c r="AO107" s="279"/>
      <c r="AP107" s="279"/>
      <c r="AQ107" s="279"/>
      <c r="AR107" s="320"/>
      <c r="AS107" s="320"/>
      <c r="AT107" s="321"/>
      <c r="AV107" s="343"/>
      <c r="AW107" s="344"/>
      <c r="AX107" s="344"/>
      <c r="AY107" s="344"/>
      <c r="AZ107" s="344"/>
      <c r="BA107" s="344"/>
      <c r="BB107" s="344"/>
      <c r="BC107" s="345"/>
      <c r="BD107" s="277">
        <f>CA87</f>
        <v>4</v>
      </c>
      <c r="BE107" s="277"/>
      <c r="BF107" s="277"/>
      <c r="BG107" s="277"/>
      <c r="BH107" s="277"/>
      <c r="BI107" s="277">
        <f>CF87</f>
        <v>1</v>
      </c>
      <c r="BJ107" s="277"/>
      <c r="BK107" s="277"/>
      <c r="BL107" s="277"/>
      <c r="BM107" s="277"/>
      <c r="BN107" s="278">
        <f>CA96</f>
        <v>4</v>
      </c>
      <c r="BO107" s="277"/>
      <c r="BP107" s="277"/>
      <c r="BQ107" s="277"/>
      <c r="BR107" s="277"/>
      <c r="BS107" s="277">
        <f>CF96</f>
        <v>4</v>
      </c>
      <c r="BT107" s="277"/>
      <c r="BU107" s="277"/>
      <c r="BV107" s="277"/>
      <c r="BW107" s="277"/>
      <c r="BX107" s="335"/>
      <c r="BY107" s="336"/>
      <c r="BZ107" s="336"/>
      <c r="CA107" s="336"/>
      <c r="CB107" s="336"/>
      <c r="CC107" s="336"/>
      <c r="CD107" s="336"/>
      <c r="CE107" s="336"/>
      <c r="CF107" s="336"/>
      <c r="CG107" s="337"/>
      <c r="CH107" s="279"/>
      <c r="CI107" s="279"/>
      <c r="CJ107" s="279"/>
      <c r="CK107" s="279"/>
      <c r="CL107" s="320"/>
      <c r="CM107" s="320"/>
      <c r="CN107" s="321"/>
    </row>
    <row r="108" spans="33:92" ht="3.75" customHeight="1">
      <c r="AG108" s="23"/>
      <c r="AH108" s="23"/>
      <c r="AI108" s="23"/>
      <c r="AJ108" s="23"/>
      <c r="AK108" s="23"/>
      <c r="AL108" s="23"/>
      <c r="AM108" s="80"/>
      <c r="AN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L108" s="23"/>
      <c r="BM108" s="23"/>
      <c r="BN108" s="23"/>
      <c r="BO108" s="23"/>
      <c r="BP108" s="23"/>
      <c r="CI108" s="23"/>
      <c r="CJ108" s="23"/>
      <c r="CK108" s="23"/>
      <c r="CL108" s="23"/>
      <c r="CM108" s="23"/>
      <c r="CN108" s="23"/>
    </row>
    <row r="109" spans="2:74" ht="9" customHeight="1">
      <c r="B109" s="346" t="s">
        <v>850</v>
      </c>
      <c r="C109" s="346"/>
      <c r="D109" s="346"/>
      <c r="E109" s="346"/>
      <c r="F109" s="346"/>
      <c r="G109" s="346"/>
      <c r="H109" s="346"/>
      <c r="I109" s="346"/>
      <c r="J109" s="346"/>
      <c r="K109" s="346"/>
      <c r="L109" s="346"/>
      <c r="M109" s="346"/>
      <c r="N109" s="346"/>
      <c r="O109" s="346"/>
      <c r="P109" s="346"/>
      <c r="Q109" s="346"/>
      <c r="R109" s="346"/>
      <c r="S109" s="346"/>
      <c r="T109" s="346"/>
      <c r="U109" s="346"/>
      <c r="V109" s="346"/>
      <c r="W109" s="346"/>
      <c r="X109" s="346"/>
      <c r="Y109" s="346"/>
      <c r="Z109" s="346"/>
      <c r="AA109" s="346"/>
      <c r="AB109" s="346"/>
      <c r="AC109" s="346"/>
      <c r="AD109" s="346"/>
      <c r="AE109" s="346"/>
      <c r="AF109" s="347" t="s">
        <v>851</v>
      </c>
      <c r="AG109" s="347"/>
      <c r="AH109" s="347"/>
      <c r="AI109" s="347"/>
      <c r="AJ109" s="347"/>
      <c r="AK109" s="347"/>
      <c r="AL109" s="347"/>
      <c r="AM109" s="347"/>
      <c r="AN109" s="347"/>
      <c r="AO109" s="347"/>
      <c r="AP109" s="347"/>
      <c r="AQ109" s="347"/>
      <c r="AR109" s="347"/>
      <c r="AS109" s="347"/>
      <c r="AT109" s="347"/>
      <c r="AU109" s="347"/>
      <c r="AV109" s="347"/>
      <c r="AW109" s="347"/>
      <c r="AX109" s="347"/>
      <c r="AY109" s="347"/>
      <c r="AZ109" s="347"/>
      <c r="BA109" s="347"/>
      <c r="BB109" s="347"/>
      <c r="BC109" s="347"/>
      <c r="BD109" s="347"/>
      <c r="BE109" s="347"/>
      <c r="BF109" s="347"/>
      <c r="BG109" s="347"/>
      <c r="BH109" s="347"/>
      <c r="BI109" s="347"/>
      <c r="BJ109" s="347"/>
      <c r="BK109" s="347"/>
      <c r="BL109" s="347"/>
      <c r="BM109" s="347"/>
      <c r="BN109" s="347"/>
      <c r="BO109" s="347"/>
      <c r="BP109" s="347"/>
      <c r="BQ109" s="347"/>
      <c r="BR109" s="347"/>
      <c r="BS109" s="347"/>
      <c r="BT109" s="347"/>
      <c r="BU109" s="347"/>
      <c r="BV109" s="347"/>
    </row>
    <row r="110" spans="1:75" s="23" customFormat="1" ht="9" customHeight="1">
      <c r="A110" s="22"/>
      <c r="B110" s="346"/>
      <c r="C110" s="346"/>
      <c r="D110" s="346"/>
      <c r="E110" s="346"/>
      <c r="F110" s="346"/>
      <c r="G110" s="346"/>
      <c r="H110" s="346"/>
      <c r="I110" s="346"/>
      <c r="J110" s="346"/>
      <c r="K110" s="346"/>
      <c r="L110" s="346"/>
      <c r="M110" s="346"/>
      <c r="N110" s="346"/>
      <c r="O110" s="346"/>
      <c r="P110" s="346"/>
      <c r="Q110" s="346"/>
      <c r="R110" s="346"/>
      <c r="S110" s="346"/>
      <c r="T110" s="346"/>
      <c r="U110" s="346"/>
      <c r="V110" s="346"/>
      <c r="W110" s="346"/>
      <c r="X110" s="346"/>
      <c r="Y110" s="346"/>
      <c r="Z110" s="346"/>
      <c r="AA110" s="346"/>
      <c r="AB110" s="346"/>
      <c r="AC110" s="346"/>
      <c r="AD110" s="346"/>
      <c r="AE110" s="346"/>
      <c r="AF110" s="347"/>
      <c r="AG110" s="347"/>
      <c r="AH110" s="347"/>
      <c r="AI110" s="347"/>
      <c r="AJ110" s="347"/>
      <c r="AK110" s="347"/>
      <c r="AL110" s="347"/>
      <c r="AM110" s="347"/>
      <c r="AN110" s="347"/>
      <c r="AO110" s="347"/>
      <c r="AP110" s="347"/>
      <c r="AQ110" s="347"/>
      <c r="AR110" s="347"/>
      <c r="AS110" s="347"/>
      <c r="AT110" s="347"/>
      <c r="AU110" s="347"/>
      <c r="AV110" s="347"/>
      <c r="AW110" s="347"/>
      <c r="AX110" s="347"/>
      <c r="AY110" s="347"/>
      <c r="AZ110" s="347"/>
      <c r="BA110" s="347"/>
      <c r="BB110" s="347"/>
      <c r="BC110" s="347"/>
      <c r="BD110" s="347"/>
      <c r="BE110" s="347"/>
      <c r="BF110" s="347"/>
      <c r="BG110" s="347"/>
      <c r="BH110" s="347"/>
      <c r="BI110" s="347"/>
      <c r="BJ110" s="347"/>
      <c r="BK110" s="347"/>
      <c r="BL110" s="347"/>
      <c r="BM110" s="347"/>
      <c r="BN110" s="347"/>
      <c r="BO110" s="347"/>
      <c r="BP110" s="347"/>
      <c r="BQ110" s="347"/>
      <c r="BR110" s="347"/>
      <c r="BS110" s="347"/>
      <c r="BT110" s="347"/>
      <c r="BU110" s="347"/>
      <c r="BV110" s="347"/>
      <c r="BW110" s="81"/>
    </row>
    <row r="111" spans="1:75" s="23" customFormat="1" ht="2.25" customHeight="1">
      <c r="A111" s="22"/>
      <c r="B111" s="346"/>
      <c r="C111" s="346"/>
      <c r="D111" s="346"/>
      <c r="E111" s="346"/>
      <c r="F111" s="346"/>
      <c r="G111" s="346"/>
      <c r="H111" s="346"/>
      <c r="I111" s="346"/>
      <c r="J111" s="346"/>
      <c r="K111" s="346"/>
      <c r="L111" s="346"/>
      <c r="M111" s="346"/>
      <c r="N111" s="346"/>
      <c r="O111" s="346"/>
      <c r="P111" s="346"/>
      <c r="Q111" s="346"/>
      <c r="R111" s="346"/>
      <c r="S111" s="346"/>
      <c r="T111" s="346"/>
      <c r="U111" s="346"/>
      <c r="V111" s="346"/>
      <c r="W111" s="346"/>
      <c r="X111" s="346"/>
      <c r="Y111" s="346"/>
      <c r="Z111" s="346"/>
      <c r="AA111" s="346"/>
      <c r="AB111" s="346"/>
      <c r="AC111" s="346"/>
      <c r="AD111" s="346"/>
      <c r="AE111" s="346"/>
      <c r="AF111" s="347"/>
      <c r="AG111" s="347"/>
      <c r="AH111" s="347"/>
      <c r="AI111" s="347"/>
      <c r="AJ111" s="347"/>
      <c r="AK111" s="347"/>
      <c r="AL111" s="347"/>
      <c r="AM111" s="347"/>
      <c r="AN111" s="347"/>
      <c r="AO111" s="347"/>
      <c r="AP111" s="347"/>
      <c r="AQ111" s="347"/>
      <c r="AR111" s="347"/>
      <c r="AS111" s="347"/>
      <c r="AT111" s="347"/>
      <c r="AU111" s="347"/>
      <c r="AV111" s="347"/>
      <c r="AW111" s="347"/>
      <c r="AX111" s="347"/>
      <c r="AY111" s="347"/>
      <c r="AZ111" s="347"/>
      <c r="BA111" s="347"/>
      <c r="BB111" s="347"/>
      <c r="BC111" s="347"/>
      <c r="BD111" s="347"/>
      <c r="BE111" s="347"/>
      <c r="BF111" s="347"/>
      <c r="BG111" s="347"/>
      <c r="BH111" s="347"/>
      <c r="BI111" s="347"/>
      <c r="BJ111" s="347"/>
      <c r="BK111" s="347"/>
      <c r="BL111" s="347"/>
      <c r="BM111" s="347"/>
      <c r="BN111" s="347"/>
      <c r="BO111" s="347"/>
      <c r="BP111" s="347"/>
      <c r="BQ111" s="347"/>
      <c r="BR111" s="347"/>
      <c r="BS111" s="347"/>
      <c r="BT111" s="347"/>
      <c r="BU111" s="347"/>
      <c r="BV111" s="347"/>
      <c r="BW111" s="81"/>
    </row>
    <row r="112" spans="16:75" ht="9" customHeight="1">
      <c r="P112" s="303" t="s">
        <v>852</v>
      </c>
      <c r="Q112" s="303"/>
      <c r="R112" s="303"/>
      <c r="S112" s="303"/>
      <c r="T112" s="303"/>
      <c r="U112" s="303"/>
      <c r="V112" s="303"/>
      <c r="W112" s="303"/>
      <c r="X112" s="303"/>
      <c r="Y112" s="303"/>
      <c r="Z112" s="303"/>
      <c r="AA112" s="303"/>
      <c r="AB112" s="303"/>
      <c r="AC112" s="303"/>
      <c r="AD112" s="303"/>
      <c r="AE112" s="303"/>
      <c r="AF112" s="303"/>
      <c r="AG112" s="303"/>
      <c r="AH112" s="303"/>
      <c r="AI112" s="303"/>
      <c r="AJ112" s="303"/>
      <c r="AK112" s="303"/>
      <c r="AL112" s="303"/>
      <c r="AM112" s="303"/>
      <c r="AN112" s="303"/>
      <c r="AO112" s="303"/>
      <c r="AP112" s="303"/>
      <c r="AQ112" s="303"/>
      <c r="AR112" s="303"/>
      <c r="AS112" s="303"/>
      <c r="AT112" s="303"/>
      <c r="AU112" s="303"/>
      <c r="AV112" s="303"/>
      <c r="AW112" s="303"/>
      <c r="AX112" s="303"/>
      <c r="AY112" s="303"/>
      <c r="AZ112" s="303"/>
      <c r="BA112" s="303"/>
      <c r="BB112" s="303"/>
      <c r="BC112" s="303"/>
      <c r="BD112" s="303"/>
      <c r="BE112" s="303"/>
      <c r="BF112" s="303"/>
      <c r="BG112" s="303"/>
      <c r="BH112" s="303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</row>
    <row r="113" spans="16:75" ht="9" customHeight="1"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3"/>
      <c r="AL113" s="303"/>
      <c r="AM113" s="303"/>
      <c r="AN113" s="303"/>
      <c r="AO113" s="303"/>
      <c r="AP113" s="303"/>
      <c r="AQ113" s="303"/>
      <c r="AR113" s="303"/>
      <c r="AS113" s="303"/>
      <c r="AT113" s="303"/>
      <c r="AU113" s="303"/>
      <c r="AV113" s="303"/>
      <c r="AW113" s="303"/>
      <c r="AX113" s="303"/>
      <c r="AY113" s="303"/>
      <c r="AZ113" s="303"/>
      <c r="BA113" s="303"/>
      <c r="BB113" s="303"/>
      <c r="BC113" s="303"/>
      <c r="BD113" s="303"/>
      <c r="BE113" s="303"/>
      <c r="BF113" s="303"/>
      <c r="BG113" s="303"/>
      <c r="BH113" s="303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</row>
    <row r="114" spans="16:76" ht="0.75" customHeight="1">
      <c r="P114" s="303"/>
      <c r="Q114" s="303"/>
      <c r="R114" s="303"/>
      <c r="S114" s="303"/>
      <c r="T114" s="303"/>
      <c r="U114" s="303"/>
      <c r="V114" s="303"/>
      <c r="W114" s="303"/>
      <c r="X114" s="303"/>
      <c r="Y114" s="303"/>
      <c r="Z114" s="303"/>
      <c r="AA114" s="303"/>
      <c r="AB114" s="303"/>
      <c r="AC114" s="303"/>
      <c r="AD114" s="303"/>
      <c r="AE114" s="303"/>
      <c r="AF114" s="303"/>
      <c r="AG114" s="303"/>
      <c r="AH114" s="303"/>
      <c r="AI114" s="303"/>
      <c r="AJ114" s="303"/>
      <c r="AK114" s="303"/>
      <c r="AL114" s="303"/>
      <c r="AM114" s="303"/>
      <c r="AN114" s="303"/>
      <c r="AO114" s="303"/>
      <c r="AP114" s="303"/>
      <c r="AQ114" s="303"/>
      <c r="AR114" s="303"/>
      <c r="AS114" s="303"/>
      <c r="AT114" s="303"/>
      <c r="AU114" s="303"/>
      <c r="AV114" s="303"/>
      <c r="AW114" s="303"/>
      <c r="AX114" s="303"/>
      <c r="AY114" s="303"/>
      <c r="AZ114" s="303"/>
      <c r="BA114" s="303"/>
      <c r="BB114" s="303"/>
      <c r="BC114" s="303"/>
      <c r="BD114" s="303"/>
      <c r="BE114" s="303"/>
      <c r="BF114" s="303"/>
      <c r="BG114" s="303"/>
      <c r="BH114" s="303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</row>
    <row r="115" spans="34:107" ht="9" customHeight="1">
      <c r="AH115" s="23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</row>
    <row r="116" spans="2:107" ht="9" customHeight="1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3"/>
      <c r="AN116" s="81"/>
      <c r="AO116" s="81"/>
      <c r="AP116" s="81"/>
      <c r="AQ116" s="81"/>
      <c r="AR116" s="81"/>
      <c r="AS116" s="81"/>
      <c r="AT116" s="81"/>
      <c r="CO116" s="23"/>
      <c r="CP116" s="81"/>
      <c r="CQ116" s="84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</row>
    <row r="117" spans="94:107" ht="9" customHeight="1">
      <c r="CP117" s="81"/>
      <c r="CQ117" s="84"/>
      <c r="CR117" s="81"/>
      <c r="CS117" s="81"/>
      <c r="CT117" s="81"/>
      <c r="CU117" s="81"/>
      <c r="CV117" s="81"/>
      <c r="CW117" s="81"/>
      <c r="CX117" s="81"/>
      <c r="CY117" s="84"/>
      <c r="CZ117" s="84"/>
      <c r="DA117" s="84"/>
      <c r="DB117" s="84"/>
      <c r="DC117" s="84"/>
    </row>
    <row r="118" spans="94:107" ht="9" customHeight="1">
      <c r="CP118" s="81"/>
      <c r="CQ118" s="84"/>
      <c r="CR118" s="84"/>
      <c r="CS118" s="84"/>
      <c r="CT118" s="84"/>
      <c r="CU118" s="84"/>
      <c r="CV118" s="81"/>
      <c r="CW118" s="81"/>
      <c r="CX118" s="81"/>
      <c r="CY118" s="84"/>
      <c r="CZ118" s="84"/>
      <c r="DA118" s="84"/>
      <c r="DB118" s="84"/>
      <c r="DC118" s="84"/>
    </row>
    <row r="119" spans="94:107" ht="9" customHeight="1">
      <c r="CP119" s="81"/>
      <c r="CQ119" s="84"/>
      <c r="CR119" s="84"/>
      <c r="CS119" s="84"/>
      <c r="CT119" s="84"/>
      <c r="CU119" s="84"/>
      <c r="CV119" s="81"/>
      <c r="CW119" s="81"/>
      <c r="CX119" s="81"/>
      <c r="CY119" s="84"/>
      <c r="CZ119" s="84"/>
      <c r="DA119" s="84"/>
      <c r="DB119" s="84"/>
      <c r="DC119" s="84"/>
    </row>
    <row r="120" spans="94:107" ht="9" customHeight="1">
      <c r="CP120" s="84"/>
      <c r="CQ120" s="84"/>
      <c r="CR120" s="84"/>
      <c r="CS120" s="84"/>
      <c r="CT120" s="84"/>
      <c r="CU120" s="84"/>
      <c r="CV120" s="81"/>
      <c r="CW120" s="81"/>
      <c r="CX120" s="81"/>
      <c r="CY120" s="84"/>
      <c r="CZ120" s="84"/>
      <c r="DA120" s="84"/>
      <c r="DB120" s="84"/>
      <c r="DC120" s="84"/>
    </row>
    <row r="121" spans="94:107" ht="9" customHeight="1">
      <c r="CP121" s="84"/>
      <c r="CQ121" s="84"/>
      <c r="CR121" s="84"/>
      <c r="CS121" s="84"/>
      <c r="CT121" s="84"/>
      <c r="CU121" s="84"/>
      <c r="CV121" s="81"/>
      <c r="CW121" s="81"/>
      <c r="CX121" s="81"/>
      <c r="CY121" s="84"/>
      <c r="CZ121" s="84"/>
      <c r="DA121" s="84"/>
      <c r="DB121" s="84"/>
      <c r="DC121" s="84"/>
    </row>
    <row r="122" spans="1:107" s="56" customFormat="1" ht="9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8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84"/>
      <c r="CQ122" s="22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</row>
    <row r="123" spans="1:107" s="56" customFormat="1" ht="9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8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84"/>
      <c r="CQ123" s="22"/>
      <c r="CR123" s="22"/>
      <c r="CS123" s="84"/>
      <c r="CT123" s="84"/>
      <c r="CU123" s="84"/>
      <c r="CV123" s="84"/>
      <c r="CW123" s="84"/>
      <c r="CX123" s="84"/>
      <c r="CY123" s="22"/>
      <c r="CZ123" s="22"/>
      <c r="DA123" s="22"/>
      <c r="DB123" s="22"/>
      <c r="DC123" s="22"/>
    </row>
    <row r="124" spans="1:107" s="56" customFormat="1" ht="9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8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84"/>
      <c r="CQ124" s="22"/>
      <c r="CR124" s="22"/>
      <c r="CS124" s="22"/>
      <c r="CT124" s="22"/>
      <c r="CU124" s="22"/>
      <c r="CV124" s="84"/>
      <c r="CW124" s="84"/>
      <c r="CX124" s="84"/>
      <c r="CY124" s="22"/>
      <c r="CZ124" s="22"/>
      <c r="DA124" s="22"/>
      <c r="DB124" s="22"/>
      <c r="DC124" s="22"/>
    </row>
    <row r="125" spans="1:107" s="56" customFormat="1" ht="9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8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84"/>
      <c r="CQ125" s="22"/>
      <c r="CR125" s="22"/>
      <c r="CS125" s="22"/>
      <c r="CT125" s="22"/>
      <c r="CU125" s="22"/>
      <c r="CV125" s="84"/>
      <c r="CW125" s="84"/>
      <c r="CX125" s="84"/>
      <c r="CY125" s="22"/>
      <c r="CZ125" s="22"/>
      <c r="DA125" s="22"/>
      <c r="DB125" s="22"/>
      <c r="DC125" s="22"/>
    </row>
    <row r="126" spans="1:111" s="56" customFormat="1" ht="9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82"/>
      <c r="AN126" s="22"/>
      <c r="AO126" s="22"/>
      <c r="AP126" s="22"/>
      <c r="AQ126" s="22"/>
      <c r="AR126" s="22"/>
      <c r="AS126" s="22"/>
      <c r="AT126" s="22"/>
      <c r="AU126" s="23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81"/>
      <c r="CP126" s="22"/>
      <c r="CQ126" s="22"/>
      <c r="CR126" s="22"/>
      <c r="CS126" s="22"/>
      <c r="CT126" s="22"/>
      <c r="CU126" s="22"/>
      <c r="CV126" s="84"/>
      <c r="CW126" s="84"/>
      <c r="CX126" s="84"/>
      <c r="CY126" s="22"/>
      <c r="CZ126" s="22"/>
      <c r="DA126" s="22"/>
      <c r="DB126" s="22"/>
      <c r="DC126" s="22"/>
      <c r="DD126" s="84"/>
      <c r="DE126" s="84"/>
      <c r="DF126" s="84"/>
      <c r="DG126" s="84"/>
    </row>
    <row r="127" spans="1:112" s="56" customFormat="1" ht="9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82"/>
      <c r="AN127" s="22"/>
      <c r="AO127" s="22"/>
      <c r="AP127" s="22"/>
      <c r="AQ127" s="22"/>
      <c r="AR127" s="22"/>
      <c r="AS127" s="22"/>
      <c r="AT127" s="22"/>
      <c r="AU127" s="23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81"/>
      <c r="CP127" s="22"/>
      <c r="CQ127" s="22"/>
      <c r="CR127" s="22"/>
      <c r="CS127" s="22"/>
      <c r="CT127" s="22"/>
      <c r="CU127" s="22"/>
      <c r="CV127" s="84"/>
      <c r="CW127" s="84"/>
      <c r="CX127" s="84"/>
      <c r="CY127" s="22"/>
      <c r="CZ127" s="22"/>
      <c r="DA127" s="22"/>
      <c r="DB127" s="22"/>
      <c r="DC127" s="22"/>
      <c r="DD127" s="84"/>
      <c r="DE127" s="84"/>
      <c r="DF127" s="84"/>
      <c r="DG127" s="84"/>
      <c r="DH127" s="84"/>
    </row>
    <row r="128" spans="1:129" s="56" customFormat="1" ht="9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82"/>
      <c r="AN128" s="22"/>
      <c r="AO128" s="22"/>
      <c r="AP128" s="22"/>
      <c r="AQ128" s="22"/>
      <c r="AR128" s="22"/>
      <c r="AS128" s="22"/>
      <c r="AT128" s="22"/>
      <c r="AU128" s="23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81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</row>
    <row r="129" spans="1:143" s="56" customFormat="1" ht="9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8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81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</row>
    <row r="130" spans="1:152" s="56" customFormat="1" ht="9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82"/>
      <c r="AN130" s="22"/>
      <c r="AO130" s="22"/>
      <c r="AP130" s="22"/>
      <c r="AQ130" s="22"/>
      <c r="AR130" s="22"/>
      <c r="AS130" s="22"/>
      <c r="AT130" s="22"/>
      <c r="AU130" s="23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</row>
    <row r="131" spans="1:144" s="56" customFormat="1" ht="9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82"/>
      <c r="AN131" s="22"/>
      <c r="AO131" s="22"/>
      <c r="AP131" s="22"/>
      <c r="AQ131" s="22"/>
      <c r="AR131" s="22"/>
      <c r="AS131" s="22"/>
      <c r="AT131" s="22"/>
      <c r="AU131" s="23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</row>
    <row r="132" spans="1:130" s="56" customFormat="1" ht="9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8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</row>
    <row r="133" spans="1:130" s="56" customFormat="1" ht="9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8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</row>
    <row r="134" spans="1:129" s="56" customFormat="1" ht="9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82"/>
      <c r="AN134" s="22"/>
      <c r="AO134" s="22"/>
      <c r="AP134" s="22"/>
      <c r="AQ134" s="22"/>
      <c r="AR134" s="22"/>
      <c r="AS134" s="22"/>
      <c r="AT134" s="22"/>
      <c r="AU134" s="23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</row>
    <row r="135" spans="1:130" s="56" customFormat="1" ht="9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82"/>
      <c r="AN135" s="22"/>
      <c r="AO135" s="22"/>
      <c r="AP135" s="22"/>
      <c r="AQ135" s="22"/>
      <c r="AR135" s="22"/>
      <c r="AS135" s="22"/>
      <c r="AT135" s="22"/>
      <c r="AU135" s="23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</row>
    <row r="137" ht="9" customHeight="1">
      <c r="AU137" s="81"/>
    </row>
    <row r="138" ht="9" customHeight="1">
      <c r="EA138" s="23"/>
    </row>
    <row r="142" ht="9" customHeight="1">
      <c r="CO142" s="81"/>
    </row>
    <row r="143" ht="9" customHeight="1">
      <c r="CO143" s="81"/>
    </row>
    <row r="144" ht="9" customHeight="1">
      <c r="CO144" s="81"/>
    </row>
    <row r="145" ht="9" customHeight="1">
      <c r="CO145" s="81"/>
    </row>
    <row r="146" ht="9" customHeight="1">
      <c r="CO146" s="81"/>
    </row>
    <row r="147" ht="9" customHeight="1">
      <c r="CO147" s="81"/>
    </row>
    <row r="148" ht="9" customHeight="1">
      <c r="CO148" s="81"/>
    </row>
    <row r="149" spans="93:95" ht="9" customHeight="1">
      <c r="CO149" s="81"/>
      <c r="CQ149" s="23"/>
    </row>
    <row r="150" ht="9" customHeight="1">
      <c r="CO150" s="81"/>
    </row>
    <row r="151" ht="9" customHeight="1">
      <c r="CO151" s="81"/>
    </row>
    <row r="152" ht="9" customHeight="1">
      <c r="CO152" s="81"/>
    </row>
    <row r="153" spans="93:107" ht="9" customHeight="1">
      <c r="CO153" s="81"/>
      <c r="CP153" s="23"/>
      <c r="CY153" s="56"/>
      <c r="CZ153" s="56"/>
      <c r="DA153" s="56"/>
      <c r="DB153" s="56"/>
      <c r="DC153" s="56"/>
    </row>
    <row r="155" spans="120:128" ht="9" customHeight="1">
      <c r="DP155" s="23"/>
      <c r="DQ155" s="27"/>
      <c r="DR155" s="27"/>
      <c r="DS155" s="27"/>
      <c r="DT155" s="27"/>
      <c r="DU155" s="27"/>
      <c r="DV155" s="27"/>
      <c r="DW155" s="27"/>
      <c r="DX155" s="27"/>
    </row>
    <row r="158" spans="1:107" s="56" customFormat="1" ht="9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8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Y158" s="22"/>
      <c r="CZ158" s="22"/>
      <c r="DA158" s="22"/>
      <c r="DB158" s="22"/>
      <c r="DC158" s="22"/>
    </row>
    <row r="159" spans="1:137" s="56" customFormat="1" ht="9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8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</row>
    <row r="160" spans="1:144" s="56" customFormat="1" ht="9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8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</row>
    <row r="161" spans="1:136" s="56" customFormat="1" ht="9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8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</row>
    <row r="162" spans="1:122" s="56" customFormat="1" ht="9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8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</row>
    <row r="163" spans="1:122" s="56" customFormat="1" ht="9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8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</row>
    <row r="164" spans="1:122" s="56" customFormat="1" ht="9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8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</row>
    <row r="165" spans="1:122" s="56" customFormat="1" ht="9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8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</row>
    <row r="166" spans="102:122" ht="9" customHeight="1">
      <c r="CX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</row>
    <row r="167" ht="9" customHeight="1">
      <c r="CQ167" s="23"/>
    </row>
    <row r="168" spans="95:125" ht="9" customHeight="1">
      <c r="CQ168" s="23"/>
      <c r="CR168" s="23"/>
      <c r="CS168" s="23"/>
      <c r="CT168" s="23"/>
      <c r="CY168" s="56"/>
      <c r="CZ168" s="56"/>
      <c r="DU168" s="23"/>
    </row>
    <row r="169" spans="95:107" ht="9" customHeight="1">
      <c r="CQ169" s="23"/>
      <c r="CR169" s="23"/>
      <c r="CS169" s="23"/>
      <c r="CT169" s="23"/>
      <c r="CU169" s="23"/>
      <c r="CY169" s="23"/>
      <c r="CZ169" s="23"/>
      <c r="DA169" s="23"/>
      <c r="DB169" s="23"/>
      <c r="DC169" s="23"/>
    </row>
    <row r="170" spans="95:107" ht="9" customHeight="1">
      <c r="CQ170" s="23"/>
      <c r="CR170" s="23"/>
      <c r="CS170" s="23"/>
      <c r="CT170" s="23"/>
      <c r="CU170" s="23"/>
      <c r="CY170" s="23"/>
      <c r="CZ170" s="23"/>
      <c r="DA170" s="23"/>
      <c r="DB170" s="23"/>
      <c r="DC170" s="23"/>
    </row>
    <row r="171" spans="95:99" ht="9" customHeight="1">
      <c r="CQ171" s="23"/>
      <c r="CR171" s="23"/>
      <c r="CS171" s="23"/>
      <c r="CT171" s="23"/>
      <c r="CU171" s="23"/>
    </row>
    <row r="172" spans="95:104" ht="9" customHeight="1">
      <c r="CQ172" s="23"/>
      <c r="CR172" s="23"/>
      <c r="CS172" s="23"/>
      <c r="CT172" s="23"/>
      <c r="CU172" s="23"/>
      <c r="CV172" s="56"/>
      <c r="CW172" s="56"/>
      <c r="CY172" s="56"/>
      <c r="CZ172" s="56"/>
    </row>
    <row r="173" spans="1:112" s="56" customFormat="1" ht="9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8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3"/>
      <c r="CR173" s="23"/>
      <c r="CS173" s="23"/>
      <c r="CT173" s="23"/>
      <c r="CU173" s="23"/>
      <c r="CV173" s="23"/>
      <c r="CW173" s="23"/>
      <c r="CX173" s="23"/>
      <c r="DA173" s="22"/>
      <c r="DB173" s="22"/>
      <c r="DC173" s="22"/>
      <c r="DD173" s="22"/>
      <c r="DE173" s="22"/>
      <c r="DF173" s="22"/>
      <c r="DG173" s="22"/>
      <c r="DH173" s="22"/>
    </row>
    <row r="174" spans="1:125" s="56" customFormat="1" ht="9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8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3"/>
      <c r="CR174" s="23"/>
      <c r="CS174" s="23"/>
      <c r="CT174" s="23"/>
      <c r="CU174" s="23"/>
      <c r="CV174" s="23"/>
      <c r="CW174" s="23"/>
      <c r="CX174" s="23"/>
      <c r="DA174" s="22"/>
      <c r="DB174" s="22"/>
      <c r="DC174" s="22"/>
      <c r="DD174" s="23"/>
      <c r="DE174" s="23"/>
      <c r="DF174" s="23"/>
      <c r="DG174" s="23"/>
      <c r="DH174" s="23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</row>
    <row r="175" spans="1:134" s="56" customFormat="1" ht="9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8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3"/>
      <c r="CR175" s="23"/>
      <c r="CS175" s="23"/>
      <c r="CT175" s="23"/>
      <c r="CU175" s="23"/>
      <c r="CV175" s="23"/>
      <c r="CW175" s="23"/>
      <c r="CX175" s="23"/>
      <c r="DA175" s="81"/>
      <c r="DB175" s="81"/>
      <c r="DC175" s="81"/>
      <c r="DD175" s="23"/>
      <c r="DE175" s="23"/>
      <c r="DF175" s="23"/>
      <c r="DG175" s="23"/>
      <c r="DH175" s="23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</row>
    <row r="176" spans="1:139" s="56" customFormat="1" ht="9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8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3"/>
      <c r="CR176" s="23"/>
      <c r="CS176" s="23"/>
      <c r="CT176" s="23"/>
      <c r="CU176" s="23"/>
      <c r="CV176" s="23"/>
      <c r="CW176" s="23"/>
      <c r="CX176" s="23"/>
      <c r="CY176" s="22"/>
      <c r="CZ176" s="22"/>
      <c r="DA176" s="81"/>
      <c r="DB176" s="81"/>
      <c r="DC176" s="81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</row>
    <row r="177" spans="1:126" s="56" customFormat="1" ht="9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8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3"/>
      <c r="CR177" s="23"/>
      <c r="CS177" s="23"/>
      <c r="CT177" s="23"/>
      <c r="CU177" s="23"/>
      <c r="CV177" s="23"/>
      <c r="CW177" s="23"/>
      <c r="CX177" s="23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3"/>
    </row>
    <row r="178" spans="1:126" s="56" customFormat="1" ht="9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8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3"/>
      <c r="CR178" s="23"/>
      <c r="CS178" s="23"/>
      <c r="CT178" s="23"/>
      <c r="CU178" s="23"/>
      <c r="CV178" s="23"/>
      <c r="CW178" s="23"/>
      <c r="CX178" s="23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3"/>
    </row>
    <row r="179" spans="1:126" s="56" customFormat="1" ht="9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8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3"/>
      <c r="CR179" s="23"/>
      <c r="CS179" s="23"/>
      <c r="CT179" s="23"/>
      <c r="CU179" s="23"/>
      <c r="CV179" s="23"/>
      <c r="CW179" s="23"/>
      <c r="CX179" s="23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</row>
    <row r="180" spans="1:126" s="56" customFormat="1" ht="9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8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3"/>
      <c r="CR180" s="23"/>
      <c r="CS180" s="23"/>
      <c r="CT180" s="23"/>
      <c r="CU180" s="23"/>
      <c r="CV180" s="23"/>
      <c r="CW180" s="23"/>
      <c r="CX180" s="23"/>
      <c r="CY180" s="22"/>
      <c r="CZ180" s="22"/>
      <c r="DA180" s="22"/>
      <c r="DB180" s="22"/>
      <c r="DC180" s="22"/>
      <c r="DD180" s="81"/>
      <c r="DE180" s="81"/>
      <c r="DF180" s="81"/>
      <c r="DG180" s="81"/>
      <c r="DH180" s="81"/>
      <c r="DI180" s="81"/>
      <c r="DJ180" s="81"/>
      <c r="DK180" s="81"/>
      <c r="DL180" s="81"/>
      <c r="DM180" s="81"/>
      <c r="DN180" s="81"/>
      <c r="DO180" s="81"/>
      <c r="DP180" s="81"/>
      <c r="DQ180" s="81"/>
      <c r="DR180" s="81"/>
      <c r="DS180" s="81"/>
      <c r="DT180" s="81"/>
      <c r="DU180" s="81"/>
      <c r="DV180" s="22"/>
    </row>
    <row r="181" spans="96:126" ht="9" customHeight="1">
      <c r="CR181" s="23"/>
      <c r="CS181" s="23"/>
      <c r="CT181" s="23"/>
      <c r="CU181" s="23"/>
      <c r="CV181" s="23"/>
      <c r="CW181" s="23"/>
      <c r="CX181" s="23"/>
      <c r="DD181" s="81"/>
      <c r="DE181" s="81"/>
      <c r="DF181" s="81"/>
      <c r="DG181" s="81"/>
      <c r="DH181" s="81"/>
      <c r="DI181" s="81"/>
      <c r="DJ181" s="81"/>
      <c r="DK181" s="81"/>
      <c r="DL181" s="81"/>
      <c r="DM181" s="81"/>
      <c r="DN181" s="81"/>
      <c r="DO181" s="81"/>
      <c r="DP181" s="81"/>
      <c r="DQ181" s="81"/>
      <c r="DR181" s="81"/>
      <c r="DS181" s="81"/>
      <c r="DT181" s="81"/>
      <c r="DU181" s="81"/>
      <c r="DV181" s="23"/>
    </row>
    <row r="182" spans="99:126" ht="9" customHeight="1">
      <c r="CU182" s="23"/>
      <c r="CV182" s="23"/>
      <c r="CW182" s="23"/>
      <c r="CX182" s="23"/>
      <c r="DV182" s="23"/>
    </row>
    <row r="183" spans="100:126" ht="9" customHeight="1">
      <c r="CV183" s="23"/>
      <c r="CW183" s="23"/>
      <c r="CX183" s="23"/>
      <c r="DV183" s="23"/>
    </row>
    <row r="184" spans="100:102" ht="9" customHeight="1">
      <c r="CV184" s="23"/>
      <c r="CW184" s="23"/>
      <c r="CX184" s="23"/>
    </row>
    <row r="253" ht="9" customHeight="1">
      <c r="AM253" s="22"/>
    </row>
    <row r="254" ht="9" customHeight="1">
      <c r="AM254" s="22"/>
    </row>
    <row r="255" ht="9" customHeight="1">
      <c r="AM255" s="22"/>
    </row>
    <row r="256" ht="9" customHeight="1">
      <c r="AM256" s="22"/>
    </row>
    <row r="257" ht="9" customHeight="1">
      <c r="AM257" s="22"/>
    </row>
    <row r="258" ht="9" customHeight="1">
      <c r="AM258" s="22"/>
    </row>
    <row r="259" ht="9" customHeight="1">
      <c r="AM259" s="22"/>
    </row>
    <row r="260" ht="9" customHeight="1">
      <c r="AM260" s="22"/>
    </row>
    <row r="261" ht="9" customHeight="1">
      <c r="AM261" s="22"/>
    </row>
    <row r="262" ht="9" customHeight="1">
      <c r="AM262" s="22"/>
    </row>
    <row r="263" ht="9" customHeight="1">
      <c r="AM263" s="22"/>
    </row>
    <row r="264" ht="9" customHeight="1">
      <c r="AM264" s="22"/>
    </row>
    <row r="265" ht="9" customHeight="1">
      <c r="AM265" s="22"/>
    </row>
    <row r="266" ht="9" customHeight="1">
      <c r="AM266" s="22"/>
    </row>
    <row r="267" ht="9" customHeight="1">
      <c r="AM267" s="22"/>
    </row>
    <row r="268" ht="9" customHeight="1">
      <c r="AM268" s="22"/>
    </row>
    <row r="269" ht="9" customHeight="1">
      <c r="AM269" s="22"/>
    </row>
    <row r="270" ht="9" customHeight="1">
      <c r="AM270" s="22"/>
    </row>
    <row r="271" ht="9" customHeight="1">
      <c r="AM271" s="22"/>
    </row>
    <row r="272" ht="9" customHeight="1">
      <c r="AM272" s="22"/>
    </row>
    <row r="273" ht="9" customHeight="1">
      <c r="AM273" s="22"/>
    </row>
    <row r="274" ht="9" customHeight="1">
      <c r="AM274" s="22"/>
    </row>
    <row r="275" ht="9" customHeight="1">
      <c r="AM275" s="22"/>
    </row>
    <row r="276" ht="9" customHeight="1">
      <c r="AM276" s="22"/>
    </row>
    <row r="277" ht="9" customHeight="1">
      <c r="AM277" s="22"/>
    </row>
    <row r="278" ht="9" customHeight="1">
      <c r="AM278" s="22"/>
    </row>
    <row r="279" ht="9" customHeight="1">
      <c r="AM279" s="22"/>
    </row>
    <row r="280" ht="9" customHeight="1">
      <c r="AM280" s="22"/>
    </row>
    <row r="281" ht="9" customHeight="1">
      <c r="AM281" s="22"/>
    </row>
    <row r="282" ht="9" customHeight="1">
      <c r="AM282" s="22"/>
    </row>
    <row r="283" ht="9" customHeight="1">
      <c r="AM283" s="22"/>
    </row>
    <row r="284" ht="9" customHeight="1">
      <c r="AM284" s="22"/>
    </row>
    <row r="285" ht="9" customHeight="1">
      <c r="AM285" s="22"/>
    </row>
    <row r="286" ht="9" customHeight="1">
      <c r="AM286" s="22"/>
    </row>
    <row r="287" ht="9" customHeight="1">
      <c r="AM287" s="22"/>
    </row>
    <row r="288" ht="9" customHeight="1">
      <c r="AM288" s="22"/>
    </row>
    <row r="289" ht="9" customHeight="1">
      <c r="AM289" s="22"/>
    </row>
    <row r="290" ht="9" customHeight="1">
      <c r="AM290" s="22"/>
    </row>
    <row r="291" ht="9" customHeight="1">
      <c r="AM291" s="22"/>
    </row>
    <row r="292" ht="9" customHeight="1">
      <c r="AM292" s="22"/>
    </row>
    <row r="293" ht="9" customHeight="1">
      <c r="AM293" s="22"/>
    </row>
    <row r="294" ht="9" customHeight="1">
      <c r="AM294" s="22"/>
    </row>
    <row r="295" ht="9" customHeight="1">
      <c r="AM295" s="22"/>
    </row>
    <row r="296" ht="9" customHeight="1">
      <c r="AM296" s="22"/>
    </row>
    <row r="297" ht="9" customHeight="1">
      <c r="AM297" s="22"/>
    </row>
    <row r="298" ht="9" customHeight="1">
      <c r="AM298" s="22"/>
    </row>
    <row r="299" ht="9" customHeight="1">
      <c r="AM299" s="22"/>
    </row>
    <row r="300" ht="9" customHeight="1">
      <c r="AM300" s="22"/>
    </row>
    <row r="301" ht="9" customHeight="1">
      <c r="AM301" s="22"/>
    </row>
    <row r="302" ht="9" customHeight="1">
      <c r="AM302" s="22"/>
    </row>
    <row r="303" ht="9" customHeight="1">
      <c r="AM303" s="22"/>
    </row>
    <row r="304" ht="9" customHeight="1">
      <c r="AM304" s="22"/>
    </row>
    <row r="305" ht="9" customHeight="1">
      <c r="AM305" s="22"/>
    </row>
    <row r="306" ht="9" customHeight="1">
      <c r="AM306" s="22"/>
    </row>
    <row r="307" ht="9" customHeight="1">
      <c r="AM307" s="22"/>
    </row>
    <row r="308" ht="9" customHeight="1">
      <c r="AM308" s="22"/>
    </row>
    <row r="309" ht="9" customHeight="1">
      <c r="AM309" s="22"/>
    </row>
    <row r="310" ht="9" customHeight="1">
      <c r="AM310" s="22"/>
    </row>
    <row r="311" ht="9" customHeight="1">
      <c r="AM311" s="22"/>
    </row>
    <row r="312" ht="9" customHeight="1">
      <c r="AM312" s="22"/>
    </row>
    <row r="313" ht="9" customHeight="1">
      <c r="AM313" s="22"/>
    </row>
    <row r="314" ht="9" customHeight="1">
      <c r="AM314" s="22"/>
    </row>
    <row r="315" ht="9" customHeight="1">
      <c r="AM315" s="22"/>
    </row>
    <row r="316" ht="9" customHeight="1">
      <c r="AM316" s="22"/>
    </row>
    <row r="317" ht="9" customHeight="1">
      <c r="AM317" s="22"/>
    </row>
    <row r="318" ht="9" customHeight="1">
      <c r="AM318" s="22"/>
    </row>
    <row r="319" ht="9" customHeight="1">
      <c r="AM319" s="22"/>
    </row>
    <row r="320" ht="9" customHeight="1">
      <c r="AM320" s="22"/>
    </row>
    <row r="321" ht="9" customHeight="1">
      <c r="AM321" s="22"/>
    </row>
    <row r="322" ht="9" customHeight="1">
      <c r="AM322" s="22"/>
    </row>
    <row r="323" ht="9" customHeight="1">
      <c r="AM323" s="22"/>
    </row>
    <row r="324" ht="9" customHeight="1">
      <c r="AM324" s="22"/>
    </row>
    <row r="325" ht="9" customHeight="1">
      <c r="AM325" s="22"/>
    </row>
    <row r="326" ht="9" customHeight="1">
      <c r="AM326" s="22"/>
    </row>
  </sheetData>
  <sheetProtection selectLockedCells="1"/>
  <mergeCells count="740">
    <mergeCell ref="BD5:BM6"/>
    <mergeCell ref="CH7:CN10"/>
    <mergeCell ref="AN5:AT6"/>
    <mergeCell ref="AV5:BC10"/>
    <mergeCell ref="BD7:BM8"/>
    <mergeCell ref="BD9:BM10"/>
    <mergeCell ref="BN9:BW10"/>
    <mergeCell ref="BX7:CG8"/>
    <mergeCell ref="BN5:BW6"/>
    <mergeCell ref="J7:S8"/>
    <mergeCell ref="T7:AC8"/>
    <mergeCell ref="AD7:AM8"/>
    <mergeCell ref="AN7:AT10"/>
    <mergeCell ref="J9:S10"/>
    <mergeCell ref="T9:AC10"/>
    <mergeCell ref="AD9:AM10"/>
    <mergeCell ref="B1:CN2"/>
    <mergeCell ref="B3:AT4"/>
    <mergeCell ref="AV3:CN4"/>
    <mergeCell ref="B5:I10"/>
    <mergeCell ref="J5:S6"/>
    <mergeCell ref="T5:AC6"/>
    <mergeCell ref="AD5:AM6"/>
    <mergeCell ref="BX5:CG6"/>
    <mergeCell ref="BN7:BW8"/>
    <mergeCell ref="CH5:CN6"/>
    <mergeCell ref="CA11:CB12"/>
    <mergeCell ref="BX9:CG10"/>
    <mergeCell ref="CE11:CE12"/>
    <mergeCell ref="CF11:CG12"/>
    <mergeCell ref="BZ11:BZ12"/>
    <mergeCell ref="V11:V12"/>
    <mergeCell ref="Y11:Z12"/>
    <mergeCell ref="W11:X12"/>
    <mergeCell ref="AA11:AA12"/>
    <mergeCell ref="AB11:AC12"/>
    <mergeCell ref="BN11:BO12"/>
    <mergeCell ref="A11:A13"/>
    <mergeCell ref="B11:I13"/>
    <mergeCell ref="J11:S19"/>
    <mergeCell ref="T11:U12"/>
    <mergeCell ref="B17:I19"/>
    <mergeCell ref="T17:U18"/>
    <mergeCell ref="AK14:AK15"/>
    <mergeCell ref="AV14:BC16"/>
    <mergeCell ref="AI17:AJ18"/>
    <mergeCell ref="AD11:AE12"/>
    <mergeCell ref="AU11:AU12"/>
    <mergeCell ref="AF11:AF12"/>
    <mergeCell ref="BP11:BP12"/>
    <mergeCell ref="BS11:BT12"/>
    <mergeCell ref="BU14:BU15"/>
    <mergeCell ref="AG11:AH12"/>
    <mergeCell ref="BV11:BW12"/>
    <mergeCell ref="V17:V18"/>
    <mergeCell ref="W17:X18"/>
    <mergeCell ref="AR11:AT15"/>
    <mergeCell ref="AV11:BC13"/>
    <mergeCell ref="AG17:AH18"/>
    <mergeCell ref="AL17:AM18"/>
    <mergeCell ref="AR17:AT19"/>
    <mergeCell ref="CF17:CG18"/>
    <mergeCell ref="BU17:BU18"/>
    <mergeCell ref="CH11:CK15"/>
    <mergeCell ref="AI11:AJ12"/>
    <mergeCell ref="AK11:AK12"/>
    <mergeCell ref="AL11:AM12"/>
    <mergeCell ref="AN11:AQ15"/>
    <mergeCell ref="CC11:CD12"/>
    <mergeCell ref="CE14:CE15"/>
    <mergeCell ref="CF14:CG15"/>
    <mergeCell ref="CA14:CB15"/>
    <mergeCell ref="CL17:CN19"/>
    <mergeCell ref="BX17:BY18"/>
    <mergeCell ref="BN17:BO18"/>
    <mergeCell ref="BP17:BP18"/>
    <mergeCell ref="BQ17:BR18"/>
    <mergeCell ref="BQ11:BR12"/>
    <mergeCell ref="BX11:BY12"/>
    <mergeCell ref="BU11:BU12"/>
    <mergeCell ref="BS14:BT15"/>
    <mergeCell ref="CE17:CE18"/>
    <mergeCell ref="BN14:BO15"/>
    <mergeCell ref="BS17:BT18"/>
    <mergeCell ref="BV17:BW18"/>
    <mergeCell ref="CC17:CD18"/>
    <mergeCell ref="CC14:CD15"/>
    <mergeCell ref="AN16:AP19"/>
    <mergeCell ref="BZ17:BZ18"/>
    <mergeCell ref="CA17:CB18"/>
    <mergeCell ref="BP14:BP15"/>
    <mergeCell ref="BQ14:BR15"/>
    <mergeCell ref="BX14:BY15"/>
    <mergeCell ref="BZ14:BZ15"/>
    <mergeCell ref="BV14:BW15"/>
    <mergeCell ref="BD11:BM19"/>
    <mergeCell ref="AV17:BC19"/>
    <mergeCell ref="AN20:AQ24"/>
    <mergeCell ref="AF17:AF18"/>
    <mergeCell ref="CL11:CN15"/>
    <mergeCell ref="B14:I16"/>
    <mergeCell ref="T14:U15"/>
    <mergeCell ref="V14:V15"/>
    <mergeCell ref="W14:X15"/>
    <mergeCell ref="Y14:Z15"/>
    <mergeCell ref="AA14:AA15"/>
    <mergeCell ref="Y17:Z18"/>
    <mergeCell ref="AD17:AE18"/>
    <mergeCell ref="AK17:AK18"/>
    <mergeCell ref="R26:S27"/>
    <mergeCell ref="R20:S21"/>
    <mergeCell ref="T20:AC28"/>
    <mergeCell ref="R23:S24"/>
    <mergeCell ref="AD26:AE27"/>
    <mergeCell ref="AG26:AH27"/>
    <mergeCell ref="AI26:AJ27"/>
    <mergeCell ref="AA17:AA18"/>
    <mergeCell ref="O26:P27"/>
    <mergeCell ref="Q26:Q27"/>
    <mergeCell ref="AL14:AM15"/>
    <mergeCell ref="AI14:AJ15"/>
    <mergeCell ref="AB14:AC15"/>
    <mergeCell ref="AD14:AE15"/>
    <mergeCell ref="AF14:AF15"/>
    <mergeCell ref="AG14:AH15"/>
    <mergeCell ref="AB17:AC18"/>
    <mergeCell ref="Q20:Q21"/>
    <mergeCell ref="A20:A22"/>
    <mergeCell ref="B20:I22"/>
    <mergeCell ref="J20:K21"/>
    <mergeCell ref="L20:L21"/>
    <mergeCell ref="M20:N21"/>
    <mergeCell ref="B26:I28"/>
    <mergeCell ref="J26:K27"/>
    <mergeCell ref="L26:L27"/>
    <mergeCell ref="M26:N27"/>
    <mergeCell ref="B23:I25"/>
    <mergeCell ref="J23:K24"/>
    <mergeCell ref="L23:L24"/>
    <mergeCell ref="M23:N24"/>
    <mergeCell ref="Q23:Q24"/>
    <mergeCell ref="O20:P21"/>
    <mergeCell ref="O23:P24"/>
    <mergeCell ref="AL23:AM24"/>
    <mergeCell ref="CF20:CG21"/>
    <mergeCell ref="AF23:AF24"/>
    <mergeCell ref="AG23:AH24"/>
    <mergeCell ref="AK23:AK24"/>
    <mergeCell ref="AK20:AK21"/>
    <mergeCell ref="AL20:AM21"/>
    <mergeCell ref="AR20:AT24"/>
    <mergeCell ref="CF23:CG24"/>
    <mergeCell ref="BX20:BY21"/>
    <mergeCell ref="AF26:AF27"/>
    <mergeCell ref="AK26:AK27"/>
    <mergeCell ref="AD20:AE21"/>
    <mergeCell ref="AD23:AE24"/>
    <mergeCell ref="AI20:AJ21"/>
    <mergeCell ref="AI23:AJ24"/>
    <mergeCell ref="AF20:AF21"/>
    <mergeCell ref="AG20:AH21"/>
    <mergeCell ref="AR26:AT28"/>
    <mergeCell ref="AU20:AU23"/>
    <mergeCell ref="BF23:BF24"/>
    <mergeCell ref="BD23:BE24"/>
    <mergeCell ref="BD26:BE27"/>
    <mergeCell ref="BF26:BF27"/>
    <mergeCell ref="AL26:AM27"/>
    <mergeCell ref="CL20:CN24"/>
    <mergeCell ref="CE20:CE21"/>
    <mergeCell ref="CH20:CK24"/>
    <mergeCell ref="BZ20:BZ21"/>
    <mergeCell ref="CA20:CB21"/>
    <mergeCell ref="BI20:BJ21"/>
    <mergeCell ref="AV26:BC28"/>
    <mergeCell ref="BG23:BH24"/>
    <mergeCell ref="AV20:BC22"/>
    <mergeCell ref="BK20:BK21"/>
    <mergeCell ref="BG20:BH21"/>
    <mergeCell ref="AV23:BC25"/>
    <mergeCell ref="BL23:BM24"/>
    <mergeCell ref="BF20:BF21"/>
    <mergeCell ref="BL20:BM21"/>
    <mergeCell ref="BK23:BK24"/>
    <mergeCell ref="BI23:BJ24"/>
    <mergeCell ref="BD20:BE21"/>
    <mergeCell ref="CE26:CE27"/>
    <mergeCell ref="BX26:BY27"/>
    <mergeCell ref="BZ26:BZ27"/>
    <mergeCell ref="BU29:BU30"/>
    <mergeCell ref="BV29:BW30"/>
    <mergeCell ref="BN20:BW28"/>
    <mergeCell ref="CC23:CD24"/>
    <mergeCell ref="BZ23:BZ24"/>
    <mergeCell ref="CC20:CD21"/>
    <mergeCell ref="CE23:CE24"/>
    <mergeCell ref="BN32:BO33"/>
    <mergeCell ref="BN29:BO30"/>
    <mergeCell ref="BU32:BU33"/>
    <mergeCell ref="BV32:BW33"/>
    <mergeCell ref="CL26:CN28"/>
    <mergeCell ref="CA26:CB27"/>
    <mergeCell ref="CC26:CD27"/>
    <mergeCell ref="CL29:CN33"/>
    <mergeCell ref="CH29:CK33"/>
    <mergeCell ref="CF26:CG27"/>
    <mergeCell ref="BF32:BF33"/>
    <mergeCell ref="AU29:AU30"/>
    <mergeCell ref="BG32:BH33"/>
    <mergeCell ref="BF29:BF30"/>
    <mergeCell ref="BI26:BJ27"/>
    <mergeCell ref="BS32:BT33"/>
    <mergeCell ref="BS29:BT30"/>
    <mergeCell ref="BL26:BM27"/>
    <mergeCell ref="BK26:BK27"/>
    <mergeCell ref="BG26:BH27"/>
    <mergeCell ref="BL32:BM33"/>
    <mergeCell ref="AN29:AQ33"/>
    <mergeCell ref="BX23:BY24"/>
    <mergeCell ref="CA23:CB24"/>
    <mergeCell ref="AR29:AT33"/>
    <mergeCell ref="BP29:BP30"/>
    <mergeCell ref="BD29:BE30"/>
    <mergeCell ref="BG29:BH30"/>
    <mergeCell ref="BI29:BJ30"/>
    <mergeCell ref="BK29:BK30"/>
    <mergeCell ref="A29:A31"/>
    <mergeCell ref="AV35:BC37"/>
    <mergeCell ref="BQ29:BR30"/>
    <mergeCell ref="BP32:BP33"/>
    <mergeCell ref="BD32:BE33"/>
    <mergeCell ref="BQ32:BR33"/>
    <mergeCell ref="BI32:BJ33"/>
    <mergeCell ref="BK32:BK33"/>
    <mergeCell ref="AV32:BC34"/>
    <mergeCell ref="BL29:BM30"/>
    <mergeCell ref="T40:AC41"/>
    <mergeCell ref="BN35:BO36"/>
    <mergeCell ref="BP35:BP36"/>
    <mergeCell ref="BG35:BH36"/>
    <mergeCell ref="BI35:BJ36"/>
    <mergeCell ref="BK35:BK36"/>
    <mergeCell ref="BL35:BM36"/>
    <mergeCell ref="AR35:AT37"/>
    <mergeCell ref="B29:AM37"/>
    <mergeCell ref="AV29:BC31"/>
    <mergeCell ref="BO41:BT42"/>
    <mergeCell ref="BU35:BU36"/>
    <mergeCell ref="BV35:BW36"/>
    <mergeCell ref="BD35:BE36"/>
    <mergeCell ref="BF35:BF36"/>
    <mergeCell ref="BQ35:BR36"/>
    <mergeCell ref="BS35:BT36"/>
    <mergeCell ref="AD40:AM41"/>
    <mergeCell ref="AN40:AT41"/>
    <mergeCell ref="BI42:BM43"/>
    <mergeCell ref="AG46:AH47"/>
    <mergeCell ref="AI46:AJ47"/>
    <mergeCell ref="AK46:AK47"/>
    <mergeCell ref="BD47:BE49"/>
    <mergeCell ref="BF43:BH44"/>
    <mergeCell ref="J40:S41"/>
    <mergeCell ref="AK49:AK50"/>
    <mergeCell ref="AI49:AJ50"/>
    <mergeCell ref="CH40:CN43"/>
    <mergeCell ref="AL46:AM47"/>
    <mergeCell ref="AN46:AQ50"/>
    <mergeCell ref="AL49:AM50"/>
    <mergeCell ref="AV44:BB47"/>
    <mergeCell ref="AV40:BB42"/>
    <mergeCell ref="BX42:CB43"/>
    <mergeCell ref="T42:AC43"/>
    <mergeCell ref="AD42:AM43"/>
    <mergeCell ref="AN42:AT45"/>
    <mergeCell ref="J44:S45"/>
    <mergeCell ref="T44:AC45"/>
    <mergeCell ref="AD44:AM45"/>
    <mergeCell ref="AA46:AA47"/>
    <mergeCell ref="CL35:CN37"/>
    <mergeCell ref="B38:AT39"/>
    <mergeCell ref="BC38:CG40"/>
    <mergeCell ref="B40:I45"/>
    <mergeCell ref="BX29:CG37"/>
    <mergeCell ref="AU44:AU46"/>
    <mergeCell ref="V46:V47"/>
    <mergeCell ref="BI44:BM45"/>
    <mergeCell ref="J42:S43"/>
    <mergeCell ref="AA49:AA50"/>
    <mergeCell ref="BX44:CB45"/>
    <mergeCell ref="AU50:AU52"/>
    <mergeCell ref="W46:X47"/>
    <mergeCell ref="Y46:Z47"/>
    <mergeCell ref="AF46:AF47"/>
    <mergeCell ref="AD46:AE47"/>
    <mergeCell ref="AB46:AC47"/>
    <mergeCell ref="AB52:AC53"/>
    <mergeCell ref="W49:X50"/>
    <mergeCell ref="AB49:AC50"/>
    <mergeCell ref="AD49:AE50"/>
    <mergeCell ref="AF49:AF50"/>
    <mergeCell ref="AG49:AH50"/>
    <mergeCell ref="V49:V50"/>
    <mergeCell ref="AA52:AA53"/>
    <mergeCell ref="V52:V53"/>
    <mergeCell ref="W52:X53"/>
    <mergeCell ref="Y52:Z53"/>
    <mergeCell ref="Y49:Z50"/>
    <mergeCell ref="BX46:CB46"/>
    <mergeCell ref="BI47:BM48"/>
    <mergeCell ref="BX47:CB48"/>
    <mergeCell ref="BX53:CB55"/>
    <mergeCell ref="AV50:BB53"/>
    <mergeCell ref="AR52:AT54"/>
    <mergeCell ref="BP45:BT46"/>
    <mergeCell ref="BX49:CB50"/>
    <mergeCell ref="BN50:BW52"/>
    <mergeCell ref="BN55:BR55"/>
    <mergeCell ref="AD52:AE53"/>
    <mergeCell ref="AF52:AF53"/>
    <mergeCell ref="AI52:AJ53"/>
    <mergeCell ref="AK52:AK53"/>
    <mergeCell ref="AR46:AT50"/>
    <mergeCell ref="BI46:BM46"/>
    <mergeCell ref="AL52:AM53"/>
    <mergeCell ref="AG52:AH53"/>
    <mergeCell ref="BI49:BM50"/>
    <mergeCell ref="A46:A48"/>
    <mergeCell ref="B46:I48"/>
    <mergeCell ref="J46:S54"/>
    <mergeCell ref="T46:U47"/>
    <mergeCell ref="B52:I54"/>
    <mergeCell ref="T52:U53"/>
    <mergeCell ref="B49:I51"/>
    <mergeCell ref="T49:U50"/>
    <mergeCell ref="Q58:Q59"/>
    <mergeCell ref="R58:S59"/>
    <mergeCell ref="AN55:AQ59"/>
    <mergeCell ref="AU56:AU58"/>
    <mergeCell ref="AD58:AE59"/>
    <mergeCell ref="AF55:AF56"/>
    <mergeCell ref="AL58:AM59"/>
    <mergeCell ref="AG58:AH59"/>
    <mergeCell ref="AL55:AM56"/>
    <mergeCell ref="AI58:AJ59"/>
    <mergeCell ref="B61:I63"/>
    <mergeCell ref="J61:K62"/>
    <mergeCell ref="AK61:AK62"/>
    <mergeCell ref="AL61:AM62"/>
    <mergeCell ref="L61:L62"/>
    <mergeCell ref="M61:N62"/>
    <mergeCell ref="Q61:Q62"/>
    <mergeCell ref="R61:S62"/>
    <mergeCell ref="O61:P62"/>
    <mergeCell ref="AR61:AT63"/>
    <mergeCell ref="AG55:AH56"/>
    <mergeCell ref="AK55:AK56"/>
    <mergeCell ref="AI55:AJ56"/>
    <mergeCell ref="BX59:CB59"/>
    <mergeCell ref="BP61:CN62"/>
    <mergeCell ref="AW61:BN62"/>
    <mergeCell ref="AV56:BB59"/>
    <mergeCell ref="AK58:AK59"/>
    <mergeCell ref="CH56:CN60"/>
    <mergeCell ref="Q55:Q56"/>
    <mergeCell ref="AD55:AE56"/>
    <mergeCell ref="BI53:BM55"/>
    <mergeCell ref="B58:I60"/>
    <mergeCell ref="J58:K59"/>
    <mergeCell ref="L58:L59"/>
    <mergeCell ref="M58:N59"/>
    <mergeCell ref="O58:P59"/>
    <mergeCell ref="AR55:AT59"/>
    <mergeCell ref="AF58:AF59"/>
    <mergeCell ref="R55:S56"/>
    <mergeCell ref="T55:AC63"/>
    <mergeCell ref="AF61:AF62"/>
    <mergeCell ref="M67:N68"/>
    <mergeCell ref="AN64:AQ68"/>
    <mergeCell ref="Q64:Q65"/>
    <mergeCell ref="AG61:AH62"/>
    <mergeCell ref="AI61:AJ62"/>
    <mergeCell ref="AA64:AA65"/>
    <mergeCell ref="AB64:AC65"/>
    <mergeCell ref="BS64:CN65"/>
    <mergeCell ref="BS67:CB68"/>
    <mergeCell ref="A55:A58"/>
    <mergeCell ref="B55:I57"/>
    <mergeCell ref="J55:K56"/>
    <mergeCell ref="L55:L56"/>
    <mergeCell ref="M55:N56"/>
    <mergeCell ref="O55:P56"/>
    <mergeCell ref="AD61:AE62"/>
    <mergeCell ref="AR64:AT68"/>
    <mergeCell ref="BM72:BR72"/>
    <mergeCell ref="AZ67:BH68"/>
    <mergeCell ref="BM64:BR65"/>
    <mergeCell ref="AW70:CO71"/>
    <mergeCell ref="BM67:BR68"/>
    <mergeCell ref="M64:N65"/>
    <mergeCell ref="O64:P65"/>
    <mergeCell ref="W64:X65"/>
    <mergeCell ref="AZ64:BH65"/>
    <mergeCell ref="R64:S65"/>
    <mergeCell ref="T64:U65"/>
    <mergeCell ref="V64:V65"/>
    <mergeCell ref="AD64:AM72"/>
    <mergeCell ref="W70:X71"/>
    <mergeCell ref="AR70:AT72"/>
    <mergeCell ref="O67:P68"/>
    <mergeCell ref="Q67:Q68"/>
    <mergeCell ref="R67:S68"/>
    <mergeCell ref="Y64:Z65"/>
    <mergeCell ref="W67:X68"/>
    <mergeCell ref="A64:A67"/>
    <mergeCell ref="B64:I66"/>
    <mergeCell ref="J64:K65"/>
    <mergeCell ref="L64:L65"/>
    <mergeCell ref="B67:I69"/>
    <mergeCell ref="J67:K68"/>
    <mergeCell ref="L67:L68"/>
    <mergeCell ref="V67:V68"/>
    <mergeCell ref="T67:U68"/>
    <mergeCell ref="Y70:Z71"/>
    <mergeCell ref="B70:I72"/>
    <mergeCell ref="J70:K71"/>
    <mergeCell ref="L70:L71"/>
    <mergeCell ref="M70:N71"/>
    <mergeCell ref="O70:P71"/>
    <mergeCell ref="Y67:Z68"/>
    <mergeCell ref="AA67:AA68"/>
    <mergeCell ref="AB67:AC68"/>
    <mergeCell ref="B73:AT74"/>
    <mergeCell ref="J79:S80"/>
    <mergeCell ref="J77:S78"/>
    <mergeCell ref="AA70:AA71"/>
    <mergeCell ref="T70:U71"/>
    <mergeCell ref="V70:V71"/>
    <mergeCell ref="Q70:Q71"/>
    <mergeCell ref="AN75:AT76"/>
    <mergeCell ref="AD77:AM78"/>
    <mergeCell ref="T79:AC80"/>
    <mergeCell ref="AB70:AC71"/>
    <mergeCell ref="B75:I80"/>
    <mergeCell ref="J75:S76"/>
    <mergeCell ref="T75:AC76"/>
    <mergeCell ref="R70:S71"/>
    <mergeCell ref="AN81:AQ85"/>
    <mergeCell ref="AA84:AA85"/>
    <mergeCell ref="AF81:AF82"/>
    <mergeCell ref="AB84:AC85"/>
    <mergeCell ref="AD75:AM76"/>
    <mergeCell ref="AV84:BC86"/>
    <mergeCell ref="AK84:AK85"/>
    <mergeCell ref="T77:AC78"/>
    <mergeCell ref="AN77:AT80"/>
    <mergeCell ref="AD79:AM80"/>
    <mergeCell ref="AW73:CI73"/>
    <mergeCell ref="BN79:BW80"/>
    <mergeCell ref="BX79:CG80"/>
    <mergeCell ref="AV75:BC80"/>
    <mergeCell ref="BD75:BM76"/>
    <mergeCell ref="BN75:BW76"/>
    <mergeCell ref="BN77:BW78"/>
    <mergeCell ref="CH77:CN80"/>
    <mergeCell ref="CH75:CN76"/>
    <mergeCell ref="BD77:BM78"/>
    <mergeCell ref="BP84:BP85"/>
    <mergeCell ref="BX75:CG76"/>
    <mergeCell ref="BX77:CG78"/>
    <mergeCell ref="CE81:CE82"/>
    <mergeCell ref="AR81:AT85"/>
    <mergeCell ref="BU81:BU82"/>
    <mergeCell ref="BP81:BP82"/>
    <mergeCell ref="CA84:CB85"/>
    <mergeCell ref="BQ81:BR82"/>
    <mergeCell ref="BD79:BM80"/>
    <mergeCell ref="AG81:AH82"/>
    <mergeCell ref="BV87:BW88"/>
    <mergeCell ref="BN87:BO88"/>
    <mergeCell ref="BQ87:BR88"/>
    <mergeCell ref="AK81:AK82"/>
    <mergeCell ref="BV81:BW82"/>
    <mergeCell ref="BS81:BT82"/>
    <mergeCell ref="BV84:BW85"/>
    <mergeCell ref="AV81:BC83"/>
    <mergeCell ref="BS84:BT85"/>
    <mergeCell ref="AI81:AJ82"/>
    <mergeCell ref="V81:V82"/>
    <mergeCell ref="CE84:CE85"/>
    <mergeCell ref="Y81:Z82"/>
    <mergeCell ref="AA81:AA82"/>
    <mergeCell ref="AB81:AC82"/>
    <mergeCell ref="AD81:AE82"/>
    <mergeCell ref="BX81:BY82"/>
    <mergeCell ref="BZ81:BZ82"/>
    <mergeCell ref="BU84:BU85"/>
    <mergeCell ref="AB87:AC88"/>
    <mergeCell ref="AD87:AE88"/>
    <mergeCell ref="AF87:AF88"/>
    <mergeCell ref="V84:V85"/>
    <mergeCell ref="W84:X85"/>
    <mergeCell ref="AL81:AM82"/>
    <mergeCell ref="AD84:AE85"/>
    <mergeCell ref="AF84:AF85"/>
    <mergeCell ref="AG84:AH85"/>
    <mergeCell ref="AI84:AJ85"/>
    <mergeCell ref="T81:U82"/>
    <mergeCell ref="B84:I86"/>
    <mergeCell ref="T84:U85"/>
    <mergeCell ref="B87:I89"/>
    <mergeCell ref="T87:U88"/>
    <mergeCell ref="Y87:Z88"/>
    <mergeCell ref="Y84:Z85"/>
    <mergeCell ref="W81:X82"/>
    <mergeCell ref="V87:V88"/>
    <mergeCell ref="W87:X88"/>
    <mergeCell ref="R93:S94"/>
    <mergeCell ref="A81:A83"/>
    <mergeCell ref="B81:I83"/>
    <mergeCell ref="J81:S89"/>
    <mergeCell ref="Q90:Q91"/>
    <mergeCell ref="R90:S91"/>
    <mergeCell ref="O93:P94"/>
    <mergeCell ref="Q93:Q94"/>
    <mergeCell ref="A90:A92"/>
    <mergeCell ref="B90:I92"/>
    <mergeCell ref="M90:N91"/>
    <mergeCell ref="O90:P91"/>
    <mergeCell ref="AG90:AH91"/>
    <mergeCell ref="AL90:AM91"/>
    <mergeCell ref="BP87:BP88"/>
    <mergeCell ref="BN84:BO85"/>
    <mergeCell ref="AV87:BC89"/>
    <mergeCell ref="AI90:AJ91"/>
    <mergeCell ref="AL87:AM88"/>
    <mergeCell ref="AI87:AJ88"/>
    <mergeCell ref="CL90:CN94"/>
    <mergeCell ref="CF87:CG88"/>
    <mergeCell ref="CA90:CB91"/>
    <mergeCell ref="CC90:CD91"/>
    <mergeCell ref="CE90:CE91"/>
    <mergeCell ref="CH90:CK94"/>
    <mergeCell ref="CA87:CB88"/>
    <mergeCell ref="AA87:AA88"/>
    <mergeCell ref="CF93:CG94"/>
    <mergeCell ref="CL87:CN89"/>
    <mergeCell ref="J90:K91"/>
    <mergeCell ref="L90:L91"/>
    <mergeCell ref="AK87:AK88"/>
    <mergeCell ref="AK90:AK91"/>
    <mergeCell ref="BS87:BT88"/>
    <mergeCell ref="BU87:BU88"/>
    <mergeCell ref="BI90:BJ91"/>
    <mergeCell ref="AG87:AH88"/>
    <mergeCell ref="AL84:AM85"/>
    <mergeCell ref="BD81:BM89"/>
    <mergeCell ref="BN81:BO82"/>
    <mergeCell ref="CA81:CB82"/>
    <mergeCell ref="BZ87:BZ88"/>
    <mergeCell ref="BX87:BY88"/>
    <mergeCell ref="AR87:AT89"/>
    <mergeCell ref="BX84:BY85"/>
    <mergeCell ref="BZ84:BZ85"/>
    <mergeCell ref="BZ90:BZ91"/>
    <mergeCell ref="BL90:BM91"/>
    <mergeCell ref="BX90:BY91"/>
    <mergeCell ref="CF81:CG82"/>
    <mergeCell ref="CC84:CD85"/>
    <mergeCell ref="CL81:CN85"/>
    <mergeCell ref="BQ84:BR85"/>
    <mergeCell ref="CE87:CE88"/>
    <mergeCell ref="CC87:CD88"/>
    <mergeCell ref="CC81:CD82"/>
    <mergeCell ref="CH81:CK85"/>
    <mergeCell ref="CF90:CG91"/>
    <mergeCell ref="CF84:CG85"/>
    <mergeCell ref="AF93:AF94"/>
    <mergeCell ref="BX93:BY94"/>
    <mergeCell ref="BG93:BH94"/>
    <mergeCell ref="AV93:BC95"/>
    <mergeCell ref="BD93:BE94"/>
    <mergeCell ref="BK93:BK94"/>
    <mergeCell ref="AL93:AM94"/>
    <mergeCell ref="BF93:BF94"/>
    <mergeCell ref="BK96:BK97"/>
    <mergeCell ref="AD93:AE94"/>
    <mergeCell ref="CC93:CD94"/>
    <mergeCell ref="BG96:BH97"/>
    <mergeCell ref="AL96:AM97"/>
    <mergeCell ref="AR96:AT98"/>
    <mergeCell ref="BD96:BE97"/>
    <mergeCell ref="AK96:AK97"/>
    <mergeCell ref="AF96:AF97"/>
    <mergeCell ref="Q96:Q97"/>
    <mergeCell ref="CE93:CE94"/>
    <mergeCell ref="AG93:AH94"/>
    <mergeCell ref="AI93:AJ94"/>
    <mergeCell ref="AK93:AK94"/>
    <mergeCell ref="AN90:AQ94"/>
    <mergeCell ref="BF90:BF91"/>
    <mergeCell ref="BG90:BH91"/>
    <mergeCell ref="BL93:BM94"/>
    <mergeCell ref="BK90:BK91"/>
    <mergeCell ref="M96:N97"/>
    <mergeCell ref="CE96:CE97"/>
    <mergeCell ref="B93:I95"/>
    <mergeCell ref="J93:K94"/>
    <mergeCell ref="L93:L94"/>
    <mergeCell ref="M93:N94"/>
    <mergeCell ref="AR90:AT94"/>
    <mergeCell ref="AV90:BC92"/>
    <mergeCell ref="BD90:BE91"/>
    <mergeCell ref="AF90:AF91"/>
    <mergeCell ref="R96:S97"/>
    <mergeCell ref="AI96:AJ97"/>
    <mergeCell ref="BI93:BJ94"/>
    <mergeCell ref="BI96:BJ97"/>
    <mergeCell ref="BF96:BF97"/>
    <mergeCell ref="AV96:BC98"/>
    <mergeCell ref="AD96:AE97"/>
    <mergeCell ref="T90:AC98"/>
    <mergeCell ref="AD90:AE91"/>
    <mergeCell ref="AG96:AH97"/>
    <mergeCell ref="CL96:CN98"/>
    <mergeCell ref="BL96:BM97"/>
    <mergeCell ref="BX96:BY97"/>
    <mergeCell ref="BZ96:BZ97"/>
    <mergeCell ref="CA96:CB97"/>
    <mergeCell ref="CF96:CG97"/>
    <mergeCell ref="BN90:BW98"/>
    <mergeCell ref="CA93:CB94"/>
    <mergeCell ref="BZ93:BZ94"/>
    <mergeCell ref="CC96:CD97"/>
    <mergeCell ref="O96:P97"/>
    <mergeCell ref="A99:A101"/>
    <mergeCell ref="B99:I101"/>
    <mergeCell ref="J99:K100"/>
    <mergeCell ref="L99:L100"/>
    <mergeCell ref="M99:N100"/>
    <mergeCell ref="O99:P100"/>
    <mergeCell ref="B96:I98"/>
    <mergeCell ref="J96:K97"/>
    <mergeCell ref="L96:L97"/>
    <mergeCell ref="Q99:Q100"/>
    <mergeCell ref="AA99:AA100"/>
    <mergeCell ref="R99:S100"/>
    <mergeCell ref="Q102:Q103"/>
    <mergeCell ref="T102:U103"/>
    <mergeCell ref="V102:V103"/>
    <mergeCell ref="T99:U100"/>
    <mergeCell ref="V99:V100"/>
    <mergeCell ref="AA102:AA103"/>
    <mergeCell ref="W99:X100"/>
    <mergeCell ref="Y99:Z100"/>
    <mergeCell ref="W102:X103"/>
    <mergeCell ref="BI102:BJ103"/>
    <mergeCell ref="BK99:BK100"/>
    <mergeCell ref="BL99:BM100"/>
    <mergeCell ref="AN99:AQ103"/>
    <mergeCell ref="AR99:AT103"/>
    <mergeCell ref="AB99:AC100"/>
    <mergeCell ref="AB102:AC103"/>
    <mergeCell ref="BF102:BF103"/>
    <mergeCell ref="BP105:BP106"/>
    <mergeCell ref="BQ105:BR106"/>
    <mergeCell ref="BN102:BO103"/>
    <mergeCell ref="BP102:BP103"/>
    <mergeCell ref="BP99:BP100"/>
    <mergeCell ref="Y102:Z103"/>
    <mergeCell ref="BD102:BE103"/>
    <mergeCell ref="BL102:BM103"/>
    <mergeCell ref="BK102:BK103"/>
    <mergeCell ref="BG99:BH100"/>
    <mergeCell ref="BG102:BH103"/>
    <mergeCell ref="BI99:BJ100"/>
    <mergeCell ref="BF99:BF100"/>
    <mergeCell ref="BS99:BT100"/>
    <mergeCell ref="BU99:BU100"/>
    <mergeCell ref="BQ102:BR103"/>
    <mergeCell ref="BS102:BT103"/>
    <mergeCell ref="BU102:BU103"/>
    <mergeCell ref="BQ99:BR100"/>
    <mergeCell ref="T105:U106"/>
    <mergeCell ref="V105:V106"/>
    <mergeCell ref="B109:AE111"/>
    <mergeCell ref="AF109:BV111"/>
    <mergeCell ref="BU105:BU106"/>
    <mergeCell ref="BS105:BT106"/>
    <mergeCell ref="AV105:BC107"/>
    <mergeCell ref="AD99:AM107"/>
    <mergeCell ref="BN99:BO100"/>
    <mergeCell ref="BD99:BE100"/>
    <mergeCell ref="BG105:BH106"/>
    <mergeCell ref="BD105:BE106"/>
    <mergeCell ref="BF105:BF106"/>
    <mergeCell ref="AR105:AT107"/>
    <mergeCell ref="P112:BH114"/>
    <mergeCell ref="BN105:BO106"/>
    <mergeCell ref="BI105:BJ106"/>
    <mergeCell ref="BK105:BK106"/>
    <mergeCell ref="BL105:BM106"/>
    <mergeCell ref="R105:S106"/>
    <mergeCell ref="L105:L106"/>
    <mergeCell ref="M105:N106"/>
    <mergeCell ref="B102:I104"/>
    <mergeCell ref="J102:K103"/>
    <mergeCell ref="B105:I107"/>
    <mergeCell ref="J105:K106"/>
    <mergeCell ref="L102:L103"/>
    <mergeCell ref="M102:N103"/>
    <mergeCell ref="AV99:BC101"/>
    <mergeCell ref="AV102:BC104"/>
    <mergeCell ref="O102:P103"/>
    <mergeCell ref="O105:P106"/>
    <mergeCell ref="Q105:Q106"/>
    <mergeCell ref="W105:X106"/>
    <mergeCell ref="R102:S103"/>
    <mergeCell ref="Y105:Z106"/>
    <mergeCell ref="AA105:AA106"/>
    <mergeCell ref="AB105:AC106"/>
    <mergeCell ref="CL105:CN107"/>
    <mergeCell ref="CH99:CK103"/>
    <mergeCell ref="CL99:CN103"/>
    <mergeCell ref="BV105:BW106"/>
    <mergeCell ref="BV99:BW100"/>
    <mergeCell ref="BV102:BW103"/>
    <mergeCell ref="BX99:CG107"/>
    <mergeCell ref="BS55:BW55"/>
    <mergeCell ref="BI56:BM58"/>
    <mergeCell ref="BS53:BW54"/>
    <mergeCell ref="BN53:BR54"/>
    <mergeCell ref="BD59:BE59"/>
    <mergeCell ref="BX56:CB58"/>
    <mergeCell ref="BF55:BH56"/>
    <mergeCell ref="CH44:CN46"/>
    <mergeCell ref="CM47:CN49"/>
    <mergeCell ref="CH50:CN52"/>
    <mergeCell ref="CL53:CN55"/>
    <mergeCell ref="CC55:CD56"/>
    <mergeCell ref="CC43:CD44"/>
  </mergeCells>
  <printOptions/>
  <pageMargins left="0" right="0" top="0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O143"/>
  <sheetViews>
    <sheetView zoomScalePageLayoutView="0" workbookViewId="0" topLeftCell="A125">
      <selection activeCell="N145" sqref="N145"/>
    </sheetView>
  </sheetViews>
  <sheetFormatPr defaultColWidth="8.875" defaultRowHeight="13.5"/>
  <cols>
    <col min="1" max="1" width="1.4921875" style="6" customWidth="1"/>
    <col min="2" max="3" width="5.50390625" style="6" customWidth="1"/>
    <col min="4" max="15" width="7.50390625" style="6" customWidth="1"/>
    <col min="16" max="16384" width="8.875" style="6" customWidth="1"/>
  </cols>
  <sheetData>
    <row r="1" spans="1:9" s="7" customFormat="1" ht="13.5">
      <c r="A1" s="6"/>
      <c r="B1" s="573" t="s">
        <v>1554</v>
      </c>
      <c r="C1" s="573"/>
      <c r="D1" s="573"/>
      <c r="E1" s="573"/>
      <c r="F1" s="573"/>
      <c r="G1" s="573"/>
      <c r="H1" s="573"/>
      <c r="I1" s="573"/>
    </row>
    <row r="2" spans="2:9" s="7" customFormat="1" ht="13.5">
      <c r="B2" s="573"/>
      <c r="C2" s="573"/>
      <c r="D2" s="573"/>
      <c r="E2" s="573"/>
      <c r="F2" s="573"/>
      <c r="G2" s="573"/>
      <c r="H2" s="573"/>
      <c r="I2" s="573"/>
    </row>
    <row r="3" spans="1:3" s="7" customFormat="1" ht="23.25" customHeight="1">
      <c r="A3" s="572" t="s">
        <v>785</v>
      </c>
      <c r="B3" s="572"/>
      <c r="C3" s="572"/>
    </row>
    <row r="4" spans="2:11" s="7" customFormat="1" ht="18.75" customHeight="1" thickBot="1">
      <c r="B4" s="13" t="s">
        <v>786</v>
      </c>
      <c r="C4" s="13" t="s">
        <v>787</v>
      </c>
      <c r="D4" s="8"/>
      <c r="E4" s="8"/>
      <c r="F4" s="8"/>
      <c r="G4" s="8"/>
      <c r="H4" s="8"/>
      <c r="I4" s="8"/>
      <c r="J4" s="8"/>
      <c r="K4" s="8"/>
    </row>
    <row r="5" spans="1:13" ht="7.5" customHeight="1">
      <c r="A5" s="7"/>
      <c r="B5" s="571" t="s">
        <v>1516</v>
      </c>
      <c r="C5" s="574" t="s">
        <v>1520</v>
      </c>
      <c r="D5" s="553" t="str">
        <f>IF(B5="","",VLOOKUP(B5,'登録ナンバー'!$A$4:$I$575,8))</f>
        <v>Ｋテニスカレッジ</v>
      </c>
      <c r="E5" s="554"/>
      <c r="F5" s="575" t="s">
        <v>542</v>
      </c>
      <c r="G5" s="9"/>
      <c r="H5" s="9"/>
      <c r="I5" s="9"/>
      <c r="J5" s="9"/>
      <c r="K5" s="11"/>
      <c r="L5" s="9"/>
      <c r="M5" s="9"/>
    </row>
    <row r="6" spans="2:11" ht="7.5" customHeight="1">
      <c r="B6" s="567"/>
      <c r="C6" s="564"/>
      <c r="D6" s="553"/>
      <c r="E6" s="554"/>
      <c r="F6" s="554"/>
      <c r="K6" s="10"/>
    </row>
    <row r="7" spans="1:11" ht="7.5" customHeight="1">
      <c r="A7" s="12"/>
      <c r="B7" s="561" t="s">
        <v>1517</v>
      </c>
      <c r="C7" s="563" t="s">
        <v>1521</v>
      </c>
      <c r="D7" s="553"/>
      <c r="E7" s="554"/>
      <c r="F7" s="554"/>
      <c r="J7" s="554"/>
      <c r="K7" s="557"/>
    </row>
    <row r="8" spans="1:11" ht="7.5" customHeight="1">
      <c r="A8" s="12"/>
      <c r="B8" s="562"/>
      <c r="C8" s="564"/>
      <c r="D8" s="553"/>
      <c r="E8" s="554"/>
      <c r="F8" s="554"/>
      <c r="J8" s="554"/>
      <c r="K8" s="557"/>
    </row>
    <row r="9" spans="1:13" ht="7.5" customHeight="1">
      <c r="A9" s="12"/>
      <c r="B9" s="561" t="s">
        <v>1518</v>
      </c>
      <c r="C9" s="563" t="s">
        <v>1522</v>
      </c>
      <c r="D9" s="553" t="str">
        <f>IF(B5="","",VLOOKUP(B5,'登録ナンバー'!$A$4:$I$575,7,0))</f>
        <v>吉野淳也</v>
      </c>
      <c r="E9" s="554"/>
      <c r="F9" s="553" t="str">
        <f>IF(B7="","",VLOOKUP(B7,'登録ナンバー'!$A$4:$I$575,7,0))</f>
        <v>岸田直也</v>
      </c>
      <c r="G9" s="554"/>
      <c r="H9" s="553" t="str">
        <f>IF(B9="","",VLOOKUP(B9,'登録ナンバー'!$A$4:$I$575,7,0))</f>
        <v>山下　歩</v>
      </c>
      <c r="I9" s="554"/>
      <c r="J9" s="553" t="str">
        <f>IF(B11="","",VLOOKUP(B11,'登録ナンバー'!$A$4:$I$575,7,0))</f>
        <v>山口直彦</v>
      </c>
      <c r="K9" s="557"/>
      <c r="L9" s="553"/>
      <c r="M9" s="557"/>
    </row>
    <row r="10" spans="1:13" ht="7.5" customHeight="1">
      <c r="A10" s="12"/>
      <c r="B10" s="565"/>
      <c r="C10" s="566"/>
      <c r="D10" s="553"/>
      <c r="E10" s="554"/>
      <c r="F10" s="553"/>
      <c r="G10" s="554"/>
      <c r="H10" s="553"/>
      <c r="I10" s="554"/>
      <c r="J10" s="553"/>
      <c r="K10" s="557"/>
      <c r="L10" s="553"/>
      <c r="M10" s="557"/>
    </row>
    <row r="11" spans="1:13" ht="7.5" customHeight="1">
      <c r="A11" s="12"/>
      <c r="B11" s="561" t="s">
        <v>1519</v>
      </c>
      <c r="C11" s="563"/>
      <c r="D11" s="553"/>
      <c r="E11" s="554"/>
      <c r="F11" s="553"/>
      <c r="G11" s="554"/>
      <c r="H11" s="553"/>
      <c r="I11" s="554"/>
      <c r="J11" s="553"/>
      <c r="K11" s="557"/>
      <c r="L11" s="553"/>
      <c r="M11" s="557"/>
    </row>
    <row r="12" spans="1:13" ht="7.5" customHeight="1">
      <c r="A12" s="12"/>
      <c r="B12" s="562"/>
      <c r="C12" s="564"/>
      <c r="D12" s="553"/>
      <c r="E12" s="554"/>
      <c r="F12" s="553"/>
      <c r="G12" s="554"/>
      <c r="H12" s="553"/>
      <c r="I12" s="554"/>
      <c r="J12" s="553"/>
      <c r="K12" s="557"/>
      <c r="L12" s="553"/>
      <c r="M12" s="557"/>
    </row>
    <row r="13" spans="2:15" ht="7.5" customHeight="1">
      <c r="B13" s="567"/>
      <c r="C13" s="564"/>
      <c r="D13" s="553" t="str">
        <f>IF(C5="","",VLOOKUP(C5,'登録ナンバー'!$A$4:$I$575,7,0))</f>
        <v>池尻陽香</v>
      </c>
      <c r="E13" s="554"/>
      <c r="F13" s="553" t="str">
        <f>IF(C5="","",VLOOKUP(C7,'登録ナンバー'!$A$4:$I$575,7,0))</f>
        <v>東恵</v>
      </c>
      <c r="G13" s="554"/>
      <c r="H13" s="553" t="str">
        <f>IF(C9="","",VLOOKUP(C9,'登録ナンバー'!$A$4:$I$575,7,0))</f>
        <v>山口美由希</v>
      </c>
      <c r="I13" s="554"/>
      <c r="J13" s="553">
        <f>IF(C11="","",VLOOKUP(C11,'登録ナンバー'!$A$4:$I$575,7,0))</f>
      </c>
      <c r="K13" s="557"/>
      <c r="L13" s="582"/>
      <c r="M13" s="583"/>
      <c r="O13" s="554">
        <v>7</v>
      </c>
    </row>
    <row r="14" spans="2:15" ht="7.5" customHeight="1">
      <c r="B14" s="567"/>
      <c r="C14" s="564"/>
      <c r="D14" s="553"/>
      <c r="E14" s="554"/>
      <c r="F14" s="553"/>
      <c r="G14" s="554"/>
      <c r="H14" s="553"/>
      <c r="I14" s="554"/>
      <c r="J14" s="553"/>
      <c r="K14" s="557"/>
      <c r="L14" s="576"/>
      <c r="M14" s="557"/>
      <c r="O14" s="554"/>
    </row>
    <row r="15" spans="2:15" ht="7.5" customHeight="1">
      <c r="B15" s="561"/>
      <c r="C15" s="563"/>
      <c r="D15" s="553"/>
      <c r="E15" s="554"/>
      <c r="F15" s="553"/>
      <c r="G15" s="554"/>
      <c r="H15" s="553"/>
      <c r="I15" s="554"/>
      <c r="J15" s="553"/>
      <c r="K15" s="557"/>
      <c r="L15" s="576"/>
      <c r="M15" s="557"/>
      <c r="O15" s="554"/>
    </row>
    <row r="16" spans="2:15" ht="7.5" customHeight="1" thickBot="1">
      <c r="B16" s="562"/>
      <c r="C16" s="564"/>
      <c r="D16" s="555"/>
      <c r="E16" s="556"/>
      <c r="F16" s="555"/>
      <c r="G16" s="556"/>
      <c r="H16" s="555"/>
      <c r="I16" s="556"/>
      <c r="J16" s="555"/>
      <c r="K16" s="558"/>
      <c r="L16" s="576"/>
      <c r="M16" s="557"/>
      <c r="O16" s="554"/>
    </row>
    <row r="17" spans="2:15" ht="7.5" customHeight="1" thickTop="1">
      <c r="B17" s="571" t="s">
        <v>1523</v>
      </c>
      <c r="C17" s="574" t="s">
        <v>1527</v>
      </c>
      <c r="D17" s="553" t="str">
        <f>IF(B17="","",VLOOKUP(B17,'登録ナンバー'!$A$4:$I$575,8,0))</f>
        <v>Ｋテニスカレッジ</v>
      </c>
      <c r="E17" s="554"/>
      <c r="F17" s="575" t="s">
        <v>1531</v>
      </c>
      <c r="G17" s="9"/>
      <c r="H17" s="9"/>
      <c r="I17" s="9"/>
      <c r="J17" s="9"/>
      <c r="K17" s="11"/>
      <c r="L17" s="9"/>
      <c r="M17" s="9"/>
      <c r="O17" s="554"/>
    </row>
    <row r="18" spans="2:11" ht="7.5" customHeight="1">
      <c r="B18" s="567"/>
      <c r="C18" s="564"/>
      <c r="D18" s="553"/>
      <c r="E18" s="554"/>
      <c r="F18" s="554"/>
      <c r="K18" s="10"/>
    </row>
    <row r="19" spans="1:11" ht="7.5" customHeight="1">
      <c r="A19" s="12"/>
      <c r="B19" s="561" t="s">
        <v>1524</v>
      </c>
      <c r="C19" s="563" t="s">
        <v>1528</v>
      </c>
      <c r="D19" s="553"/>
      <c r="E19" s="554"/>
      <c r="F19" s="554"/>
      <c r="J19" s="554"/>
      <c r="K19" s="557"/>
    </row>
    <row r="20" spans="1:11" ht="7.5" customHeight="1">
      <c r="A20" s="12"/>
      <c r="B20" s="562"/>
      <c r="C20" s="564"/>
      <c r="D20" s="553"/>
      <c r="E20" s="554"/>
      <c r="F20" s="554"/>
      <c r="J20" s="554"/>
      <c r="K20" s="557"/>
    </row>
    <row r="21" spans="1:13" ht="7.5" customHeight="1">
      <c r="A21" s="12"/>
      <c r="B21" s="561" t="s">
        <v>1525</v>
      </c>
      <c r="C21" s="563" t="s">
        <v>1529</v>
      </c>
      <c r="D21" s="553" t="str">
        <f>IF(B17="","",VLOOKUP(B17,'登録ナンバー'!$A$4:$I$575,7,0))</f>
        <v>川並和之</v>
      </c>
      <c r="E21" s="554"/>
      <c r="F21" s="553" t="str">
        <f>IF(B19="","",VLOOKUP(B19,'登録ナンバー'!$A$4:$I$575,7,0))</f>
        <v>坪田真嘉</v>
      </c>
      <c r="G21" s="554"/>
      <c r="H21" s="553" t="str">
        <f>IF(B21="","",VLOOKUP(B21,'登録ナンバー'!$A$4:$I$575,7,0))</f>
        <v>木村善和</v>
      </c>
      <c r="I21" s="554"/>
      <c r="J21" s="553" t="str">
        <f>IF(B23="","",VLOOKUP(B23,'登録ナンバー'!$A$4:$I$575,7,0))</f>
        <v>藤本雅之</v>
      </c>
      <c r="K21" s="557"/>
      <c r="L21" s="553">
        <f>IF(B25="","",VLOOKUP(B25,'登録ナンバー'!$A$4:$I$575,7,0))</f>
      </c>
      <c r="M21" s="557"/>
    </row>
    <row r="22" spans="1:13" ht="7.5" customHeight="1">
      <c r="A22" s="12"/>
      <c r="B22" s="565"/>
      <c r="C22" s="566"/>
      <c r="D22" s="553"/>
      <c r="E22" s="554"/>
      <c r="F22" s="553"/>
      <c r="G22" s="554"/>
      <c r="H22" s="553"/>
      <c r="I22" s="554"/>
      <c r="J22" s="553"/>
      <c r="K22" s="557"/>
      <c r="L22" s="553"/>
      <c r="M22" s="557"/>
    </row>
    <row r="23" spans="1:13" ht="7.5" customHeight="1">
      <c r="A23" s="12"/>
      <c r="B23" s="561" t="s">
        <v>1526</v>
      </c>
      <c r="C23" s="563" t="s">
        <v>1530</v>
      </c>
      <c r="D23" s="553"/>
      <c r="E23" s="554"/>
      <c r="F23" s="553"/>
      <c r="G23" s="554"/>
      <c r="H23" s="553"/>
      <c r="I23" s="554"/>
      <c r="J23" s="553"/>
      <c r="K23" s="557"/>
      <c r="L23" s="553"/>
      <c r="M23" s="557"/>
    </row>
    <row r="24" spans="1:13" ht="7.5" customHeight="1">
      <c r="A24" s="12"/>
      <c r="B24" s="562"/>
      <c r="C24" s="564"/>
      <c r="D24" s="553"/>
      <c r="E24" s="554"/>
      <c r="F24" s="553"/>
      <c r="G24" s="554"/>
      <c r="H24" s="553"/>
      <c r="I24" s="554"/>
      <c r="J24" s="553"/>
      <c r="K24" s="557"/>
      <c r="L24" s="553"/>
      <c r="M24" s="557"/>
    </row>
    <row r="25" spans="1:15" ht="7.5" customHeight="1">
      <c r="A25" s="12"/>
      <c r="B25" s="567"/>
      <c r="C25" s="569"/>
      <c r="D25" s="553" t="str">
        <f>IF(C17="","",VLOOKUP(C17,'登録ナンバー'!$A$4:$I$575,7,0))</f>
        <v>田中和枝</v>
      </c>
      <c r="E25" s="554"/>
      <c r="F25" s="553" t="str">
        <f>IF(C17="","",VLOOKUP(C19,'登録ナンバー'!$A$4:$I$575,7,0))</f>
        <v>竹内早苗</v>
      </c>
      <c r="G25" s="554"/>
      <c r="H25" s="553" t="str">
        <f>IF(C21="","",VLOOKUP(C21,'登録ナンバー'!$A$4:$I$575,7,0))</f>
        <v>福永裕美</v>
      </c>
      <c r="I25" s="554"/>
      <c r="J25" s="553" t="str">
        <f>IF(C23="","",VLOOKUP(C23,'登録ナンバー'!$A$4:$I$575,7,0))</f>
        <v>川上美弥子</v>
      </c>
      <c r="K25" s="557"/>
      <c r="L25" s="582"/>
      <c r="M25" s="583"/>
      <c r="O25" s="554">
        <v>8</v>
      </c>
    </row>
    <row r="26" spans="1:15" ht="7.5" customHeight="1">
      <c r="A26" s="12"/>
      <c r="B26" s="567"/>
      <c r="C26" s="569"/>
      <c r="D26" s="553"/>
      <c r="E26" s="554"/>
      <c r="F26" s="553"/>
      <c r="G26" s="554"/>
      <c r="H26" s="553"/>
      <c r="I26" s="554"/>
      <c r="J26" s="553"/>
      <c r="K26" s="557"/>
      <c r="L26" s="576"/>
      <c r="M26" s="557"/>
      <c r="O26" s="554"/>
    </row>
    <row r="27" spans="1:15" ht="7.5" customHeight="1">
      <c r="A27" s="12"/>
      <c r="B27" s="567"/>
      <c r="C27" s="569"/>
      <c r="D27" s="553"/>
      <c r="E27" s="554"/>
      <c r="F27" s="553"/>
      <c r="G27" s="554"/>
      <c r="H27" s="553"/>
      <c r="I27" s="554"/>
      <c r="J27" s="553"/>
      <c r="K27" s="557"/>
      <c r="L27" s="576"/>
      <c r="M27" s="557"/>
      <c r="O27" s="554"/>
    </row>
    <row r="28" spans="1:15" ht="8.25" customHeight="1" thickBot="1">
      <c r="A28" s="12"/>
      <c r="B28" s="568"/>
      <c r="C28" s="570"/>
      <c r="D28" s="555"/>
      <c r="E28" s="556"/>
      <c r="F28" s="555"/>
      <c r="G28" s="556"/>
      <c r="H28" s="555"/>
      <c r="I28" s="556"/>
      <c r="J28" s="555"/>
      <c r="K28" s="558"/>
      <c r="L28" s="576"/>
      <c r="M28" s="557"/>
      <c r="O28" s="554"/>
    </row>
    <row r="29" spans="1:15" ht="7.5" customHeight="1" thickTop="1">
      <c r="A29" s="12"/>
      <c r="B29" s="561" t="s">
        <v>1534</v>
      </c>
      <c r="C29" s="563" t="s">
        <v>1536</v>
      </c>
      <c r="D29" s="553" t="str">
        <f>IF(B29="","",VLOOKUP(B29,'登録ナンバー'!$A$4:$I$575,8,0))</f>
        <v>うさぎとかめの集い</v>
      </c>
      <c r="E29" s="554"/>
      <c r="F29" s="559" t="s">
        <v>542</v>
      </c>
      <c r="G29" s="560"/>
      <c r="H29" s="559"/>
      <c r="I29" s="560"/>
      <c r="J29" s="559"/>
      <c r="K29" s="579"/>
      <c r="L29" s="582"/>
      <c r="M29" s="583"/>
      <c r="O29" s="554"/>
    </row>
    <row r="30" spans="1:13" ht="7.5" customHeight="1">
      <c r="A30" s="12"/>
      <c r="B30" s="565"/>
      <c r="C30" s="566"/>
      <c r="D30" s="553"/>
      <c r="E30" s="554"/>
      <c r="F30" s="553"/>
      <c r="G30" s="554"/>
      <c r="H30" s="553"/>
      <c r="I30" s="554"/>
      <c r="J30" s="553"/>
      <c r="K30" s="557"/>
      <c r="L30" s="576"/>
      <c r="M30" s="557"/>
    </row>
    <row r="31" spans="1:13" ht="7.5" customHeight="1">
      <c r="A31" s="12"/>
      <c r="B31" s="561" t="s">
        <v>1535</v>
      </c>
      <c r="C31" s="563" t="s">
        <v>1537</v>
      </c>
      <c r="D31" s="553"/>
      <c r="E31" s="554"/>
      <c r="F31" s="553"/>
      <c r="G31" s="554"/>
      <c r="H31" s="553"/>
      <c r="I31" s="554"/>
      <c r="J31" s="553"/>
      <c r="K31" s="557"/>
      <c r="L31" s="576"/>
      <c r="M31" s="557"/>
    </row>
    <row r="32" spans="1:13" ht="7.5" customHeight="1" thickBot="1">
      <c r="A32" s="12"/>
      <c r="B32" s="562"/>
      <c r="C32" s="564"/>
      <c r="D32" s="553"/>
      <c r="E32" s="554"/>
      <c r="F32" s="553"/>
      <c r="G32" s="554"/>
      <c r="H32" s="553"/>
      <c r="I32" s="554"/>
      <c r="J32" s="553"/>
      <c r="K32" s="557"/>
      <c r="L32" s="576"/>
      <c r="M32" s="557"/>
    </row>
    <row r="33" spans="1:13" ht="7.5" customHeight="1">
      <c r="A33" s="12"/>
      <c r="B33" s="571" t="s">
        <v>1532</v>
      </c>
      <c r="C33" s="569" t="s">
        <v>1538</v>
      </c>
      <c r="D33" s="553" t="str">
        <f>IF(B29="","",VLOOKUP(B29,'登録ナンバー'!$A$4:$I$575,7,0))</f>
        <v>山本昌紀</v>
      </c>
      <c r="E33" s="554"/>
      <c r="F33" s="553" t="str">
        <f>IF(B31="","",VLOOKUP(B31,'登録ナンバー'!$A$4:$I$575,7,0))</f>
        <v>山本浩之</v>
      </c>
      <c r="G33" s="554"/>
      <c r="H33" s="553" t="str">
        <f>IF(B33="","",VLOOKUP(B33,'登録ナンバー'!$A$4:$I$575,7,0))</f>
        <v>竹田圭佑</v>
      </c>
      <c r="I33" s="554"/>
      <c r="J33" s="553" t="str">
        <f>IF(B35="","",VLOOKUP(B35,'登録ナンバー'!$A$4:$I$575,7,0))</f>
        <v>中田富憲</v>
      </c>
      <c r="K33" s="557"/>
      <c r="L33" s="553">
        <f>IF(B37="","",VLOOKUP(B37,'登録ナンバー'!$A$4:$I$575,7,0))</f>
      </c>
      <c r="M33" s="557"/>
    </row>
    <row r="34" spans="1:13" ht="7.5" customHeight="1">
      <c r="A34" s="12"/>
      <c r="B34" s="567"/>
      <c r="C34" s="569"/>
      <c r="D34" s="553"/>
      <c r="E34" s="554"/>
      <c r="F34" s="553"/>
      <c r="G34" s="554"/>
      <c r="H34" s="553"/>
      <c r="I34" s="554"/>
      <c r="J34" s="553"/>
      <c r="K34" s="557"/>
      <c r="L34" s="553"/>
      <c r="M34" s="557"/>
    </row>
    <row r="35" spans="1:13" ht="7.5" customHeight="1">
      <c r="A35" s="12"/>
      <c r="B35" s="561" t="s">
        <v>1533</v>
      </c>
      <c r="C35" s="569" t="s">
        <v>1539</v>
      </c>
      <c r="D35" s="553"/>
      <c r="E35" s="554"/>
      <c r="F35" s="553"/>
      <c r="G35" s="554"/>
      <c r="H35" s="553"/>
      <c r="I35" s="554"/>
      <c r="J35" s="553"/>
      <c r="K35" s="557"/>
      <c r="L35" s="553"/>
      <c r="M35" s="557"/>
    </row>
    <row r="36" spans="1:13" ht="7.5" customHeight="1">
      <c r="A36" s="12"/>
      <c r="B36" s="562"/>
      <c r="C36" s="570"/>
      <c r="D36" s="553"/>
      <c r="E36" s="554"/>
      <c r="F36" s="553"/>
      <c r="G36" s="554"/>
      <c r="H36" s="553"/>
      <c r="I36" s="554"/>
      <c r="J36" s="553"/>
      <c r="K36" s="557"/>
      <c r="L36" s="553"/>
      <c r="M36" s="557"/>
    </row>
    <row r="37" spans="1:15" ht="7.5" customHeight="1">
      <c r="A37" s="12"/>
      <c r="B37" s="561"/>
      <c r="C37" s="564"/>
      <c r="D37" s="553" t="str">
        <f>IF(C29="","",VLOOKUP(C29,'登録ナンバー'!$A$4:$I$575,7,0))</f>
        <v>石津綾香</v>
      </c>
      <c r="E37" s="554"/>
      <c r="F37" s="553" t="str">
        <f>IF(C29="","",VLOOKUP(C31,'登録ナンバー'!$A$4:$I$575,7,0))</f>
        <v>今井順子</v>
      </c>
      <c r="G37" s="554"/>
      <c r="H37" s="553" t="str">
        <f>IF(C33="","",VLOOKUP(C33,'登録ナンバー'!$A$4:$I$575,7,0))</f>
        <v>植垣貴美子</v>
      </c>
      <c r="I37" s="554"/>
      <c r="J37" s="553" t="str">
        <f>IF(C35="","",VLOOKUP(C35,'登録ナンバー'!$A$4:$I$575,7,0))</f>
        <v>西崎友香</v>
      </c>
      <c r="K37" s="557"/>
      <c r="L37" s="553">
        <f>IF(B41="","",VLOOKUP(B41,'登録ナンバー'!$A$4:$I$575,7,0))</f>
      </c>
      <c r="M37" s="557"/>
      <c r="O37" s="554">
        <v>8</v>
      </c>
    </row>
    <row r="38" spans="1:15" ht="7.5" customHeight="1">
      <c r="A38" s="12"/>
      <c r="B38" s="565"/>
      <c r="C38" s="564"/>
      <c r="D38" s="553"/>
      <c r="E38" s="554"/>
      <c r="F38" s="553"/>
      <c r="G38" s="554"/>
      <c r="H38" s="553"/>
      <c r="I38" s="554"/>
      <c r="J38" s="553"/>
      <c r="K38" s="557"/>
      <c r="L38" s="553"/>
      <c r="M38" s="557"/>
      <c r="O38" s="554"/>
    </row>
    <row r="39" spans="1:15" ht="7.5" customHeight="1">
      <c r="A39" s="12"/>
      <c r="B39" s="561"/>
      <c r="C39" s="563"/>
      <c r="D39" s="553"/>
      <c r="E39" s="554"/>
      <c r="F39" s="553"/>
      <c r="G39" s="554"/>
      <c r="H39" s="553"/>
      <c r="I39" s="554"/>
      <c r="J39" s="553"/>
      <c r="K39" s="557"/>
      <c r="L39" s="553"/>
      <c r="M39" s="557"/>
      <c r="O39" s="554"/>
    </row>
    <row r="40" spans="1:15" ht="7.5" customHeight="1" thickBot="1">
      <c r="A40" s="12"/>
      <c r="B40" s="562"/>
      <c r="C40" s="564"/>
      <c r="D40" s="555"/>
      <c r="E40" s="556"/>
      <c r="F40" s="555"/>
      <c r="G40" s="556"/>
      <c r="H40" s="555"/>
      <c r="I40" s="556"/>
      <c r="J40" s="555"/>
      <c r="K40" s="558"/>
      <c r="L40" s="553"/>
      <c r="M40" s="557"/>
      <c r="O40" s="554"/>
    </row>
    <row r="41" spans="1:15" ht="7.5" customHeight="1" thickTop="1">
      <c r="A41" s="12"/>
      <c r="B41" s="561"/>
      <c r="C41" s="563"/>
      <c r="D41" s="553"/>
      <c r="E41" s="554"/>
      <c r="F41" s="553"/>
      <c r="G41" s="554"/>
      <c r="H41" s="553">
        <f>IF(C37="","",VLOOKUP(C37,'登録ナンバー'!$A$4:$I$575,7,0))</f>
      </c>
      <c r="I41" s="554"/>
      <c r="J41" s="553">
        <f>IF(C39="","",VLOOKUP(C39,'登録ナンバー'!$A$4:$I$575,7,0))</f>
      </c>
      <c r="K41" s="557"/>
      <c r="L41" s="582"/>
      <c r="M41" s="583"/>
      <c r="O41" s="554"/>
    </row>
    <row r="42" spans="1:13" ht="7.5" customHeight="1">
      <c r="A42" s="12"/>
      <c r="B42" s="565"/>
      <c r="C42" s="566"/>
      <c r="D42" s="553"/>
      <c r="E42" s="554"/>
      <c r="F42" s="553"/>
      <c r="G42" s="554"/>
      <c r="H42" s="553"/>
      <c r="I42" s="554"/>
      <c r="J42" s="553"/>
      <c r="K42" s="557"/>
      <c r="L42" s="576"/>
      <c r="M42" s="557"/>
    </row>
    <row r="43" spans="1:13" ht="7.5" customHeight="1">
      <c r="A43" s="12"/>
      <c r="B43" s="561"/>
      <c r="C43" s="563"/>
      <c r="D43" s="553"/>
      <c r="E43" s="554"/>
      <c r="F43" s="553"/>
      <c r="G43" s="554"/>
      <c r="H43" s="553"/>
      <c r="I43" s="554"/>
      <c r="J43" s="553"/>
      <c r="K43" s="557"/>
      <c r="L43" s="576"/>
      <c r="M43" s="557"/>
    </row>
    <row r="44" spans="1:13" ht="7.5" customHeight="1" thickBot="1">
      <c r="A44" s="12"/>
      <c r="B44" s="562"/>
      <c r="C44" s="564"/>
      <c r="D44" s="555"/>
      <c r="E44" s="556"/>
      <c r="F44" s="555"/>
      <c r="G44" s="556"/>
      <c r="H44" s="555"/>
      <c r="I44" s="556"/>
      <c r="J44" s="555"/>
      <c r="K44" s="558"/>
      <c r="L44" s="576"/>
      <c r="M44" s="557"/>
    </row>
    <row r="45" spans="1:13" ht="7.5" customHeight="1" thickTop="1">
      <c r="A45" s="12"/>
      <c r="B45" s="571" t="s">
        <v>1540</v>
      </c>
      <c r="C45" s="574"/>
      <c r="D45" s="553" t="str">
        <f>IF(B45="","",VLOOKUP(B45,'登録ナンバー'!$A$4:$I$575,8,0))</f>
        <v>うさぎとかめの集い</v>
      </c>
      <c r="E45" s="554"/>
      <c r="F45" s="575" t="s">
        <v>24</v>
      </c>
      <c r="G45" s="9"/>
      <c r="H45" s="9"/>
      <c r="I45" s="9"/>
      <c r="J45" s="9"/>
      <c r="K45" s="11"/>
      <c r="L45" s="9"/>
      <c r="M45" s="9"/>
    </row>
    <row r="46" spans="1:11" ht="7.5" customHeight="1">
      <c r="A46" s="12"/>
      <c r="B46" s="567"/>
      <c r="C46" s="564"/>
      <c r="D46" s="553"/>
      <c r="E46" s="554"/>
      <c r="F46" s="554"/>
      <c r="K46" s="10"/>
    </row>
    <row r="47" spans="1:11" ht="7.5" customHeight="1">
      <c r="A47" s="12"/>
      <c r="B47" s="561" t="s">
        <v>1541</v>
      </c>
      <c r="C47" s="563" t="s">
        <v>1545</v>
      </c>
      <c r="D47" s="553"/>
      <c r="E47" s="554"/>
      <c r="F47" s="554"/>
      <c r="J47" s="554"/>
      <c r="K47" s="557"/>
    </row>
    <row r="48" spans="1:11" ht="7.5" customHeight="1">
      <c r="A48" s="12"/>
      <c r="B48" s="562"/>
      <c r="C48" s="564"/>
      <c r="D48" s="553"/>
      <c r="E48" s="554"/>
      <c r="F48" s="554"/>
      <c r="J48" s="554"/>
      <c r="K48" s="557"/>
    </row>
    <row r="49" spans="1:13" ht="7.5" customHeight="1">
      <c r="A49" s="12"/>
      <c r="B49" s="561" t="s">
        <v>1542</v>
      </c>
      <c r="C49" s="563" t="s">
        <v>1546</v>
      </c>
      <c r="D49" s="553" t="str">
        <f>IF(B45="","",VLOOKUP(B45,'登録ナンバー'!$A$4:$I$575,7,0))</f>
        <v>石岡良典</v>
      </c>
      <c r="E49" s="554"/>
      <c r="F49" s="553" t="str">
        <f>IF(B47="","",VLOOKUP(B47,'登録ナンバー'!$A$4:$I$575,7,0))</f>
        <v>小倉俊郎</v>
      </c>
      <c r="G49" s="554"/>
      <c r="H49" s="553" t="str">
        <f>IF(B49="","",VLOOKUP(B49,'登録ナンバー'!$A$4:$I$575,7,0))</f>
        <v>片岡一寿</v>
      </c>
      <c r="I49" s="554"/>
      <c r="J49" s="553" t="str">
        <f>IF(B51="","",VLOOKUP(B51,'登録ナンバー'!$A$4:$I$575,7,0))</f>
        <v>北野智尋</v>
      </c>
      <c r="K49" s="557"/>
      <c r="L49" s="553" t="str">
        <f>IF(B53="","",VLOOKUP(B53,'登録ナンバー'!$A$4:$I$575,7,0))</f>
        <v>山田和宏</v>
      </c>
      <c r="M49" s="557"/>
    </row>
    <row r="50" spans="1:13" ht="7.5" customHeight="1">
      <c r="A50" s="12"/>
      <c r="B50" s="565"/>
      <c r="C50" s="566"/>
      <c r="D50" s="553"/>
      <c r="E50" s="554"/>
      <c r="F50" s="553"/>
      <c r="G50" s="554"/>
      <c r="H50" s="553"/>
      <c r="I50" s="554"/>
      <c r="J50" s="553"/>
      <c r="K50" s="557"/>
      <c r="L50" s="553"/>
      <c r="M50" s="557"/>
    </row>
    <row r="51" spans="1:13" ht="7.5" customHeight="1">
      <c r="A51" s="12"/>
      <c r="B51" s="561" t="s">
        <v>1543</v>
      </c>
      <c r="C51" s="563" t="s">
        <v>1547</v>
      </c>
      <c r="D51" s="553"/>
      <c r="E51" s="554"/>
      <c r="F51" s="553"/>
      <c r="G51" s="554"/>
      <c r="H51" s="553"/>
      <c r="I51" s="554"/>
      <c r="J51" s="553"/>
      <c r="K51" s="557"/>
      <c r="L51" s="553"/>
      <c r="M51" s="557"/>
    </row>
    <row r="52" spans="1:13" ht="7.5" customHeight="1">
      <c r="A52" s="12"/>
      <c r="B52" s="562"/>
      <c r="C52" s="564"/>
      <c r="D52" s="553"/>
      <c r="E52" s="554"/>
      <c r="F52" s="553"/>
      <c r="G52" s="554"/>
      <c r="H52" s="553"/>
      <c r="I52" s="554"/>
      <c r="J52" s="553"/>
      <c r="K52" s="557"/>
      <c r="L52" s="553"/>
      <c r="M52" s="557"/>
    </row>
    <row r="53" spans="1:15" ht="7.5" customHeight="1">
      <c r="A53" s="12"/>
      <c r="B53" s="567" t="s">
        <v>1544</v>
      </c>
      <c r="C53" s="569"/>
      <c r="D53" s="553">
        <f>IF(C45="","",VLOOKUP(C45,'登録ナンバー'!$A$4:$I$575,7,0))</f>
      </c>
      <c r="E53" s="554"/>
      <c r="F53" s="553" t="str">
        <f>IF(C47="","",VLOOKUP(C47,'登録ナンバー'!$A$4:$I$575,7,0))</f>
        <v>古株淳子</v>
      </c>
      <c r="G53" s="554"/>
      <c r="H53" s="553" t="str">
        <f>IF(C49="","",VLOOKUP(C49,'登録ナンバー'!$A$4:$I$575,7,0))</f>
        <v>倍田優子</v>
      </c>
      <c r="I53" s="554"/>
      <c r="J53" s="553" t="str">
        <f>IF(C51="","",VLOOKUP(C51,'登録ナンバー'!$A$4:$I$575,7,0))</f>
        <v>山田みほ</v>
      </c>
      <c r="K53" s="557"/>
      <c r="L53" s="576"/>
      <c r="M53" s="557"/>
      <c r="O53" s="554">
        <v>8</v>
      </c>
    </row>
    <row r="54" spans="1:15" ht="7.5" customHeight="1">
      <c r="A54" s="12"/>
      <c r="B54" s="567"/>
      <c r="C54" s="569"/>
      <c r="D54" s="553"/>
      <c r="E54" s="554"/>
      <c r="F54" s="553"/>
      <c r="G54" s="554"/>
      <c r="H54" s="553"/>
      <c r="I54" s="554"/>
      <c r="J54" s="553"/>
      <c r="K54" s="557"/>
      <c r="L54" s="576"/>
      <c r="M54" s="557"/>
      <c r="O54" s="554"/>
    </row>
    <row r="55" spans="1:15" ht="7.5" customHeight="1">
      <c r="A55" s="12"/>
      <c r="B55" s="567"/>
      <c r="C55" s="569"/>
      <c r="D55" s="553"/>
      <c r="E55" s="554"/>
      <c r="F55" s="553"/>
      <c r="G55" s="554"/>
      <c r="H55" s="553"/>
      <c r="I55" s="554"/>
      <c r="J55" s="553"/>
      <c r="K55" s="557"/>
      <c r="L55" s="576"/>
      <c r="M55" s="557"/>
      <c r="O55" s="554"/>
    </row>
    <row r="56" spans="1:15" ht="7.5" customHeight="1" thickBot="1">
      <c r="A56" s="12"/>
      <c r="B56" s="568"/>
      <c r="C56" s="570"/>
      <c r="D56" s="555"/>
      <c r="E56" s="556"/>
      <c r="F56" s="555"/>
      <c r="G56" s="556"/>
      <c r="H56" s="555"/>
      <c r="I56" s="556"/>
      <c r="J56" s="555"/>
      <c r="K56" s="558"/>
      <c r="L56" s="577"/>
      <c r="M56" s="578"/>
      <c r="O56" s="554"/>
    </row>
    <row r="57" spans="1:13" ht="7.5" customHeight="1" thickTop="1">
      <c r="A57" s="12"/>
      <c r="B57" s="571" t="s">
        <v>1548</v>
      </c>
      <c r="C57" s="574" t="s">
        <v>1552</v>
      </c>
      <c r="D57" s="553" t="str">
        <f>IF(B57="","",VLOOKUP(B57,'登録ナンバー'!$A$4:$I$575,8,0))</f>
        <v>うさぎとかめの集い</v>
      </c>
      <c r="E57" s="554"/>
      <c r="F57" s="575" t="s">
        <v>27</v>
      </c>
      <c r="G57" s="9"/>
      <c r="H57" s="9"/>
      <c r="I57" s="9"/>
      <c r="J57" s="9"/>
      <c r="K57" s="11"/>
      <c r="L57" s="9"/>
      <c r="M57" s="9"/>
    </row>
    <row r="58" spans="1:11" ht="7.5" customHeight="1">
      <c r="A58" s="12"/>
      <c r="B58" s="567"/>
      <c r="C58" s="564"/>
      <c r="D58" s="553"/>
      <c r="E58" s="554"/>
      <c r="F58" s="554"/>
      <c r="K58" s="10"/>
    </row>
    <row r="59" spans="1:11" ht="7.5" customHeight="1">
      <c r="A59" s="12"/>
      <c r="B59" s="561" t="s">
        <v>1549</v>
      </c>
      <c r="C59" s="563" t="s">
        <v>1553</v>
      </c>
      <c r="D59" s="553"/>
      <c r="E59" s="554"/>
      <c r="F59" s="554"/>
      <c r="J59" s="554"/>
      <c r="K59" s="557"/>
    </row>
    <row r="60" spans="1:11" ht="7.5" customHeight="1">
      <c r="A60" s="12"/>
      <c r="B60" s="562"/>
      <c r="C60" s="564"/>
      <c r="D60" s="553"/>
      <c r="E60" s="554"/>
      <c r="F60" s="554"/>
      <c r="J60" s="554"/>
      <c r="K60" s="557"/>
    </row>
    <row r="61" spans="1:13" ht="7.5" customHeight="1">
      <c r="A61" s="12"/>
      <c r="B61" s="561" t="s">
        <v>1550</v>
      </c>
      <c r="C61" s="563"/>
      <c r="D61" s="553" t="str">
        <f>IF(B57="","",VLOOKUP(B57,'登録ナンバー'!$A$4:$I$575,7,0))</f>
        <v>稙田優也</v>
      </c>
      <c r="E61" s="554"/>
      <c r="F61" s="553" t="str">
        <f>IF(B59="","",VLOOKUP(B59,'登録ナンバー'!$A$4:$I$575,7,0))</f>
        <v>井内一博</v>
      </c>
      <c r="G61" s="554"/>
      <c r="H61" s="553" t="str">
        <f>IF(B61="","",VLOOKUP(B61,'登録ナンバー'!$A$4:$I$575,7,0))</f>
        <v>舘形和典</v>
      </c>
      <c r="I61" s="554"/>
      <c r="J61" s="553">
        <f>IF(B63="","",VLOOKUP(B63,'登録ナンバー'!$A$4:$I$575,7,0))</f>
      </c>
      <c r="K61" s="557"/>
      <c r="L61" s="553" t="str">
        <f>IF(B65="","",VLOOKUP(B65,'登録ナンバー'!$A$4:$I$575,7,0))</f>
        <v>田中邦明</v>
      </c>
      <c r="M61" s="557"/>
    </row>
    <row r="62" spans="1:13" ht="7.5" customHeight="1">
      <c r="A62" s="12"/>
      <c r="B62" s="565"/>
      <c r="C62" s="566"/>
      <c r="D62" s="553"/>
      <c r="E62" s="554"/>
      <c r="F62" s="553"/>
      <c r="G62" s="554"/>
      <c r="H62" s="553"/>
      <c r="I62" s="554"/>
      <c r="J62" s="553"/>
      <c r="K62" s="557"/>
      <c r="L62" s="553"/>
      <c r="M62" s="557"/>
    </row>
    <row r="63" spans="1:13" ht="7.5" customHeight="1">
      <c r="A63" s="12"/>
      <c r="B63" s="561"/>
      <c r="C63" s="563"/>
      <c r="D63" s="553"/>
      <c r="E63" s="554"/>
      <c r="F63" s="553"/>
      <c r="G63" s="554"/>
      <c r="H63" s="553"/>
      <c r="I63" s="554"/>
      <c r="J63" s="553"/>
      <c r="K63" s="557"/>
      <c r="L63" s="553"/>
      <c r="M63" s="557"/>
    </row>
    <row r="64" spans="1:13" ht="7.5" customHeight="1">
      <c r="A64" s="12"/>
      <c r="B64" s="562"/>
      <c r="C64" s="564"/>
      <c r="D64" s="553"/>
      <c r="E64" s="554"/>
      <c r="F64" s="553"/>
      <c r="G64" s="554"/>
      <c r="H64" s="553"/>
      <c r="I64" s="554"/>
      <c r="J64" s="553"/>
      <c r="K64" s="557"/>
      <c r="L64" s="553"/>
      <c r="M64" s="557"/>
    </row>
    <row r="65" spans="1:15" ht="7.5" customHeight="1">
      <c r="A65" s="12"/>
      <c r="B65" s="567" t="s">
        <v>1551</v>
      </c>
      <c r="C65" s="569"/>
      <c r="D65" s="553" t="str">
        <f>IF(C57="","",VLOOKUP(C57,'登録ナンバー'!$A$4:$I$575,7,0))</f>
        <v>辻　佳子</v>
      </c>
      <c r="E65" s="554"/>
      <c r="F65" s="553" t="str">
        <f>IF(C57="","",VLOOKUP(C59,'登録ナンバー'!$A$4:$I$576,7,0))</f>
        <v>竹下光代</v>
      </c>
      <c r="G65" s="554"/>
      <c r="H65" s="553"/>
      <c r="I65" s="554"/>
      <c r="J65" s="553"/>
      <c r="K65" s="557"/>
      <c r="L65" s="576"/>
      <c r="M65" s="557"/>
      <c r="O65" s="554">
        <v>6</v>
      </c>
    </row>
    <row r="66" spans="1:15" ht="7.5" customHeight="1">
      <c r="A66" s="12"/>
      <c r="B66" s="567"/>
      <c r="C66" s="569"/>
      <c r="D66" s="553"/>
      <c r="E66" s="554"/>
      <c r="F66" s="553"/>
      <c r="G66" s="554"/>
      <c r="H66" s="553"/>
      <c r="I66" s="554"/>
      <c r="J66" s="553"/>
      <c r="K66" s="557"/>
      <c r="L66" s="576"/>
      <c r="M66" s="557"/>
      <c r="O66" s="554"/>
    </row>
    <row r="67" spans="1:15" ht="7.5" customHeight="1">
      <c r="A67" s="12"/>
      <c r="B67" s="567"/>
      <c r="C67" s="569"/>
      <c r="D67" s="553"/>
      <c r="E67" s="554"/>
      <c r="F67" s="553"/>
      <c r="G67" s="554"/>
      <c r="H67" s="553"/>
      <c r="I67" s="554"/>
      <c r="J67" s="553"/>
      <c r="K67" s="557"/>
      <c r="L67" s="576"/>
      <c r="M67" s="557"/>
      <c r="O67" s="554"/>
    </row>
    <row r="68" spans="1:15" ht="7.5" customHeight="1" thickBot="1">
      <c r="A68" s="12"/>
      <c r="B68" s="568"/>
      <c r="C68" s="570"/>
      <c r="D68" s="555"/>
      <c r="E68" s="556"/>
      <c r="F68" s="555"/>
      <c r="G68" s="556"/>
      <c r="H68" s="580"/>
      <c r="I68" s="581"/>
      <c r="J68" s="580"/>
      <c r="K68" s="578"/>
      <c r="L68" s="577"/>
      <c r="M68" s="578"/>
      <c r="O68" s="554"/>
    </row>
    <row r="69" spans="1:13" ht="7.5" customHeight="1" thickTop="1">
      <c r="A69" s="12"/>
      <c r="B69" s="567" t="s">
        <v>1555</v>
      </c>
      <c r="C69" s="564" t="s">
        <v>1559</v>
      </c>
      <c r="D69" s="553" t="str">
        <f>IF(B69="","",VLOOKUP(B69,'登録ナンバー'!$A$4:$I$575,8,0))</f>
        <v>フレンズ</v>
      </c>
      <c r="E69" s="554"/>
      <c r="F69" s="553"/>
      <c r="G69" s="554"/>
      <c r="H69" s="553">
        <f>IF(C61="","",VLOOKUP(C61,'登録ナンバー'!$A$4:$I$575,7,0))</f>
      </c>
      <c r="I69" s="554"/>
      <c r="J69" s="553">
        <f>IF(C63="","",VLOOKUP(C63,'登録ナンバー'!$A$4:$I$575,7,0))</f>
      </c>
      <c r="K69" s="557"/>
      <c r="L69" s="582">
        <f>IF(C65="","",VLOOKUP(C65,'登録ナンバー'!$A$4:$I$575,7,0))</f>
      </c>
      <c r="M69" s="583"/>
    </row>
    <row r="70" spans="1:13" ht="7.5" customHeight="1">
      <c r="A70" s="12"/>
      <c r="B70" s="567"/>
      <c r="C70" s="564"/>
      <c r="D70" s="553"/>
      <c r="E70" s="554"/>
      <c r="F70" s="553"/>
      <c r="G70" s="554"/>
      <c r="H70" s="553"/>
      <c r="I70" s="554"/>
      <c r="J70" s="553"/>
      <c r="K70" s="557"/>
      <c r="L70" s="576"/>
      <c r="M70" s="557"/>
    </row>
    <row r="71" spans="1:13" ht="7.5" customHeight="1">
      <c r="A71" s="12"/>
      <c r="B71" s="561" t="s">
        <v>1556</v>
      </c>
      <c r="C71" s="563" t="s">
        <v>1560</v>
      </c>
      <c r="D71" s="553"/>
      <c r="E71" s="554"/>
      <c r="F71" s="553"/>
      <c r="G71" s="554"/>
      <c r="H71" s="553"/>
      <c r="I71" s="554"/>
      <c r="J71" s="553"/>
      <c r="K71" s="557"/>
      <c r="L71" s="576"/>
      <c r="M71" s="557"/>
    </row>
    <row r="72" spans="1:13" ht="7.5" customHeight="1">
      <c r="A72" s="12"/>
      <c r="B72" s="562"/>
      <c r="C72" s="564"/>
      <c r="D72" s="553"/>
      <c r="E72" s="554"/>
      <c r="F72" s="553"/>
      <c r="G72" s="554"/>
      <c r="H72" s="553"/>
      <c r="I72" s="554"/>
      <c r="J72" s="553"/>
      <c r="K72" s="557"/>
      <c r="L72" s="576"/>
      <c r="M72" s="557"/>
    </row>
    <row r="73" spans="1:13" ht="7.5" customHeight="1">
      <c r="A73" s="12"/>
      <c r="B73" s="561" t="s">
        <v>1557</v>
      </c>
      <c r="C73" s="563"/>
      <c r="D73" s="553" t="str">
        <f>IF(B69="","",VLOOKUP(B69,'登録ナンバー'!$A$4:$I$575,7,0))</f>
        <v>山崎  豊</v>
      </c>
      <c r="E73" s="554"/>
      <c r="F73" s="553" t="str">
        <f>IF(B71="","",VLOOKUP(B71,'登録ナンバー'!$A$4:$I$575,7,0))</f>
        <v>水本佑人</v>
      </c>
      <c r="G73" s="554"/>
      <c r="H73" s="553" t="str">
        <f>IF(B73="","",VLOOKUP(B73,'登録ナンバー'!$A$4:$I$575,7,0))</f>
        <v>三代康成</v>
      </c>
      <c r="I73" s="554"/>
      <c r="J73" s="553" t="str">
        <f>IF(B75="","",VLOOKUP(B75,'登録ナンバー'!$A$4:$I$575,7,0))</f>
        <v>水本淳史</v>
      </c>
      <c r="K73" s="557"/>
      <c r="L73" s="553">
        <f>IF(B77="","",VLOOKUP(B77,'登録ナンバー'!$A$4:$I$575,7,0))</f>
      </c>
      <c r="M73" s="557"/>
    </row>
    <row r="74" spans="1:13" ht="7.5" customHeight="1">
      <c r="A74" s="12"/>
      <c r="B74" s="565"/>
      <c r="C74" s="566"/>
      <c r="D74" s="553"/>
      <c r="E74" s="554"/>
      <c r="F74" s="553"/>
      <c r="G74" s="554"/>
      <c r="H74" s="553"/>
      <c r="I74" s="554"/>
      <c r="J74" s="553"/>
      <c r="K74" s="557"/>
      <c r="L74" s="553"/>
      <c r="M74" s="557"/>
    </row>
    <row r="75" spans="1:13" ht="7.5" customHeight="1">
      <c r="A75" s="12"/>
      <c r="B75" s="561" t="s">
        <v>1558</v>
      </c>
      <c r="C75" s="563"/>
      <c r="D75" s="553"/>
      <c r="E75" s="554"/>
      <c r="F75" s="553"/>
      <c r="G75" s="554"/>
      <c r="H75" s="553"/>
      <c r="I75" s="554"/>
      <c r="J75" s="553"/>
      <c r="K75" s="557"/>
      <c r="L75" s="553"/>
      <c r="M75" s="557"/>
    </row>
    <row r="76" spans="1:13" ht="7.5" customHeight="1" thickBot="1">
      <c r="A76" s="12"/>
      <c r="B76" s="562"/>
      <c r="C76" s="564"/>
      <c r="D76" s="553"/>
      <c r="E76" s="554"/>
      <c r="F76" s="553"/>
      <c r="G76" s="554"/>
      <c r="H76" s="553"/>
      <c r="I76" s="554"/>
      <c r="J76" s="553"/>
      <c r="K76" s="557"/>
      <c r="L76" s="553"/>
      <c r="M76" s="557"/>
    </row>
    <row r="77" spans="1:15" ht="7.5" customHeight="1">
      <c r="A77" s="12"/>
      <c r="B77" s="571"/>
      <c r="C77" s="574" t="s">
        <v>1561</v>
      </c>
      <c r="D77" s="553" t="str">
        <f>IF(C69="","",VLOOKUP(C69,'登録ナンバー'!$A$4:$I$575,7,0))</f>
        <v>松井美和子</v>
      </c>
      <c r="E77" s="554"/>
      <c r="F77" s="553" t="str">
        <f>IF(C69="","",VLOOKUP(C71,'登録ナンバー'!$A$4:$I$576,7,0))</f>
        <v>三代梨絵</v>
      </c>
      <c r="G77" s="554"/>
      <c r="H77" s="553" t="str">
        <f>IF(C77="","",VLOOKUP(C79,'登録ナンバー'!$A$4:$I$576,7,0))</f>
        <v>吉岡京子</v>
      </c>
      <c r="I77" s="554"/>
      <c r="J77" s="553">
        <f>IF(C75="","",VLOOKUP(C75,'登録ナンバー'!$A$4:$I$575,7,0))</f>
      </c>
      <c r="K77" s="557"/>
      <c r="L77" s="553" t="str">
        <f>IF(C77="","",VLOOKUP(C77,'登録ナンバー'!$A$4:$I$575,7,0))</f>
        <v>大野美南</v>
      </c>
      <c r="M77" s="554"/>
      <c r="O77" s="554">
        <v>8</v>
      </c>
    </row>
    <row r="78" spans="1:15" ht="7.5" customHeight="1">
      <c r="A78" s="12"/>
      <c r="B78" s="567"/>
      <c r="C78" s="564"/>
      <c r="D78" s="553"/>
      <c r="E78" s="554"/>
      <c r="F78" s="553"/>
      <c r="G78" s="554"/>
      <c r="H78" s="553"/>
      <c r="I78" s="554"/>
      <c r="J78" s="553"/>
      <c r="K78" s="557"/>
      <c r="L78" s="553"/>
      <c r="M78" s="554"/>
      <c r="O78" s="554"/>
    </row>
    <row r="79" spans="1:15" ht="7.5" customHeight="1">
      <c r="A79" s="12"/>
      <c r="B79" s="561"/>
      <c r="C79" s="563" t="s">
        <v>1562</v>
      </c>
      <c r="D79" s="553"/>
      <c r="E79" s="554"/>
      <c r="F79" s="553"/>
      <c r="G79" s="554"/>
      <c r="H79" s="553"/>
      <c r="I79" s="554"/>
      <c r="J79" s="553"/>
      <c r="K79" s="557"/>
      <c r="L79" s="553"/>
      <c r="M79" s="554"/>
      <c r="O79" s="554"/>
    </row>
    <row r="80" spans="1:15" ht="7.5" customHeight="1" thickBot="1">
      <c r="A80" s="12"/>
      <c r="B80" s="562"/>
      <c r="C80" s="564"/>
      <c r="D80" s="555"/>
      <c r="E80" s="556"/>
      <c r="F80" s="555"/>
      <c r="G80" s="556"/>
      <c r="H80" s="555"/>
      <c r="I80" s="556"/>
      <c r="J80" s="555"/>
      <c r="K80" s="558"/>
      <c r="L80" s="555"/>
      <c r="M80" s="556"/>
      <c r="O80" s="554"/>
    </row>
    <row r="81" spans="1:13" ht="7.5" customHeight="1" thickTop="1">
      <c r="A81" s="12"/>
      <c r="B81" s="561" t="s">
        <v>1563</v>
      </c>
      <c r="C81" s="563" t="s">
        <v>1567</v>
      </c>
      <c r="D81" s="553" t="str">
        <f>IF(B81="","",VLOOKUP(B81,'登録ナンバー'!$A$4:$I$575,8,0))</f>
        <v>京セラTC</v>
      </c>
      <c r="E81" s="554"/>
      <c r="F81" s="559"/>
      <c r="G81" s="560"/>
      <c r="H81" s="559"/>
      <c r="I81" s="560"/>
      <c r="J81" s="559"/>
      <c r="K81" s="579"/>
      <c r="L81" s="582"/>
      <c r="M81" s="583"/>
    </row>
    <row r="82" spans="1:13" ht="7.5" customHeight="1">
      <c r="A82" s="12"/>
      <c r="B82" s="565"/>
      <c r="C82" s="566"/>
      <c r="D82" s="553"/>
      <c r="E82" s="554"/>
      <c r="F82" s="553"/>
      <c r="G82" s="554"/>
      <c r="H82" s="553"/>
      <c r="I82" s="554"/>
      <c r="J82" s="553"/>
      <c r="K82" s="557"/>
      <c r="L82" s="576"/>
      <c r="M82" s="557"/>
    </row>
    <row r="83" spans="1:13" ht="7.5" customHeight="1">
      <c r="A83" s="12"/>
      <c r="B83" s="561" t="s">
        <v>1564</v>
      </c>
      <c r="C83" s="563" t="s">
        <v>1568</v>
      </c>
      <c r="D83" s="553"/>
      <c r="E83" s="554"/>
      <c r="F83" s="553"/>
      <c r="G83" s="554"/>
      <c r="H83" s="553"/>
      <c r="I83" s="554"/>
      <c r="J83" s="553"/>
      <c r="K83" s="557"/>
      <c r="L83" s="576"/>
      <c r="M83" s="557"/>
    </row>
    <row r="84" spans="1:13" ht="7.5" customHeight="1">
      <c r="A84" s="12"/>
      <c r="B84" s="562"/>
      <c r="C84" s="564"/>
      <c r="D84" s="553"/>
      <c r="E84" s="554"/>
      <c r="F84" s="553"/>
      <c r="G84" s="554"/>
      <c r="H84" s="553"/>
      <c r="I84" s="554"/>
      <c r="J84" s="553"/>
      <c r="K84" s="557"/>
      <c r="L84" s="576"/>
      <c r="M84" s="557"/>
    </row>
    <row r="85" spans="1:13" ht="7.5" customHeight="1">
      <c r="A85" s="12"/>
      <c r="B85" s="567" t="s">
        <v>1565</v>
      </c>
      <c r="C85" s="569" t="s">
        <v>1569</v>
      </c>
      <c r="D85" s="553" t="str">
        <f>IF(B81="","",VLOOKUP(B81,'登録ナンバー'!$A$4:$I$575,7,0))</f>
        <v>松島理和</v>
      </c>
      <c r="E85" s="554"/>
      <c r="F85" s="553" t="str">
        <f>IF(B83="","",VLOOKUP(B83,'登録ナンバー'!$A$4:$I$575,7,0))</f>
        <v>石田文彦</v>
      </c>
      <c r="G85" s="554"/>
      <c r="H85" s="553" t="str">
        <f>IF(B85="","",VLOOKUP(B85,'登録ナンバー'!$A$4:$I$575,7,0))</f>
        <v>中元寺功貴</v>
      </c>
      <c r="I85" s="554"/>
      <c r="J85" s="553" t="str">
        <f>IF(B87="","",VLOOKUP(B87,'登録ナンバー'!$A$4:$I$575,7,0))</f>
        <v>桜井貴哉</v>
      </c>
      <c r="K85" s="557"/>
      <c r="L85" s="553">
        <f>IF(B89="","",VLOOKUP(B89,'登録ナンバー'!$A$4:$I$575,7,0))</f>
      </c>
      <c r="M85" s="557"/>
    </row>
    <row r="86" spans="1:13" ht="7.5" customHeight="1">
      <c r="A86" s="12"/>
      <c r="B86" s="567"/>
      <c r="C86" s="569"/>
      <c r="D86" s="553"/>
      <c r="E86" s="554"/>
      <c r="F86" s="553"/>
      <c r="G86" s="554"/>
      <c r="H86" s="553"/>
      <c r="I86" s="554"/>
      <c r="J86" s="553"/>
      <c r="K86" s="557"/>
      <c r="L86" s="553"/>
      <c r="M86" s="557"/>
    </row>
    <row r="87" spans="1:13" ht="7.5" customHeight="1">
      <c r="A87" s="12"/>
      <c r="B87" s="567" t="s">
        <v>1566</v>
      </c>
      <c r="C87" s="569"/>
      <c r="D87" s="553"/>
      <c r="E87" s="554"/>
      <c r="F87" s="553"/>
      <c r="G87" s="554"/>
      <c r="H87" s="553"/>
      <c r="I87" s="554"/>
      <c r="J87" s="553"/>
      <c r="K87" s="557"/>
      <c r="L87" s="553"/>
      <c r="M87" s="557"/>
    </row>
    <row r="88" spans="1:13" ht="7.5" customHeight="1" thickBot="1">
      <c r="A88" s="12"/>
      <c r="B88" s="568"/>
      <c r="C88" s="570"/>
      <c r="D88" s="553"/>
      <c r="E88" s="554"/>
      <c r="F88" s="553"/>
      <c r="G88" s="554"/>
      <c r="H88" s="553"/>
      <c r="I88" s="554"/>
      <c r="J88" s="553"/>
      <c r="K88" s="557"/>
      <c r="L88" s="553"/>
      <c r="M88" s="557"/>
    </row>
    <row r="89" spans="1:15" ht="7.5" customHeight="1">
      <c r="A89" s="12"/>
      <c r="B89" s="571"/>
      <c r="C89" s="574"/>
      <c r="D89" s="553" t="str">
        <f>IF(C81="","",VLOOKUP(C81,'登録ナンバー'!$A$4:$I$575,7,0))</f>
        <v>菊井鈴夏</v>
      </c>
      <c r="E89" s="554"/>
      <c r="F89" s="553" t="str">
        <f>IF(C81="","",VLOOKUP(C83,'登録ナンバー'!$A$4:$I$576,7,0))</f>
        <v>森愛捺花</v>
      </c>
      <c r="G89" s="554"/>
      <c r="H89" s="553" t="str">
        <f>IF(C85="","",VLOOKUP(C85,'登録ナンバー'!$A$4:$I$575,7,0))</f>
        <v>島井美帆</v>
      </c>
      <c r="I89" s="554"/>
      <c r="J89" s="553">
        <f>IF(C87="","",VLOOKUP(C87,'登録ナンバー'!$A$4:$I$575,7,0))</f>
      </c>
      <c r="K89" s="557"/>
      <c r="L89" s="553">
        <f>IF(C89="","",VLOOKUP(C89,'登録ナンバー'!$A$4:$I$575,7,0))</f>
      </c>
      <c r="M89" s="554"/>
      <c r="N89" s="646">
        <f>IF(C89="","",VLOOKUP(C91,'登録ナンバー'!$A$4:$I$576,7,0))</f>
      </c>
      <c r="O89" s="554">
        <v>7</v>
      </c>
    </row>
    <row r="90" spans="1:15" ht="7.5" customHeight="1">
      <c r="A90" s="12"/>
      <c r="B90" s="567"/>
      <c r="C90" s="564"/>
      <c r="D90" s="553"/>
      <c r="E90" s="554"/>
      <c r="F90" s="553"/>
      <c r="G90" s="554"/>
      <c r="H90" s="553"/>
      <c r="I90" s="554"/>
      <c r="J90" s="553"/>
      <c r="K90" s="557"/>
      <c r="L90" s="553"/>
      <c r="M90" s="554"/>
      <c r="N90" s="646"/>
      <c r="O90" s="554"/>
    </row>
    <row r="91" spans="1:15" ht="7.5" customHeight="1">
      <c r="A91" s="12"/>
      <c r="B91" s="561"/>
      <c r="C91" s="563"/>
      <c r="D91" s="553"/>
      <c r="E91" s="554"/>
      <c r="F91" s="553"/>
      <c r="G91" s="554"/>
      <c r="H91" s="553"/>
      <c r="I91" s="554"/>
      <c r="J91" s="553"/>
      <c r="K91" s="557"/>
      <c r="L91" s="553"/>
      <c r="M91" s="554"/>
      <c r="N91" s="646"/>
      <c r="O91" s="554"/>
    </row>
    <row r="92" spans="1:15" ht="7.5" customHeight="1" thickBot="1">
      <c r="A92" s="12"/>
      <c r="B92" s="562"/>
      <c r="C92" s="564"/>
      <c r="D92" s="555"/>
      <c r="E92" s="556"/>
      <c r="F92" s="555"/>
      <c r="G92" s="556"/>
      <c r="H92" s="555"/>
      <c r="I92" s="556"/>
      <c r="J92" s="555"/>
      <c r="K92" s="558"/>
      <c r="L92" s="555"/>
      <c r="M92" s="556"/>
      <c r="N92" s="647"/>
      <c r="O92" s="556"/>
    </row>
    <row r="93" spans="1:13" ht="7.5" customHeight="1" thickTop="1">
      <c r="A93" s="12"/>
      <c r="B93" s="561" t="s">
        <v>1570</v>
      </c>
      <c r="C93" s="563" t="s">
        <v>1574</v>
      </c>
      <c r="D93" s="553" t="str">
        <f>IF(B93="","",VLOOKUP(B93,'登録ナンバー'!$A$4:$I$575,8,0))</f>
        <v>ぼんズ</v>
      </c>
      <c r="E93" s="554"/>
      <c r="F93" s="559"/>
      <c r="G93" s="560"/>
      <c r="H93" s="559"/>
      <c r="I93" s="560"/>
      <c r="J93" s="559">
        <f>IF(C87="","",VLOOKUP(C87,'登録ナンバー'!$A$4:$I$575,7,0))</f>
      </c>
      <c r="K93" s="579"/>
      <c r="L93" s="582">
        <f>IF(C89="","",VLOOKUP(C89,'登録ナンバー'!$A$4:$I$575,7,0))</f>
      </c>
      <c r="M93" s="583"/>
    </row>
    <row r="94" spans="1:13" ht="7.5" customHeight="1">
      <c r="A94" s="12"/>
      <c r="B94" s="565"/>
      <c r="C94" s="566"/>
      <c r="D94" s="553"/>
      <c r="E94" s="554"/>
      <c r="F94" s="553"/>
      <c r="G94" s="554"/>
      <c r="H94" s="553"/>
      <c r="I94" s="554"/>
      <c r="J94" s="553"/>
      <c r="K94" s="557"/>
      <c r="L94" s="576"/>
      <c r="M94" s="557"/>
    </row>
    <row r="95" spans="1:13" ht="7.5" customHeight="1">
      <c r="A95" s="12"/>
      <c r="B95" s="561" t="s">
        <v>1571</v>
      </c>
      <c r="C95" s="563" t="s">
        <v>1575</v>
      </c>
      <c r="D95" s="553"/>
      <c r="E95" s="554"/>
      <c r="F95" s="553"/>
      <c r="G95" s="554"/>
      <c r="H95" s="553"/>
      <c r="I95" s="554"/>
      <c r="J95" s="553"/>
      <c r="K95" s="557"/>
      <c r="L95" s="576"/>
      <c r="M95" s="557"/>
    </row>
    <row r="96" spans="1:13" ht="7.5" customHeight="1">
      <c r="A96" s="12"/>
      <c r="B96" s="562"/>
      <c r="C96" s="564"/>
      <c r="D96" s="553"/>
      <c r="E96" s="554"/>
      <c r="F96" s="553"/>
      <c r="G96" s="554"/>
      <c r="H96" s="553"/>
      <c r="I96" s="554"/>
      <c r="J96" s="553"/>
      <c r="K96" s="557"/>
      <c r="L96" s="576"/>
      <c r="M96" s="557"/>
    </row>
    <row r="97" spans="2:13" ht="7.5" customHeight="1">
      <c r="B97" s="567"/>
      <c r="C97" s="569" t="s">
        <v>1576</v>
      </c>
      <c r="D97" s="553" t="str">
        <f>IF(B93="","",VLOOKUP(B93,'登録ナンバー'!$A$4:$I$575,7,0))</f>
        <v>池端誠治</v>
      </c>
      <c r="E97" s="554"/>
      <c r="F97" s="553" t="str">
        <f>IF(B95="","",VLOOKUP(B95,'登録ナンバー'!$A$4:$I$575,7,0))</f>
        <v>金谷太郎</v>
      </c>
      <c r="G97" s="554"/>
      <c r="H97" s="553" t="str">
        <f>IF(B103="","",VLOOKUP(B103,'登録ナンバー'!$A$4:$I$576,7,0))</f>
        <v>八木篤司</v>
      </c>
      <c r="I97" s="554"/>
      <c r="J97" s="553">
        <f>IF(B99="","",VLOOKUP(B99,'登録ナンバー'!$A$4:$I$575,7,0))</f>
      </c>
      <c r="K97" s="557"/>
      <c r="L97" s="553" t="str">
        <f>IF(B101="","",VLOOKUP(B101,'登録ナンバー'!$A$4:$I$575,7,0))</f>
        <v>古市卓志</v>
      </c>
      <c r="M97" s="557"/>
    </row>
    <row r="98" spans="2:13" ht="8.25" customHeight="1">
      <c r="B98" s="567"/>
      <c r="C98" s="569"/>
      <c r="D98" s="553"/>
      <c r="E98" s="554"/>
      <c r="F98" s="553"/>
      <c r="G98" s="554"/>
      <c r="H98" s="553"/>
      <c r="I98" s="554"/>
      <c r="J98" s="553"/>
      <c r="K98" s="557"/>
      <c r="L98" s="553"/>
      <c r="M98" s="557"/>
    </row>
    <row r="99" spans="2:13" ht="8.25" customHeight="1">
      <c r="B99" s="567"/>
      <c r="C99" s="569" t="s">
        <v>1577</v>
      </c>
      <c r="D99" s="553"/>
      <c r="E99" s="554"/>
      <c r="F99" s="553"/>
      <c r="G99" s="554"/>
      <c r="H99" s="553"/>
      <c r="I99" s="554"/>
      <c r="J99" s="553"/>
      <c r="K99" s="557"/>
      <c r="L99" s="553"/>
      <c r="M99" s="557"/>
    </row>
    <row r="100" spans="2:13" ht="8.25" customHeight="1">
      <c r="B100" s="568"/>
      <c r="C100" s="570"/>
      <c r="D100" s="553"/>
      <c r="E100" s="554"/>
      <c r="F100" s="553"/>
      <c r="G100" s="554"/>
      <c r="H100" s="553"/>
      <c r="I100" s="554"/>
      <c r="J100" s="553"/>
      <c r="K100" s="557"/>
      <c r="L100" s="553"/>
      <c r="M100" s="557"/>
    </row>
    <row r="101" spans="2:15" ht="8.25" customHeight="1">
      <c r="B101" s="567" t="s">
        <v>1572</v>
      </c>
      <c r="C101" s="564"/>
      <c r="D101" s="553" t="str">
        <f>IF(C93="","",VLOOKUP(C93,'登録ナンバー'!$A$4:$I$575,7,0))</f>
        <v>木村美香</v>
      </c>
      <c r="E101" s="554"/>
      <c r="F101" s="553" t="str">
        <f>IF(C93="","",VLOOKUP(C95,'登録ナンバー'!$A$4:$I$576,7,0))</f>
        <v>佐竹昌子</v>
      </c>
      <c r="G101" s="554"/>
      <c r="H101" s="553" t="str">
        <f>IF(C97="","",VLOOKUP(C97,'登録ナンバー'!$A$4:$I$575,7,0))</f>
        <v>筒井珠世</v>
      </c>
      <c r="I101" s="554"/>
      <c r="J101" s="553" t="str">
        <f>IF(C99="","",VLOOKUP(C99,'登録ナンバー'!$A$4:$I$575,7,0))</f>
        <v>橋本真理</v>
      </c>
      <c r="K101" s="557"/>
      <c r="L101" s="553">
        <f>IF(C101="","",VLOOKUP(C101,'登録ナンバー'!$A$4:$I$575,7,0))</f>
      </c>
      <c r="M101" s="554"/>
      <c r="N101" s="646">
        <f>IF(C101="","",VLOOKUP(C103,'登録ナンバー'!$A$4:$I$576,7,0))</f>
      </c>
      <c r="O101" s="554">
        <v>8</v>
      </c>
    </row>
    <row r="102" spans="2:15" ht="8.25" customHeight="1">
      <c r="B102" s="567"/>
      <c r="C102" s="564"/>
      <c r="D102" s="553"/>
      <c r="E102" s="554"/>
      <c r="F102" s="553"/>
      <c r="G102" s="554"/>
      <c r="H102" s="553"/>
      <c r="I102" s="554"/>
      <c r="J102" s="553"/>
      <c r="K102" s="557"/>
      <c r="L102" s="553"/>
      <c r="M102" s="554"/>
      <c r="N102" s="646"/>
      <c r="O102" s="554"/>
    </row>
    <row r="103" spans="2:15" ht="8.25" customHeight="1">
      <c r="B103" s="561" t="s">
        <v>1573</v>
      </c>
      <c r="C103" s="563"/>
      <c r="D103" s="553"/>
      <c r="E103" s="554"/>
      <c r="F103" s="553"/>
      <c r="G103" s="554"/>
      <c r="H103" s="553"/>
      <c r="I103" s="554"/>
      <c r="J103" s="553"/>
      <c r="K103" s="557"/>
      <c r="L103" s="553"/>
      <c r="M103" s="554"/>
      <c r="N103" s="646"/>
      <c r="O103" s="554"/>
    </row>
    <row r="104" spans="2:15" ht="8.25" customHeight="1" thickBot="1">
      <c r="B104" s="562"/>
      <c r="C104" s="564"/>
      <c r="D104" s="555"/>
      <c r="E104" s="556"/>
      <c r="F104" s="555"/>
      <c r="G104" s="556"/>
      <c r="H104" s="555"/>
      <c r="I104" s="556"/>
      <c r="J104" s="555"/>
      <c r="K104" s="558"/>
      <c r="L104" s="555"/>
      <c r="M104" s="556"/>
      <c r="N104" s="647"/>
      <c r="O104" s="556"/>
    </row>
    <row r="105" spans="2:13" ht="8.25" customHeight="1" thickTop="1">
      <c r="B105" s="561" t="s">
        <v>1578</v>
      </c>
      <c r="C105" s="563" t="s">
        <v>1582</v>
      </c>
      <c r="D105" s="553" t="str">
        <f>IF(B105="","",VLOOKUP(B105,'登録ナンバー'!$A$4:$I$575,8,0))</f>
        <v>TDC</v>
      </c>
      <c r="E105" s="554"/>
      <c r="F105" s="559" t="s">
        <v>542</v>
      </c>
      <c r="G105" s="560"/>
      <c r="H105" s="559"/>
      <c r="I105" s="560"/>
      <c r="J105" s="559"/>
      <c r="K105" s="579"/>
      <c r="L105" s="582">
        <f>IF(C101="","",VLOOKUP(C101,'登録ナンバー'!$A$4:$I$575,7,0))</f>
      </c>
      <c r="M105" s="583"/>
    </row>
    <row r="106" spans="2:13" ht="8.25" customHeight="1">
      <c r="B106" s="565"/>
      <c r="C106" s="566"/>
      <c r="D106" s="553"/>
      <c r="E106" s="554"/>
      <c r="F106" s="553"/>
      <c r="G106" s="554"/>
      <c r="H106" s="553"/>
      <c r="I106" s="554"/>
      <c r="J106" s="553"/>
      <c r="K106" s="557"/>
      <c r="L106" s="576"/>
      <c r="M106" s="557"/>
    </row>
    <row r="107" spans="2:13" ht="8.25" customHeight="1">
      <c r="B107" s="561" t="s">
        <v>1579</v>
      </c>
      <c r="C107" s="563" t="s">
        <v>1583</v>
      </c>
      <c r="D107" s="553"/>
      <c r="E107" s="554"/>
      <c r="F107" s="553"/>
      <c r="G107" s="554"/>
      <c r="H107" s="553"/>
      <c r="I107" s="554"/>
      <c r="J107" s="553"/>
      <c r="K107" s="557"/>
      <c r="L107" s="576"/>
      <c r="M107" s="557"/>
    </row>
    <row r="108" spans="2:13" ht="8.25" customHeight="1" thickBot="1">
      <c r="B108" s="562"/>
      <c r="C108" s="564"/>
      <c r="D108" s="553"/>
      <c r="E108" s="554"/>
      <c r="F108" s="553"/>
      <c r="G108" s="554"/>
      <c r="H108" s="553"/>
      <c r="I108" s="554"/>
      <c r="J108" s="553"/>
      <c r="K108" s="557"/>
      <c r="L108" s="576"/>
      <c r="M108" s="557"/>
    </row>
    <row r="109" spans="2:15" ht="8.25" customHeight="1">
      <c r="B109" s="571" t="s">
        <v>1581</v>
      </c>
      <c r="C109" s="574" t="s">
        <v>1584</v>
      </c>
      <c r="D109" s="553" t="str">
        <f>IF(B105="","",VLOOKUP(B105,'登録ナンバー'!$A$4:$I$575,7,0))</f>
        <v>上津慶和</v>
      </c>
      <c r="E109" s="554"/>
      <c r="F109" s="553" t="str">
        <f>IF(B107="","",VLOOKUP(B107,'登録ナンバー'!$A$4:$I$575,7,0))</f>
        <v>岡　栄介</v>
      </c>
      <c r="G109" s="554"/>
      <c r="H109" s="553" t="str">
        <f>IF(B109="","",VLOOKUP(B109,'登録ナンバー'!$A$4:$I$575,7,0))</f>
        <v>鈴木智彦</v>
      </c>
      <c r="I109" s="554"/>
      <c r="J109" s="553" t="str">
        <f>IF(B111="","",VLOOKUP(B111,'登録ナンバー'!$A$4:$I$575,7,0))</f>
        <v>片桐靖之</v>
      </c>
      <c r="K109" s="557"/>
      <c r="L109" s="553">
        <f>IF(B113="","",VLOOKUP(B113,'登録ナンバー'!$A$4:$I$575,7,0))</f>
      </c>
      <c r="M109" s="557"/>
      <c r="N109" s="553">
        <f>IF(B115="","",VLOOKUP(B115,'登録ナンバー'!$A$4:$I$576,7,0))</f>
      </c>
      <c r="O109" s="554"/>
    </row>
    <row r="110" spans="2:15" ht="8.25" customHeight="1">
      <c r="B110" s="567"/>
      <c r="C110" s="564"/>
      <c r="D110" s="553"/>
      <c r="E110" s="554"/>
      <c r="F110" s="553"/>
      <c r="G110" s="554"/>
      <c r="H110" s="553"/>
      <c r="I110" s="554"/>
      <c r="J110" s="553"/>
      <c r="K110" s="557"/>
      <c r="L110" s="553"/>
      <c r="M110" s="557"/>
      <c r="N110" s="553"/>
      <c r="O110" s="554"/>
    </row>
    <row r="111" spans="2:15" ht="8.25" customHeight="1">
      <c r="B111" s="561" t="s">
        <v>1580</v>
      </c>
      <c r="C111" s="563"/>
      <c r="D111" s="553"/>
      <c r="E111" s="554"/>
      <c r="F111" s="553"/>
      <c r="G111" s="554"/>
      <c r="H111" s="553"/>
      <c r="I111" s="554"/>
      <c r="J111" s="553"/>
      <c r="K111" s="557"/>
      <c r="L111" s="553"/>
      <c r="M111" s="557"/>
      <c r="N111" s="553"/>
      <c r="O111" s="554"/>
    </row>
    <row r="112" spans="2:15" ht="8.25" customHeight="1">
      <c r="B112" s="562"/>
      <c r="C112" s="564"/>
      <c r="D112" s="553"/>
      <c r="E112" s="554"/>
      <c r="F112" s="553"/>
      <c r="G112" s="554"/>
      <c r="H112" s="553"/>
      <c r="I112" s="554"/>
      <c r="J112" s="553"/>
      <c r="K112" s="557"/>
      <c r="L112" s="553"/>
      <c r="M112" s="557"/>
      <c r="N112" s="553"/>
      <c r="O112" s="554"/>
    </row>
    <row r="113" spans="2:15" ht="8.25" customHeight="1">
      <c r="B113" s="561"/>
      <c r="C113" s="563"/>
      <c r="D113" s="553" t="str">
        <f>IF(C105="","",VLOOKUP(C105,'登録ナンバー'!$A$4:$I$575,7,0))</f>
        <v>片桐美里</v>
      </c>
      <c r="E113" s="554"/>
      <c r="F113" s="553" t="str">
        <f>IF(C105="","",VLOOKUP(C107,'登録ナンバー'!$A$4:$I$576,7,0))</f>
        <v>小林　羽</v>
      </c>
      <c r="G113" s="554"/>
      <c r="H113" s="553" t="str">
        <f>IF(C109="","",VLOOKUP(C109,'登録ナンバー'!$A$4:$I$575,7,0))</f>
        <v>西野美恵</v>
      </c>
      <c r="I113" s="554"/>
      <c r="J113" s="553">
        <f>IF(C111="","",VLOOKUP(C111,'登録ナンバー'!$A$4:$I$575,7,0))</f>
      </c>
      <c r="K113" s="557"/>
      <c r="L113" s="553">
        <f>IF(C113="","",VLOOKUP(C113,'登録ナンバー'!$A$4:$I$575,7,0))</f>
      </c>
      <c r="M113" s="554"/>
      <c r="N113" s="646">
        <f>IF(C113="","",VLOOKUP(C115,'登録ナンバー'!$A$4:$I$576,7,0))</f>
      </c>
      <c r="O113" s="554">
        <v>7</v>
      </c>
    </row>
    <row r="114" spans="2:15" ht="8.25" customHeight="1">
      <c r="B114" s="565"/>
      <c r="C114" s="566"/>
      <c r="D114" s="553"/>
      <c r="E114" s="554"/>
      <c r="F114" s="553"/>
      <c r="G114" s="554"/>
      <c r="H114" s="553"/>
      <c r="I114" s="554"/>
      <c r="J114" s="553"/>
      <c r="K114" s="557"/>
      <c r="L114" s="553"/>
      <c r="M114" s="554"/>
      <c r="N114" s="646"/>
      <c r="O114" s="554"/>
    </row>
    <row r="115" spans="2:15" ht="8.25" customHeight="1">
      <c r="B115" s="561"/>
      <c r="C115" s="563"/>
      <c r="D115" s="553"/>
      <c r="E115" s="554"/>
      <c r="F115" s="553"/>
      <c r="G115" s="554"/>
      <c r="H115" s="553"/>
      <c r="I115" s="554"/>
      <c r="J115" s="553"/>
      <c r="K115" s="557"/>
      <c r="L115" s="553"/>
      <c r="M115" s="554"/>
      <c r="N115" s="646"/>
      <c r="O115" s="554"/>
    </row>
    <row r="116" spans="2:15" ht="8.25" customHeight="1" thickBot="1">
      <c r="B116" s="562"/>
      <c r="C116" s="564"/>
      <c r="D116" s="555"/>
      <c r="E116" s="556"/>
      <c r="F116" s="555"/>
      <c r="G116" s="556"/>
      <c r="H116" s="555"/>
      <c r="I116" s="556"/>
      <c r="J116" s="555"/>
      <c r="K116" s="558"/>
      <c r="L116" s="555"/>
      <c r="M116" s="556"/>
      <c r="N116" s="647"/>
      <c r="O116" s="556"/>
    </row>
    <row r="117" spans="2:13" ht="8.25" customHeight="1" thickTop="1">
      <c r="B117" s="567" t="s">
        <v>1585</v>
      </c>
      <c r="C117" s="569" t="s">
        <v>1590</v>
      </c>
      <c r="D117" s="553" t="str">
        <f>IF(B117="","",VLOOKUP(B117,'登録ナンバー'!$A$4:$I$575,8,0))</f>
        <v>TDC</v>
      </c>
      <c r="E117" s="554"/>
      <c r="F117" s="559" t="s">
        <v>24</v>
      </c>
      <c r="G117" s="560"/>
      <c r="H117" s="559"/>
      <c r="I117" s="560"/>
      <c r="J117" s="559">
        <f>IF(C111="","",VLOOKUP(C111,'登録ナンバー'!$A$4:$I$575,7,0))</f>
      </c>
      <c r="K117" s="579"/>
      <c r="L117" s="582">
        <f>IF(C113="","",VLOOKUP(C113,'登録ナンバー'!$A$4:$I$575,7,0))</f>
      </c>
      <c r="M117" s="583"/>
    </row>
    <row r="118" spans="2:13" ht="8.25" customHeight="1">
      <c r="B118" s="567"/>
      <c r="C118" s="569"/>
      <c r="D118" s="553"/>
      <c r="E118" s="554"/>
      <c r="F118" s="553"/>
      <c r="G118" s="554"/>
      <c r="H118" s="553"/>
      <c r="I118" s="554"/>
      <c r="J118" s="553"/>
      <c r="K118" s="557"/>
      <c r="L118" s="576"/>
      <c r="M118" s="557"/>
    </row>
    <row r="119" spans="2:13" ht="8.25" customHeight="1">
      <c r="B119" s="567" t="s">
        <v>1586</v>
      </c>
      <c r="C119" s="569"/>
      <c r="D119" s="553"/>
      <c r="E119" s="554"/>
      <c r="F119" s="553"/>
      <c r="G119" s="554"/>
      <c r="H119" s="553"/>
      <c r="I119" s="554"/>
      <c r="J119" s="553"/>
      <c r="K119" s="557"/>
      <c r="L119" s="576"/>
      <c r="M119" s="557"/>
    </row>
    <row r="120" spans="2:13" ht="8.25" customHeight="1" thickBot="1">
      <c r="B120" s="568"/>
      <c r="C120" s="570"/>
      <c r="D120" s="553"/>
      <c r="E120" s="554"/>
      <c r="F120" s="553"/>
      <c r="G120" s="554"/>
      <c r="H120" s="553"/>
      <c r="I120" s="554"/>
      <c r="J120" s="553"/>
      <c r="K120" s="557"/>
      <c r="L120" s="576"/>
      <c r="M120" s="557"/>
    </row>
    <row r="121" spans="2:15" ht="8.25" customHeight="1">
      <c r="B121" s="571" t="s">
        <v>1587</v>
      </c>
      <c r="C121" s="574" t="s">
        <v>1591</v>
      </c>
      <c r="D121" s="553" t="str">
        <f>IF(B117="","",VLOOKUP(B117,'登録ナンバー'!$A$4:$I$575,7,0))</f>
        <v>川合　優</v>
      </c>
      <c r="E121" s="554"/>
      <c r="F121" s="553" t="str">
        <f>IF(B119="","",VLOOKUP(B119,'登録ナンバー'!$A$4:$I$575,7,0))</f>
        <v>鹿野雄大</v>
      </c>
      <c r="G121" s="554"/>
      <c r="H121" s="553" t="str">
        <f>IF(B121="","",VLOOKUP(B121,'登録ナンバー'!$A$4:$I$575,7,0))</f>
        <v>松本遼太郎</v>
      </c>
      <c r="I121" s="554"/>
      <c r="J121" s="553" t="str">
        <f>IF(B123="","",VLOOKUP(B123,'登録ナンバー'!$A$4:$I$575,7,0))</f>
        <v>松岡宗隆</v>
      </c>
      <c r="K121" s="557"/>
      <c r="L121" s="553" t="str">
        <f>IF(B125="","",VLOOKUP(B125,'登録ナンバー'!$A$4:$I$575,7,0))</f>
        <v>高橋和也</v>
      </c>
      <c r="M121" s="557"/>
      <c r="N121" s="553">
        <f>IF(B127="","",VLOOKUP(B127,'登録ナンバー'!$A$4:$I$576,7,0))</f>
      </c>
      <c r="O121" s="554"/>
    </row>
    <row r="122" spans="2:15" ht="8.25" customHeight="1">
      <c r="B122" s="567"/>
      <c r="C122" s="564"/>
      <c r="D122" s="553"/>
      <c r="E122" s="554"/>
      <c r="F122" s="553"/>
      <c r="G122" s="554"/>
      <c r="H122" s="553"/>
      <c r="I122" s="554"/>
      <c r="J122" s="553"/>
      <c r="K122" s="557"/>
      <c r="L122" s="553"/>
      <c r="M122" s="557"/>
      <c r="N122" s="553"/>
      <c r="O122" s="554"/>
    </row>
    <row r="123" spans="2:15" ht="8.25" customHeight="1">
      <c r="B123" s="561" t="s">
        <v>1588</v>
      </c>
      <c r="C123" s="563" t="s">
        <v>1592</v>
      </c>
      <c r="D123" s="553"/>
      <c r="E123" s="554"/>
      <c r="F123" s="553"/>
      <c r="G123" s="554"/>
      <c r="H123" s="553"/>
      <c r="I123" s="554"/>
      <c r="J123" s="553"/>
      <c r="K123" s="557"/>
      <c r="L123" s="553"/>
      <c r="M123" s="557"/>
      <c r="N123" s="553"/>
      <c r="O123" s="554"/>
    </row>
    <row r="124" spans="2:15" ht="8.25" customHeight="1">
      <c r="B124" s="562"/>
      <c r="C124" s="564"/>
      <c r="D124" s="553"/>
      <c r="E124" s="554"/>
      <c r="F124" s="553"/>
      <c r="G124" s="554"/>
      <c r="H124" s="553"/>
      <c r="I124" s="554"/>
      <c r="J124" s="553"/>
      <c r="K124" s="557"/>
      <c r="L124" s="553"/>
      <c r="M124" s="557"/>
      <c r="N124" s="553"/>
      <c r="O124" s="554"/>
    </row>
    <row r="125" spans="2:15" ht="8.25" customHeight="1">
      <c r="B125" s="561" t="s">
        <v>1589</v>
      </c>
      <c r="C125" s="563"/>
      <c r="D125" s="553" t="str">
        <f>IF(C117="","",VLOOKUP(C117,'登録ナンバー'!$A$4:$I$575,7,0))</f>
        <v>梅森直美</v>
      </c>
      <c r="E125" s="554"/>
      <c r="F125" s="553">
        <f>IF(C119="","",VLOOKUP(C119,'登録ナンバー'!$A$4:$I$576,7,0))</f>
      </c>
      <c r="G125" s="554"/>
      <c r="H125" s="553" t="str">
        <f>IF(C121="","",VLOOKUP(C121,'登録ナンバー'!$A$4:$I$575,7,0))</f>
        <v>武田亜加梨</v>
      </c>
      <c r="I125" s="554"/>
      <c r="J125" s="553" t="str">
        <f>IF(C123="","",VLOOKUP(C123,'登録ナンバー'!$A$4:$I$575,7,0))</f>
        <v>姫井亜利沙</v>
      </c>
      <c r="K125" s="557"/>
      <c r="L125" s="553">
        <f>IF(C125="","",VLOOKUP(C125,'登録ナンバー'!$A$4:$I$575,7,0))</f>
      </c>
      <c r="M125" s="554"/>
      <c r="N125" s="646"/>
      <c r="O125" s="554">
        <v>8</v>
      </c>
    </row>
    <row r="126" spans="2:15" ht="8.25" customHeight="1">
      <c r="B126" s="565"/>
      <c r="C126" s="566"/>
      <c r="D126" s="553"/>
      <c r="E126" s="554"/>
      <c r="F126" s="553"/>
      <c r="G126" s="554"/>
      <c r="H126" s="553"/>
      <c r="I126" s="554"/>
      <c r="J126" s="553"/>
      <c r="K126" s="557"/>
      <c r="L126" s="553"/>
      <c r="M126" s="554"/>
      <c r="N126" s="646"/>
      <c r="O126" s="554"/>
    </row>
    <row r="127" spans="2:15" ht="8.25" customHeight="1">
      <c r="B127" s="561"/>
      <c r="C127" s="563"/>
      <c r="D127" s="553"/>
      <c r="E127" s="554"/>
      <c r="F127" s="553"/>
      <c r="G127" s="554"/>
      <c r="H127" s="553"/>
      <c r="I127" s="554"/>
      <c r="J127" s="553"/>
      <c r="K127" s="557"/>
      <c r="L127" s="553"/>
      <c r="M127" s="554"/>
      <c r="N127" s="646"/>
      <c r="O127" s="554"/>
    </row>
    <row r="128" spans="2:15" ht="8.25" customHeight="1" thickBot="1">
      <c r="B128" s="562"/>
      <c r="C128" s="564"/>
      <c r="D128" s="555"/>
      <c r="E128" s="556"/>
      <c r="F128" s="555"/>
      <c r="G128" s="556"/>
      <c r="H128" s="555"/>
      <c r="I128" s="556"/>
      <c r="J128" s="555"/>
      <c r="K128" s="558"/>
      <c r="L128" s="555"/>
      <c r="M128" s="556"/>
      <c r="N128" s="647"/>
      <c r="O128" s="556"/>
    </row>
    <row r="129" spans="2:13" ht="8.25" customHeight="1" thickTop="1">
      <c r="B129" s="567" t="s">
        <v>1593</v>
      </c>
      <c r="C129" s="569" t="s">
        <v>1597</v>
      </c>
      <c r="D129" s="553" t="str">
        <f>IF(B129="","",VLOOKUP(B129,'登録ナンバー'!$A$4:$I$575,8,0))</f>
        <v>村田八日市ＴＣ</v>
      </c>
      <c r="E129" s="554"/>
      <c r="F129" s="559"/>
      <c r="G129" s="560"/>
      <c r="H129" s="559"/>
      <c r="I129" s="560"/>
      <c r="J129" s="559"/>
      <c r="K129" s="579"/>
      <c r="L129" s="582"/>
      <c r="M129" s="583"/>
    </row>
    <row r="130" spans="2:13" ht="8.25" customHeight="1">
      <c r="B130" s="567"/>
      <c r="C130" s="569"/>
      <c r="D130" s="553"/>
      <c r="E130" s="554"/>
      <c r="F130" s="553"/>
      <c r="G130" s="554"/>
      <c r="H130" s="553"/>
      <c r="I130" s="554"/>
      <c r="J130" s="553"/>
      <c r="K130" s="557"/>
      <c r="L130" s="576"/>
      <c r="M130" s="557"/>
    </row>
    <row r="131" spans="2:13" ht="8.25" customHeight="1">
      <c r="B131" s="567"/>
      <c r="C131" s="569" t="s">
        <v>1598</v>
      </c>
      <c r="D131" s="553"/>
      <c r="E131" s="554"/>
      <c r="F131" s="553"/>
      <c r="G131" s="554"/>
      <c r="H131" s="553"/>
      <c r="I131" s="554"/>
      <c r="J131" s="553"/>
      <c r="K131" s="557"/>
      <c r="L131" s="576"/>
      <c r="M131" s="557"/>
    </row>
    <row r="132" spans="2:13" ht="8.25" customHeight="1">
      <c r="B132" s="568"/>
      <c r="C132" s="570"/>
      <c r="D132" s="553"/>
      <c r="E132" s="554"/>
      <c r="F132" s="553"/>
      <c r="G132" s="554"/>
      <c r="H132" s="553"/>
      <c r="I132" s="554"/>
      <c r="J132" s="553"/>
      <c r="K132" s="557"/>
      <c r="L132" s="576"/>
      <c r="M132" s="557"/>
    </row>
    <row r="133" spans="2:14" ht="8.25" customHeight="1">
      <c r="B133" s="567" t="s">
        <v>1594</v>
      </c>
      <c r="C133" s="564" t="s">
        <v>1599</v>
      </c>
      <c r="D133" s="553" t="str">
        <f>IF(B129="","",VLOOKUP(B129,'登録ナンバー'!$A$4:$I$575,7,0))</f>
        <v>杉山邦夫</v>
      </c>
      <c r="E133" s="554"/>
      <c r="F133" s="553">
        <f>IF(B131="","",VLOOKUP(B131,'登録ナンバー'!$A$4:$I$575,7,0))</f>
      </c>
      <c r="G133" s="554"/>
      <c r="H133" s="553" t="str">
        <f>IF(B133="","",VLOOKUP(B133,'登録ナンバー'!$A$4:$I$575,7,0))</f>
        <v>浅田隆昭</v>
      </c>
      <c r="I133" s="554"/>
      <c r="J133" s="553" t="str">
        <f>IF(B135="","",VLOOKUP(B135,'登録ナンバー'!$A$4:$I$575,7,0))</f>
        <v>森永洋介</v>
      </c>
      <c r="K133" s="557"/>
      <c r="L133" s="553" t="str">
        <f>IF(B137="","",VLOOKUP(B137,'登録ナンバー'!$A$4:$I$575,7,0))</f>
        <v>辰巳悟朗</v>
      </c>
      <c r="M133" s="557"/>
      <c r="N133" s="646">
        <f>IF(B139="","",VLOOKUP(B139,'登録ナンバー'!$A$4:$I$576,7,0))</f>
      </c>
    </row>
    <row r="134" spans="2:14" ht="8.25" customHeight="1">
      <c r="B134" s="567"/>
      <c r="C134" s="564"/>
      <c r="D134" s="553"/>
      <c r="E134" s="554"/>
      <c r="F134" s="553"/>
      <c r="G134" s="554"/>
      <c r="H134" s="553"/>
      <c r="I134" s="554"/>
      <c r="J134" s="553"/>
      <c r="K134" s="557"/>
      <c r="L134" s="553"/>
      <c r="M134" s="557"/>
      <c r="N134" s="646"/>
    </row>
    <row r="135" spans="2:14" ht="8.25" customHeight="1">
      <c r="B135" s="561" t="s">
        <v>1595</v>
      </c>
      <c r="C135" s="563" t="s">
        <v>1600</v>
      </c>
      <c r="D135" s="553"/>
      <c r="E135" s="554"/>
      <c r="F135" s="553"/>
      <c r="G135" s="554"/>
      <c r="H135" s="553"/>
      <c r="I135" s="554"/>
      <c r="J135" s="553"/>
      <c r="K135" s="557"/>
      <c r="L135" s="553"/>
      <c r="M135" s="557"/>
      <c r="N135" s="646"/>
    </row>
    <row r="136" spans="2:14" ht="8.25" customHeight="1">
      <c r="B136" s="562"/>
      <c r="C136" s="564"/>
      <c r="D136" s="553"/>
      <c r="E136" s="554"/>
      <c r="F136" s="553"/>
      <c r="G136" s="554"/>
      <c r="H136" s="553"/>
      <c r="I136" s="554"/>
      <c r="J136" s="553"/>
      <c r="K136" s="557"/>
      <c r="L136" s="553"/>
      <c r="M136" s="557"/>
      <c r="N136" s="646"/>
    </row>
    <row r="137" spans="2:15" ht="8.25" customHeight="1">
      <c r="B137" s="561" t="s">
        <v>1596</v>
      </c>
      <c r="C137" s="563"/>
      <c r="D137" s="553" t="str">
        <f>IF(C129="","",VLOOKUP(C129,'登録ナンバー'!$A$4:$I$575,7,0))</f>
        <v>大脇和世</v>
      </c>
      <c r="E137" s="554"/>
      <c r="F137" s="553" t="str">
        <f>IF(C129="","",VLOOKUP(C131,'登録ナンバー'!$A$4:$I$576,7,0))</f>
        <v>速水直美</v>
      </c>
      <c r="G137" s="554"/>
      <c r="H137" s="553" t="str">
        <f>IF(C133="","",VLOOKUP(C133,'登録ナンバー'!$A$4:$I$575,7,0))</f>
        <v>村川庸子</v>
      </c>
      <c r="I137" s="554"/>
      <c r="J137" s="553" t="str">
        <f>IF(C135="","",VLOOKUP(C135,'登録ナンバー'!$A$4:$I$575,7,0))</f>
        <v>村田彩子</v>
      </c>
      <c r="K137" s="557"/>
      <c r="L137" s="553">
        <f>IF(C137="","",VLOOKUP(C137,'登録ナンバー'!$A$4:$I$575,7,0))</f>
      </c>
      <c r="M137" s="554"/>
      <c r="N137" s="646">
        <f>IF(C137="","",VLOOKUP(C139,'登録ナンバー'!$A$4:$I$576,7,0))</f>
      </c>
      <c r="O137" s="554">
        <v>8</v>
      </c>
    </row>
    <row r="138" spans="2:15" ht="8.25" customHeight="1">
      <c r="B138" s="565"/>
      <c r="C138" s="566"/>
      <c r="D138" s="553"/>
      <c r="E138" s="554"/>
      <c r="F138" s="553"/>
      <c r="G138" s="554"/>
      <c r="H138" s="553"/>
      <c r="I138" s="554"/>
      <c r="J138" s="553"/>
      <c r="K138" s="557"/>
      <c r="L138" s="553"/>
      <c r="M138" s="554"/>
      <c r="N138" s="646"/>
      <c r="O138" s="554"/>
    </row>
    <row r="139" spans="2:15" ht="8.25" customHeight="1">
      <c r="B139" s="561"/>
      <c r="C139" s="563"/>
      <c r="D139" s="553"/>
      <c r="E139" s="554"/>
      <c r="F139" s="553"/>
      <c r="G139" s="554"/>
      <c r="H139" s="553"/>
      <c r="I139" s="554"/>
      <c r="J139" s="553"/>
      <c r="K139" s="557"/>
      <c r="L139" s="553"/>
      <c r="M139" s="554"/>
      <c r="N139" s="646"/>
      <c r="O139" s="554"/>
    </row>
    <row r="140" spans="2:15" ht="8.25" customHeight="1" thickBot="1">
      <c r="B140" s="562"/>
      <c r="C140" s="564"/>
      <c r="D140" s="555"/>
      <c r="E140" s="556"/>
      <c r="F140" s="555"/>
      <c r="G140" s="556"/>
      <c r="H140" s="555"/>
      <c r="I140" s="556"/>
      <c r="J140" s="555"/>
      <c r="K140" s="558"/>
      <c r="L140" s="555"/>
      <c r="M140" s="556"/>
      <c r="N140" s="647"/>
      <c r="O140" s="556"/>
    </row>
    <row r="141" ht="14.25" thickTop="1"/>
    <row r="142" spans="14:15" ht="13.5">
      <c r="N142" s="554">
        <f>SUM(N13:O140)</f>
        <v>83</v>
      </c>
      <c r="O142" s="554"/>
    </row>
    <row r="143" spans="14:15" ht="13.5">
      <c r="N143" s="554"/>
      <c r="O143" s="554"/>
    </row>
  </sheetData>
  <sheetProtection/>
  <mergeCells count="314">
    <mergeCell ref="O89:O92"/>
    <mergeCell ref="O101:O104"/>
    <mergeCell ref="O113:O116"/>
    <mergeCell ref="O125:O128"/>
    <mergeCell ref="O137:O140"/>
    <mergeCell ref="N142:O143"/>
    <mergeCell ref="O13:O17"/>
    <mergeCell ref="O25:O29"/>
    <mergeCell ref="O37:O41"/>
    <mergeCell ref="O53:O56"/>
    <mergeCell ref="O65:O68"/>
    <mergeCell ref="O77:O80"/>
    <mergeCell ref="J137:K140"/>
    <mergeCell ref="L137:M140"/>
    <mergeCell ref="B139:B140"/>
    <mergeCell ref="C139:C140"/>
    <mergeCell ref="H133:I136"/>
    <mergeCell ref="J133:K136"/>
    <mergeCell ref="L133:M136"/>
    <mergeCell ref="B135:B136"/>
    <mergeCell ref="C135:C136"/>
    <mergeCell ref="B137:B138"/>
    <mergeCell ref="C137:C138"/>
    <mergeCell ref="D137:E140"/>
    <mergeCell ref="F137:G140"/>
    <mergeCell ref="H137:I140"/>
    <mergeCell ref="B131:B132"/>
    <mergeCell ref="C131:C132"/>
    <mergeCell ref="B133:B134"/>
    <mergeCell ref="C133:C134"/>
    <mergeCell ref="D133:E136"/>
    <mergeCell ref="F133:G136"/>
    <mergeCell ref="L125:M128"/>
    <mergeCell ref="B127:B128"/>
    <mergeCell ref="C127:C128"/>
    <mergeCell ref="B129:B130"/>
    <mergeCell ref="C129:C130"/>
    <mergeCell ref="D129:E132"/>
    <mergeCell ref="F129:G132"/>
    <mergeCell ref="H129:I132"/>
    <mergeCell ref="J129:K132"/>
    <mergeCell ref="L129:M132"/>
    <mergeCell ref="B125:B126"/>
    <mergeCell ref="C125:C126"/>
    <mergeCell ref="D125:E128"/>
    <mergeCell ref="F125:G128"/>
    <mergeCell ref="H125:I128"/>
    <mergeCell ref="J125:K128"/>
    <mergeCell ref="L117:M120"/>
    <mergeCell ref="C123:C124"/>
    <mergeCell ref="B119:B120"/>
    <mergeCell ref="C119:C120"/>
    <mergeCell ref="B121:B122"/>
    <mergeCell ref="C121:C122"/>
    <mergeCell ref="D121:E124"/>
    <mergeCell ref="B123:B124"/>
    <mergeCell ref="B117:B118"/>
    <mergeCell ref="C117:C118"/>
    <mergeCell ref="D117:E120"/>
    <mergeCell ref="F117:G120"/>
    <mergeCell ref="H117:I120"/>
    <mergeCell ref="J117:K120"/>
    <mergeCell ref="F113:G116"/>
    <mergeCell ref="H113:I116"/>
    <mergeCell ref="J113:K116"/>
    <mergeCell ref="D113:E116"/>
    <mergeCell ref="L113:M116"/>
    <mergeCell ref="B115:B116"/>
    <mergeCell ref="C115:C116"/>
    <mergeCell ref="B109:B110"/>
    <mergeCell ref="C109:C110"/>
    <mergeCell ref="D109:E112"/>
    <mergeCell ref="B111:B112"/>
    <mergeCell ref="C111:C112"/>
    <mergeCell ref="B113:B114"/>
    <mergeCell ref="C113:C114"/>
    <mergeCell ref="J105:K108"/>
    <mergeCell ref="L105:M108"/>
    <mergeCell ref="B107:B108"/>
    <mergeCell ref="C107:C108"/>
    <mergeCell ref="B105:B106"/>
    <mergeCell ref="C105:C106"/>
    <mergeCell ref="D105:E108"/>
    <mergeCell ref="F105:G108"/>
    <mergeCell ref="B103:B104"/>
    <mergeCell ref="C103:C104"/>
    <mergeCell ref="B101:B102"/>
    <mergeCell ref="C101:C102"/>
    <mergeCell ref="D101:E104"/>
    <mergeCell ref="F101:G104"/>
    <mergeCell ref="B99:B100"/>
    <mergeCell ref="C99:C100"/>
    <mergeCell ref="B97:B98"/>
    <mergeCell ref="C97:C98"/>
    <mergeCell ref="D97:E100"/>
    <mergeCell ref="F97:G100"/>
    <mergeCell ref="H77:I80"/>
    <mergeCell ref="H85:I88"/>
    <mergeCell ref="J85:K88"/>
    <mergeCell ref="J97:K100"/>
    <mergeCell ref="F93:G96"/>
    <mergeCell ref="J81:K84"/>
    <mergeCell ref="L97:M100"/>
    <mergeCell ref="L85:M88"/>
    <mergeCell ref="L93:M96"/>
    <mergeCell ref="L61:M64"/>
    <mergeCell ref="F73:G76"/>
    <mergeCell ref="H73:I76"/>
    <mergeCell ref="J73:K76"/>
    <mergeCell ref="L73:M76"/>
    <mergeCell ref="L69:M72"/>
    <mergeCell ref="J69:K72"/>
    <mergeCell ref="L13:M16"/>
    <mergeCell ref="F89:G92"/>
    <mergeCell ref="H89:I92"/>
    <mergeCell ref="J89:K92"/>
    <mergeCell ref="L89:M92"/>
    <mergeCell ref="L37:M40"/>
    <mergeCell ref="J49:K52"/>
    <mergeCell ref="L49:M52"/>
    <mergeCell ref="F57:F60"/>
    <mergeCell ref="L81:M84"/>
    <mergeCell ref="B19:B20"/>
    <mergeCell ref="C19:C20"/>
    <mergeCell ref="F37:G40"/>
    <mergeCell ref="H37:I40"/>
    <mergeCell ref="J37:K40"/>
    <mergeCell ref="D49:E52"/>
    <mergeCell ref="L29:M32"/>
    <mergeCell ref="L21:M24"/>
    <mergeCell ref="L25:M28"/>
    <mergeCell ref="L33:M36"/>
    <mergeCell ref="J29:K32"/>
    <mergeCell ref="L41:M44"/>
    <mergeCell ref="L65:M68"/>
    <mergeCell ref="J47:K48"/>
    <mergeCell ref="F49:G52"/>
    <mergeCell ref="F41:G44"/>
    <mergeCell ref="J41:K44"/>
    <mergeCell ref="H49:I52"/>
    <mergeCell ref="F61:G64"/>
    <mergeCell ref="D45:E48"/>
    <mergeCell ref="J59:K60"/>
    <mergeCell ref="H53:I56"/>
    <mergeCell ref="F65:G68"/>
    <mergeCell ref="H65:I68"/>
    <mergeCell ref="H61:I64"/>
    <mergeCell ref="J61:K64"/>
    <mergeCell ref="H93:I96"/>
    <mergeCell ref="D77:E80"/>
    <mergeCell ref="H81:I84"/>
    <mergeCell ref="D81:E84"/>
    <mergeCell ref="D93:E96"/>
    <mergeCell ref="L9:M12"/>
    <mergeCell ref="F81:G84"/>
    <mergeCell ref="J93:K96"/>
    <mergeCell ref="J65:K68"/>
    <mergeCell ref="J53:K56"/>
    <mergeCell ref="F85:G88"/>
    <mergeCell ref="B75:B76"/>
    <mergeCell ref="C75:C76"/>
    <mergeCell ref="B77:B78"/>
    <mergeCell ref="C77:C78"/>
    <mergeCell ref="D73:E76"/>
    <mergeCell ref="B81:B82"/>
    <mergeCell ref="C81:C82"/>
    <mergeCell ref="B83:B84"/>
    <mergeCell ref="C83:C84"/>
    <mergeCell ref="D89:E92"/>
    <mergeCell ref="C85:C86"/>
    <mergeCell ref="B87:B88"/>
    <mergeCell ref="C87:C88"/>
    <mergeCell ref="B89:B90"/>
    <mergeCell ref="C89:C90"/>
    <mergeCell ref="B85:B86"/>
    <mergeCell ref="D85:E88"/>
    <mergeCell ref="C57:C58"/>
    <mergeCell ref="D57:E60"/>
    <mergeCell ref="D53:E56"/>
    <mergeCell ref="D61:E64"/>
    <mergeCell ref="C65:C66"/>
    <mergeCell ref="L77:M80"/>
    <mergeCell ref="L53:M56"/>
    <mergeCell ref="F53:G56"/>
    <mergeCell ref="J77:K80"/>
    <mergeCell ref="H69:I72"/>
    <mergeCell ref="B69:B70"/>
    <mergeCell ref="C69:C70"/>
    <mergeCell ref="B55:B56"/>
    <mergeCell ref="B59:B60"/>
    <mergeCell ref="C59:C60"/>
    <mergeCell ref="B61:B62"/>
    <mergeCell ref="C61:C62"/>
    <mergeCell ref="B63:B64"/>
    <mergeCell ref="B65:B66"/>
    <mergeCell ref="C55:C56"/>
    <mergeCell ref="B45:B46"/>
    <mergeCell ref="C45:C46"/>
    <mergeCell ref="B43:B44"/>
    <mergeCell ref="C43:C44"/>
    <mergeCell ref="B47:B48"/>
    <mergeCell ref="C47:C48"/>
    <mergeCell ref="J33:K36"/>
    <mergeCell ref="F33:G36"/>
    <mergeCell ref="B37:B38"/>
    <mergeCell ref="C37:C38"/>
    <mergeCell ref="B39:B40"/>
    <mergeCell ref="C39:C40"/>
    <mergeCell ref="D37:E40"/>
    <mergeCell ref="H33:I36"/>
    <mergeCell ref="B41:B42"/>
    <mergeCell ref="C41:C42"/>
    <mergeCell ref="B33:B34"/>
    <mergeCell ref="C33:C34"/>
    <mergeCell ref="B35:B36"/>
    <mergeCell ref="C35:C36"/>
    <mergeCell ref="B21:B22"/>
    <mergeCell ref="B29:B30"/>
    <mergeCell ref="C29:C30"/>
    <mergeCell ref="B31:B32"/>
    <mergeCell ref="C31:C32"/>
    <mergeCell ref="C21:C22"/>
    <mergeCell ref="B23:B24"/>
    <mergeCell ref="C23:C24"/>
    <mergeCell ref="B25:B26"/>
    <mergeCell ref="C25:C26"/>
    <mergeCell ref="D25:E28"/>
    <mergeCell ref="F25:G28"/>
    <mergeCell ref="F21:G24"/>
    <mergeCell ref="D33:E36"/>
    <mergeCell ref="D21:E24"/>
    <mergeCell ref="F29:G32"/>
    <mergeCell ref="F77:G80"/>
    <mergeCell ref="H29:I32"/>
    <mergeCell ref="F45:F48"/>
    <mergeCell ref="H41:I44"/>
    <mergeCell ref="D41:E44"/>
    <mergeCell ref="D29:E32"/>
    <mergeCell ref="D69:E72"/>
    <mergeCell ref="F69:G72"/>
    <mergeCell ref="D65:E68"/>
    <mergeCell ref="H21:I24"/>
    <mergeCell ref="J9:K12"/>
    <mergeCell ref="H13:I16"/>
    <mergeCell ref="J13:K16"/>
    <mergeCell ref="H25:I28"/>
    <mergeCell ref="J25:K28"/>
    <mergeCell ref="J21:K24"/>
    <mergeCell ref="J19:K20"/>
    <mergeCell ref="C17:C18"/>
    <mergeCell ref="B13:B14"/>
    <mergeCell ref="C13:C14"/>
    <mergeCell ref="B15:B16"/>
    <mergeCell ref="C15:C16"/>
    <mergeCell ref="J7:K8"/>
    <mergeCell ref="F17:F20"/>
    <mergeCell ref="F13:G16"/>
    <mergeCell ref="D17:E20"/>
    <mergeCell ref="D13:E16"/>
    <mergeCell ref="B27:B28"/>
    <mergeCell ref="C27:C28"/>
    <mergeCell ref="F9:G12"/>
    <mergeCell ref="H9:I12"/>
    <mergeCell ref="D9:E12"/>
    <mergeCell ref="B11:B12"/>
    <mergeCell ref="C11:C12"/>
    <mergeCell ref="B9:B10"/>
    <mergeCell ref="C9:C10"/>
    <mergeCell ref="B17:B18"/>
    <mergeCell ref="A3:C3"/>
    <mergeCell ref="B1:I2"/>
    <mergeCell ref="B5:B6"/>
    <mergeCell ref="C5:C6"/>
    <mergeCell ref="D5:E8"/>
    <mergeCell ref="F5:F8"/>
    <mergeCell ref="B7:B8"/>
    <mergeCell ref="C7:C8"/>
    <mergeCell ref="B67:B68"/>
    <mergeCell ref="C67:C68"/>
    <mergeCell ref="C49:C50"/>
    <mergeCell ref="B51:B52"/>
    <mergeCell ref="C51:C52"/>
    <mergeCell ref="B53:B54"/>
    <mergeCell ref="C53:C54"/>
    <mergeCell ref="B49:B50"/>
    <mergeCell ref="C63:C64"/>
    <mergeCell ref="B57:B58"/>
    <mergeCell ref="B95:B96"/>
    <mergeCell ref="C95:C96"/>
    <mergeCell ref="B91:B92"/>
    <mergeCell ref="C91:C92"/>
    <mergeCell ref="B93:B94"/>
    <mergeCell ref="C93:C94"/>
    <mergeCell ref="B71:B72"/>
    <mergeCell ref="C71:C72"/>
    <mergeCell ref="B73:B74"/>
    <mergeCell ref="C73:C74"/>
    <mergeCell ref="B79:B80"/>
    <mergeCell ref="C79:C80"/>
    <mergeCell ref="F109:G112"/>
    <mergeCell ref="H109:I112"/>
    <mergeCell ref="J109:K112"/>
    <mergeCell ref="L109:M112"/>
    <mergeCell ref="H101:I104"/>
    <mergeCell ref="J101:K104"/>
    <mergeCell ref="L101:M104"/>
    <mergeCell ref="H105:I108"/>
    <mergeCell ref="H97:I100"/>
    <mergeCell ref="N109:O112"/>
    <mergeCell ref="F121:G124"/>
    <mergeCell ref="H121:I124"/>
    <mergeCell ref="J121:K124"/>
    <mergeCell ref="L121:M124"/>
    <mergeCell ref="N121:O124"/>
  </mergeCells>
  <printOptions/>
  <pageMargins left="0" right="0" top="0" bottom="0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52">
      <selection activeCell="A26" sqref="A26"/>
    </sheetView>
  </sheetViews>
  <sheetFormatPr defaultColWidth="9.00390625" defaultRowHeight="13.5"/>
  <cols>
    <col min="1" max="16384" width="9.00390625" style="115" customWidth="1"/>
  </cols>
  <sheetData>
    <row r="1" ht="13.5">
      <c r="A1" s="115" t="s">
        <v>1677</v>
      </c>
    </row>
    <row r="23" spans="1:8" ht="13.5">
      <c r="A23" s="584" t="s">
        <v>1678</v>
      </c>
      <c r="B23" s="584"/>
      <c r="C23" s="584"/>
      <c r="D23" s="584"/>
      <c r="E23" s="584"/>
      <c r="F23" s="584"/>
      <c r="G23" s="584"/>
      <c r="H23" s="584"/>
    </row>
    <row r="24" spans="1:8" ht="13.5">
      <c r="A24" s="584"/>
      <c r="B24" s="584"/>
      <c r="C24" s="584"/>
      <c r="D24" s="584"/>
      <c r="E24" s="584"/>
      <c r="F24" s="584"/>
      <c r="G24" s="584"/>
      <c r="H24" s="584"/>
    </row>
    <row r="48" spans="1:7" ht="13.5">
      <c r="A48" s="585" t="s">
        <v>1679</v>
      </c>
      <c r="B48" s="585"/>
      <c r="C48" s="585"/>
      <c r="D48" s="585"/>
      <c r="E48" s="585"/>
      <c r="F48" s="585"/>
      <c r="G48" s="585"/>
    </row>
    <row r="49" spans="1:7" ht="13.5">
      <c r="A49" s="585"/>
      <c r="B49" s="585"/>
      <c r="C49" s="585"/>
      <c r="D49" s="585"/>
      <c r="E49" s="585"/>
      <c r="F49" s="585"/>
      <c r="G49" s="585"/>
    </row>
    <row r="73" spans="1:7" ht="13.5">
      <c r="A73" s="585" t="s">
        <v>1680</v>
      </c>
      <c r="B73" s="585"/>
      <c r="C73" s="585"/>
      <c r="D73" s="585"/>
      <c r="E73" s="585"/>
      <c r="F73" s="585"/>
      <c r="G73" s="585"/>
    </row>
    <row r="74" spans="1:7" ht="13.5">
      <c r="A74" s="585"/>
      <c r="B74" s="585"/>
      <c r="C74" s="585"/>
      <c r="D74" s="585"/>
      <c r="E74" s="585"/>
      <c r="F74" s="585"/>
      <c r="G74" s="585"/>
    </row>
    <row r="99" spans="1:7" ht="13.5">
      <c r="A99" s="585" t="s">
        <v>1681</v>
      </c>
      <c r="B99" s="585"/>
      <c r="C99" s="585"/>
      <c r="D99" s="585"/>
      <c r="E99" s="585"/>
      <c r="F99" s="585"/>
      <c r="G99" s="585"/>
    </row>
    <row r="100" spans="1:7" ht="13.5">
      <c r="A100" s="585"/>
      <c r="B100" s="585"/>
      <c r="C100" s="585"/>
      <c r="D100" s="585"/>
      <c r="E100" s="585"/>
      <c r="F100" s="585"/>
      <c r="G100" s="585"/>
    </row>
  </sheetData>
  <sheetProtection/>
  <mergeCells count="4">
    <mergeCell ref="A23:H24"/>
    <mergeCell ref="A48:G49"/>
    <mergeCell ref="A73:G74"/>
    <mergeCell ref="A99:G10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I69"/>
  <sheetViews>
    <sheetView zoomScalePageLayoutView="0" workbookViewId="0" topLeftCell="A50">
      <selection activeCell="H72" sqref="H72"/>
    </sheetView>
  </sheetViews>
  <sheetFormatPr defaultColWidth="8.875" defaultRowHeight="13.5"/>
  <cols>
    <col min="1" max="3" width="8.875" style="14" customWidth="1"/>
    <col min="4" max="4" width="11.25390625" style="14" customWidth="1"/>
    <col min="5" max="5" width="12.75390625" style="14" customWidth="1"/>
    <col min="6" max="6" width="10.50390625" style="14" customWidth="1"/>
    <col min="7" max="7" width="10.625" style="14" customWidth="1"/>
    <col min="8" max="8" width="12.125" style="14" customWidth="1"/>
    <col min="9" max="9" width="12.25390625" style="14" customWidth="1"/>
    <col min="10" max="16384" width="8.875" style="14" customWidth="1"/>
  </cols>
  <sheetData>
    <row r="2" spans="2:8" ht="13.5">
      <c r="B2" s="598" t="s">
        <v>788</v>
      </c>
      <c r="C2" s="598"/>
      <c r="D2" s="598"/>
      <c r="E2" s="598"/>
      <c r="F2" s="598"/>
      <c r="G2" s="598"/>
      <c r="H2" s="598"/>
    </row>
    <row r="3" spans="2:8" ht="13.5">
      <c r="B3" s="598"/>
      <c r="C3" s="598"/>
      <c r="D3" s="598"/>
      <c r="E3" s="598"/>
      <c r="F3" s="598"/>
      <c r="G3" s="598"/>
      <c r="H3" s="598"/>
    </row>
    <row r="5" ht="14.25" thickBot="1"/>
    <row r="6" spans="2:9" ht="14.25" thickBot="1">
      <c r="B6" s="599"/>
      <c r="C6" s="599"/>
      <c r="D6" s="600" t="s">
        <v>789</v>
      </c>
      <c r="E6" s="600"/>
      <c r="F6" s="601" t="s">
        <v>790</v>
      </c>
      <c r="G6" s="601"/>
      <c r="H6" s="601" t="s">
        <v>791</v>
      </c>
      <c r="I6" s="601"/>
    </row>
    <row r="7" spans="2:9" ht="14.25" thickBot="1">
      <c r="B7" s="599"/>
      <c r="C7" s="599"/>
      <c r="D7" s="600"/>
      <c r="E7" s="600"/>
      <c r="F7" s="601"/>
      <c r="G7" s="601"/>
      <c r="H7" s="601"/>
      <c r="I7" s="601"/>
    </row>
    <row r="8" spans="2:9" ht="13.5">
      <c r="B8" s="591" t="s">
        <v>792</v>
      </c>
      <c r="C8" s="592"/>
      <c r="D8" s="602" t="s">
        <v>29</v>
      </c>
      <c r="E8" s="603"/>
      <c r="F8" s="591" t="s">
        <v>793</v>
      </c>
      <c r="G8" s="592"/>
      <c r="H8" s="591" t="s">
        <v>794</v>
      </c>
      <c r="I8" s="592"/>
    </row>
    <row r="9" spans="2:9" ht="13.5">
      <c r="B9" s="593"/>
      <c r="C9" s="594"/>
      <c r="D9" s="604"/>
      <c r="E9" s="605"/>
      <c r="F9" s="593"/>
      <c r="G9" s="594"/>
      <c r="H9" s="593"/>
      <c r="I9" s="594"/>
    </row>
    <row r="10" spans="2:9" ht="15" customHeight="1">
      <c r="B10" s="593"/>
      <c r="C10" s="594"/>
      <c r="D10" s="15" t="s">
        <v>795</v>
      </c>
      <c r="E10" s="16" t="s">
        <v>796</v>
      </c>
      <c r="F10" s="17" t="s">
        <v>797</v>
      </c>
      <c r="G10" s="16" t="s">
        <v>798</v>
      </c>
      <c r="H10" s="15" t="s">
        <v>799</v>
      </c>
      <c r="I10" s="16" t="s">
        <v>800</v>
      </c>
    </row>
    <row r="11" spans="2:9" ht="15" customHeight="1">
      <c r="B11" s="606">
        <v>40897</v>
      </c>
      <c r="C11" s="594"/>
      <c r="D11" s="15" t="s">
        <v>618</v>
      </c>
      <c r="E11" s="16" t="s">
        <v>618</v>
      </c>
      <c r="F11" s="15" t="s">
        <v>801</v>
      </c>
      <c r="G11" s="16" t="s">
        <v>802</v>
      </c>
      <c r="H11" s="15" t="s">
        <v>803</v>
      </c>
      <c r="I11" s="16" t="s">
        <v>804</v>
      </c>
    </row>
    <row r="12" spans="2:9" ht="15" customHeight="1">
      <c r="B12" s="593"/>
      <c r="C12" s="594"/>
      <c r="D12" s="15" t="s">
        <v>805</v>
      </c>
      <c r="E12" s="16" t="s">
        <v>806</v>
      </c>
      <c r="F12" s="15" t="s">
        <v>807</v>
      </c>
      <c r="G12" s="16" t="s">
        <v>808</v>
      </c>
      <c r="H12" s="15" t="s">
        <v>809</v>
      </c>
      <c r="I12" s="16" t="s">
        <v>810</v>
      </c>
    </row>
    <row r="13" spans="2:9" ht="15" customHeight="1" thickBot="1">
      <c r="B13" s="607"/>
      <c r="C13" s="608"/>
      <c r="D13" s="18" t="s">
        <v>811</v>
      </c>
      <c r="E13" s="19" t="s">
        <v>812</v>
      </c>
      <c r="F13" s="20"/>
      <c r="G13" s="21"/>
      <c r="H13" s="18" t="s">
        <v>813</v>
      </c>
      <c r="I13" s="19" t="s">
        <v>814</v>
      </c>
    </row>
    <row r="14" spans="2:9" ht="14.25" thickBot="1">
      <c r="B14" s="599" t="s">
        <v>815</v>
      </c>
      <c r="C14" s="599"/>
      <c r="D14" s="602" t="s">
        <v>794</v>
      </c>
      <c r="E14" s="603"/>
      <c r="F14" s="591" t="s">
        <v>29</v>
      </c>
      <c r="G14" s="592"/>
      <c r="H14" s="591" t="s">
        <v>793</v>
      </c>
      <c r="I14" s="592"/>
    </row>
    <row r="15" spans="2:9" ht="14.25" thickBot="1">
      <c r="B15" s="599"/>
      <c r="C15" s="599"/>
      <c r="D15" s="604"/>
      <c r="E15" s="605"/>
      <c r="F15" s="593"/>
      <c r="G15" s="594"/>
      <c r="H15" s="593"/>
      <c r="I15" s="594"/>
    </row>
    <row r="16" spans="2:9" ht="17.25" customHeight="1" thickBot="1">
      <c r="B16" s="599"/>
      <c r="C16" s="599"/>
      <c r="D16" s="15" t="s">
        <v>799</v>
      </c>
      <c r="E16" s="16" t="s">
        <v>800</v>
      </c>
      <c r="F16" s="15" t="s">
        <v>795</v>
      </c>
      <c r="G16" s="16" t="s">
        <v>796</v>
      </c>
      <c r="H16" s="17" t="s">
        <v>797</v>
      </c>
      <c r="I16" s="16" t="s">
        <v>816</v>
      </c>
    </row>
    <row r="17" spans="2:9" ht="17.25" customHeight="1" thickBot="1">
      <c r="B17" s="599"/>
      <c r="C17" s="599"/>
      <c r="D17" s="15" t="s">
        <v>803</v>
      </c>
      <c r="E17" s="16" t="s">
        <v>804</v>
      </c>
      <c r="F17" s="15" t="s">
        <v>817</v>
      </c>
      <c r="G17" s="16" t="s">
        <v>818</v>
      </c>
      <c r="H17" s="15" t="s">
        <v>801</v>
      </c>
      <c r="I17" s="16" t="s">
        <v>802</v>
      </c>
    </row>
    <row r="18" spans="2:9" ht="17.25" customHeight="1" thickBot="1">
      <c r="B18" s="599"/>
      <c r="C18" s="599"/>
      <c r="D18" s="15" t="s">
        <v>819</v>
      </c>
      <c r="E18" s="16" t="s">
        <v>810</v>
      </c>
      <c r="F18" s="15" t="s">
        <v>805</v>
      </c>
      <c r="G18" s="16" t="s">
        <v>806</v>
      </c>
      <c r="H18" s="15" t="s">
        <v>820</v>
      </c>
      <c r="I18" s="16" t="s">
        <v>821</v>
      </c>
    </row>
    <row r="19" spans="2:9" ht="17.25" customHeight="1" thickBot="1">
      <c r="B19" s="599"/>
      <c r="C19" s="599"/>
      <c r="D19" s="18" t="s">
        <v>822</v>
      </c>
      <c r="E19" s="19" t="s">
        <v>823</v>
      </c>
      <c r="F19" s="18" t="s">
        <v>811</v>
      </c>
      <c r="G19" s="19" t="s">
        <v>812</v>
      </c>
      <c r="H19" s="18" t="s">
        <v>824</v>
      </c>
      <c r="I19" s="19"/>
    </row>
    <row r="20" spans="2:9" ht="13.5">
      <c r="B20" s="591" t="s">
        <v>825</v>
      </c>
      <c r="C20" s="592"/>
      <c r="D20" s="602" t="s">
        <v>794</v>
      </c>
      <c r="E20" s="603"/>
      <c r="F20" s="591" t="s">
        <v>826</v>
      </c>
      <c r="G20" s="592"/>
      <c r="H20" s="591" t="s">
        <v>29</v>
      </c>
      <c r="I20" s="592"/>
    </row>
    <row r="21" spans="2:9" ht="13.5">
      <c r="B21" s="593"/>
      <c r="C21" s="594"/>
      <c r="D21" s="604"/>
      <c r="E21" s="605"/>
      <c r="F21" s="593"/>
      <c r="G21" s="594"/>
      <c r="H21" s="593"/>
      <c r="I21" s="594"/>
    </row>
    <row r="22" spans="2:9" ht="17.25" customHeight="1">
      <c r="B22" s="593"/>
      <c r="C22" s="594"/>
      <c r="D22" s="15" t="s">
        <v>799</v>
      </c>
      <c r="E22" s="16" t="s">
        <v>800</v>
      </c>
      <c r="F22" s="17" t="s">
        <v>827</v>
      </c>
      <c r="G22" s="16" t="s">
        <v>808</v>
      </c>
      <c r="H22" s="15" t="s">
        <v>795</v>
      </c>
      <c r="I22" s="16" t="s">
        <v>796</v>
      </c>
    </row>
    <row r="23" spans="2:9" ht="17.25" customHeight="1">
      <c r="B23" s="606">
        <v>40874</v>
      </c>
      <c r="C23" s="594"/>
      <c r="D23" s="15" t="s">
        <v>803</v>
      </c>
      <c r="E23" s="16" t="s">
        <v>804</v>
      </c>
      <c r="F23" s="15" t="s">
        <v>828</v>
      </c>
      <c r="G23" s="16" t="s">
        <v>802</v>
      </c>
      <c r="H23" s="15" t="s">
        <v>829</v>
      </c>
      <c r="I23" s="16" t="s">
        <v>818</v>
      </c>
    </row>
    <row r="24" spans="2:9" ht="17.25" customHeight="1">
      <c r="B24" s="593"/>
      <c r="C24" s="594"/>
      <c r="D24" s="15" t="s">
        <v>830</v>
      </c>
      <c r="E24" s="16" t="s">
        <v>810</v>
      </c>
      <c r="F24" s="15" t="s">
        <v>820</v>
      </c>
      <c r="G24" s="16" t="s">
        <v>821</v>
      </c>
      <c r="H24" s="15" t="s">
        <v>805</v>
      </c>
      <c r="I24" s="16" t="s">
        <v>806</v>
      </c>
    </row>
    <row r="25" spans="2:9" ht="17.25" customHeight="1" thickBot="1">
      <c r="B25" s="607"/>
      <c r="C25" s="608"/>
      <c r="D25" s="18" t="s">
        <v>831</v>
      </c>
      <c r="E25" s="19" t="s">
        <v>823</v>
      </c>
      <c r="F25" s="18" t="s">
        <v>832</v>
      </c>
      <c r="G25" s="19"/>
      <c r="H25" s="18" t="s">
        <v>811</v>
      </c>
      <c r="I25" s="19" t="s">
        <v>833</v>
      </c>
    </row>
    <row r="26" spans="2:9" ht="13.5">
      <c r="B26" s="591" t="s">
        <v>834</v>
      </c>
      <c r="C26" s="592"/>
      <c r="D26" s="602" t="s">
        <v>794</v>
      </c>
      <c r="E26" s="603"/>
      <c r="F26" s="591" t="s">
        <v>29</v>
      </c>
      <c r="G26" s="592"/>
      <c r="H26" s="591" t="s">
        <v>826</v>
      </c>
      <c r="I26" s="592"/>
    </row>
    <row r="27" spans="2:9" ht="13.5">
      <c r="B27" s="593"/>
      <c r="C27" s="594"/>
      <c r="D27" s="604"/>
      <c r="E27" s="605"/>
      <c r="F27" s="593"/>
      <c r="G27" s="594"/>
      <c r="H27" s="593"/>
      <c r="I27" s="594"/>
    </row>
    <row r="28" spans="2:9" ht="17.25" customHeight="1">
      <c r="B28" s="593"/>
      <c r="C28" s="594"/>
      <c r="D28" s="15" t="s">
        <v>799</v>
      </c>
      <c r="E28" s="16" t="s">
        <v>800</v>
      </c>
      <c r="F28" s="15" t="s">
        <v>795</v>
      </c>
      <c r="G28" s="16" t="s">
        <v>796</v>
      </c>
      <c r="H28" s="17" t="s">
        <v>853</v>
      </c>
      <c r="I28" s="16" t="s">
        <v>808</v>
      </c>
    </row>
    <row r="29" spans="2:9" ht="17.25" customHeight="1">
      <c r="B29" s="606">
        <v>40872</v>
      </c>
      <c r="C29" s="594"/>
      <c r="D29" s="15" t="s">
        <v>803</v>
      </c>
      <c r="E29" s="16" t="s">
        <v>804</v>
      </c>
      <c r="F29" s="15" t="s">
        <v>829</v>
      </c>
      <c r="G29" s="16" t="s">
        <v>854</v>
      </c>
      <c r="H29" s="15" t="s">
        <v>828</v>
      </c>
      <c r="I29" s="16" t="s">
        <v>802</v>
      </c>
    </row>
    <row r="30" spans="2:9" ht="17.25" customHeight="1">
      <c r="B30" s="593"/>
      <c r="C30" s="594"/>
      <c r="D30" s="15" t="s">
        <v>830</v>
      </c>
      <c r="E30" s="16" t="s">
        <v>810</v>
      </c>
      <c r="F30" s="15" t="s">
        <v>805</v>
      </c>
      <c r="G30" s="16" t="s">
        <v>806</v>
      </c>
      <c r="H30" s="15" t="s">
        <v>855</v>
      </c>
      <c r="I30" s="16" t="s">
        <v>821</v>
      </c>
    </row>
    <row r="31" spans="2:9" ht="17.25" customHeight="1" thickBot="1">
      <c r="B31" s="607"/>
      <c r="C31" s="608"/>
      <c r="D31" s="18" t="s">
        <v>856</v>
      </c>
      <c r="E31" s="19" t="s">
        <v>857</v>
      </c>
      <c r="F31" s="18" t="s">
        <v>858</v>
      </c>
      <c r="G31" s="19" t="s">
        <v>859</v>
      </c>
      <c r="H31" s="18" t="s">
        <v>832</v>
      </c>
      <c r="I31" s="19"/>
    </row>
    <row r="32" spans="2:9" ht="13.5">
      <c r="B32" s="609" t="s">
        <v>413</v>
      </c>
      <c r="C32" s="610"/>
      <c r="D32" s="602" t="s">
        <v>414</v>
      </c>
      <c r="E32" s="603"/>
      <c r="F32" s="591" t="s">
        <v>415</v>
      </c>
      <c r="G32" s="592"/>
      <c r="H32" s="591" t="s">
        <v>416</v>
      </c>
      <c r="I32" s="592"/>
    </row>
    <row r="33" spans="2:9" ht="13.5">
      <c r="B33" s="611"/>
      <c r="C33" s="612"/>
      <c r="D33" s="604"/>
      <c r="E33" s="605"/>
      <c r="F33" s="593"/>
      <c r="G33" s="594"/>
      <c r="H33" s="593"/>
      <c r="I33" s="594"/>
    </row>
    <row r="34" spans="2:9" ht="17.25" customHeight="1">
      <c r="B34" s="611"/>
      <c r="C34" s="612"/>
      <c r="D34" s="110" t="s">
        <v>417</v>
      </c>
      <c r="E34" s="111" t="s">
        <v>418</v>
      </c>
      <c r="F34" s="15" t="s">
        <v>419</v>
      </c>
      <c r="G34" s="16" t="s">
        <v>420</v>
      </c>
      <c r="H34" s="17" t="s">
        <v>421</v>
      </c>
      <c r="I34" s="16" t="s">
        <v>422</v>
      </c>
    </row>
    <row r="35" spans="2:9" ht="17.25" customHeight="1">
      <c r="B35" s="613">
        <v>40871</v>
      </c>
      <c r="C35" s="612"/>
      <c r="D35" s="110" t="s">
        <v>423</v>
      </c>
      <c r="E35" s="111" t="s">
        <v>424</v>
      </c>
      <c r="F35" s="15" t="s">
        <v>425</v>
      </c>
      <c r="G35" s="16" t="s">
        <v>426</v>
      </c>
      <c r="H35" s="15" t="s">
        <v>427</v>
      </c>
      <c r="I35" s="16" t="s">
        <v>428</v>
      </c>
    </row>
    <row r="36" spans="2:9" ht="17.25" customHeight="1">
      <c r="B36" s="611"/>
      <c r="C36" s="612"/>
      <c r="D36" s="110" t="s">
        <v>429</v>
      </c>
      <c r="E36" s="111" t="s">
        <v>430</v>
      </c>
      <c r="F36" s="15" t="s">
        <v>431</v>
      </c>
      <c r="G36" s="16" t="s">
        <v>432</v>
      </c>
      <c r="H36" s="15" t="s">
        <v>433</v>
      </c>
      <c r="I36" s="16" t="s">
        <v>434</v>
      </c>
    </row>
    <row r="37" spans="2:9" ht="17.25" customHeight="1" thickBot="1">
      <c r="B37" s="614"/>
      <c r="C37" s="615"/>
      <c r="D37" s="20" t="s">
        <v>435</v>
      </c>
      <c r="E37" s="112"/>
      <c r="F37" s="18" t="s">
        <v>436</v>
      </c>
      <c r="G37" s="19"/>
      <c r="H37" s="18" t="s">
        <v>437</v>
      </c>
      <c r="I37" s="19" t="s">
        <v>438</v>
      </c>
    </row>
    <row r="38" spans="2:9" ht="13.5">
      <c r="B38" s="609" t="s">
        <v>439</v>
      </c>
      <c r="C38" s="610"/>
      <c r="D38" s="616" t="s">
        <v>25</v>
      </c>
      <c r="E38" s="617"/>
      <c r="F38" s="609" t="s">
        <v>414</v>
      </c>
      <c r="G38" s="610"/>
      <c r="H38" s="591" t="s">
        <v>29</v>
      </c>
      <c r="I38" s="592"/>
    </row>
    <row r="39" spans="2:9" ht="13.5">
      <c r="B39" s="611"/>
      <c r="C39" s="612"/>
      <c r="D39" s="618"/>
      <c r="E39" s="619"/>
      <c r="F39" s="611"/>
      <c r="G39" s="612"/>
      <c r="H39" s="593"/>
      <c r="I39" s="594"/>
    </row>
    <row r="40" spans="2:9" ht="17.25" customHeight="1">
      <c r="B40" s="611"/>
      <c r="C40" s="612"/>
      <c r="D40" s="248" t="s">
        <v>419</v>
      </c>
      <c r="E40" s="249" t="s">
        <v>420</v>
      </c>
      <c r="F40" s="110" t="s">
        <v>417</v>
      </c>
      <c r="G40" s="111" t="s">
        <v>418</v>
      </c>
      <c r="H40" s="17" t="s">
        <v>421</v>
      </c>
      <c r="I40" s="16" t="s">
        <v>806</v>
      </c>
    </row>
    <row r="41" spans="2:9" ht="17.25" customHeight="1">
      <c r="B41" s="613">
        <v>40870</v>
      </c>
      <c r="C41" s="612"/>
      <c r="D41" s="248" t="s">
        <v>440</v>
      </c>
      <c r="E41" s="249" t="s">
        <v>426</v>
      </c>
      <c r="F41" s="110" t="s">
        <v>423</v>
      </c>
      <c r="G41" s="111" t="s">
        <v>424</v>
      </c>
      <c r="H41" s="15" t="s">
        <v>427</v>
      </c>
      <c r="I41" s="16" t="s">
        <v>441</v>
      </c>
    </row>
    <row r="42" spans="2:9" ht="17.25" customHeight="1">
      <c r="B42" s="611"/>
      <c r="C42" s="612"/>
      <c r="D42" s="248" t="s">
        <v>442</v>
      </c>
      <c r="E42" s="249" t="s">
        <v>432</v>
      </c>
      <c r="F42" s="110" t="s">
        <v>429</v>
      </c>
      <c r="G42" s="111" t="s">
        <v>430</v>
      </c>
      <c r="H42" s="15" t="s">
        <v>443</v>
      </c>
      <c r="I42" s="16" t="s">
        <v>444</v>
      </c>
    </row>
    <row r="43" spans="2:9" ht="17.25" customHeight="1" thickBot="1">
      <c r="B43" s="614"/>
      <c r="C43" s="615"/>
      <c r="D43" s="248" t="s">
        <v>425</v>
      </c>
      <c r="E43" s="250"/>
      <c r="F43" s="20" t="s">
        <v>435</v>
      </c>
      <c r="G43" s="112" t="s">
        <v>445</v>
      </c>
      <c r="H43" s="18" t="s">
        <v>446</v>
      </c>
      <c r="I43" s="19" t="s">
        <v>447</v>
      </c>
    </row>
    <row r="44" spans="2:9" ht="13.5">
      <c r="B44" s="609" t="s">
        <v>448</v>
      </c>
      <c r="C44" s="610"/>
      <c r="D44" s="616" t="s">
        <v>449</v>
      </c>
      <c r="E44" s="617"/>
      <c r="F44" s="609" t="s">
        <v>450</v>
      </c>
      <c r="G44" s="610"/>
      <c r="H44" s="591" t="s">
        <v>29</v>
      </c>
      <c r="I44" s="592"/>
    </row>
    <row r="45" spans="2:9" ht="13.5">
      <c r="B45" s="611"/>
      <c r="C45" s="612"/>
      <c r="D45" s="618"/>
      <c r="E45" s="619"/>
      <c r="F45" s="611"/>
      <c r="G45" s="612"/>
      <c r="H45" s="593"/>
      <c r="I45" s="594"/>
    </row>
    <row r="46" spans="2:9" ht="17.25" customHeight="1">
      <c r="B46" s="611"/>
      <c r="C46" s="612"/>
      <c r="D46" s="15" t="s">
        <v>451</v>
      </c>
      <c r="E46" s="16" t="s">
        <v>452</v>
      </c>
      <c r="F46" s="110" t="s">
        <v>827</v>
      </c>
      <c r="G46" s="111" t="s">
        <v>808</v>
      </c>
      <c r="H46" s="17" t="s">
        <v>453</v>
      </c>
      <c r="I46" s="16" t="s">
        <v>806</v>
      </c>
    </row>
    <row r="47" spans="2:9" ht="17.25" customHeight="1">
      <c r="B47" s="613">
        <v>40869</v>
      </c>
      <c r="C47" s="612"/>
      <c r="D47" s="15" t="s">
        <v>454</v>
      </c>
      <c r="E47" s="16" t="s">
        <v>455</v>
      </c>
      <c r="F47" s="110" t="s">
        <v>456</v>
      </c>
      <c r="G47" s="111" t="s">
        <v>802</v>
      </c>
      <c r="H47" s="15" t="s">
        <v>427</v>
      </c>
      <c r="I47" s="16" t="s">
        <v>441</v>
      </c>
    </row>
    <row r="48" spans="2:9" ht="17.25" customHeight="1">
      <c r="B48" s="611"/>
      <c r="C48" s="612"/>
      <c r="D48" s="15" t="s">
        <v>457</v>
      </c>
      <c r="E48" s="16" t="s">
        <v>458</v>
      </c>
      <c r="F48" s="110" t="s">
        <v>828</v>
      </c>
      <c r="G48" s="111" t="s">
        <v>459</v>
      </c>
      <c r="H48" s="15" t="s">
        <v>443</v>
      </c>
      <c r="I48" s="16" t="s">
        <v>444</v>
      </c>
    </row>
    <row r="49" spans="2:9" ht="17.25" customHeight="1" thickBot="1">
      <c r="B49" s="614"/>
      <c r="C49" s="615"/>
      <c r="D49" s="18" t="s">
        <v>460</v>
      </c>
      <c r="E49" s="19"/>
      <c r="F49" s="20" t="s">
        <v>832</v>
      </c>
      <c r="G49" s="112" t="s">
        <v>461</v>
      </c>
      <c r="H49" s="18" t="s">
        <v>462</v>
      </c>
      <c r="I49" s="19" t="s">
        <v>463</v>
      </c>
    </row>
    <row r="50" spans="2:9" ht="18.75" customHeight="1">
      <c r="B50" s="609" t="s">
        <v>1480</v>
      </c>
      <c r="C50" s="610"/>
      <c r="D50" s="591" t="s">
        <v>794</v>
      </c>
      <c r="E50" s="592"/>
      <c r="F50" s="609" t="s">
        <v>1481</v>
      </c>
      <c r="G50" s="610"/>
      <c r="H50" s="591" t="s">
        <v>450</v>
      </c>
      <c r="I50" s="592"/>
    </row>
    <row r="51" spans="2:9" ht="18.75" customHeight="1">
      <c r="B51" s="611"/>
      <c r="C51" s="612"/>
      <c r="D51" s="593"/>
      <c r="E51" s="594"/>
      <c r="F51" s="611"/>
      <c r="G51" s="612"/>
      <c r="H51" s="593"/>
      <c r="I51" s="594"/>
    </row>
    <row r="52" spans="2:9" ht="18.75" customHeight="1">
      <c r="B52" s="611"/>
      <c r="C52" s="612"/>
      <c r="D52" s="15" t="s">
        <v>1482</v>
      </c>
      <c r="E52" s="16" t="s">
        <v>1483</v>
      </c>
      <c r="F52" s="110" t="s">
        <v>1484</v>
      </c>
      <c r="G52" s="111" t="s">
        <v>1485</v>
      </c>
      <c r="H52" s="15" t="s">
        <v>1486</v>
      </c>
      <c r="I52" s="16" t="s">
        <v>808</v>
      </c>
    </row>
    <row r="53" spans="2:9" ht="18.75" customHeight="1">
      <c r="B53" s="613">
        <v>40874</v>
      </c>
      <c r="C53" s="612"/>
      <c r="D53" s="15" t="s">
        <v>1487</v>
      </c>
      <c r="E53" s="16" t="s">
        <v>1488</v>
      </c>
      <c r="F53" s="110" t="s">
        <v>1489</v>
      </c>
      <c r="G53" s="111" t="s">
        <v>1490</v>
      </c>
      <c r="H53" s="15" t="s">
        <v>827</v>
      </c>
      <c r="I53" s="16" t="s">
        <v>802</v>
      </c>
    </row>
    <row r="54" spans="2:9" ht="18.75" customHeight="1">
      <c r="B54" s="611"/>
      <c r="C54" s="612"/>
      <c r="D54" s="15" t="s">
        <v>1491</v>
      </c>
      <c r="E54" s="16" t="s">
        <v>1492</v>
      </c>
      <c r="F54" s="110" t="s">
        <v>419</v>
      </c>
      <c r="G54" s="111" t="s">
        <v>1493</v>
      </c>
      <c r="H54" s="15" t="s">
        <v>832</v>
      </c>
      <c r="I54" s="16" t="s">
        <v>1494</v>
      </c>
    </row>
    <row r="55" spans="2:9" ht="18.75" customHeight="1" thickBot="1">
      <c r="B55" s="614"/>
      <c r="C55" s="615"/>
      <c r="D55" s="18" t="s">
        <v>1495</v>
      </c>
      <c r="E55" s="19"/>
      <c r="F55" s="20" t="s">
        <v>1496</v>
      </c>
      <c r="G55" s="112" t="s">
        <v>1497</v>
      </c>
      <c r="H55" s="18" t="s">
        <v>828</v>
      </c>
      <c r="I55" s="19"/>
    </row>
    <row r="56" spans="2:9" ht="18.75" customHeight="1">
      <c r="B56" s="623" t="s">
        <v>1498</v>
      </c>
      <c r="C56" s="617"/>
      <c r="D56" s="616" t="s">
        <v>1481</v>
      </c>
      <c r="E56" s="617"/>
      <c r="F56" s="616" t="s">
        <v>450</v>
      </c>
      <c r="G56" s="617"/>
      <c r="H56" s="616" t="s">
        <v>1499</v>
      </c>
      <c r="I56" s="617"/>
    </row>
    <row r="57" spans="2:9" ht="18.75" customHeight="1">
      <c r="B57" s="618"/>
      <c r="C57" s="619"/>
      <c r="D57" s="618"/>
      <c r="E57" s="619"/>
      <c r="F57" s="618"/>
      <c r="G57" s="619"/>
      <c r="H57" s="618"/>
      <c r="I57" s="619"/>
    </row>
    <row r="58" spans="2:9" ht="18.75" customHeight="1">
      <c r="B58" s="618"/>
      <c r="C58" s="619"/>
      <c r="D58" s="248" t="s">
        <v>1484</v>
      </c>
      <c r="E58" s="249" t="s">
        <v>1485</v>
      </c>
      <c r="F58" s="248" t="s">
        <v>1500</v>
      </c>
      <c r="G58" s="249" t="s">
        <v>808</v>
      </c>
      <c r="H58" s="248" t="s">
        <v>1501</v>
      </c>
      <c r="I58" s="249" t="s">
        <v>1502</v>
      </c>
    </row>
    <row r="59" spans="2:9" ht="18.75" customHeight="1">
      <c r="B59" s="620">
        <v>40873</v>
      </c>
      <c r="C59" s="619"/>
      <c r="D59" s="248" t="s">
        <v>1489</v>
      </c>
      <c r="E59" s="249" t="s">
        <v>1503</v>
      </c>
      <c r="F59" s="248" t="s">
        <v>827</v>
      </c>
      <c r="G59" s="249" t="s">
        <v>802</v>
      </c>
      <c r="H59" s="248" t="s">
        <v>1504</v>
      </c>
      <c r="I59" s="249" t="s">
        <v>1505</v>
      </c>
    </row>
    <row r="60" spans="1:9" ht="18.75" customHeight="1">
      <c r="A60" s="253"/>
      <c r="B60" s="618"/>
      <c r="C60" s="619"/>
      <c r="D60" s="248" t="s">
        <v>1506</v>
      </c>
      <c r="E60" s="249" t="s">
        <v>1507</v>
      </c>
      <c r="F60" s="248" t="s">
        <v>832</v>
      </c>
      <c r="G60" s="249" t="s">
        <v>1494</v>
      </c>
      <c r="H60" s="248" t="s">
        <v>1508</v>
      </c>
      <c r="I60" s="249" t="s">
        <v>1509</v>
      </c>
    </row>
    <row r="61" spans="2:9" ht="18.75" customHeight="1">
      <c r="B61" s="618"/>
      <c r="C61" s="619"/>
      <c r="D61" s="248" t="s">
        <v>1510</v>
      </c>
      <c r="E61" s="249"/>
      <c r="F61" s="248" t="s">
        <v>1511</v>
      </c>
      <c r="G61" s="249" t="s">
        <v>1512</v>
      </c>
      <c r="H61" s="248" t="s">
        <v>1513</v>
      </c>
      <c r="I61" s="249" t="s">
        <v>1514</v>
      </c>
    </row>
    <row r="62" spans="2:9" ht="18.75" customHeight="1" thickBot="1">
      <c r="B62" s="621"/>
      <c r="C62" s="622"/>
      <c r="D62" s="256" t="s">
        <v>1496</v>
      </c>
      <c r="E62" s="250"/>
      <c r="F62" s="256" t="s">
        <v>828</v>
      </c>
      <c r="G62" s="257"/>
      <c r="H62" s="256"/>
      <c r="I62" s="250" t="s">
        <v>1515</v>
      </c>
    </row>
    <row r="63" spans="2:9" ht="18.75" customHeight="1">
      <c r="B63" s="586" t="s">
        <v>1624</v>
      </c>
      <c r="C63" s="587"/>
      <c r="D63" s="590" t="s">
        <v>794</v>
      </c>
      <c r="E63" s="587"/>
      <c r="F63" s="591" t="s">
        <v>29</v>
      </c>
      <c r="G63" s="592"/>
      <c r="H63" s="591" t="s">
        <v>450</v>
      </c>
      <c r="I63" s="592"/>
    </row>
    <row r="64" spans="2:9" ht="18.75" customHeight="1">
      <c r="B64" s="588"/>
      <c r="C64" s="589"/>
      <c r="D64" s="588"/>
      <c r="E64" s="589"/>
      <c r="F64" s="593"/>
      <c r="G64" s="594"/>
      <c r="H64" s="593"/>
      <c r="I64" s="594"/>
    </row>
    <row r="65" spans="2:9" ht="18.75" customHeight="1">
      <c r="B65" s="588"/>
      <c r="C65" s="589"/>
      <c r="D65" s="251" t="s">
        <v>1482</v>
      </c>
      <c r="E65" s="252" t="s">
        <v>1670</v>
      </c>
      <c r="F65" s="17" t="s">
        <v>453</v>
      </c>
      <c r="G65" s="16" t="s">
        <v>806</v>
      </c>
      <c r="H65" s="15" t="s">
        <v>1486</v>
      </c>
      <c r="I65" s="16" t="s">
        <v>808</v>
      </c>
    </row>
    <row r="66" spans="2:9" ht="18.75" customHeight="1">
      <c r="B66" s="595">
        <v>40865</v>
      </c>
      <c r="C66" s="589"/>
      <c r="D66" s="251" t="s">
        <v>1667</v>
      </c>
      <c r="E66" s="252" t="s">
        <v>1671</v>
      </c>
      <c r="F66" s="15" t="s">
        <v>427</v>
      </c>
      <c r="G66" s="16" t="s">
        <v>1672</v>
      </c>
      <c r="H66" s="15" t="s">
        <v>827</v>
      </c>
      <c r="I66" s="16" t="s">
        <v>1674</v>
      </c>
    </row>
    <row r="67" spans="1:9" ht="18.75" customHeight="1">
      <c r="A67" s="253"/>
      <c r="B67" s="588"/>
      <c r="C67" s="589"/>
      <c r="D67" s="251" t="s">
        <v>1669</v>
      </c>
      <c r="E67" s="252" t="s">
        <v>1492</v>
      </c>
      <c r="F67" s="15" t="s">
        <v>829</v>
      </c>
      <c r="G67" s="16" t="s">
        <v>444</v>
      </c>
      <c r="H67" s="15" t="s">
        <v>832</v>
      </c>
      <c r="I67" s="16" t="s">
        <v>1675</v>
      </c>
    </row>
    <row r="68" spans="2:9" ht="18.75" customHeight="1" thickBot="1">
      <c r="B68" s="588"/>
      <c r="C68" s="589"/>
      <c r="D68" s="254" t="s">
        <v>1668</v>
      </c>
      <c r="E68" s="255"/>
      <c r="F68" s="18" t="s">
        <v>817</v>
      </c>
      <c r="G68" s="19" t="s">
        <v>463</v>
      </c>
      <c r="H68" s="18" t="s">
        <v>1673</v>
      </c>
      <c r="I68" s="19" t="s">
        <v>1676</v>
      </c>
    </row>
    <row r="69" spans="2:9" ht="18.75" customHeight="1" thickBot="1">
      <c r="B69" s="596"/>
      <c r="C69" s="597"/>
      <c r="D69" s="254"/>
      <c r="E69" s="255"/>
      <c r="F69" s="256"/>
      <c r="G69" s="257"/>
      <c r="H69" s="256"/>
      <c r="I69" s="250"/>
    </row>
  </sheetData>
  <sheetProtection/>
  <mergeCells count="54">
    <mergeCell ref="H56:I57"/>
    <mergeCell ref="B47:C49"/>
    <mergeCell ref="B59:C62"/>
    <mergeCell ref="B50:C52"/>
    <mergeCell ref="D50:E51"/>
    <mergeCell ref="F50:G51"/>
    <mergeCell ref="H50:I51"/>
    <mergeCell ref="B53:C55"/>
    <mergeCell ref="B56:C58"/>
    <mergeCell ref="D56:E57"/>
    <mergeCell ref="F56:G57"/>
    <mergeCell ref="B38:C40"/>
    <mergeCell ref="D38:E39"/>
    <mergeCell ref="F38:G39"/>
    <mergeCell ref="H38:I39"/>
    <mergeCell ref="B41:C43"/>
    <mergeCell ref="B44:C46"/>
    <mergeCell ref="D44:E45"/>
    <mergeCell ref="F44:G45"/>
    <mergeCell ref="H44:I45"/>
    <mergeCell ref="B29:C31"/>
    <mergeCell ref="B32:C34"/>
    <mergeCell ref="D32:E33"/>
    <mergeCell ref="F32:G33"/>
    <mergeCell ref="H32:I33"/>
    <mergeCell ref="B35:C37"/>
    <mergeCell ref="B20:C22"/>
    <mergeCell ref="D20:E21"/>
    <mergeCell ref="F20:G21"/>
    <mergeCell ref="H20:I21"/>
    <mergeCell ref="B23:C25"/>
    <mergeCell ref="B26:C28"/>
    <mergeCell ref="D26:E27"/>
    <mergeCell ref="F26:G27"/>
    <mergeCell ref="H26:I27"/>
    <mergeCell ref="B8:C10"/>
    <mergeCell ref="D8:E9"/>
    <mergeCell ref="F8:G9"/>
    <mergeCell ref="H8:I9"/>
    <mergeCell ref="B11:C13"/>
    <mergeCell ref="B14:C19"/>
    <mergeCell ref="D14:E15"/>
    <mergeCell ref="F14:G15"/>
    <mergeCell ref="H14:I15"/>
    <mergeCell ref="B63:C65"/>
    <mergeCell ref="D63:E64"/>
    <mergeCell ref="F63:G64"/>
    <mergeCell ref="H63:I64"/>
    <mergeCell ref="B66:C69"/>
    <mergeCell ref="B2:H3"/>
    <mergeCell ref="B6:C7"/>
    <mergeCell ref="D6:E7"/>
    <mergeCell ref="F6:G7"/>
    <mergeCell ref="H6:I7"/>
  </mergeCells>
  <printOptions/>
  <pageMargins left="0" right="0" top="0" bottom="0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00"/>
  <sheetViews>
    <sheetView zoomScaleSheetLayoutView="100" zoomScalePageLayoutView="0" workbookViewId="0" topLeftCell="A557">
      <selection activeCell="R557" sqref="C1:R16384"/>
    </sheetView>
  </sheetViews>
  <sheetFormatPr defaultColWidth="16.125" defaultRowHeight="13.5" customHeight="1"/>
  <cols>
    <col min="1" max="1" width="8.00390625" style="3" customWidth="1"/>
    <col min="2" max="2" width="4.75390625" style="3" customWidth="1"/>
    <col min="3" max="9" width="1.875" style="3" hidden="1" customWidth="1"/>
    <col min="10" max="11" width="1.875" style="1" hidden="1" customWidth="1"/>
    <col min="12" max="18" width="1.875" style="3" hidden="1" customWidth="1"/>
    <col min="19" max="19" width="4.75390625" style="3" customWidth="1"/>
    <col min="20" max="16384" width="16.125" style="3" customWidth="1"/>
  </cols>
  <sheetData>
    <row r="1" spans="2:12" ht="13.5">
      <c r="B1" s="624" t="s">
        <v>895</v>
      </c>
      <c r="C1" s="624"/>
      <c r="D1" s="625" t="s">
        <v>30</v>
      </c>
      <c r="E1" s="625"/>
      <c r="F1" s="625"/>
      <c r="G1" s="625"/>
      <c r="H1" s="3" t="s">
        <v>597</v>
      </c>
      <c r="I1" s="626" t="s">
        <v>598</v>
      </c>
      <c r="J1" s="626"/>
      <c r="K1" s="626"/>
      <c r="L1" s="106"/>
    </row>
    <row r="2" spans="2:12" ht="13.5">
      <c r="B2" s="624"/>
      <c r="C2" s="624"/>
      <c r="D2" s="625"/>
      <c r="E2" s="625"/>
      <c r="F2" s="625"/>
      <c r="G2" s="625"/>
      <c r="H2" s="86">
        <f>COUNTIF(M5:M22,"東近江市")</f>
        <v>1</v>
      </c>
      <c r="J2" s="3"/>
      <c r="K2" s="3"/>
      <c r="L2" s="106"/>
    </row>
    <row r="3" spans="2:12" ht="13.5">
      <c r="B3" s="104" t="s">
        <v>31</v>
      </c>
      <c r="C3" s="104"/>
      <c r="D3" s="85" t="s">
        <v>521</v>
      </c>
      <c r="F3" s="106"/>
      <c r="I3" s="627">
        <f>H2/COUNTA(M5:M24)</f>
        <v>0.05</v>
      </c>
      <c r="J3" s="627"/>
      <c r="K3" s="627"/>
      <c r="L3" s="106"/>
    </row>
    <row r="4" spans="2:12" ht="13.5">
      <c r="B4" s="632" t="s">
        <v>32</v>
      </c>
      <c r="C4" s="632"/>
      <c r="D4" s="3" t="s">
        <v>522</v>
      </c>
      <c r="F4" s="106"/>
      <c r="G4" s="3" t="str">
        <f>B4&amp;C4</f>
        <v>アビックＢＢ</v>
      </c>
      <c r="K4" s="103">
        <f>IF(J4="","",(2012-J4))</f>
      </c>
      <c r="L4" s="106"/>
    </row>
    <row r="5" spans="1:13" ht="13.5">
      <c r="A5" s="3" t="s">
        <v>33</v>
      </c>
      <c r="B5" s="104" t="s">
        <v>34</v>
      </c>
      <c r="C5" s="104" t="s">
        <v>35</v>
      </c>
      <c r="D5" s="3" t="str">
        <f>$B$3</f>
        <v>アビック</v>
      </c>
      <c r="F5" s="106" t="str">
        <f>A5</f>
        <v>あ０１</v>
      </c>
      <c r="G5" s="3" t="str">
        <f>B5&amp;C5</f>
        <v>水野圭補</v>
      </c>
      <c r="H5" s="2" t="str">
        <f>$B$4</f>
        <v>アビックＢＢ</v>
      </c>
      <c r="I5" s="2" t="s">
        <v>601</v>
      </c>
      <c r="J5" s="125">
        <v>1973</v>
      </c>
      <c r="K5" s="103">
        <f aca="true" t="shared" si="0" ref="K5:K24">IF(J5="","",(2018-J5))</f>
        <v>45</v>
      </c>
      <c r="L5" s="106" t="str">
        <f aca="true" t="shared" si="1" ref="L5:L28">IF(G5="","",IF(COUNTIF($G$6:$G$592,G5)&gt;1,"2重登録","OK"))</f>
        <v>OK</v>
      </c>
      <c r="M5" s="104" t="s">
        <v>864</v>
      </c>
    </row>
    <row r="6" spans="1:13" ht="13.5">
      <c r="A6" s="3" t="s">
        <v>36</v>
      </c>
      <c r="B6" s="3" t="s">
        <v>505</v>
      </c>
      <c r="C6" s="3" t="s">
        <v>37</v>
      </c>
      <c r="D6" s="3" t="str">
        <f aca="true" t="shared" si="2" ref="D6:D24">$B$3</f>
        <v>アビック</v>
      </c>
      <c r="F6" s="3" t="str">
        <f>A6</f>
        <v>あ０２</v>
      </c>
      <c r="G6" s="3" t="str">
        <f>B6&amp;C6</f>
        <v>青木重之</v>
      </c>
      <c r="H6" s="2" t="str">
        <f aca="true" t="shared" si="3" ref="H6:H24">$B$4</f>
        <v>アビックＢＢ</v>
      </c>
      <c r="I6" s="2" t="s">
        <v>601</v>
      </c>
      <c r="J6" s="1">
        <v>1971</v>
      </c>
      <c r="K6" s="103">
        <f t="shared" si="0"/>
        <v>47</v>
      </c>
      <c r="L6" s="106" t="str">
        <f t="shared" si="1"/>
        <v>OK</v>
      </c>
      <c r="M6" s="104" t="s">
        <v>574</v>
      </c>
    </row>
    <row r="7" spans="1:13" ht="13.5">
      <c r="A7" s="3" t="s">
        <v>896</v>
      </c>
      <c r="B7" s="104" t="s">
        <v>897</v>
      </c>
      <c r="C7" s="104" t="s">
        <v>38</v>
      </c>
      <c r="D7" s="3" t="str">
        <f t="shared" si="2"/>
        <v>アビック</v>
      </c>
      <c r="F7" s="106" t="str">
        <f>A7</f>
        <v>あ０３</v>
      </c>
      <c r="G7" s="3" t="str">
        <f>B7&amp;C7</f>
        <v>乾　勝彦</v>
      </c>
      <c r="H7" s="2" t="str">
        <f t="shared" si="3"/>
        <v>アビックＢＢ</v>
      </c>
      <c r="I7" s="2" t="s">
        <v>601</v>
      </c>
      <c r="J7" s="125">
        <v>1970</v>
      </c>
      <c r="K7" s="103">
        <f t="shared" si="0"/>
        <v>48</v>
      </c>
      <c r="L7" s="106" t="str">
        <f t="shared" si="1"/>
        <v>OK</v>
      </c>
      <c r="M7" s="104" t="s">
        <v>880</v>
      </c>
    </row>
    <row r="8" spans="1:13" ht="13.5">
      <c r="A8" s="3" t="s">
        <v>898</v>
      </c>
      <c r="B8" s="104" t="s">
        <v>701</v>
      </c>
      <c r="C8" s="104" t="s">
        <v>39</v>
      </c>
      <c r="D8" s="3" t="str">
        <f t="shared" si="2"/>
        <v>アビック</v>
      </c>
      <c r="F8" s="106" t="str">
        <f aca="true" t="shared" si="4" ref="F8:F24">A8</f>
        <v>あ０４</v>
      </c>
      <c r="G8" s="3" t="str">
        <f aca="true" t="shared" si="5" ref="G8:G20">B8&amp;C8</f>
        <v>佐藤政之</v>
      </c>
      <c r="H8" s="2" t="str">
        <f t="shared" si="3"/>
        <v>アビックＢＢ</v>
      </c>
      <c r="I8" s="2" t="s">
        <v>601</v>
      </c>
      <c r="J8" s="125">
        <v>1972</v>
      </c>
      <c r="K8" s="103">
        <f t="shared" si="0"/>
        <v>46</v>
      </c>
      <c r="L8" s="106" t="str">
        <f t="shared" si="1"/>
        <v>OK</v>
      </c>
      <c r="M8" s="104" t="s">
        <v>880</v>
      </c>
    </row>
    <row r="9" spans="1:13" ht="13.5">
      <c r="A9" s="3" t="s">
        <v>899</v>
      </c>
      <c r="B9" s="104" t="s">
        <v>631</v>
      </c>
      <c r="C9" s="104" t="s">
        <v>900</v>
      </c>
      <c r="D9" s="3" t="str">
        <f t="shared" si="2"/>
        <v>アビック</v>
      </c>
      <c r="F9" s="106" t="str">
        <f t="shared" si="4"/>
        <v>あ０５</v>
      </c>
      <c r="G9" s="3" t="str">
        <f t="shared" si="5"/>
        <v>中村　亨</v>
      </c>
      <c r="H9" s="2" t="str">
        <f t="shared" si="3"/>
        <v>アビックＢＢ</v>
      </c>
      <c r="I9" s="2" t="s">
        <v>601</v>
      </c>
      <c r="J9" s="125">
        <v>1969</v>
      </c>
      <c r="K9" s="103">
        <f t="shared" si="0"/>
        <v>49</v>
      </c>
      <c r="L9" s="106" t="str">
        <f t="shared" si="1"/>
        <v>OK</v>
      </c>
      <c r="M9" s="104" t="s">
        <v>880</v>
      </c>
    </row>
    <row r="10" spans="1:13" ht="13.5">
      <c r="A10" s="3" t="s">
        <v>901</v>
      </c>
      <c r="B10" s="104" t="s">
        <v>40</v>
      </c>
      <c r="C10" s="104" t="s">
        <v>41</v>
      </c>
      <c r="D10" s="3" t="str">
        <f t="shared" si="2"/>
        <v>アビック</v>
      </c>
      <c r="F10" s="106" t="str">
        <f t="shared" si="4"/>
        <v>あ０６</v>
      </c>
      <c r="G10" s="3" t="str">
        <f t="shared" si="5"/>
        <v>谷崎真也</v>
      </c>
      <c r="H10" s="2" t="str">
        <f t="shared" si="3"/>
        <v>アビックＢＢ</v>
      </c>
      <c r="I10" s="2" t="s">
        <v>601</v>
      </c>
      <c r="J10" s="125">
        <v>1972</v>
      </c>
      <c r="K10" s="103">
        <f t="shared" si="0"/>
        <v>46</v>
      </c>
      <c r="L10" s="106" t="str">
        <f t="shared" si="1"/>
        <v>OK</v>
      </c>
      <c r="M10" s="104" t="s">
        <v>42</v>
      </c>
    </row>
    <row r="11" spans="1:13" ht="13.5">
      <c r="A11" s="3" t="s">
        <v>902</v>
      </c>
      <c r="B11" s="104" t="s">
        <v>43</v>
      </c>
      <c r="C11" s="104" t="s">
        <v>44</v>
      </c>
      <c r="D11" s="3" t="str">
        <f t="shared" si="2"/>
        <v>アビック</v>
      </c>
      <c r="F11" s="106" t="str">
        <f t="shared" si="4"/>
        <v>あ０７</v>
      </c>
      <c r="G11" s="3" t="str">
        <f t="shared" si="5"/>
        <v>齋田至</v>
      </c>
      <c r="H11" s="2" t="str">
        <f t="shared" si="3"/>
        <v>アビックＢＢ</v>
      </c>
      <c r="I11" s="2" t="s">
        <v>601</v>
      </c>
      <c r="J11" s="125">
        <v>1970</v>
      </c>
      <c r="K11" s="103">
        <f t="shared" si="0"/>
        <v>48</v>
      </c>
      <c r="L11" s="106" t="str">
        <f t="shared" si="1"/>
        <v>OK</v>
      </c>
      <c r="M11" s="104" t="s">
        <v>864</v>
      </c>
    </row>
    <row r="12" spans="1:13" ht="13.5">
      <c r="A12" s="3" t="s">
        <v>903</v>
      </c>
      <c r="B12" s="90" t="s">
        <v>43</v>
      </c>
      <c r="C12" s="90" t="s">
        <v>533</v>
      </c>
      <c r="D12" s="3" t="str">
        <f t="shared" si="2"/>
        <v>アビック</v>
      </c>
      <c r="F12" s="106" t="str">
        <f t="shared" si="4"/>
        <v>あ０８</v>
      </c>
      <c r="G12" s="3" t="str">
        <f t="shared" si="5"/>
        <v>齋田優子</v>
      </c>
      <c r="H12" s="2" t="str">
        <f t="shared" si="3"/>
        <v>アビックＢＢ</v>
      </c>
      <c r="I12" s="109" t="s">
        <v>840</v>
      </c>
      <c r="J12" s="125">
        <v>1970</v>
      </c>
      <c r="K12" s="103">
        <f t="shared" si="0"/>
        <v>48</v>
      </c>
      <c r="L12" s="106" t="str">
        <f t="shared" si="1"/>
        <v>OK</v>
      </c>
      <c r="M12" s="104" t="s">
        <v>864</v>
      </c>
    </row>
    <row r="13" spans="1:13" ht="13.5">
      <c r="A13" s="3" t="s">
        <v>904</v>
      </c>
      <c r="B13" s="104" t="s">
        <v>45</v>
      </c>
      <c r="C13" s="104" t="s">
        <v>905</v>
      </c>
      <c r="D13" s="3" t="str">
        <f t="shared" si="2"/>
        <v>アビック</v>
      </c>
      <c r="F13" s="106" t="str">
        <f t="shared" si="4"/>
        <v>あ０９</v>
      </c>
      <c r="G13" s="3" t="str">
        <f t="shared" si="5"/>
        <v>平居　崇</v>
      </c>
      <c r="H13" s="2" t="str">
        <f t="shared" si="3"/>
        <v>アビックＢＢ</v>
      </c>
      <c r="I13" s="2" t="s">
        <v>601</v>
      </c>
      <c r="J13" s="125">
        <v>1972</v>
      </c>
      <c r="K13" s="103">
        <f t="shared" si="0"/>
        <v>46</v>
      </c>
      <c r="L13" s="106" t="str">
        <f t="shared" si="1"/>
        <v>OK</v>
      </c>
      <c r="M13" s="104" t="s">
        <v>46</v>
      </c>
    </row>
    <row r="14" spans="1:13" ht="13.5">
      <c r="A14" s="3" t="s">
        <v>906</v>
      </c>
      <c r="B14" s="104" t="s">
        <v>47</v>
      </c>
      <c r="C14" s="104" t="s">
        <v>907</v>
      </c>
      <c r="D14" s="3" t="str">
        <f t="shared" si="2"/>
        <v>アビック</v>
      </c>
      <c r="F14" s="106" t="str">
        <f t="shared" si="4"/>
        <v>あ１０</v>
      </c>
      <c r="G14" s="3" t="str">
        <f t="shared" si="5"/>
        <v>土居　悟</v>
      </c>
      <c r="H14" s="2" t="str">
        <f t="shared" si="3"/>
        <v>アビックＢＢ</v>
      </c>
      <c r="I14" s="2" t="s">
        <v>601</v>
      </c>
      <c r="J14" s="125">
        <v>1969</v>
      </c>
      <c r="K14" s="103">
        <f t="shared" si="0"/>
        <v>49</v>
      </c>
      <c r="L14" s="106" t="str">
        <f t="shared" si="1"/>
        <v>OK</v>
      </c>
      <c r="M14" s="104" t="s">
        <v>586</v>
      </c>
    </row>
    <row r="15" spans="1:13" ht="13.5">
      <c r="A15" s="3" t="s">
        <v>908</v>
      </c>
      <c r="B15" s="90" t="s">
        <v>509</v>
      </c>
      <c r="C15" s="90" t="s">
        <v>909</v>
      </c>
      <c r="D15" s="3" t="str">
        <f t="shared" si="2"/>
        <v>アビック</v>
      </c>
      <c r="F15" s="106" t="str">
        <f t="shared" si="4"/>
        <v>あ１１</v>
      </c>
      <c r="G15" s="3" t="str">
        <f t="shared" si="5"/>
        <v>野上恵梨子</v>
      </c>
      <c r="H15" s="2" t="str">
        <f t="shared" si="3"/>
        <v>アビックＢＢ</v>
      </c>
      <c r="I15" s="109" t="s">
        <v>840</v>
      </c>
      <c r="J15" s="125">
        <v>1987</v>
      </c>
      <c r="K15" s="103">
        <f t="shared" si="0"/>
        <v>31</v>
      </c>
      <c r="L15" s="106" t="str">
        <f t="shared" si="1"/>
        <v>OK</v>
      </c>
      <c r="M15" s="104" t="s">
        <v>910</v>
      </c>
    </row>
    <row r="16" spans="1:13" ht="13.5">
      <c r="A16" s="3" t="s">
        <v>911</v>
      </c>
      <c r="B16" s="90" t="s">
        <v>48</v>
      </c>
      <c r="C16" s="90" t="s">
        <v>49</v>
      </c>
      <c r="D16" s="3" t="str">
        <f t="shared" si="2"/>
        <v>アビック</v>
      </c>
      <c r="F16" s="106" t="str">
        <f t="shared" si="4"/>
        <v>あ１２</v>
      </c>
      <c r="G16" s="3" t="str">
        <f t="shared" si="5"/>
        <v>西山抄千代</v>
      </c>
      <c r="H16" s="2" t="str">
        <f t="shared" si="3"/>
        <v>アビックＢＢ</v>
      </c>
      <c r="I16" s="109" t="s">
        <v>840</v>
      </c>
      <c r="J16" s="125">
        <v>1972</v>
      </c>
      <c r="K16" s="103">
        <f t="shared" si="0"/>
        <v>46</v>
      </c>
      <c r="L16" s="106" t="str">
        <f t="shared" si="1"/>
        <v>OK</v>
      </c>
      <c r="M16" s="104" t="s">
        <v>869</v>
      </c>
    </row>
    <row r="17" spans="1:13" ht="13.5">
      <c r="A17" s="3" t="s">
        <v>912</v>
      </c>
      <c r="B17" s="90" t="s">
        <v>50</v>
      </c>
      <c r="C17" s="90" t="s">
        <v>51</v>
      </c>
      <c r="D17" s="3" t="str">
        <f t="shared" si="2"/>
        <v>アビック</v>
      </c>
      <c r="F17" s="106" t="str">
        <f t="shared" si="4"/>
        <v>あ１３</v>
      </c>
      <c r="G17" s="3" t="str">
        <f t="shared" si="5"/>
        <v>三原啓子</v>
      </c>
      <c r="H17" s="2" t="str">
        <f t="shared" si="3"/>
        <v>アビックＢＢ</v>
      </c>
      <c r="I17" s="109" t="s">
        <v>840</v>
      </c>
      <c r="J17" s="125">
        <v>1964</v>
      </c>
      <c r="K17" s="103">
        <f t="shared" si="0"/>
        <v>54</v>
      </c>
      <c r="L17" s="106" t="str">
        <f t="shared" si="1"/>
        <v>OK</v>
      </c>
      <c r="M17" s="104" t="s">
        <v>864</v>
      </c>
    </row>
    <row r="18" spans="1:13" ht="13.5">
      <c r="A18" s="3" t="s">
        <v>913</v>
      </c>
      <c r="B18" s="104" t="s">
        <v>52</v>
      </c>
      <c r="C18" s="104" t="s">
        <v>53</v>
      </c>
      <c r="D18" s="3" t="str">
        <f t="shared" si="2"/>
        <v>アビック</v>
      </c>
      <c r="F18" s="106" t="str">
        <f t="shared" si="4"/>
        <v>あ１４</v>
      </c>
      <c r="G18" s="3" t="str">
        <f t="shared" si="5"/>
        <v>落合良弘</v>
      </c>
      <c r="H18" s="2" t="str">
        <f t="shared" si="3"/>
        <v>アビックＢＢ</v>
      </c>
      <c r="I18" s="2" t="s">
        <v>601</v>
      </c>
      <c r="J18" s="125">
        <v>1968</v>
      </c>
      <c r="K18" s="103">
        <f t="shared" si="0"/>
        <v>50</v>
      </c>
      <c r="L18" s="106" t="str">
        <f t="shared" si="1"/>
        <v>OK</v>
      </c>
      <c r="M18" s="104" t="s">
        <v>867</v>
      </c>
    </row>
    <row r="19" spans="1:13" s="126" customFormat="1" ht="13.5">
      <c r="A19" s="3" t="s">
        <v>914</v>
      </c>
      <c r="B19" s="104" t="s">
        <v>54</v>
      </c>
      <c r="C19" s="104" t="s">
        <v>915</v>
      </c>
      <c r="D19" s="3" t="str">
        <f t="shared" si="2"/>
        <v>アビック</v>
      </c>
      <c r="F19" s="106" t="str">
        <f t="shared" si="4"/>
        <v>あ１５</v>
      </c>
      <c r="G19" s="3" t="str">
        <f t="shared" si="5"/>
        <v>杉原　徹</v>
      </c>
      <c r="H19" s="2" t="str">
        <f t="shared" si="3"/>
        <v>アビックＢＢ</v>
      </c>
      <c r="I19" s="2" t="s">
        <v>601</v>
      </c>
      <c r="J19" s="125">
        <v>1990</v>
      </c>
      <c r="K19" s="103">
        <f t="shared" si="0"/>
        <v>28</v>
      </c>
      <c r="L19" s="106" t="str">
        <f t="shared" si="1"/>
        <v>OK</v>
      </c>
      <c r="M19" s="104" t="s">
        <v>864</v>
      </c>
    </row>
    <row r="20" spans="1:14" s="126" customFormat="1" ht="13.5">
      <c r="A20" s="3" t="s">
        <v>916</v>
      </c>
      <c r="B20" s="127" t="s">
        <v>917</v>
      </c>
      <c r="C20" s="127" t="s">
        <v>782</v>
      </c>
      <c r="D20" s="3" t="str">
        <f t="shared" si="2"/>
        <v>アビック</v>
      </c>
      <c r="E20" s="3"/>
      <c r="F20" s="3" t="str">
        <f t="shared" si="4"/>
        <v>あ１６</v>
      </c>
      <c r="G20" s="3" t="str">
        <f t="shared" si="5"/>
        <v>澤村直子</v>
      </c>
      <c r="H20" s="2" t="str">
        <f t="shared" si="3"/>
        <v>アビックＢＢ</v>
      </c>
      <c r="I20" s="109" t="s">
        <v>840</v>
      </c>
      <c r="J20" s="3">
        <v>1967</v>
      </c>
      <c r="K20" s="3">
        <f t="shared" si="0"/>
        <v>51</v>
      </c>
      <c r="L20" s="3" t="str">
        <f t="shared" si="1"/>
        <v>OK</v>
      </c>
      <c r="M20" s="127" t="s">
        <v>868</v>
      </c>
      <c r="N20" s="128"/>
    </row>
    <row r="21" spans="1:13" s="126" customFormat="1" ht="13.5">
      <c r="A21" s="129" t="s">
        <v>918</v>
      </c>
      <c r="B21" s="130" t="s">
        <v>919</v>
      </c>
      <c r="C21" s="130" t="s">
        <v>920</v>
      </c>
      <c r="D21" s="3" t="str">
        <f t="shared" si="2"/>
        <v>アビック</v>
      </c>
      <c r="E21" s="131"/>
      <c r="F21" s="129" t="str">
        <f t="shared" si="4"/>
        <v>あ１７</v>
      </c>
      <c r="G21" s="129" t="str">
        <f>B21&amp;C21</f>
        <v>松居眞由美</v>
      </c>
      <c r="H21" s="2" t="str">
        <f t="shared" si="3"/>
        <v>アビックＢＢ</v>
      </c>
      <c r="I21" s="109" t="s">
        <v>840</v>
      </c>
      <c r="J21" s="132">
        <v>1956</v>
      </c>
      <c r="K21" s="132">
        <f t="shared" si="0"/>
        <v>62</v>
      </c>
      <c r="L21" s="133" t="str">
        <f t="shared" si="1"/>
        <v>OK</v>
      </c>
      <c r="M21" s="133" t="s">
        <v>921</v>
      </c>
    </row>
    <row r="22" spans="1:13" s="126" customFormat="1" ht="13.5">
      <c r="A22" s="133" t="s">
        <v>922</v>
      </c>
      <c r="B22" s="130" t="s">
        <v>923</v>
      </c>
      <c r="C22" s="130" t="s">
        <v>924</v>
      </c>
      <c r="D22" s="3" t="str">
        <f t="shared" si="2"/>
        <v>アビック</v>
      </c>
      <c r="E22" s="131"/>
      <c r="F22" s="133" t="str">
        <f t="shared" si="4"/>
        <v>あ１８</v>
      </c>
      <c r="G22" s="133" t="str">
        <f>B22&amp;C22</f>
        <v>治田沙映子</v>
      </c>
      <c r="H22" s="2" t="str">
        <f t="shared" si="3"/>
        <v>アビックＢＢ</v>
      </c>
      <c r="I22" s="109" t="s">
        <v>840</v>
      </c>
      <c r="J22" s="132">
        <v>1983</v>
      </c>
      <c r="K22" s="132">
        <f t="shared" si="0"/>
        <v>35</v>
      </c>
      <c r="L22" s="133" t="str">
        <f t="shared" si="1"/>
        <v>OK</v>
      </c>
      <c r="M22" s="133" t="s">
        <v>876</v>
      </c>
    </row>
    <row r="23" spans="1:13" s="126" customFormat="1" ht="13.5">
      <c r="A23" s="3" t="s">
        <v>925</v>
      </c>
      <c r="B23" s="130" t="s">
        <v>926</v>
      </c>
      <c r="C23" s="130" t="s">
        <v>927</v>
      </c>
      <c r="D23" s="3" t="str">
        <f t="shared" si="2"/>
        <v>アビック</v>
      </c>
      <c r="F23" s="133" t="str">
        <f t="shared" si="4"/>
        <v>あ１９</v>
      </c>
      <c r="G23" s="133" t="str">
        <f>B23&amp;C23</f>
        <v>寺本　恵</v>
      </c>
      <c r="H23" s="2" t="str">
        <f t="shared" si="3"/>
        <v>アビックＢＢ</v>
      </c>
      <c r="I23" s="109" t="s">
        <v>840</v>
      </c>
      <c r="J23" s="132">
        <v>1986</v>
      </c>
      <c r="K23" s="132">
        <f t="shared" si="0"/>
        <v>32</v>
      </c>
      <c r="L23" s="133" t="str">
        <f t="shared" si="1"/>
        <v>OK</v>
      </c>
      <c r="M23" s="133" t="s">
        <v>525</v>
      </c>
    </row>
    <row r="24" spans="1:13" s="126" customFormat="1" ht="13.5">
      <c r="A24" s="3" t="s">
        <v>928</v>
      </c>
      <c r="B24" s="130" t="s">
        <v>615</v>
      </c>
      <c r="C24" s="130" t="s">
        <v>78</v>
      </c>
      <c r="D24" s="3" t="str">
        <f t="shared" si="2"/>
        <v>アビック</v>
      </c>
      <c r="F24" s="133" t="str">
        <f t="shared" si="4"/>
        <v>あ２０</v>
      </c>
      <c r="G24" s="133" t="str">
        <f>B24&amp;C24</f>
        <v>成宮まき</v>
      </c>
      <c r="H24" s="2" t="str">
        <f t="shared" si="3"/>
        <v>アビックＢＢ</v>
      </c>
      <c r="I24" s="109" t="s">
        <v>840</v>
      </c>
      <c r="J24" s="132">
        <v>1970</v>
      </c>
      <c r="K24" s="132">
        <f t="shared" si="0"/>
        <v>48</v>
      </c>
      <c r="L24" s="133" t="str">
        <f t="shared" si="1"/>
        <v>OK</v>
      </c>
      <c r="M24" s="104" t="s">
        <v>864</v>
      </c>
    </row>
    <row r="25" spans="1:13" s="126" customFormat="1" ht="13.5">
      <c r="A25" s="3"/>
      <c r="B25" s="104"/>
      <c r="C25" s="104"/>
      <c r="D25" s="3"/>
      <c r="F25" s="106"/>
      <c r="G25" s="3"/>
      <c r="H25" s="2"/>
      <c r="I25" s="2"/>
      <c r="J25" s="125"/>
      <c r="K25" s="103"/>
      <c r="L25" s="133">
        <f t="shared" si="1"/>
      </c>
      <c r="M25" s="104"/>
    </row>
    <row r="26" spans="1:13" s="126" customFormat="1" ht="13.5">
      <c r="A26" s="3"/>
      <c r="B26" s="104"/>
      <c r="C26" s="104"/>
      <c r="D26" s="3"/>
      <c r="F26" s="106"/>
      <c r="G26" s="3"/>
      <c r="H26" s="2"/>
      <c r="I26" s="2"/>
      <c r="J26" s="125"/>
      <c r="K26" s="103"/>
      <c r="L26" s="133">
        <f t="shared" si="1"/>
      </c>
      <c r="M26" s="104"/>
    </row>
    <row r="27" spans="2:12" s="134" customFormat="1" ht="13.5">
      <c r="B27" s="628" t="s">
        <v>929</v>
      </c>
      <c r="C27" s="628"/>
      <c r="D27" s="628" t="s">
        <v>464</v>
      </c>
      <c r="E27" s="628"/>
      <c r="F27" s="628"/>
      <c r="G27" s="628"/>
      <c r="H27" s="628"/>
      <c r="L27" s="133">
        <f t="shared" si="1"/>
      </c>
    </row>
    <row r="28" spans="2:12" s="134" customFormat="1" ht="13.5">
      <c r="B28" s="628"/>
      <c r="C28" s="628"/>
      <c r="D28" s="628"/>
      <c r="E28" s="628"/>
      <c r="F28" s="628"/>
      <c r="G28" s="628"/>
      <c r="H28" s="628"/>
      <c r="L28" s="133">
        <f t="shared" si="1"/>
      </c>
    </row>
    <row r="29" spans="7:12" s="134" customFormat="1" ht="13.5">
      <c r="G29" s="135" t="s">
        <v>79</v>
      </c>
      <c r="H29" s="135" t="s">
        <v>80</v>
      </c>
      <c r="I29" s="135"/>
      <c r="J29" s="136"/>
      <c r="L29" s="133"/>
    </row>
    <row r="30" spans="1:12" s="134" customFormat="1" ht="13.5">
      <c r="A30" s="137"/>
      <c r="B30" s="629"/>
      <c r="C30" s="629"/>
      <c r="G30" s="138">
        <f>COUNTIF(M32:M56,"東近江市")</f>
        <v>0</v>
      </c>
      <c r="H30" s="139">
        <v>0</v>
      </c>
      <c r="I30" s="135"/>
      <c r="J30" s="136"/>
      <c r="L30" s="133"/>
    </row>
    <row r="31" spans="1:12" s="134" customFormat="1" ht="13.5">
      <c r="A31" s="137"/>
      <c r="B31" s="137"/>
      <c r="C31" s="137"/>
      <c r="D31" s="134" t="s">
        <v>5</v>
      </c>
      <c r="G31" s="138"/>
      <c r="H31" s="139" t="s">
        <v>6</v>
      </c>
      <c r="I31" s="135"/>
      <c r="J31" s="136"/>
      <c r="L31" s="133">
        <f aca="true" t="shared" si="6" ref="L31:L76">IF(G31="","",IF(COUNTIF($G$6:$G$592,G31)&gt;1,"2重登録","OK"))</f>
      </c>
    </row>
    <row r="32" spans="1:13" s="120" customFormat="1" ht="13.5">
      <c r="A32" s="120" t="s">
        <v>55</v>
      </c>
      <c r="B32" s="140" t="s">
        <v>930</v>
      </c>
      <c r="C32" s="140" t="s">
        <v>931</v>
      </c>
      <c r="D32" s="120" t="s">
        <v>29</v>
      </c>
      <c r="F32" s="120" t="str">
        <f>A32</f>
        <v>ぼ０１</v>
      </c>
      <c r="G32" s="120" t="str">
        <f aca="true" t="shared" si="7" ref="G32:G51">B32&amp;C32</f>
        <v>東正隆</v>
      </c>
      <c r="H32" s="120" t="s">
        <v>29</v>
      </c>
      <c r="I32" s="120" t="s">
        <v>842</v>
      </c>
      <c r="J32" s="120">
        <v>1965</v>
      </c>
      <c r="K32" s="121">
        <f>IF(J32="","",(2018-J32))</f>
        <v>53</v>
      </c>
      <c r="L32" s="133" t="str">
        <f t="shared" si="6"/>
        <v>OK</v>
      </c>
      <c r="M32" s="120" t="s">
        <v>932</v>
      </c>
    </row>
    <row r="33" spans="1:17" s="120" customFormat="1" ht="13.5">
      <c r="A33" s="120" t="s">
        <v>933</v>
      </c>
      <c r="B33" s="119" t="s">
        <v>610</v>
      </c>
      <c r="C33" s="120" t="s">
        <v>611</v>
      </c>
      <c r="D33" s="120" t="s">
        <v>29</v>
      </c>
      <c r="F33" s="120" t="str">
        <f aca="true" t="shared" si="8" ref="F33:F51">A33</f>
        <v>ぼ０２</v>
      </c>
      <c r="G33" s="120" t="str">
        <f t="shared" si="7"/>
        <v>池端誠治</v>
      </c>
      <c r="H33" s="120" t="s">
        <v>29</v>
      </c>
      <c r="I33" s="120" t="s">
        <v>842</v>
      </c>
      <c r="J33" s="120">
        <v>1972</v>
      </c>
      <c r="K33" s="121">
        <f aca="true" t="shared" si="9" ref="K33:K51">IF(J33="","",(2018-J33))</f>
        <v>46</v>
      </c>
      <c r="L33" s="133" t="str">
        <f t="shared" si="6"/>
        <v>OK</v>
      </c>
      <c r="M33" s="120" t="s">
        <v>864</v>
      </c>
      <c r="Q33" s="119"/>
    </row>
    <row r="34" spans="1:17" s="120" customFormat="1" ht="13.5">
      <c r="A34" s="120" t="s">
        <v>56</v>
      </c>
      <c r="B34" s="120" t="s">
        <v>7</v>
      </c>
      <c r="C34" s="120" t="s">
        <v>613</v>
      </c>
      <c r="D34" s="120" t="s">
        <v>29</v>
      </c>
      <c r="F34" s="120" t="str">
        <f t="shared" si="8"/>
        <v>ぼ０３</v>
      </c>
      <c r="G34" s="120" t="str">
        <f t="shared" si="7"/>
        <v>金谷太郎</v>
      </c>
      <c r="H34" s="120" t="s">
        <v>29</v>
      </c>
      <c r="I34" s="120" t="s">
        <v>842</v>
      </c>
      <c r="J34" s="120">
        <v>1976</v>
      </c>
      <c r="K34" s="121">
        <f t="shared" si="9"/>
        <v>42</v>
      </c>
      <c r="L34" s="133" t="str">
        <f t="shared" si="6"/>
        <v>OK</v>
      </c>
      <c r="M34" s="120" t="s">
        <v>864</v>
      </c>
      <c r="Q34" s="119"/>
    </row>
    <row r="35" spans="1:17" s="120" customFormat="1" ht="13.5">
      <c r="A35" s="120" t="s">
        <v>57</v>
      </c>
      <c r="B35" s="120" t="s">
        <v>865</v>
      </c>
      <c r="C35" s="120" t="s">
        <v>58</v>
      </c>
      <c r="D35" s="120" t="s">
        <v>29</v>
      </c>
      <c r="F35" s="120" t="str">
        <f t="shared" si="8"/>
        <v>ぼ０４</v>
      </c>
      <c r="G35" s="120" t="str">
        <f t="shared" si="7"/>
        <v>佐野望</v>
      </c>
      <c r="H35" s="120" t="s">
        <v>29</v>
      </c>
      <c r="I35" s="120" t="s">
        <v>842</v>
      </c>
      <c r="J35" s="120">
        <v>1982</v>
      </c>
      <c r="K35" s="121">
        <f t="shared" si="9"/>
        <v>36</v>
      </c>
      <c r="L35" s="133" t="str">
        <f t="shared" si="6"/>
        <v>OK</v>
      </c>
      <c r="M35" s="120" t="s">
        <v>864</v>
      </c>
      <c r="Q35" s="119"/>
    </row>
    <row r="36" spans="1:17" s="120" customFormat="1" ht="13.5">
      <c r="A36" s="120" t="s">
        <v>59</v>
      </c>
      <c r="B36" s="120" t="s">
        <v>587</v>
      </c>
      <c r="C36" s="120" t="s">
        <v>761</v>
      </c>
      <c r="D36" s="120" t="s">
        <v>29</v>
      </c>
      <c r="F36" s="120" t="str">
        <f t="shared" si="8"/>
        <v>ぼ０５</v>
      </c>
      <c r="G36" s="120" t="str">
        <f t="shared" si="7"/>
        <v>土田哲也</v>
      </c>
      <c r="H36" s="120" t="s">
        <v>29</v>
      </c>
      <c r="I36" s="120" t="s">
        <v>842</v>
      </c>
      <c r="J36" s="120">
        <v>1990</v>
      </c>
      <c r="K36" s="121">
        <f t="shared" si="9"/>
        <v>28</v>
      </c>
      <c r="L36" s="133" t="str">
        <f t="shared" si="6"/>
        <v>OK</v>
      </c>
      <c r="M36" s="120" t="s">
        <v>867</v>
      </c>
      <c r="Q36" s="119"/>
    </row>
    <row r="37" spans="1:13" s="120" customFormat="1" ht="13.5">
      <c r="A37" s="120" t="s">
        <v>60</v>
      </c>
      <c r="B37" s="141" t="s">
        <v>62</v>
      </c>
      <c r="C37" s="141" t="s">
        <v>63</v>
      </c>
      <c r="D37" s="120" t="s">
        <v>29</v>
      </c>
      <c r="F37" s="120" t="str">
        <f t="shared" si="8"/>
        <v>ぼ０６</v>
      </c>
      <c r="G37" s="120" t="str">
        <f t="shared" si="7"/>
        <v>堤内昭仁</v>
      </c>
      <c r="H37" s="120" t="s">
        <v>29</v>
      </c>
      <c r="I37" s="120" t="s">
        <v>842</v>
      </c>
      <c r="J37" s="120">
        <v>1977</v>
      </c>
      <c r="K37" s="121">
        <f t="shared" si="9"/>
        <v>41</v>
      </c>
      <c r="L37" s="133" t="str">
        <f t="shared" si="6"/>
        <v>OK</v>
      </c>
      <c r="M37" s="120" t="s">
        <v>594</v>
      </c>
    </row>
    <row r="38" spans="1:13" s="120" customFormat="1" ht="13.5">
      <c r="A38" s="120" t="s">
        <v>61</v>
      </c>
      <c r="B38" s="120" t="s">
        <v>615</v>
      </c>
      <c r="C38" s="120" t="s">
        <v>616</v>
      </c>
      <c r="D38" s="120" t="s">
        <v>29</v>
      </c>
      <c r="F38" s="120" t="str">
        <f t="shared" si="8"/>
        <v>ぼ０７</v>
      </c>
      <c r="G38" s="120" t="str">
        <f t="shared" si="7"/>
        <v>成宮康弘</v>
      </c>
      <c r="H38" s="120" t="s">
        <v>29</v>
      </c>
      <c r="I38" s="120" t="s">
        <v>842</v>
      </c>
      <c r="J38" s="120">
        <v>1970</v>
      </c>
      <c r="K38" s="121">
        <f t="shared" si="9"/>
        <v>48</v>
      </c>
      <c r="L38" s="133" t="str">
        <f t="shared" si="6"/>
        <v>OK</v>
      </c>
      <c r="M38" s="120" t="s">
        <v>864</v>
      </c>
    </row>
    <row r="39" spans="1:13" s="120" customFormat="1" ht="13.5">
      <c r="A39" s="120" t="s">
        <v>64</v>
      </c>
      <c r="B39" s="120" t="s">
        <v>617</v>
      </c>
      <c r="C39" s="120" t="s">
        <v>8</v>
      </c>
      <c r="D39" s="120" t="s">
        <v>29</v>
      </c>
      <c r="F39" s="120" t="str">
        <f t="shared" si="8"/>
        <v>ぼ０８</v>
      </c>
      <c r="G39" s="120" t="str">
        <f t="shared" si="7"/>
        <v>西川昌一</v>
      </c>
      <c r="H39" s="120" t="s">
        <v>29</v>
      </c>
      <c r="I39" s="120" t="s">
        <v>842</v>
      </c>
      <c r="J39" s="120">
        <v>1970</v>
      </c>
      <c r="K39" s="121">
        <f t="shared" si="9"/>
        <v>48</v>
      </c>
      <c r="L39" s="133" t="str">
        <f t="shared" si="6"/>
        <v>OK</v>
      </c>
      <c r="M39" s="120" t="s">
        <v>3</v>
      </c>
    </row>
    <row r="40" spans="1:13" s="120" customFormat="1" ht="13.5">
      <c r="A40" s="120" t="s">
        <v>65</v>
      </c>
      <c r="B40" s="120" t="s">
        <v>619</v>
      </c>
      <c r="C40" s="120" t="s">
        <v>9</v>
      </c>
      <c r="D40" s="120" t="s">
        <v>29</v>
      </c>
      <c r="F40" s="120" t="str">
        <f t="shared" si="8"/>
        <v>ぼ０９</v>
      </c>
      <c r="G40" s="120" t="str">
        <f t="shared" si="7"/>
        <v>古市卓志</v>
      </c>
      <c r="H40" s="120" t="s">
        <v>29</v>
      </c>
      <c r="I40" s="120" t="s">
        <v>842</v>
      </c>
      <c r="J40" s="120">
        <v>1974</v>
      </c>
      <c r="K40" s="121">
        <f t="shared" si="9"/>
        <v>44</v>
      </c>
      <c r="L40" s="133" t="str">
        <f t="shared" si="6"/>
        <v>OK</v>
      </c>
      <c r="M40" s="120" t="s">
        <v>864</v>
      </c>
    </row>
    <row r="41" spans="1:13" s="120" customFormat="1" ht="13.5">
      <c r="A41" s="120" t="s">
        <v>66</v>
      </c>
      <c r="B41" s="120" t="s">
        <v>621</v>
      </c>
      <c r="C41" s="120" t="s">
        <v>622</v>
      </c>
      <c r="D41" s="120" t="s">
        <v>29</v>
      </c>
      <c r="F41" s="120" t="str">
        <f t="shared" si="8"/>
        <v>ぼ１０</v>
      </c>
      <c r="G41" s="120" t="str">
        <f t="shared" si="7"/>
        <v>八木篤司</v>
      </c>
      <c r="H41" s="120" t="s">
        <v>29</v>
      </c>
      <c r="I41" s="120" t="s">
        <v>842</v>
      </c>
      <c r="J41" s="120">
        <v>1973</v>
      </c>
      <c r="K41" s="121">
        <f t="shared" si="9"/>
        <v>45</v>
      </c>
      <c r="L41" s="133" t="str">
        <f t="shared" si="6"/>
        <v>OK</v>
      </c>
      <c r="M41" s="120" t="s">
        <v>864</v>
      </c>
    </row>
    <row r="42" spans="1:13" s="120" customFormat="1" ht="13.5">
      <c r="A42" s="120" t="s">
        <v>67</v>
      </c>
      <c r="B42" s="122" t="s">
        <v>624</v>
      </c>
      <c r="C42" s="122" t="s">
        <v>625</v>
      </c>
      <c r="D42" s="120" t="s">
        <v>29</v>
      </c>
      <c r="F42" s="120" t="str">
        <f t="shared" si="8"/>
        <v>ぼ１１</v>
      </c>
      <c r="G42" s="120" t="str">
        <f t="shared" si="7"/>
        <v>伊吹邦子</v>
      </c>
      <c r="H42" s="120" t="s">
        <v>29</v>
      </c>
      <c r="I42" s="120" t="s">
        <v>840</v>
      </c>
      <c r="J42" s="120">
        <v>1969</v>
      </c>
      <c r="K42" s="121">
        <f t="shared" si="9"/>
        <v>49</v>
      </c>
      <c r="L42" s="133" t="str">
        <f t="shared" si="6"/>
        <v>OK</v>
      </c>
      <c r="M42" s="120" t="s">
        <v>864</v>
      </c>
    </row>
    <row r="43" spans="1:13" s="120" customFormat="1" ht="13.5">
      <c r="A43" s="120" t="s">
        <v>68</v>
      </c>
      <c r="B43" s="122" t="s">
        <v>626</v>
      </c>
      <c r="C43" s="122" t="s">
        <v>627</v>
      </c>
      <c r="D43" s="120" t="s">
        <v>29</v>
      </c>
      <c r="F43" s="120" t="str">
        <f t="shared" si="8"/>
        <v>ぼ１２</v>
      </c>
      <c r="G43" s="120" t="str">
        <f t="shared" si="7"/>
        <v>木村美香</v>
      </c>
      <c r="H43" s="120" t="s">
        <v>29</v>
      </c>
      <c r="I43" s="120" t="s">
        <v>840</v>
      </c>
      <c r="J43" s="120">
        <v>1962</v>
      </c>
      <c r="K43" s="121">
        <f t="shared" si="9"/>
        <v>56</v>
      </c>
      <c r="L43" s="133" t="str">
        <f t="shared" si="6"/>
        <v>OK</v>
      </c>
      <c r="M43" s="120" t="s">
        <v>3</v>
      </c>
    </row>
    <row r="44" spans="1:17" s="120" customFormat="1" ht="13.5">
      <c r="A44" s="120" t="s">
        <v>69</v>
      </c>
      <c r="B44" s="122" t="s">
        <v>629</v>
      </c>
      <c r="C44" s="122" t="s">
        <v>630</v>
      </c>
      <c r="D44" s="120" t="s">
        <v>29</v>
      </c>
      <c r="F44" s="120" t="str">
        <f t="shared" si="8"/>
        <v>ぼ１３</v>
      </c>
      <c r="G44" s="120" t="str">
        <f t="shared" si="7"/>
        <v>佐竹昌子</v>
      </c>
      <c r="H44" s="120" t="s">
        <v>29</v>
      </c>
      <c r="I44" s="120" t="s">
        <v>840</v>
      </c>
      <c r="J44" s="120">
        <v>1958</v>
      </c>
      <c r="K44" s="121">
        <f t="shared" si="9"/>
        <v>60</v>
      </c>
      <c r="L44" s="133" t="str">
        <f t="shared" si="6"/>
        <v>OK</v>
      </c>
      <c r="M44" s="120" t="s">
        <v>864</v>
      </c>
      <c r="Q44" s="119"/>
    </row>
    <row r="45" spans="1:17" s="120" customFormat="1" ht="13.5">
      <c r="A45" s="120" t="s">
        <v>70</v>
      </c>
      <c r="B45" s="142" t="s">
        <v>865</v>
      </c>
      <c r="C45" s="142" t="s">
        <v>934</v>
      </c>
      <c r="D45" s="120" t="s">
        <v>29</v>
      </c>
      <c r="F45" s="120" t="str">
        <f t="shared" si="8"/>
        <v>ぼ１４</v>
      </c>
      <c r="G45" s="120" t="str">
        <f t="shared" si="7"/>
        <v>佐野香織</v>
      </c>
      <c r="H45" s="120" t="s">
        <v>29</v>
      </c>
      <c r="I45" s="120" t="s">
        <v>840</v>
      </c>
      <c r="J45" s="120">
        <v>1986</v>
      </c>
      <c r="K45" s="121">
        <f t="shared" si="9"/>
        <v>32</v>
      </c>
      <c r="L45" s="133" t="str">
        <f t="shared" si="6"/>
        <v>OK</v>
      </c>
      <c r="M45" s="120" t="s">
        <v>864</v>
      </c>
      <c r="Q45" s="119"/>
    </row>
    <row r="46" spans="1:17" s="120" customFormat="1" ht="13.5">
      <c r="A46" s="120" t="s">
        <v>71</v>
      </c>
      <c r="B46" s="122" t="s">
        <v>685</v>
      </c>
      <c r="C46" s="122" t="s">
        <v>10</v>
      </c>
      <c r="D46" s="120" t="s">
        <v>29</v>
      </c>
      <c r="F46" s="120" t="str">
        <f t="shared" si="8"/>
        <v>ぼ１５</v>
      </c>
      <c r="G46" s="120" t="str">
        <f t="shared" si="7"/>
        <v>筒井珠世</v>
      </c>
      <c r="H46" s="120" t="s">
        <v>29</v>
      </c>
      <c r="I46" s="120" t="s">
        <v>840</v>
      </c>
      <c r="J46" s="120">
        <v>1967</v>
      </c>
      <c r="K46" s="121">
        <f t="shared" si="9"/>
        <v>51</v>
      </c>
      <c r="L46" s="133" t="str">
        <f t="shared" si="6"/>
        <v>OK</v>
      </c>
      <c r="M46" s="120" t="s">
        <v>864</v>
      </c>
      <c r="Q46" s="119"/>
    </row>
    <row r="47" spans="1:17" s="120" customFormat="1" ht="13.5">
      <c r="A47" s="120" t="s">
        <v>72</v>
      </c>
      <c r="B47" s="122" t="s">
        <v>631</v>
      </c>
      <c r="C47" s="122" t="s">
        <v>632</v>
      </c>
      <c r="D47" s="120" t="s">
        <v>29</v>
      </c>
      <c r="F47" s="120" t="str">
        <f t="shared" si="8"/>
        <v>ぼ１６</v>
      </c>
      <c r="G47" s="120" t="str">
        <f t="shared" si="7"/>
        <v>中村千春</v>
      </c>
      <c r="H47" s="120" t="s">
        <v>29</v>
      </c>
      <c r="I47" s="120" t="s">
        <v>840</v>
      </c>
      <c r="J47" s="120">
        <v>1961</v>
      </c>
      <c r="K47" s="121">
        <f t="shared" si="9"/>
        <v>57</v>
      </c>
      <c r="L47" s="133" t="str">
        <f t="shared" si="6"/>
        <v>OK</v>
      </c>
      <c r="M47" s="120" t="s">
        <v>866</v>
      </c>
      <c r="Q47" s="119"/>
    </row>
    <row r="48" spans="1:17" s="120" customFormat="1" ht="13.5">
      <c r="A48" s="120" t="s">
        <v>73</v>
      </c>
      <c r="B48" s="122" t="s">
        <v>618</v>
      </c>
      <c r="C48" s="122" t="s">
        <v>11</v>
      </c>
      <c r="D48" s="120" t="s">
        <v>29</v>
      </c>
      <c r="F48" s="120" t="str">
        <f t="shared" si="8"/>
        <v>ぼ１７</v>
      </c>
      <c r="G48" s="120" t="str">
        <f t="shared" si="7"/>
        <v>橋本真理</v>
      </c>
      <c r="H48" s="120" t="s">
        <v>29</v>
      </c>
      <c r="I48" s="120" t="s">
        <v>840</v>
      </c>
      <c r="J48" s="120">
        <v>1977</v>
      </c>
      <c r="K48" s="121">
        <f t="shared" si="9"/>
        <v>41</v>
      </c>
      <c r="L48" s="133" t="str">
        <f t="shared" si="6"/>
        <v>OK</v>
      </c>
      <c r="M48" s="120" t="s">
        <v>867</v>
      </c>
      <c r="Q48" s="119"/>
    </row>
    <row r="49" spans="1:17" s="120" customFormat="1" ht="13.5">
      <c r="A49" s="120" t="s">
        <v>74</v>
      </c>
      <c r="B49" s="122" t="s">
        <v>633</v>
      </c>
      <c r="C49" s="122" t="s">
        <v>634</v>
      </c>
      <c r="D49" s="120" t="s">
        <v>29</v>
      </c>
      <c r="F49" s="120" t="str">
        <f t="shared" si="8"/>
        <v>ぼ１８</v>
      </c>
      <c r="G49" s="120" t="str">
        <f t="shared" si="7"/>
        <v>藤田博美</v>
      </c>
      <c r="H49" s="120" t="s">
        <v>29</v>
      </c>
      <c r="I49" s="120" t="s">
        <v>840</v>
      </c>
      <c r="J49" s="120">
        <v>1970</v>
      </c>
      <c r="K49" s="121">
        <f t="shared" si="9"/>
        <v>48</v>
      </c>
      <c r="L49" s="133" t="str">
        <f t="shared" si="6"/>
        <v>OK</v>
      </c>
      <c r="M49" s="120" t="s">
        <v>864</v>
      </c>
      <c r="Q49" s="119"/>
    </row>
    <row r="50" spans="1:17" s="120" customFormat="1" ht="13.5">
      <c r="A50" s="120" t="s">
        <v>75</v>
      </c>
      <c r="B50" s="122" t="s">
        <v>635</v>
      </c>
      <c r="C50" s="122" t="s">
        <v>636</v>
      </c>
      <c r="D50" s="120" t="s">
        <v>29</v>
      </c>
      <c r="F50" s="120" t="str">
        <f t="shared" si="8"/>
        <v>ぼ１９</v>
      </c>
      <c r="G50" s="120" t="str">
        <f t="shared" si="7"/>
        <v>藤原泰子</v>
      </c>
      <c r="H50" s="120" t="s">
        <v>29</v>
      </c>
      <c r="I50" s="120" t="s">
        <v>840</v>
      </c>
      <c r="J50" s="120">
        <v>1965</v>
      </c>
      <c r="K50" s="121">
        <f t="shared" si="9"/>
        <v>53</v>
      </c>
      <c r="L50" s="133" t="str">
        <f t="shared" si="6"/>
        <v>OK</v>
      </c>
      <c r="M50" s="120" t="s">
        <v>866</v>
      </c>
      <c r="Q50" s="119"/>
    </row>
    <row r="51" spans="1:17" s="120" customFormat="1" ht="13.5">
      <c r="A51" s="120" t="s">
        <v>76</v>
      </c>
      <c r="B51" s="122" t="s">
        <v>12</v>
      </c>
      <c r="C51" s="122" t="s">
        <v>13</v>
      </c>
      <c r="D51" s="120" t="s">
        <v>29</v>
      </c>
      <c r="F51" s="120" t="str">
        <f t="shared" si="8"/>
        <v>ぼ２０</v>
      </c>
      <c r="G51" s="120" t="str">
        <f t="shared" si="7"/>
        <v>日髙眞規子</v>
      </c>
      <c r="H51" s="120" t="s">
        <v>29</v>
      </c>
      <c r="I51" s="120" t="s">
        <v>840</v>
      </c>
      <c r="J51" s="120">
        <v>1963</v>
      </c>
      <c r="K51" s="121">
        <f t="shared" si="9"/>
        <v>55</v>
      </c>
      <c r="L51" s="133" t="str">
        <f t="shared" si="6"/>
        <v>OK</v>
      </c>
      <c r="M51" s="120" t="s">
        <v>867</v>
      </c>
      <c r="Q51" s="119"/>
    </row>
    <row r="52" spans="1:17" s="120" customFormat="1" ht="13.5">
      <c r="A52" s="120" t="s">
        <v>77</v>
      </c>
      <c r="B52" s="122"/>
      <c r="C52" s="122"/>
      <c r="I52" s="122"/>
      <c r="K52" s="121"/>
      <c r="L52" s="133">
        <f t="shared" si="6"/>
      </c>
      <c r="Q52" s="119"/>
    </row>
    <row r="53" spans="2:17" s="120" customFormat="1" ht="13.5">
      <c r="B53" s="122"/>
      <c r="C53" s="122"/>
      <c r="I53" s="122"/>
      <c r="K53" s="121"/>
      <c r="L53" s="133">
        <f t="shared" si="6"/>
      </c>
      <c r="Q53" s="119"/>
    </row>
    <row r="54" spans="2:17" s="120" customFormat="1" ht="13.5">
      <c r="B54" s="122"/>
      <c r="C54" s="122"/>
      <c r="I54" s="122"/>
      <c r="K54" s="121"/>
      <c r="L54" s="133">
        <f t="shared" si="6"/>
      </c>
      <c r="Q54" s="119"/>
    </row>
    <row r="55" spans="2:17" s="120" customFormat="1" ht="13.5">
      <c r="B55" s="122"/>
      <c r="C55" s="122"/>
      <c r="I55" s="122"/>
      <c r="K55" s="121"/>
      <c r="L55" s="133">
        <f t="shared" si="6"/>
      </c>
      <c r="Q55" s="119"/>
    </row>
    <row r="56" spans="2:17" s="120" customFormat="1" ht="13.5">
      <c r="B56" s="122"/>
      <c r="C56" s="122"/>
      <c r="I56" s="122"/>
      <c r="K56" s="121"/>
      <c r="L56" s="133">
        <f t="shared" si="6"/>
      </c>
      <c r="Q56" s="119"/>
    </row>
    <row r="57" spans="2:17" s="120" customFormat="1" ht="13.5">
      <c r="B57" s="122"/>
      <c r="C57" s="122"/>
      <c r="I57" s="122"/>
      <c r="K57" s="121"/>
      <c r="L57" s="133">
        <f t="shared" si="6"/>
      </c>
      <c r="Q57" s="143"/>
    </row>
    <row r="58" spans="2:17" s="120" customFormat="1" ht="13.5">
      <c r="B58" s="122"/>
      <c r="C58" s="122"/>
      <c r="I58" s="122"/>
      <c r="K58" s="121"/>
      <c r="L58" s="133">
        <f t="shared" si="6"/>
      </c>
      <c r="Q58" s="143"/>
    </row>
    <row r="59" spans="2:17" s="120" customFormat="1" ht="13.5">
      <c r="B59" s="122"/>
      <c r="C59" s="122"/>
      <c r="I59" s="122"/>
      <c r="K59" s="121"/>
      <c r="L59" s="133">
        <f t="shared" si="6"/>
      </c>
      <c r="Q59" s="143"/>
    </row>
    <row r="60" spans="2:17" s="120" customFormat="1" ht="13.5">
      <c r="B60" s="141"/>
      <c r="C60" s="141"/>
      <c r="E60" s="126"/>
      <c r="K60" s="121"/>
      <c r="L60" s="133">
        <f t="shared" si="6"/>
      </c>
      <c r="Q60" s="143"/>
    </row>
    <row r="61" spans="2:17" s="98" customFormat="1" ht="13.5">
      <c r="B61" s="122"/>
      <c r="C61" s="122"/>
      <c r="D61" s="120"/>
      <c r="E61" s="120"/>
      <c r="F61" s="120"/>
      <c r="G61" s="120"/>
      <c r="H61" s="120"/>
      <c r="I61" s="122"/>
      <c r="J61" s="120"/>
      <c r="K61" s="121"/>
      <c r="L61" s="133">
        <f t="shared" si="6"/>
      </c>
      <c r="M61" s="120"/>
      <c r="Q61" s="144"/>
    </row>
    <row r="62" spans="9:17" s="98" customFormat="1" ht="13.5">
      <c r="I62" s="145"/>
      <c r="L62" s="133">
        <f t="shared" si="6"/>
      </c>
      <c r="Q62" s="144"/>
    </row>
    <row r="63" spans="12:17" s="126" customFormat="1" ht="13.5">
      <c r="L63" s="133">
        <f t="shared" si="6"/>
      </c>
      <c r="Q63" s="144"/>
    </row>
    <row r="64" spans="2:17" s="98" customFormat="1" ht="13.5">
      <c r="B64" s="145"/>
      <c r="C64" s="145"/>
      <c r="K64" s="103"/>
      <c r="L64" s="133">
        <f t="shared" si="6"/>
      </c>
      <c r="Q64" s="144"/>
    </row>
    <row r="65" spans="2:17" s="98" customFormat="1" ht="13.5">
      <c r="B65" s="145"/>
      <c r="C65" s="145"/>
      <c r="K65" s="103"/>
      <c r="L65" s="133">
        <f t="shared" si="6"/>
      </c>
      <c r="Q65" s="144"/>
    </row>
    <row r="66" spans="2:17" s="98" customFormat="1" ht="13.5">
      <c r="B66" s="145"/>
      <c r="C66" s="145"/>
      <c r="K66" s="103"/>
      <c r="L66" s="133">
        <f t="shared" si="6"/>
      </c>
      <c r="Q66" s="144"/>
    </row>
    <row r="67" spans="2:17" s="98" customFormat="1" ht="13.5">
      <c r="B67" s="145"/>
      <c r="C67" s="145"/>
      <c r="K67" s="103"/>
      <c r="L67" s="133">
        <f t="shared" si="6"/>
      </c>
      <c r="Q67" s="144"/>
    </row>
    <row r="68" spans="2:17" s="98" customFormat="1" ht="13.5">
      <c r="B68" s="145"/>
      <c r="C68" s="145"/>
      <c r="K68" s="103"/>
      <c r="L68" s="133">
        <f t="shared" si="6"/>
      </c>
      <c r="Q68" s="144"/>
    </row>
    <row r="69" spans="2:17" s="98" customFormat="1" ht="13.5">
      <c r="B69" s="145"/>
      <c r="C69" s="145"/>
      <c r="K69" s="103"/>
      <c r="L69" s="133">
        <f t="shared" si="6"/>
      </c>
      <c r="Q69" s="144"/>
    </row>
    <row r="70" spans="2:17" s="98" customFormat="1" ht="13.5">
      <c r="B70" s="145"/>
      <c r="C70" s="145"/>
      <c r="K70" s="103"/>
      <c r="L70" s="133">
        <f t="shared" si="6"/>
      </c>
      <c r="Q70" s="144"/>
    </row>
    <row r="71" spans="2:17" s="98" customFormat="1" ht="13.5">
      <c r="B71" s="145"/>
      <c r="C71" s="145"/>
      <c r="K71" s="103"/>
      <c r="L71" s="133">
        <f t="shared" si="6"/>
      </c>
      <c r="Q71" s="144"/>
    </row>
    <row r="72" spans="1:15" s="6" customFormat="1" ht="13.5">
      <c r="A72" s="146"/>
      <c r="B72" s="144"/>
      <c r="C72" s="144"/>
      <c r="D72" s="146"/>
      <c r="F72" s="106"/>
      <c r="G72" s="90"/>
      <c r="H72" s="146"/>
      <c r="I72" s="106"/>
      <c r="K72" s="103"/>
      <c r="L72" s="133">
        <f t="shared" si="6"/>
      </c>
      <c r="N72" s="3"/>
      <c r="O72" s="3"/>
    </row>
    <row r="73" spans="1:15" s="6" customFormat="1" ht="13.5">
      <c r="A73" s="146"/>
      <c r="B73" s="144"/>
      <c r="C73" s="144"/>
      <c r="D73" s="146"/>
      <c r="F73" s="106"/>
      <c r="G73" s="90"/>
      <c r="H73" s="146"/>
      <c r="I73" s="106"/>
      <c r="K73" s="103"/>
      <c r="L73" s="133">
        <f t="shared" si="6"/>
      </c>
      <c r="N73" s="3"/>
      <c r="O73" s="3"/>
    </row>
    <row r="74" spans="1:15" s="6" customFormat="1" ht="13.5">
      <c r="A74" s="146"/>
      <c r="B74" s="144"/>
      <c r="C74" s="144"/>
      <c r="D74" s="146"/>
      <c r="F74" s="106"/>
      <c r="G74" s="90"/>
      <c r="H74" s="146"/>
      <c r="I74" s="106"/>
      <c r="K74" s="103"/>
      <c r="L74" s="133">
        <f t="shared" si="6"/>
      </c>
      <c r="N74" s="3"/>
      <c r="O74" s="3"/>
    </row>
    <row r="75" spans="1:12" s="148" customFormat="1" ht="13.5">
      <c r="A75" s="146"/>
      <c r="B75" s="144"/>
      <c r="C75" s="630" t="s">
        <v>935</v>
      </c>
      <c r="D75" s="630"/>
      <c r="E75" s="631"/>
      <c r="F75" s="631"/>
      <c r="G75" s="631"/>
      <c r="H75" s="631"/>
      <c r="I75" s="631"/>
      <c r="J75" s="6"/>
      <c r="K75" s="103"/>
      <c r="L75" s="133">
        <f t="shared" si="6"/>
      </c>
    </row>
    <row r="76" spans="1:12" s="148" customFormat="1" ht="13.5">
      <c r="A76" s="146"/>
      <c r="B76" s="144"/>
      <c r="C76" s="630"/>
      <c r="D76" s="630"/>
      <c r="E76" s="631"/>
      <c r="F76" s="631"/>
      <c r="G76" s="631"/>
      <c r="H76" s="631"/>
      <c r="I76" s="631"/>
      <c r="J76" s="6"/>
      <c r="K76" s="103"/>
      <c r="L76" s="133">
        <f t="shared" si="6"/>
      </c>
    </row>
    <row r="77" spans="1:13" s="152" customFormat="1" ht="13.5">
      <c r="A77" s="149"/>
      <c r="B77" s="104" t="s">
        <v>637</v>
      </c>
      <c r="C77" s="104"/>
      <c r="D77" s="104"/>
      <c r="E77" s="149"/>
      <c r="F77" s="150"/>
      <c r="G77" s="3" t="s">
        <v>597</v>
      </c>
      <c r="H77" s="3" t="s">
        <v>598</v>
      </c>
      <c r="I77" s="149"/>
      <c r="J77" s="149"/>
      <c r="K77" s="151"/>
      <c r="L77" s="133"/>
      <c r="M77" s="149"/>
    </row>
    <row r="78" spans="1:13" s="152" customFormat="1" ht="13.5">
      <c r="A78" s="149"/>
      <c r="B78" s="104" t="s">
        <v>639</v>
      </c>
      <c r="C78" s="104"/>
      <c r="D78" s="104"/>
      <c r="E78" s="149"/>
      <c r="F78" s="150"/>
      <c r="G78" s="86">
        <v>16</v>
      </c>
      <c r="H78" s="87">
        <v>0.27586206896551724</v>
      </c>
      <c r="I78" s="149"/>
      <c r="J78" s="149"/>
      <c r="K78" s="151"/>
      <c r="L78" s="133"/>
      <c r="M78" s="149"/>
    </row>
    <row r="79" spans="1:13" s="152" customFormat="1" ht="13.5">
      <c r="A79" s="3" t="s">
        <v>936</v>
      </c>
      <c r="B79" s="95" t="s">
        <v>17</v>
      </c>
      <c r="C79" s="95" t="s">
        <v>937</v>
      </c>
      <c r="D79" s="104" t="s">
        <v>639</v>
      </c>
      <c r="E79" s="3"/>
      <c r="F79" s="150" t="s">
        <v>936</v>
      </c>
      <c r="G79" s="120" t="str">
        <f aca="true" t="shared" si="10" ref="G79:G136">B79&amp;C79</f>
        <v>赤木　拓</v>
      </c>
      <c r="H79" s="104" t="s">
        <v>637</v>
      </c>
      <c r="I79" s="104" t="s">
        <v>601</v>
      </c>
      <c r="J79" s="125">
        <v>1980</v>
      </c>
      <c r="K79" s="151">
        <v>38</v>
      </c>
      <c r="L79" s="133" t="str">
        <f aca="true" t="shared" si="11" ref="L79:L136">IF(G79="","",IF(COUNTIF($G$6:$G$592,G79)&gt;1,"2重登録","OK"))</f>
        <v>OK</v>
      </c>
      <c r="M79" s="153" t="s">
        <v>873</v>
      </c>
    </row>
    <row r="80" spans="1:13" s="152" customFormat="1" ht="13.5">
      <c r="A80" s="3" t="s">
        <v>938</v>
      </c>
      <c r="B80" s="95" t="s">
        <v>644</v>
      </c>
      <c r="C80" s="95" t="s">
        <v>645</v>
      </c>
      <c r="D80" s="104" t="s">
        <v>639</v>
      </c>
      <c r="E80" s="3"/>
      <c r="F80" s="150" t="s">
        <v>938</v>
      </c>
      <c r="G80" s="120" t="str">
        <f t="shared" si="10"/>
        <v>秋山太助</v>
      </c>
      <c r="H80" s="104" t="s">
        <v>637</v>
      </c>
      <c r="I80" s="104" t="s">
        <v>601</v>
      </c>
      <c r="J80" s="125">
        <v>1975</v>
      </c>
      <c r="K80" s="151">
        <v>43</v>
      </c>
      <c r="L80" s="133" t="str">
        <f t="shared" si="11"/>
        <v>OK</v>
      </c>
      <c r="M80" s="154" t="s">
        <v>868</v>
      </c>
    </row>
    <row r="81" spans="1:13" s="152" customFormat="1" ht="13.5">
      <c r="A81" s="3" t="s">
        <v>81</v>
      </c>
      <c r="B81" s="3" t="s">
        <v>740</v>
      </c>
      <c r="C81" s="3" t="s">
        <v>939</v>
      </c>
      <c r="D81" s="104" t="s">
        <v>639</v>
      </c>
      <c r="E81" s="3"/>
      <c r="F81" s="150" t="s">
        <v>81</v>
      </c>
      <c r="G81" s="120" t="str">
        <f t="shared" si="10"/>
        <v>浅田　光</v>
      </c>
      <c r="H81" s="104" t="s">
        <v>637</v>
      </c>
      <c r="I81" s="104" t="s">
        <v>601</v>
      </c>
      <c r="J81" s="125">
        <v>1985</v>
      </c>
      <c r="K81" s="151">
        <v>33</v>
      </c>
      <c r="L81" s="133" t="str">
        <f t="shared" si="11"/>
        <v>OK</v>
      </c>
      <c r="M81" s="154" t="s">
        <v>868</v>
      </c>
    </row>
    <row r="82" spans="1:13" s="152" customFormat="1" ht="13.5">
      <c r="A82" s="3" t="s">
        <v>82</v>
      </c>
      <c r="B82" s="95" t="s">
        <v>14</v>
      </c>
      <c r="C82" s="2" t="s">
        <v>662</v>
      </c>
      <c r="D82" s="104" t="s">
        <v>639</v>
      </c>
      <c r="E82" s="3"/>
      <c r="F82" s="150" t="s">
        <v>82</v>
      </c>
      <c r="G82" s="120" t="str">
        <f t="shared" si="10"/>
        <v>荒浪順次</v>
      </c>
      <c r="H82" s="104" t="s">
        <v>637</v>
      </c>
      <c r="I82" s="104" t="s">
        <v>601</v>
      </c>
      <c r="J82" s="125">
        <v>1977</v>
      </c>
      <c r="K82" s="151">
        <v>41</v>
      </c>
      <c r="L82" s="133" t="str">
        <f t="shared" si="11"/>
        <v>OK</v>
      </c>
      <c r="M82" s="153" t="s">
        <v>872</v>
      </c>
    </row>
    <row r="83" spans="1:13" s="152" customFormat="1" ht="13.5">
      <c r="A83" s="3" t="s">
        <v>83</v>
      </c>
      <c r="B83" s="2" t="s">
        <v>466</v>
      </c>
      <c r="C83" s="2" t="s">
        <v>940</v>
      </c>
      <c r="D83" s="104" t="s">
        <v>639</v>
      </c>
      <c r="E83" s="3"/>
      <c r="F83" s="150" t="s">
        <v>467</v>
      </c>
      <c r="G83" s="120" t="str">
        <f t="shared" si="10"/>
        <v>井澤　匡志</v>
      </c>
      <c r="H83" s="104" t="s">
        <v>637</v>
      </c>
      <c r="I83" s="104" t="s">
        <v>601</v>
      </c>
      <c r="J83" s="125">
        <v>1967</v>
      </c>
      <c r="K83" s="151">
        <v>51</v>
      </c>
      <c r="L83" s="133" t="str">
        <f t="shared" si="11"/>
        <v>OK</v>
      </c>
      <c r="M83" s="155" t="s">
        <v>879</v>
      </c>
    </row>
    <row r="84" spans="1:13" s="152" customFormat="1" ht="13.5">
      <c r="A84" s="3" t="s">
        <v>84</v>
      </c>
      <c r="B84" s="95" t="s">
        <v>881</v>
      </c>
      <c r="C84" s="2" t="s">
        <v>468</v>
      </c>
      <c r="D84" s="104" t="s">
        <v>639</v>
      </c>
      <c r="E84" s="3"/>
      <c r="F84" s="150" t="s">
        <v>469</v>
      </c>
      <c r="G84" s="120" t="str">
        <f t="shared" si="10"/>
        <v>石田文彦</v>
      </c>
      <c r="H84" s="104" t="s">
        <v>637</v>
      </c>
      <c r="I84" s="104" t="s">
        <v>601</v>
      </c>
      <c r="J84" s="125">
        <v>1993</v>
      </c>
      <c r="K84" s="151">
        <v>25</v>
      </c>
      <c r="L84" s="133" t="str">
        <f t="shared" si="11"/>
        <v>OK</v>
      </c>
      <c r="M84" s="154" t="s">
        <v>571</v>
      </c>
    </row>
    <row r="85" spans="1:13" s="152" customFormat="1" ht="13.5">
      <c r="A85" s="3" t="s">
        <v>85</v>
      </c>
      <c r="B85" s="2" t="s">
        <v>941</v>
      </c>
      <c r="C85" s="2" t="s">
        <v>942</v>
      </c>
      <c r="D85" s="104" t="s">
        <v>639</v>
      </c>
      <c r="E85" s="3"/>
      <c r="F85" s="150" t="s">
        <v>85</v>
      </c>
      <c r="G85" s="120" t="str">
        <f t="shared" si="10"/>
        <v>一色　　翼</v>
      </c>
      <c r="H85" s="104" t="s">
        <v>637</v>
      </c>
      <c r="I85" s="104" t="s">
        <v>601</v>
      </c>
      <c r="J85" s="125">
        <v>1984</v>
      </c>
      <c r="K85" s="151">
        <v>34</v>
      </c>
      <c r="L85" s="133" t="str">
        <f t="shared" si="11"/>
        <v>OK</v>
      </c>
      <c r="M85" s="154" t="s">
        <v>571</v>
      </c>
    </row>
    <row r="86" spans="1:13" s="152" customFormat="1" ht="13.5">
      <c r="A86" s="3" t="s">
        <v>86</v>
      </c>
      <c r="B86" s="2" t="s">
        <v>679</v>
      </c>
      <c r="C86" s="2" t="s">
        <v>680</v>
      </c>
      <c r="D86" s="104" t="s">
        <v>639</v>
      </c>
      <c r="E86" s="3"/>
      <c r="F86" s="150" t="s">
        <v>86</v>
      </c>
      <c r="G86" s="120" t="str">
        <f t="shared" si="10"/>
        <v>牛尾紳之介</v>
      </c>
      <c r="H86" s="104" t="s">
        <v>637</v>
      </c>
      <c r="I86" s="104" t="s">
        <v>601</v>
      </c>
      <c r="J86" s="125">
        <v>1984</v>
      </c>
      <c r="K86" s="151">
        <v>34</v>
      </c>
      <c r="L86" s="133" t="str">
        <f t="shared" si="11"/>
        <v>OK</v>
      </c>
      <c r="M86" s="154" t="s">
        <v>868</v>
      </c>
    </row>
    <row r="87" spans="1:13" s="152" customFormat="1" ht="13.5">
      <c r="A87" s="3" t="s">
        <v>87</v>
      </c>
      <c r="B87" s="95" t="s">
        <v>650</v>
      </c>
      <c r="C87" s="95" t="s">
        <v>651</v>
      </c>
      <c r="D87" s="104" t="s">
        <v>639</v>
      </c>
      <c r="E87" s="3"/>
      <c r="F87" s="150" t="s">
        <v>87</v>
      </c>
      <c r="G87" s="120" t="str">
        <f t="shared" si="10"/>
        <v>太田圭亮</v>
      </c>
      <c r="H87" s="104" t="s">
        <v>637</v>
      </c>
      <c r="I87" s="104" t="s">
        <v>601</v>
      </c>
      <c r="J87" s="125">
        <v>1981</v>
      </c>
      <c r="K87" s="151">
        <v>37</v>
      </c>
      <c r="L87" s="133" t="str">
        <f t="shared" si="11"/>
        <v>OK</v>
      </c>
      <c r="M87" s="153" t="s">
        <v>873</v>
      </c>
    </row>
    <row r="88" spans="1:13" s="152" customFormat="1" ht="13.5">
      <c r="A88" s="3" t="s">
        <v>88</v>
      </c>
      <c r="B88" s="2" t="s">
        <v>602</v>
      </c>
      <c r="C88" s="2" t="s">
        <v>677</v>
      </c>
      <c r="D88" s="104" t="s">
        <v>639</v>
      </c>
      <c r="E88" s="3"/>
      <c r="F88" s="150" t="s">
        <v>88</v>
      </c>
      <c r="G88" s="120" t="str">
        <f t="shared" si="10"/>
        <v>岡本　彰</v>
      </c>
      <c r="H88" s="104" t="s">
        <v>637</v>
      </c>
      <c r="I88" s="104" t="s">
        <v>601</v>
      </c>
      <c r="J88" s="125">
        <v>1986</v>
      </c>
      <c r="K88" s="151">
        <v>32</v>
      </c>
      <c r="L88" s="133" t="str">
        <f t="shared" si="11"/>
        <v>OK</v>
      </c>
      <c r="M88" s="153" t="s">
        <v>873</v>
      </c>
    </row>
    <row r="89" spans="1:13" s="152" customFormat="1" ht="13.5">
      <c r="A89" s="3" t="s">
        <v>89</v>
      </c>
      <c r="B89" s="95" t="s">
        <v>603</v>
      </c>
      <c r="C89" s="95" t="s">
        <v>638</v>
      </c>
      <c r="D89" s="104" t="s">
        <v>639</v>
      </c>
      <c r="E89" s="3"/>
      <c r="F89" s="150" t="s">
        <v>89</v>
      </c>
      <c r="G89" s="120" t="str">
        <f t="shared" si="10"/>
        <v>片岡春己</v>
      </c>
      <c r="H89" s="104" t="s">
        <v>637</v>
      </c>
      <c r="I89" s="104" t="s">
        <v>601</v>
      </c>
      <c r="J89" s="125">
        <v>1953</v>
      </c>
      <c r="K89" s="151">
        <v>65</v>
      </c>
      <c r="L89" s="133" t="str">
        <f t="shared" si="11"/>
        <v>OK</v>
      </c>
      <c r="M89" s="154" t="s">
        <v>868</v>
      </c>
    </row>
    <row r="90" spans="1:13" s="152" customFormat="1" ht="13.5">
      <c r="A90" s="3" t="s">
        <v>90</v>
      </c>
      <c r="B90" s="3" t="s">
        <v>943</v>
      </c>
      <c r="C90" s="102" t="s">
        <v>944</v>
      </c>
      <c r="D90" s="104" t="s">
        <v>639</v>
      </c>
      <c r="E90" s="3"/>
      <c r="F90" s="150" t="s">
        <v>90</v>
      </c>
      <c r="G90" s="120" t="str">
        <f t="shared" si="10"/>
        <v>兼古翔太</v>
      </c>
      <c r="H90" s="104" t="s">
        <v>637</v>
      </c>
      <c r="I90" s="104" t="s">
        <v>601</v>
      </c>
      <c r="J90" s="125">
        <v>1989</v>
      </c>
      <c r="K90" s="151">
        <v>29</v>
      </c>
      <c r="L90" s="133" t="str">
        <f t="shared" si="11"/>
        <v>OK</v>
      </c>
      <c r="M90" s="154" t="s">
        <v>868</v>
      </c>
    </row>
    <row r="91" spans="1:15" s="152" customFormat="1" ht="13.5">
      <c r="A91" s="3" t="s">
        <v>91</v>
      </c>
      <c r="B91" s="95" t="s">
        <v>658</v>
      </c>
      <c r="C91" s="2" t="s">
        <v>659</v>
      </c>
      <c r="D91" s="104" t="s">
        <v>639</v>
      </c>
      <c r="E91" s="3"/>
      <c r="F91" s="150" t="s">
        <v>91</v>
      </c>
      <c r="G91" s="120" t="str">
        <f t="shared" si="10"/>
        <v>坂元智成</v>
      </c>
      <c r="H91" s="104" t="s">
        <v>637</v>
      </c>
      <c r="I91" s="104" t="s">
        <v>601</v>
      </c>
      <c r="J91" s="125">
        <v>1975</v>
      </c>
      <c r="K91" s="151">
        <v>43</v>
      </c>
      <c r="L91" s="133" t="str">
        <f t="shared" si="11"/>
        <v>OK</v>
      </c>
      <c r="M91" s="154" t="s">
        <v>868</v>
      </c>
      <c r="N91" s="156"/>
      <c r="O91" s="156"/>
    </row>
    <row r="92" spans="1:15" s="152" customFormat="1" ht="13.5">
      <c r="A92" s="3" t="s">
        <v>92</v>
      </c>
      <c r="B92" s="3" t="s">
        <v>945</v>
      </c>
      <c r="C92" s="3" t="s">
        <v>946</v>
      </c>
      <c r="D92" s="104" t="s">
        <v>639</v>
      </c>
      <c r="E92" s="3"/>
      <c r="F92" s="150" t="s">
        <v>92</v>
      </c>
      <c r="G92" s="120" t="str">
        <f t="shared" si="10"/>
        <v>桜井貴哉</v>
      </c>
      <c r="H92" s="104" t="s">
        <v>637</v>
      </c>
      <c r="I92" s="104" t="s">
        <v>601</v>
      </c>
      <c r="J92" s="125">
        <v>1994</v>
      </c>
      <c r="K92" s="151">
        <v>24</v>
      </c>
      <c r="L92" s="133" t="str">
        <f t="shared" si="11"/>
        <v>OK</v>
      </c>
      <c r="M92" s="154" t="s">
        <v>868</v>
      </c>
      <c r="N92" s="156"/>
      <c r="O92" s="156"/>
    </row>
    <row r="93" spans="1:15" s="152" customFormat="1" ht="13.5">
      <c r="A93" s="3" t="s">
        <v>93</v>
      </c>
      <c r="B93" s="104" t="s">
        <v>471</v>
      </c>
      <c r="C93" s="104" t="s">
        <v>472</v>
      </c>
      <c r="D93" s="104" t="s">
        <v>639</v>
      </c>
      <c r="E93" s="3"/>
      <c r="F93" s="150" t="s">
        <v>93</v>
      </c>
      <c r="G93" s="120" t="str">
        <f t="shared" si="10"/>
        <v>澤田啓一</v>
      </c>
      <c r="H93" s="104" t="s">
        <v>637</v>
      </c>
      <c r="I93" s="104" t="s">
        <v>601</v>
      </c>
      <c r="J93" s="125">
        <v>1970</v>
      </c>
      <c r="K93" s="151">
        <v>48</v>
      </c>
      <c r="L93" s="133" t="str">
        <f t="shared" si="11"/>
        <v>OK</v>
      </c>
      <c r="M93" s="3" t="s">
        <v>879</v>
      </c>
      <c r="N93" s="149"/>
      <c r="O93" s="157"/>
    </row>
    <row r="94" spans="1:15" s="153" customFormat="1" ht="13.5">
      <c r="A94" s="3" t="s">
        <v>94</v>
      </c>
      <c r="B94" s="2" t="s">
        <v>947</v>
      </c>
      <c r="C94" s="2" t="s">
        <v>948</v>
      </c>
      <c r="D94" s="104" t="s">
        <v>639</v>
      </c>
      <c r="E94" s="3"/>
      <c r="F94" s="150" t="s">
        <v>94</v>
      </c>
      <c r="G94" s="120" t="str">
        <f t="shared" si="10"/>
        <v>柴田雅寛</v>
      </c>
      <c r="H94" s="104" t="s">
        <v>637</v>
      </c>
      <c r="I94" s="104" t="s">
        <v>601</v>
      </c>
      <c r="J94" s="125">
        <v>1982</v>
      </c>
      <c r="K94" s="151">
        <v>36</v>
      </c>
      <c r="L94" s="133" t="str">
        <f t="shared" si="11"/>
        <v>OK</v>
      </c>
      <c r="M94" s="155" t="s">
        <v>949</v>
      </c>
      <c r="N94" s="156"/>
      <c r="O94" s="157"/>
    </row>
    <row r="95" spans="1:15" s="152" customFormat="1" ht="13.5">
      <c r="A95" s="3" t="s">
        <v>95</v>
      </c>
      <c r="B95" s="3" t="s">
        <v>950</v>
      </c>
      <c r="C95" s="3" t="s">
        <v>951</v>
      </c>
      <c r="D95" s="104" t="s">
        <v>639</v>
      </c>
      <c r="E95" s="157"/>
      <c r="F95" s="150" t="s">
        <v>95</v>
      </c>
      <c r="G95" s="120" t="str">
        <f t="shared" si="10"/>
        <v>清水陽介</v>
      </c>
      <c r="H95" s="104" t="s">
        <v>637</v>
      </c>
      <c r="I95" s="104" t="s">
        <v>601</v>
      </c>
      <c r="J95" s="125">
        <v>1991</v>
      </c>
      <c r="K95" s="151">
        <v>27</v>
      </c>
      <c r="L95" s="133" t="str">
        <f t="shared" si="11"/>
        <v>OK</v>
      </c>
      <c r="M95" s="154" t="s">
        <v>868</v>
      </c>
      <c r="N95" s="156"/>
      <c r="O95" s="156"/>
    </row>
    <row r="96" spans="1:15" s="152" customFormat="1" ht="13.5">
      <c r="A96" s="3" t="s">
        <v>96</v>
      </c>
      <c r="B96" s="95" t="s">
        <v>663</v>
      </c>
      <c r="C96" s="2" t="s">
        <v>664</v>
      </c>
      <c r="D96" s="104" t="s">
        <v>639</v>
      </c>
      <c r="E96" s="3"/>
      <c r="F96" s="150" t="s">
        <v>96</v>
      </c>
      <c r="G96" s="120" t="str">
        <f t="shared" si="10"/>
        <v>住谷岳司</v>
      </c>
      <c r="H96" s="104" t="s">
        <v>637</v>
      </c>
      <c r="I96" s="104" t="s">
        <v>601</v>
      </c>
      <c r="J96" s="125">
        <v>1967</v>
      </c>
      <c r="K96" s="151">
        <v>51</v>
      </c>
      <c r="L96" s="133" t="str">
        <f t="shared" si="11"/>
        <v>OK</v>
      </c>
      <c r="M96" s="153" t="s">
        <v>878</v>
      </c>
      <c r="N96" s="156"/>
      <c r="O96" s="156"/>
    </row>
    <row r="97" spans="1:15" s="152" customFormat="1" ht="13.5">
      <c r="A97" s="3" t="s">
        <v>97</v>
      </c>
      <c r="B97" s="102" t="s">
        <v>673</v>
      </c>
      <c r="C97" s="102" t="s">
        <v>674</v>
      </c>
      <c r="D97" s="104" t="s">
        <v>639</v>
      </c>
      <c r="E97" s="3"/>
      <c r="F97" s="150" t="s">
        <v>97</v>
      </c>
      <c r="G97" s="120" t="str">
        <f t="shared" si="10"/>
        <v>曽我卓矢</v>
      </c>
      <c r="H97" s="104" t="s">
        <v>637</v>
      </c>
      <c r="I97" s="104" t="s">
        <v>601</v>
      </c>
      <c r="J97" s="125">
        <v>1986</v>
      </c>
      <c r="K97" s="151">
        <v>32</v>
      </c>
      <c r="L97" s="133" t="str">
        <f t="shared" si="11"/>
        <v>OK</v>
      </c>
      <c r="M97" s="153" t="s">
        <v>873</v>
      </c>
      <c r="N97" s="156"/>
      <c r="O97" s="157"/>
    </row>
    <row r="98" spans="1:15" s="6" customFormat="1" ht="13.5">
      <c r="A98" s="3" t="s">
        <v>98</v>
      </c>
      <c r="B98" s="95" t="s">
        <v>667</v>
      </c>
      <c r="C98" s="2" t="s">
        <v>668</v>
      </c>
      <c r="D98" s="104" t="s">
        <v>639</v>
      </c>
      <c r="E98" s="3"/>
      <c r="F98" s="150" t="s">
        <v>98</v>
      </c>
      <c r="G98" s="120" t="str">
        <f t="shared" si="10"/>
        <v>高橋雄祐</v>
      </c>
      <c r="H98" s="104" t="s">
        <v>637</v>
      </c>
      <c r="I98" s="104" t="s">
        <v>601</v>
      </c>
      <c r="J98" s="125">
        <v>1985</v>
      </c>
      <c r="K98" s="151">
        <v>33</v>
      </c>
      <c r="L98" s="133" t="str">
        <f t="shared" si="11"/>
        <v>OK</v>
      </c>
      <c r="M98" s="153" t="s">
        <v>879</v>
      </c>
      <c r="N98" s="156"/>
      <c r="O98" s="156"/>
    </row>
    <row r="99" spans="1:15" s="152" customFormat="1" ht="13.5">
      <c r="A99" s="3" t="s">
        <v>99</v>
      </c>
      <c r="B99" s="2" t="s">
        <v>606</v>
      </c>
      <c r="C99" s="2" t="s">
        <v>605</v>
      </c>
      <c r="D99" s="104" t="s">
        <v>639</v>
      </c>
      <c r="E99" s="3"/>
      <c r="F99" s="150" t="s">
        <v>99</v>
      </c>
      <c r="G99" s="120" t="str">
        <f t="shared" si="10"/>
        <v>田中正行</v>
      </c>
      <c r="H99" s="104" t="s">
        <v>637</v>
      </c>
      <c r="I99" s="104" t="s">
        <v>601</v>
      </c>
      <c r="J99" s="125">
        <v>1980</v>
      </c>
      <c r="K99" s="151">
        <v>38</v>
      </c>
      <c r="L99" s="133" t="str">
        <f t="shared" si="11"/>
        <v>OK</v>
      </c>
      <c r="M99" s="153" t="s">
        <v>873</v>
      </c>
      <c r="N99" s="156"/>
      <c r="O99" s="156"/>
    </row>
    <row r="100" spans="1:15" s="152" customFormat="1" ht="13.5">
      <c r="A100" s="3" t="s">
        <v>100</v>
      </c>
      <c r="B100" s="95" t="s">
        <v>648</v>
      </c>
      <c r="C100" s="95" t="s">
        <v>649</v>
      </c>
      <c r="D100" s="104" t="s">
        <v>639</v>
      </c>
      <c r="E100" s="3"/>
      <c r="F100" s="150" t="s">
        <v>100</v>
      </c>
      <c r="G100" s="120" t="str">
        <f t="shared" si="10"/>
        <v>玉川敬三</v>
      </c>
      <c r="H100" s="104" t="s">
        <v>637</v>
      </c>
      <c r="I100" s="104" t="s">
        <v>601</v>
      </c>
      <c r="J100" s="125">
        <v>1969</v>
      </c>
      <c r="K100" s="151">
        <v>49</v>
      </c>
      <c r="L100" s="133" t="str">
        <f t="shared" si="11"/>
        <v>OK</v>
      </c>
      <c r="M100" s="154" t="s">
        <v>868</v>
      </c>
      <c r="N100" s="156"/>
      <c r="O100" s="156"/>
    </row>
    <row r="101" spans="1:13" s="156" customFormat="1" ht="13.5">
      <c r="A101" s="3" t="s">
        <v>101</v>
      </c>
      <c r="B101" s="3" t="s">
        <v>952</v>
      </c>
      <c r="C101" s="3" t="s">
        <v>953</v>
      </c>
      <c r="D101" s="104" t="s">
        <v>639</v>
      </c>
      <c r="E101" s="157"/>
      <c r="F101" s="150" t="s">
        <v>101</v>
      </c>
      <c r="G101" s="120" t="str">
        <f t="shared" si="10"/>
        <v>中元寺功貴</v>
      </c>
      <c r="H101" s="104" t="s">
        <v>637</v>
      </c>
      <c r="I101" s="104" t="s">
        <v>601</v>
      </c>
      <c r="J101" s="125">
        <v>1992</v>
      </c>
      <c r="K101" s="151">
        <v>26</v>
      </c>
      <c r="L101" s="133" t="str">
        <f t="shared" si="11"/>
        <v>OK</v>
      </c>
      <c r="M101" s="154" t="s">
        <v>868</v>
      </c>
    </row>
    <row r="102" spans="1:15" s="152" customFormat="1" ht="13.5">
      <c r="A102" s="3" t="s">
        <v>102</v>
      </c>
      <c r="B102" s="95" t="s">
        <v>665</v>
      </c>
      <c r="C102" s="2" t="s">
        <v>666</v>
      </c>
      <c r="D102" s="104" t="s">
        <v>639</v>
      </c>
      <c r="E102" s="3"/>
      <c r="F102" s="150" t="s">
        <v>102</v>
      </c>
      <c r="G102" s="120" t="str">
        <f t="shared" si="10"/>
        <v>永田寛教</v>
      </c>
      <c r="H102" s="104" t="s">
        <v>637</v>
      </c>
      <c r="I102" s="104" t="s">
        <v>601</v>
      </c>
      <c r="J102" s="125">
        <v>1981</v>
      </c>
      <c r="K102" s="151">
        <v>37</v>
      </c>
      <c r="L102" s="133" t="str">
        <f t="shared" si="11"/>
        <v>OK</v>
      </c>
      <c r="M102" s="153" t="s">
        <v>879</v>
      </c>
      <c r="N102" s="156"/>
      <c r="O102" s="157"/>
    </row>
    <row r="103" spans="1:15" s="152" customFormat="1" ht="13.5">
      <c r="A103" s="3" t="s">
        <v>103</v>
      </c>
      <c r="B103" s="104" t="s">
        <v>473</v>
      </c>
      <c r="C103" s="104" t="s">
        <v>474</v>
      </c>
      <c r="D103" s="104" t="s">
        <v>639</v>
      </c>
      <c r="E103" s="3"/>
      <c r="F103" s="150" t="s">
        <v>103</v>
      </c>
      <c r="G103" s="120" t="str">
        <f t="shared" si="10"/>
        <v>西岡庸介</v>
      </c>
      <c r="H103" s="104" t="s">
        <v>637</v>
      </c>
      <c r="I103" s="104" t="s">
        <v>601</v>
      </c>
      <c r="J103" s="125">
        <v>1983</v>
      </c>
      <c r="K103" s="151">
        <v>35</v>
      </c>
      <c r="L103" s="133" t="str">
        <f t="shared" si="11"/>
        <v>OK</v>
      </c>
      <c r="M103" s="153" t="s">
        <v>874</v>
      </c>
      <c r="N103" s="149"/>
      <c r="O103" s="157"/>
    </row>
    <row r="104" spans="1:15" s="152" customFormat="1" ht="13.5">
      <c r="A104" s="3" t="s">
        <v>104</v>
      </c>
      <c r="B104" s="95" t="s">
        <v>653</v>
      </c>
      <c r="C104" s="95" t="s">
        <v>654</v>
      </c>
      <c r="D104" s="104" t="s">
        <v>639</v>
      </c>
      <c r="E104" s="3"/>
      <c r="F104" s="150" t="s">
        <v>104</v>
      </c>
      <c r="G104" s="120" t="str">
        <f t="shared" si="10"/>
        <v>西田裕信</v>
      </c>
      <c r="H104" s="104" t="s">
        <v>637</v>
      </c>
      <c r="I104" s="104" t="s">
        <v>601</v>
      </c>
      <c r="J104" s="125">
        <v>1960</v>
      </c>
      <c r="K104" s="151">
        <v>58</v>
      </c>
      <c r="L104" s="133" t="str">
        <f t="shared" si="11"/>
        <v>OK</v>
      </c>
      <c r="M104" s="153" t="s">
        <v>875</v>
      </c>
      <c r="N104" s="156"/>
      <c r="O104" s="156"/>
    </row>
    <row r="105" spans="1:15" s="152" customFormat="1" ht="13.5">
      <c r="A105" s="3" t="s">
        <v>105</v>
      </c>
      <c r="B105" s="95" t="s">
        <v>655</v>
      </c>
      <c r="C105" s="95" t="s">
        <v>656</v>
      </c>
      <c r="D105" s="104" t="s">
        <v>639</v>
      </c>
      <c r="E105" s="3"/>
      <c r="F105" s="150" t="s">
        <v>105</v>
      </c>
      <c r="G105" s="120" t="str">
        <f t="shared" si="10"/>
        <v>馬場英年</v>
      </c>
      <c r="H105" s="104" t="s">
        <v>637</v>
      </c>
      <c r="I105" s="104" t="s">
        <v>601</v>
      </c>
      <c r="J105" s="125">
        <v>1980</v>
      </c>
      <c r="K105" s="151">
        <v>38</v>
      </c>
      <c r="L105" s="133" t="str">
        <f t="shared" si="11"/>
        <v>OK</v>
      </c>
      <c r="M105" s="154" t="s">
        <v>868</v>
      </c>
      <c r="N105" s="156"/>
      <c r="O105" s="156"/>
    </row>
    <row r="106" spans="1:15" s="152" customFormat="1" ht="13.5">
      <c r="A106" s="3" t="s">
        <v>106</v>
      </c>
      <c r="B106" s="95" t="s">
        <v>646</v>
      </c>
      <c r="C106" s="95" t="s">
        <v>647</v>
      </c>
      <c r="D106" s="104" t="s">
        <v>639</v>
      </c>
      <c r="E106" s="3"/>
      <c r="F106" s="150" t="s">
        <v>106</v>
      </c>
      <c r="G106" s="120" t="str">
        <f t="shared" si="10"/>
        <v>廣瀬智也</v>
      </c>
      <c r="H106" s="104" t="s">
        <v>637</v>
      </c>
      <c r="I106" s="104" t="s">
        <v>601</v>
      </c>
      <c r="J106" s="125">
        <v>1977</v>
      </c>
      <c r="K106" s="151">
        <v>41</v>
      </c>
      <c r="L106" s="133" t="str">
        <f t="shared" si="11"/>
        <v>OK</v>
      </c>
      <c r="M106" s="154" t="s">
        <v>868</v>
      </c>
      <c r="N106" s="156"/>
      <c r="O106" s="156"/>
    </row>
    <row r="107" spans="1:15" s="152" customFormat="1" ht="13.5">
      <c r="A107" s="3" t="s">
        <v>107</v>
      </c>
      <c r="B107" s="102" t="s">
        <v>18</v>
      </c>
      <c r="C107" s="102" t="s">
        <v>678</v>
      </c>
      <c r="D107" s="104" t="s">
        <v>639</v>
      </c>
      <c r="E107" s="3"/>
      <c r="F107" s="150" t="s">
        <v>107</v>
      </c>
      <c r="G107" s="120" t="str">
        <f t="shared" si="10"/>
        <v>松島理和</v>
      </c>
      <c r="H107" s="104" t="s">
        <v>637</v>
      </c>
      <c r="I107" s="104" t="s">
        <v>601</v>
      </c>
      <c r="J107" s="125">
        <v>1981</v>
      </c>
      <c r="K107" s="151">
        <v>37</v>
      </c>
      <c r="L107" s="133" t="str">
        <f t="shared" si="11"/>
        <v>OK</v>
      </c>
      <c r="M107" s="153" t="s">
        <v>880</v>
      </c>
      <c r="N107" s="156"/>
      <c r="O107" s="157"/>
    </row>
    <row r="108" spans="1:15" s="152" customFormat="1" ht="13.5">
      <c r="A108" s="3" t="s">
        <v>108</v>
      </c>
      <c r="B108" s="95" t="s">
        <v>671</v>
      </c>
      <c r="C108" s="2" t="s">
        <v>672</v>
      </c>
      <c r="D108" s="104" t="s">
        <v>639</v>
      </c>
      <c r="E108" s="3"/>
      <c r="F108" s="150" t="s">
        <v>108</v>
      </c>
      <c r="G108" s="120" t="str">
        <f t="shared" si="10"/>
        <v>宮道祐介</v>
      </c>
      <c r="H108" s="104" t="s">
        <v>637</v>
      </c>
      <c r="I108" s="104" t="s">
        <v>601</v>
      </c>
      <c r="J108" s="125">
        <v>1983</v>
      </c>
      <c r="K108" s="151">
        <v>35</v>
      </c>
      <c r="L108" s="133" t="str">
        <f t="shared" si="11"/>
        <v>OK</v>
      </c>
      <c r="M108" s="153" t="s">
        <v>864</v>
      </c>
      <c r="N108" s="156"/>
      <c r="O108" s="156"/>
    </row>
    <row r="109" spans="1:13" s="156" customFormat="1" ht="13.5">
      <c r="A109" s="3" t="s">
        <v>109</v>
      </c>
      <c r="B109" s="95" t="s">
        <v>660</v>
      </c>
      <c r="C109" s="2" t="s">
        <v>661</v>
      </c>
      <c r="D109" s="104" t="s">
        <v>639</v>
      </c>
      <c r="E109" s="3"/>
      <c r="F109" s="150" t="s">
        <v>109</v>
      </c>
      <c r="G109" s="120" t="str">
        <f t="shared" si="10"/>
        <v>村尾彰了</v>
      </c>
      <c r="H109" s="104" t="s">
        <v>637</v>
      </c>
      <c r="I109" s="104" t="s">
        <v>601</v>
      </c>
      <c r="J109" s="125">
        <v>1982</v>
      </c>
      <c r="K109" s="151">
        <v>36</v>
      </c>
      <c r="L109" s="133" t="str">
        <f t="shared" si="11"/>
        <v>OK</v>
      </c>
      <c r="M109" s="153" t="s">
        <v>876</v>
      </c>
    </row>
    <row r="110" spans="1:15" s="152" customFormat="1" ht="13.5">
      <c r="A110" s="3" t="s">
        <v>110</v>
      </c>
      <c r="B110" s="95" t="s">
        <v>954</v>
      </c>
      <c r="C110" s="95" t="s">
        <v>955</v>
      </c>
      <c r="D110" s="104" t="s">
        <v>639</v>
      </c>
      <c r="E110" s="3"/>
      <c r="F110" s="150" t="s">
        <v>110</v>
      </c>
      <c r="G110" s="120" t="str">
        <f t="shared" si="10"/>
        <v>薮内陸久</v>
      </c>
      <c r="H110" s="104" t="s">
        <v>637</v>
      </c>
      <c r="I110" s="104" t="s">
        <v>601</v>
      </c>
      <c r="J110" s="125">
        <v>1997</v>
      </c>
      <c r="K110" s="151">
        <v>21</v>
      </c>
      <c r="L110" s="133" t="str">
        <f t="shared" si="11"/>
        <v>OK</v>
      </c>
      <c r="M110" s="154" t="s">
        <v>868</v>
      </c>
      <c r="N110" s="156"/>
      <c r="O110" s="156"/>
    </row>
    <row r="111" spans="1:15" s="152" customFormat="1" ht="13.5">
      <c r="A111" s="3" t="s">
        <v>111</v>
      </c>
      <c r="B111" s="95" t="s">
        <v>642</v>
      </c>
      <c r="C111" s="2" t="s">
        <v>956</v>
      </c>
      <c r="D111" s="104" t="s">
        <v>639</v>
      </c>
      <c r="E111" s="3"/>
      <c r="F111" s="150" t="s">
        <v>111</v>
      </c>
      <c r="G111" s="120" t="str">
        <f t="shared" si="10"/>
        <v>山本和樹</v>
      </c>
      <c r="H111" s="104" t="s">
        <v>637</v>
      </c>
      <c r="I111" s="104" t="s">
        <v>601</v>
      </c>
      <c r="J111" s="125">
        <v>1997</v>
      </c>
      <c r="K111" s="151">
        <v>21</v>
      </c>
      <c r="L111" s="133" t="str">
        <f t="shared" si="11"/>
        <v>OK</v>
      </c>
      <c r="M111" s="155" t="s">
        <v>957</v>
      </c>
      <c r="N111" s="156"/>
      <c r="O111" s="156"/>
    </row>
    <row r="112" spans="1:15" s="152" customFormat="1" ht="13.5">
      <c r="A112" s="3" t="s">
        <v>112</v>
      </c>
      <c r="B112" s="95" t="s">
        <v>642</v>
      </c>
      <c r="C112" s="95" t="s">
        <v>643</v>
      </c>
      <c r="D112" s="104" t="s">
        <v>639</v>
      </c>
      <c r="E112" s="3"/>
      <c r="F112" s="150" t="s">
        <v>112</v>
      </c>
      <c r="G112" s="120" t="str">
        <f t="shared" si="10"/>
        <v>山本　真</v>
      </c>
      <c r="H112" s="104" t="s">
        <v>637</v>
      </c>
      <c r="I112" s="104" t="s">
        <v>601</v>
      </c>
      <c r="J112" s="125">
        <v>1970</v>
      </c>
      <c r="K112" s="151">
        <v>48</v>
      </c>
      <c r="L112" s="133" t="str">
        <f t="shared" si="11"/>
        <v>OK</v>
      </c>
      <c r="M112" s="153" t="s">
        <v>864</v>
      </c>
      <c r="N112" s="156"/>
      <c r="O112" s="156"/>
    </row>
    <row r="113" spans="1:15" s="152" customFormat="1" ht="13.5">
      <c r="A113" s="3" t="s">
        <v>113</v>
      </c>
      <c r="B113" s="95" t="s">
        <v>669</v>
      </c>
      <c r="C113" s="2" t="s">
        <v>670</v>
      </c>
      <c r="D113" s="104" t="s">
        <v>639</v>
      </c>
      <c r="E113" s="3"/>
      <c r="F113" s="150" t="s">
        <v>113</v>
      </c>
      <c r="G113" s="120" t="str">
        <f t="shared" si="10"/>
        <v>吉本泰二</v>
      </c>
      <c r="H113" s="104" t="s">
        <v>637</v>
      </c>
      <c r="I113" s="104" t="s">
        <v>601</v>
      </c>
      <c r="J113" s="125">
        <v>1976</v>
      </c>
      <c r="K113" s="151">
        <v>42</v>
      </c>
      <c r="L113" s="133" t="str">
        <f t="shared" si="11"/>
        <v>OK</v>
      </c>
      <c r="M113" s="154" t="s">
        <v>868</v>
      </c>
      <c r="N113" s="156"/>
      <c r="O113" s="156"/>
    </row>
    <row r="114" spans="1:15" s="152" customFormat="1" ht="13.5">
      <c r="A114" s="3" t="s">
        <v>114</v>
      </c>
      <c r="B114" s="157" t="s">
        <v>640</v>
      </c>
      <c r="C114" s="157" t="s">
        <v>641</v>
      </c>
      <c r="D114" s="104" t="s">
        <v>639</v>
      </c>
      <c r="E114" s="157"/>
      <c r="F114" s="150" t="s">
        <v>114</v>
      </c>
      <c r="G114" s="120" t="str">
        <f t="shared" si="10"/>
        <v>竹村仁志</v>
      </c>
      <c r="H114" s="104" t="s">
        <v>637</v>
      </c>
      <c r="I114" s="104" t="s">
        <v>601</v>
      </c>
      <c r="J114" s="125">
        <v>1962</v>
      </c>
      <c r="K114" s="151">
        <v>56</v>
      </c>
      <c r="L114" s="133" t="str">
        <f t="shared" si="11"/>
        <v>OK</v>
      </c>
      <c r="M114" s="153" t="s">
        <v>873</v>
      </c>
      <c r="N114" s="156"/>
      <c r="O114" s="157"/>
    </row>
    <row r="115" spans="1:15" s="152" customFormat="1" ht="13.5">
      <c r="A115" s="3" t="s">
        <v>115</v>
      </c>
      <c r="B115" s="109" t="s">
        <v>882</v>
      </c>
      <c r="C115" s="109" t="s">
        <v>883</v>
      </c>
      <c r="D115" s="104" t="s">
        <v>639</v>
      </c>
      <c r="E115" s="3"/>
      <c r="F115" s="150" t="s">
        <v>115</v>
      </c>
      <c r="G115" s="120" t="str">
        <f t="shared" si="10"/>
        <v>浅田亜祐子</v>
      </c>
      <c r="H115" s="104" t="s">
        <v>637</v>
      </c>
      <c r="I115" s="104" t="s">
        <v>609</v>
      </c>
      <c r="J115" s="125">
        <v>1984</v>
      </c>
      <c r="K115" s="151">
        <v>34</v>
      </c>
      <c r="L115" s="133" t="str">
        <f t="shared" si="11"/>
        <v>OK</v>
      </c>
      <c r="M115" s="153" t="s">
        <v>872</v>
      </c>
      <c r="N115" s="156"/>
      <c r="O115" s="156"/>
    </row>
    <row r="116" spans="1:15" s="152" customFormat="1" ht="13.5">
      <c r="A116" s="3" t="s">
        <v>116</v>
      </c>
      <c r="B116" s="158" t="s">
        <v>958</v>
      </c>
      <c r="C116" s="159" t="s">
        <v>959</v>
      </c>
      <c r="D116" s="104" t="s">
        <v>639</v>
      </c>
      <c r="E116" s="3"/>
      <c r="F116" s="150" t="s">
        <v>116</v>
      </c>
      <c r="G116" s="120" t="str">
        <f t="shared" si="10"/>
        <v>菊井鈴夏</v>
      </c>
      <c r="H116" s="104" t="s">
        <v>637</v>
      </c>
      <c r="I116" s="104" t="s">
        <v>609</v>
      </c>
      <c r="J116" s="125">
        <v>1997</v>
      </c>
      <c r="K116" s="151">
        <v>21</v>
      </c>
      <c r="L116" s="133" t="str">
        <f t="shared" si="11"/>
        <v>OK</v>
      </c>
      <c r="M116" s="155" t="s">
        <v>957</v>
      </c>
      <c r="N116" s="156"/>
      <c r="O116" s="156"/>
    </row>
    <row r="117" spans="1:15" s="152" customFormat="1" ht="13.5">
      <c r="A117" s="3" t="s">
        <v>117</v>
      </c>
      <c r="B117" s="123" t="s">
        <v>675</v>
      </c>
      <c r="C117" s="123" t="s">
        <v>676</v>
      </c>
      <c r="D117" s="104" t="s">
        <v>639</v>
      </c>
      <c r="E117" s="3"/>
      <c r="F117" s="150" t="s">
        <v>117</v>
      </c>
      <c r="G117" s="120" t="str">
        <f t="shared" si="10"/>
        <v>並河智加</v>
      </c>
      <c r="H117" s="104" t="s">
        <v>637</v>
      </c>
      <c r="I117" s="104" t="s">
        <v>609</v>
      </c>
      <c r="J117" s="125">
        <v>1979</v>
      </c>
      <c r="K117" s="151">
        <v>39</v>
      </c>
      <c r="L117" s="133" t="str">
        <f t="shared" si="11"/>
        <v>OK</v>
      </c>
      <c r="M117" s="153" t="s">
        <v>864</v>
      </c>
      <c r="N117" s="156"/>
      <c r="O117" s="156"/>
    </row>
    <row r="118" spans="1:15" s="152" customFormat="1" ht="13.5">
      <c r="A118" s="3" t="s">
        <v>118</v>
      </c>
      <c r="B118" s="158" t="s">
        <v>960</v>
      </c>
      <c r="C118" s="158" t="s">
        <v>961</v>
      </c>
      <c r="D118" s="104" t="s">
        <v>639</v>
      </c>
      <c r="E118" s="157"/>
      <c r="F118" s="150" t="s">
        <v>118</v>
      </c>
      <c r="G118" s="120" t="str">
        <f t="shared" si="10"/>
        <v>森愛捺花</v>
      </c>
      <c r="H118" s="104" t="s">
        <v>637</v>
      </c>
      <c r="I118" s="104" t="s">
        <v>609</v>
      </c>
      <c r="J118" s="125">
        <v>1998</v>
      </c>
      <c r="K118" s="151">
        <v>20</v>
      </c>
      <c r="L118" s="133" t="str">
        <f t="shared" si="11"/>
        <v>OK</v>
      </c>
      <c r="M118" s="153" t="s">
        <v>962</v>
      </c>
      <c r="N118" s="156"/>
      <c r="O118" s="156"/>
    </row>
    <row r="119" spans="1:15" s="152" customFormat="1" ht="13.5">
      <c r="A119" s="3" t="s">
        <v>119</v>
      </c>
      <c r="B119" s="158" t="s">
        <v>960</v>
      </c>
      <c r="C119" s="158" t="s">
        <v>963</v>
      </c>
      <c r="D119" s="104" t="s">
        <v>639</v>
      </c>
      <c r="E119" s="157"/>
      <c r="F119" s="150" t="s">
        <v>119</v>
      </c>
      <c r="G119" s="120" t="str">
        <f t="shared" si="10"/>
        <v>森涼花</v>
      </c>
      <c r="H119" s="104" t="s">
        <v>637</v>
      </c>
      <c r="I119" s="104" t="s">
        <v>609</v>
      </c>
      <c r="J119" s="125">
        <v>2003</v>
      </c>
      <c r="K119" s="151">
        <v>15</v>
      </c>
      <c r="L119" s="133" t="str">
        <f t="shared" si="11"/>
        <v>OK</v>
      </c>
      <c r="M119" s="153" t="s">
        <v>874</v>
      </c>
      <c r="N119" s="156"/>
      <c r="O119" s="156"/>
    </row>
    <row r="120" spans="1:15" s="152" customFormat="1" ht="13.5">
      <c r="A120" s="3" t="s">
        <v>120</v>
      </c>
      <c r="B120" s="157" t="s">
        <v>964</v>
      </c>
      <c r="C120" s="157" t="s">
        <v>965</v>
      </c>
      <c r="D120" s="104" t="s">
        <v>639</v>
      </c>
      <c r="E120" s="157"/>
      <c r="F120" s="150" t="s">
        <v>120</v>
      </c>
      <c r="G120" s="120" t="str">
        <f t="shared" si="10"/>
        <v>伊藤成行</v>
      </c>
      <c r="H120" s="104" t="s">
        <v>637</v>
      </c>
      <c r="I120" s="104" t="s">
        <v>601</v>
      </c>
      <c r="J120" s="125">
        <v>1951</v>
      </c>
      <c r="K120" s="151">
        <v>67</v>
      </c>
      <c r="L120" s="133" t="str">
        <f t="shared" si="11"/>
        <v>OK</v>
      </c>
      <c r="M120" s="3" t="s">
        <v>966</v>
      </c>
      <c r="N120" s="157"/>
      <c r="O120" s="157"/>
    </row>
    <row r="121" spans="1:15" s="6" customFormat="1" ht="13.5">
      <c r="A121" s="3" t="s">
        <v>121</v>
      </c>
      <c r="B121" s="157" t="s">
        <v>967</v>
      </c>
      <c r="C121" s="104" t="s">
        <v>968</v>
      </c>
      <c r="D121" s="104" t="s">
        <v>639</v>
      </c>
      <c r="E121" s="157"/>
      <c r="F121" s="150" t="s">
        <v>121</v>
      </c>
      <c r="G121" s="120" t="str">
        <f t="shared" si="10"/>
        <v>川田達也</v>
      </c>
      <c r="H121" s="104" t="s">
        <v>637</v>
      </c>
      <c r="I121" s="104" t="s">
        <v>601</v>
      </c>
      <c r="J121" s="125">
        <v>1965</v>
      </c>
      <c r="K121" s="151">
        <v>53</v>
      </c>
      <c r="L121" s="133" t="str">
        <f t="shared" si="11"/>
        <v>OK</v>
      </c>
      <c r="M121" s="157" t="s">
        <v>969</v>
      </c>
      <c r="N121" s="149"/>
      <c r="O121" s="157"/>
    </row>
    <row r="122" spans="1:15" s="152" customFormat="1" ht="13.5">
      <c r="A122" s="3" t="s">
        <v>122</v>
      </c>
      <c r="B122" s="2" t="s">
        <v>967</v>
      </c>
      <c r="C122" s="2" t="s">
        <v>970</v>
      </c>
      <c r="D122" s="104" t="s">
        <v>639</v>
      </c>
      <c r="E122" s="157"/>
      <c r="F122" s="150" t="s">
        <v>122</v>
      </c>
      <c r="G122" s="120" t="str">
        <f t="shared" si="10"/>
        <v>川田貴也</v>
      </c>
      <c r="H122" s="104" t="s">
        <v>637</v>
      </c>
      <c r="I122" s="104" t="s">
        <v>601</v>
      </c>
      <c r="J122" s="125">
        <v>1997</v>
      </c>
      <c r="K122" s="151">
        <v>21</v>
      </c>
      <c r="L122" s="133" t="str">
        <f t="shared" si="11"/>
        <v>OK</v>
      </c>
      <c r="M122" s="157" t="s">
        <v>969</v>
      </c>
      <c r="N122" s="157"/>
      <c r="O122" s="157"/>
    </row>
    <row r="123" spans="1:15" s="152" customFormat="1" ht="13.5">
      <c r="A123" s="3" t="s">
        <v>123</v>
      </c>
      <c r="B123" s="2" t="s">
        <v>971</v>
      </c>
      <c r="C123" s="2" t="s">
        <v>972</v>
      </c>
      <c r="D123" s="104" t="s">
        <v>639</v>
      </c>
      <c r="E123" s="3"/>
      <c r="F123" s="150" t="s">
        <v>123</v>
      </c>
      <c r="G123" s="120" t="str">
        <f t="shared" si="10"/>
        <v>菊池健太郎</v>
      </c>
      <c r="H123" s="104" t="s">
        <v>637</v>
      </c>
      <c r="I123" s="104" t="s">
        <v>601</v>
      </c>
      <c r="J123" s="125">
        <v>1990</v>
      </c>
      <c r="K123" s="151">
        <v>28</v>
      </c>
      <c r="L123" s="133" t="str">
        <f t="shared" si="11"/>
        <v>OK</v>
      </c>
      <c r="M123" s="155" t="s">
        <v>969</v>
      </c>
      <c r="N123" s="156"/>
      <c r="O123" s="156"/>
    </row>
    <row r="124" spans="1:15" s="152" customFormat="1" ht="13.5">
      <c r="A124" s="3" t="s">
        <v>124</v>
      </c>
      <c r="B124" s="3" t="s">
        <v>973</v>
      </c>
      <c r="C124" s="3" t="s">
        <v>974</v>
      </c>
      <c r="D124" s="104" t="s">
        <v>639</v>
      </c>
      <c r="E124" s="157"/>
      <c r="F124" s="150" t="s">
        <v>124</v>
      </c>
      <c r="G124" s="120" t="str">
        <f t="shared" si="10"/>
        <v>岸本恭介</v>
      </c>
      <c r="H124" s="104" t="s">
        <v>637</v>
      </c>
      <c r="I124" s="104" t="s">
        <v>601</v>
      </c>
      <c r="J124" s="125">
        <v>1989</v>
      </c>
      <c r="K124" s="151">
        <v>29</v>
      </c>
      <c r="L124" s="133" t="str">
        <f t="shared" si="11"/>
        <v>OK</v>
      </c>
      <c r="M124" s="3" t="s">
        <v>975</v>
      </c>
      <c r="N124" s="157"/>
      <c r="O124" s="157"/>
    </row>
    <row r="125" spans="1:15" s="152" customFormat="1" ht="13.5">
      <c r="A125" s="3" t="s">
        <v>125</v>
      </c>
      <c r="B125" s="3" t="s">
        <v>976</v>
      </c>
      <c r="C125" s="3" t="s">
        <v>532</v>
      </c>
      <c r="D125" s="104" t="s">
        <v>639</v>
      </c>
      <c r="E125" s="157"/>
      <c r="F125" s="150" t="s">
        <v>125</v>
      </c>
      <c r="G125" s="120" t="str">
        <f t="shared" si="10"/>
        <v>佐治　武</v>
      </c>
      <c r="H125" s="104" t="s">
        <v>637</v>
      </c>
      <c r="I125" s="104" t="s">
        <v>601</v>
      </c>
      <c r="J125" s="125">
        <v>1964</v>
      </c>
      <c r="K125" s="151">
        <v>54</v>
      </c>
      <c r="L125" s="133" t="str">
        <f t="shared" si="11"/>
        <v>OK</v>
      </c>
      <c r="M125" s="3" t="s">
        <v>977</v>
      </c>
      <c r="N125" s="157"/>
      <c r="O125" s="157"/>
    </row>
    <row r="126" spans="1:15" s="152" customFormat="1" ht="13.5">
      <c r="A126" s="3" t="s">
        <v>126</v>
      </c>
      <c r="B126" s="3" t="s">
        <v>978</v>
      </c>
      <c r="C126" s="3" t="s">
        <v>979</v>
      </c>
      <c r="D126" s="104" t="s">
        <v>639</v>
      </c>
      <c r="E126" s="157"/>
      <c r="F126" s="150" t="s">
        <v>126</v>
      </c>
      <c r="G126" s="120" t="str">
        <f t="shared" si="10"/>
        <v>佐藤　祥</v>
      </c>
      <c r="H126" s="104" t="s">
        <v>637</v>
      </c>
      <c r="I126" s="104" t="s">
        <v>601</v>
      </c>
      <c r="J126" s="125">
        <v>1994</v>
      </c>
      <c r="K126" s="151">
        <v>24</v>
      </c>
      <c r="L126" s="133" t="str">
        <f t="shared" si="11"/>
        <v>OK</v>
      </c>
      <c r="M126" s="157" t="s">
        <v>969</v>
      </c>
      <c r="N126" s="157"/>
      <c r="O126" s="157"/>
    </row>
    <row r="127" spans="1:15" s="153" customFormat="1" ht="13.5">
      <c r="A127" s="3" t="s">
        <v>127</v>
      </c>
      <c r="B127" s="3" t="s">
        <v>980</v>
      </c>
      <c r="C127" s="3" t="s">
        <v>981</v>
      </c>
      <c r="D127" s="104" t="s">
        <v>639</v>
      </c>
      <c r="E127" s="157"/>
      <c r="F127" s="150" t="s">
        <v>127</v>
      </c>
      <c r="G127" s="120" t="str">
        <f t="shared" si="10"/>
        <v>細川知剛</v>
      </c>
      <c r="H127" s="104" t="s">
        <v>637</v>
      </c>
      <c r="I127" s="104" t="s">
        <v>601</v>
      </c>
      <c r="J127" s="125">
        <v>1989</v>
      </c>
      <c r="K127" s="151">
        <v>29</v>
      </c>
      <c r="L127" s="133" t="str">
        <f t="shared" si="11"/>
        <v>OK</v>
      </c>
      <c r="M127" s="3" t="s">
        <v>966</v>
      </c>
      <c r="N127" s="157"/>
      <c r="O127" s="157"/>
    </row>
    <row r="128" spans="1:15" s="152" customFormat="1" ht="13.5">
      <c r="A128" s="3" t="s">
        <v>128</v>
      </c>
      <c r="B128" s="3" t="s">
        <v>982</v>
      </c>
      <c r="C128" s="3" t="s">
        <v>983</v>
      </c>
      <c r="D128" s="104" t="s">
        <v>639</v>
      </c>
      <c r="E128" s="3"/>
      <c r="F128" s="150" t="s">
        <v>128</v>
      </c>
      <c r="G128" s="120" t="str">
        <f t="shared" si="10"/>
        <v>松本太一</v>
      </c>
      <c r="H128" s="104" t="s">
        <v>637</v>
      </c>
      <c r="I128" s="104" t="s">
        <v>601</v>
      </c>
      <c r="J128" s="125">
        <v>1993</v>
      </c>
      <c r="K128" s="151">
        <v>25</v>
      </c>
      <c r="L128" s="133" t="str">
        <f t="shared" si="11"/>
        <v>OK</v>
      </c>
      <c r="M128" s="155" t="s">
        <v>969</v>
      </c>
      <c r="N128" s="156"/>
      <c r="O128" s="156"/>
    </row>
    <row r="129" spans="1:15" s="152" customFormat="1" ht="13.5">
      <c r="A129" s="3" t="s">
        <v>129</v>
      </c>
      <c r="B129" s="2" t="s">
        <v>984</v>
      </c>
      <c r="C129" s="2" t="s">
        <v>985</v>
      </c>
      <c r="D129" s="104" t="s">
        <v>639</v>
      </c>
      <c r="E129" s="3"/>
      <c r="F129" s="150" t="s">
        <v>129</v>
      </c>
      <c r="G129" s="120" t="str">
        <f t="shared" si="10"/>
        <v>村西　徹</v>
      </c>
      <c r="H129" s="104" t="s">
        <v>637</v>
      </c>
      <c r="I129" s="104" t="s">
        <v>601</v>
      </c>
      <c r="J129" s="125">
        <v>1988</v>
      </c>
      <c r="K129" s="151">
        <v>30</v>
      </c>
      <c r="L129" s="133" t="str">
        <f t="shared" si="11"/>
        <v>OK</v>
      </c>
      <c r="M129" s="155" t="s">
        <v>305</v>
      </c>
      <c r="N129" s="156"/>
      <c r="O129" s="156"/>
    </row>
    <row r="130" spans="1:15" s="152" customFormat="1" ht="13.5">
      <c r="A130" s="3" t="s">
        <v>130</v>
      </c>
      <c r="B130" s="158" t="s">
        <v>309</v>
      </c>
      <c r="C130" s="158" t="s">
        <v>986</v>
      </c>
      <c r="D130" s="104" t="s">
        <v>639</v>
      </c>
      <c r="E130" s="157"/>
      <c r="F130" s="150" t="s">
        <v>130</v>
      </c>
      <c r="G130" s="120" t="str">
        <f t="shared" si="10"/>
        <v>青木香奈依</v>
      </c>
      <c r="H130" s="104" t="s">
        <v>637</v>
      </c>
      <c r="I130" s="104" t="s">
        <v>609</v>
      </c>
      <c r="J130" s="125">
        <v>1988</v>
      </c>
      <c r="K130" s="151">
        <v>30</v>
      </c>
      <c r="L130" s="133" t="str">
        <f t="shared" si="11"/>
        <v>OK</v>
      </c>
      <c r="M130" s="3" t="s">
        <v>966</v>
      </c>
      <c r="N130" s="157"/>
      <c r="O130" s="157"/>
    </row>
    <row r="131" spans="1:15" s="153" customFormat="1" ht="13.5">
      <c r="A131" s="3" t="s">
        <v>131</v>
      </c>
      <c r="B131" s="109" t="s">
        <v>19</v>
      </c>
      <c r="C131" s="109" t="s">
        <v>20</v>
      </c>
      <c r="D131" s="104" t="s">
        <v>639</v>
      </c>
      <c r="E131" s="3"/>
      <c r="F131" s="150" t="s">
        <v>131</v>
      </c>
      <c r="G131" s="120" t="str">
        <f t="shared" si="10"/>
        <v>大鳥有希子</v>
      </c>
      <c r="H131" s="104" t="s">
        <v>637</v>
      </c>
      <c r="I131" s="104" t="s">
        <v>609</v>
      </c>
      <c r="J131" s="125">
        <v>1988</v>
      </c>
      <c r="K131" s="151">
        <v>30</v>
      </c>
      <c r="L131" s="133" t="str">
        <f t="shared" si="11"/>
        <v>OK</v>
      </c>
      <c r="M131" s="153" t="s">
        <v>470</v>
      </c>
      <c r="N131" s="156"/>
      <c r="O131" s="157"/>
    </row>
    <row r="132" spans="1:15" s="152" customFormat="1" ht="13.5">
      <c r="A132" s="3" t="s">
        <v>132</v>
      </c>
      <c r="B132" s="160" t="s">
        <v>987</v>
      </c>
      <c r="C132" s="160" t="s">
        <v>988</v>
      </c>
      <c r="D132" s="104" t="s">
        <v>639</v>
      </c>
      <c r="E132" s="157"/>
      <c r="F132" s="150" t="s">
        <v>132</v>
      </c>
      <c r="G132" s="120" t="str">
        <f t="shared" si="10"/>
        <v>金山真理子</v>
      </c>
      <c r="H132" s="104" t="s">
        <v>637</v>
      </c>
      <c r="I132" s="104" t="s">
        <v>609</v>
      </c>
      <c r="J132" s="125">
        <v>1990</v>
      </c>
      <c r="K132" s="151">
        <v>28</v>
      </c>
      <c r="L132" s="133" t="str">
        <f t="shared" si="11"/>
        <v>OK</v>
      </c>
      <c r="M132" s="3" t="s">
        <v>966</v>
      </c>
      <c r="N132" s="157"/>
      <c r="O132" s="157"/>
    </row>
    <row r="133" spans="1:15" s="152" customFormat="1" ht="13.5">
      <c r="A133" s="3" t="s">
        <v>133</v>
      </c>
      <c r="B133" s="127" t="s">
        <v>989</v>
      </c>
      <c r="C133" s="127" t="s">
        <v>990</v>
      </c>
      <c r="D133" s="104" t="s">
        <v>639</v>
      </c>
      <c r="E133" s="157"/>
      <c r="F133" s="150" t="s">
        <v>133</v>
      </c>
      <c r="G133" s="120" t="str">
        <f t="shared" si="10"/>
        <v>亀井莉乃</v>
      </c>
      <c r="H133" s="104" t="s">
        <v>637</v>
      </c>
      <c r="I133" s="104" t="s">
        <v>609</v>
      </c>
      <c r="J133" s="125">
        <v>1991</v>
      </c>
      <c r="K133" s="151">
        <v>27</v>
      </c>
      <c r="L133" s="133" t="str">
        <f t="shared" si="11"/>
        <v>OK</v>
      </c>
      <c r="M133" s="3" t="s">
        <v>966</v>
      </c>
      <c r="N133" s="157"/>
      <c r="O133" s="157"/>
    </row>
    <row r="134" spans="1:15" s="152" customFormat="1" ht="13.5">
      <c r="A134" s="3" t="s">
        <v>991</v>
      </c>
      <c r="B134" s="127" t="s">
        <v>992</v>
      </c>
      <c r="C134" s="127" t="s">
        <v>993</v>
      </c>
      <c r="D134" s="104" t="s">
        <v>639</v>
      </c>
      <c r="E134" s="157"/>
      <c r="F134" s="150" t="s">
        <v>991</v>
      </c>
      <c r="G134" s="120" t="str">
        <f t="shared" si="10"/>
        <v>島井美帆</v>
      </c>
      <c r="H134" s="104" t="s">
        <v>637</v>
      </c>
      <c r="I134" s="104" t="s">
        <v>609</v>
      </c>
      <c r="J134" s="125">
        <v>1995</v>
      </c>
      <c r="K134" s="151">
        <v>23</v>
      </c>
      <c r="L134" s="133" t="str">
        <f t="shared" si="11"/>
        <v>OK</v>
      </c>
      <c r="M134" s="3" t="s">
        <v>966</v>
      </c>
      <c r="N134" s="157"/>
      <c r="O134" s="157"/>
    </row>
    <row r="135" spans="1:15" s="152" customFormat="1" ht="13.5">
      <c r="A135" s="3" t="s">
        <v>994</v>
      </c>
      <c r="B135" s="127" t="s">
        <v>995</v>
      </c>
      <c r="C135" s="127" t="s">
        <v>996</v>
      </c>
      <c r="D135" s="104" t="s">
        <v>639</v>
      </c>
      <c r="E135" s="157"/>
      <c r="F135" s="150" t="s">
        <v>994</v>
      </c>
      <c r="G135" s="120" t="str">
        <f t="shared" si="10"/>
        <v>田端輝子</v>
      </c>
      <c r="H135" s="104" t="s">
        <v>637</v>
      </c>
      <c r="I135" s="104" t="s">
        <v>609</v>
      </c>
      <c r="J135" s="1">
        <v>1981</v>
      </c>
      <c r="K135" s="151">
        <v>37</v>
      </c>
      <c r="L135" s="133" t="str">
        <f t="shared" si="11"/>
        <v>OK</v>
      </c>
      <c r="M135" s="3" t="s">
        <v>997</v>
      </c>
      <c r="N135" s="157"/>
      <c r="O135" s="157"/>
    </row>
    <row r="136" spans="1:15" s="152" customFormat="1" ht="13.5">
      <c r="A136" s="3" t="s">
        <v>998</v>
      </c>
      <c r="B136" s="127" t="s">
        <v>999</v>
      </c>
      <c r="C136" s="127" t="s">
        <v>1000</v>
      </c>
      <c r="D136" s="104" t="s">
        <v>639</v>
      </c>
      <c r="E136" s="157"/>
      <c r="F136" s="150" t="s">
        <v>998</v>
      </c>
      <c r="G136" s="120" t="str">
        <f t="shared" si="10"/>
        <v>由井利紗子</v>
      </c>
      <c r="H136" s="104" t="s">
        <v>637</v>
      </c>
      <c r="I136" s="104" t="s">
        <v>609</v>
      </c>
      <c r="J136" s="125">
        <v>1991</v>
      </c>
      <c r="K136" s="151">
        <v>27</v>
      </c>
      <c r="L136" s="133" t="str">
        <f t="shared" si="11"/>
        <v>OK</v>
      </c>
      <c r="M136" s="3" t="s">
        <v>1001</v>
      </c>
      <c r="N136" s="157"/>
      <c r="O136" s="157"/>
    </row>
    <row r="137" spans="1:15" s="6" customFormat="1" ht="12.75" customHeight="1">
      <c r="A137" s="3"/>
      <c r="B137" s="161"/>
      <c r="C137" s="161"/>
      <c r="D137" s="3"/>
      <c r="E137" s="3"/>
      <c r="F137" s="150"/>
      <c r="G137" s="3"/>
      <c r="H137" s="162"/>
      <c r="I137" s="2"/>
      <c r="J137" s="125"/>
      <c r="K137" s="151"/>
      <c r="L137" s="150" t="s">
        <v>1002</v>
      </c>
      <c r="M137" s="90"/>
      <c r="N137" s="157"/>
      <c r="O137" s="157"/>
    </row>
    <row r="138" spans="1:15" s="6" customFormat="1" ht="13.5">
      <c r="A138" s="3"/>
      <c r="B138" s="104"/>
      <c r="C138" s="104"/>
      <c r="D138" s="3"/>
      <c r="E138" s="3"/>
      <c r="F138" s="150"/>
      <c r="G138" s="3"/>
      <c r="H138" s="162"/>
      <c r="I138" s="2"/>
      <c r="J138" s="125"/>
      <c r="K138" s="151"/>
      <c r="L138" s="150" t="s">
        <v>1002</v>
      </c>
      <c r="M138" s="90"/>
      <c r="N138" s="157"/>
      <c r="O138" s="157"/>
    </row>
    <row r="139" spans="1:13" s="6" customFormat="1" ht="13.5">
      <c r="A139" s="3"/>
      <c r="B139" s="104"/>
      <c r="C139" s="104"/>
      <c r="D139" s="3"/>
      <c r="E139" s="3"/>
      <c r="F139" s="150"/>
      <c r="G139" s="3"/>
      <c r="H139" s="162"/>
      <c r="I139" s="2"/>
      <c r="J139" s="125"/>
      <c r="K139" s="151"/>
      <c r="L139" s="150"/>
      <c r="M139" s="90"/>
    </row>
    <row r="140" spans="1:13" s="6" customFormat="1" ht="13.5">
      <c r="A140" s="3"/>
      <c r="B140" s="3"/>
      <c r="C140" s="3"/>
      <c r="D140" s="3"/>
      <c r="E140" s="3"/>
      <c r="F140" s="3"/>
      <c r="G140" s="3"/>
      <c r="H140" s="162"/>
      <c r="I140" s="2"/>
      <c r="J140" s="1"/>
      <c r="K140" s="151"/>
      <c r="L140" s="150"/>
      <c r="M140" s="90"/>
    </row>
    <row r="141" spans="1:13" s="6" customFormat="1" ht="13.5">
      <c r="A141" s="3"/>
      <c r="B141" s="104"/>
      <c r="C141" s="104"/>
      <c r="D141" s="3"/>
      <c r="E141" s="3"/>
      <c r="F141" s="150"/>
      <c r="G141" s="3"/>
      <c r="H141" s="162"/>
      <c r="I141" s="2"/>
      <c r="J141" s="125"/>
      <c r="K141" s="151"/>
      <c r="L141" s="150"/>
      <c r="M141" s="90"/>
    </row>
    <row r="142" spans="1:12" s="153" customFormat="1" ht="13.5">
      <c r="A142" s="3"/>
      <c r="B142" s="109"/>
      <c r="C142" s="109"/>
      <c r="D142" s="104"/>
      <c r="E142" s="3"/>
      <c r="F142" s="106"/>
      <c r="G142" s="90"/>
      <c r="H142" s="104"/>
      <c r="I142" s="104"/>
      <c r="J142" s="125"/>
      <c r="K142" s="103"/>
      <c r="L142" s="106">
        <f>IF(G142="","",IF(COUNTIF($G$6:$G$596,G142)&gt;1,"2重登録","OK"))</f>
      </c>
    </row>
    <row r="143" spans="1:12" s="153" customFormat="1" ht="13.5">
      <c r="A143" s="3"/>
      <c r="B143" s="109"/>
      <c r="C143" s="109"/>
      <c r="D143" s="104"/>
      <c r="E143" s="3"/>
      <c r="F143" s="106"/>
      <c r="G143" s="90"/>
      <c r="H143" s="104"/>
      <c r="I143" s="104"/>
      <c r="J143" s="125"/>
      <c r="K143" s="103"/>
      <c r="L143" s="106">
        <f>IF(G143="","",IF(COUNTIF($G$6:$G$596,G143)&gt;1,"2重登録","OK"))</f>
      </c>
    </row>
    <row r="144" spans="1:12" s="153" customFormat="1" ht="13.5">
      <c r="A144" s="3"/>
      <c r="B144" s="109"/>
      <c r="C144" s="109"/>
      <c r="D144" s="104"/>
      <c r="E144" s="3"/>
      <c r="F144" s="106"/>
      <c r="G144" s="90"/>
      <c r="H144" s="104"/>
      <c r="I144" s="104"/>
      <c r="J144" s="125"/>
      <c r="K144" s="103"/>
      <c r="L144" s="106">
        <f>IF(G144="","",IF(COUNTIF($G$6:$G$596,G144)&gt;1,"2重登録","OK"))</f>
      </c>
    </row>
    <row r="145" spans="1:13" s="6" customFormat="1" ht="13.5">
      <c r="A145" s="633"/>
      <c r="B145" s="624" t="s">
        <v>1003</v>
      </c>
      <c r="C145" s="624"/>
      <c r="D145" s="625" t="s">
        <v>1004</v>
      </c>
      <c r="E145" s="625"/>
      <c r="F145" s="625"/>
      <c r="G145" s="625"/>
      <c r="H145" s="625"/>
      <c r="I145" s="3"/>
      <c r="J145" s="1"/>
      <c r="K145" s="1"/>
      <c r="L145" s="106">
        <f>IF(G145="","",IF(COUNTIF($G$1:$G$68,G145)&gt;1,"2重登録","OK"))</f>
      </c>
      <c r="M145" s="3"/>
    </row>
    <row r="146" spans="1:13" s="6" customFormat="1" ht="13.5">
      <c r="A146" s="625"/>
      <c r="B146" s="624"/>
      <c r="C146" s="624"/>
      <c r="D146" s="625"/>
      <c r="E146" s="625"/>
      <c r="F146" s="625"/>
      <c r="G146" s="625"/>
      <c r="H146" s="625"/>
      <c r="I146" s="3"/>
      <c r="J146" s="1"/>
      <c r="K146" s="1"/>
      <c r="L146" s="106">
        <f>IF(G146="","",IF(COUNTIF($G$1:$G$68,G146)&gt;1,"2重登録","OK"))</f>
      </c>
      <c r="M146" s="3"/>
    </row>
    <row r="147" spans="1:12" s="6" customFormat="1" ht="13.5">
      <c r="A147" s="3"/>
      <c r="B147" s="104"/>
      <c r="C147" s="104"/>
      <c r="D147" s="85"/>
      <c r="E147" s="3"/>
      <c r="F147" s="106" t="s">
        <v>1005</v>
      </c>
      <c r="G147" s="3" t="s">
        <v>79</v>
      </c>
      <c r="H147" s="626" t="s">
        <v>80</v>
      </c>
      <c r="I147" s="626"/>
      <c r="J147" s="626"/>
      <c r="K147" s="106"/>
      <c r="L147" s="106"/>
    </row>
    <row r="148" spans="2:12" s="6" customFormat="1" ht="13.5">
      <c r="B148" s="632"/>
      <c r="C148" s="632"/>
      <c r="D148" s="3"/>
      <c r="E148" s="3"/>
      <c r="F148" s="106" t="s">
        <v>1006</v>
      </c>
      <c r="G148" s="86">
        <f>COUNTIF($M$150:$M$170,"東近江市")</f>
        <v>4</v>
      </c>
      <c r="H148" s="627">
        <v>0.2</v>
      </c>
      <c r="I148" s="627"/>
      <c r="J148" s="627"/>
      <c r="K148" s="106"/>
      <c r="L148" s="106"/>
    </row>
    <row r="149" spans="2:12" s="6" customFormat="1" ht="13.5">
      <c r="B149" s="92"/>
      <c r="C149" s="92"/>
      <c r="D149" s="6" t="s">
        <v>5</v>
      </c>
      <c r="G149" s="86"/>
      <c r="H149" s="87" t="s">
        <v>6</v>
      </c>
      <c r="I149" s="93"/>
      <c r="J149" s="93"/>
      <c r="K149" s="106"/>
      <c r="L149" s="106">
        <f>IF(G149="","",IF(COUNTIF($G$1:$G$68,G149)&gt;1,"2重登録","OK"))</f>
      </c>
    </row>
    <row r="150" spans="1:13" s="6" customFormat="1" ht="13.5">
      <c r="A150" s="3" t="s">
        <v>134</v>
      </c>
      <c r="B150" s="96" t="s">
        <v>545</v>
      </c>
      <c r="C150" s="96" t="s">
        <v>22</v>
      </c>
      <c r="D150" s="162" t="s">
        <v>411</v>
      </c>
      <c r="E150" s="162"/>
      <c r="F150" s="162"/>
      <c r="G150" s="3" t="str">
        <f aca="true" t="shared" si="12" ref="G150:G155">B150&amp;C150</f>
        <v>油利 享</v>
      </c>
      <c r="H150" s="162" t="s">
        <v>411</v>
      </c>
      <c r="I150" s="3" t="s">
        <v>23</v>
      </c>
      <c r="J150" s="1">
        <v>1955</v>
      </c>
      <c r="K150" s="1">
        <f aca="true" t="shared" si="13" ref="K150:K169">IF(J150="","",(2018-J150))</f>
        <v>63</v>
      </c>
      <c r="L150" s="106" t="str">
        <f aca="true" t="shared" si="14" ref="L150:L169">IF(G150="","",IF(COUNTIF($G$6:$G$596,G150)&gt;1,"2重登録","OK"))</f>
        <v>OK</v>
      </c>
      <c r="M150" s="163" t="s">
        <v>868</v>
      </c>
    </row>
    <row r="151" spans="1:13" s="6" customFormat="1" ht="13.5">
      <c r="A151" s="3" t="s">
        <v>1007</v>
      </c>
      <c r="B151" s="96" t="s">
        <v>887</v>
      </c>
      <c r="C151" s="96" t="s">
        <v>888</v>
      </c>
      <c r="D151" s="162" t="s">
        <v>411</v>
      </c>
      <c r="E151" s="162"/>
      <c r="F151" s="162"/>
      <c r="G151" s="3" t="str">
        <f t="shared" si="12"/>
        <v>鈴木英夫</v>
      </c>
      <c r="H151" s="162" t="s">
        <v>411</v>
      </c>
      <c r="I151" s="3" t="s">
        <v>601</v>
      </c>
      <c r="J151" s="1">
        <v>1955</v>
      </c>
      <c r="K151" s="1">
        <f t="shared" si="13"/>
        <v>63</v>
      </c>
      <c r="L151" s="106" t="str">
        <f t="shared" si="14"/>
        <v>OK</v>
      </c>
      <c r="M151" s="163" t="s">
        <v>868</v>
      </c>
    </row>
    <row r="152" spans="1:13" s="6" customFormat="1" ht="13.5">
      <c r="A152" s="3" t="s">
        <v>135</v>
      </c>
      <c r="B152" s="96" t="s">
        <v>889</v>
      </c>
      <c r="C152" s="96" t="s">
        <v>141</v>
      </c>
      <c r="D152" s="162" t="s">
        <v>411</v>
      </c>
      <c r="E152" s="162"/>
      <c r="F152" s="162"/>
      <c r="G152" s="3" t="str">
        <f t="shared" si="12"/>
        <v>長谷出 浩</v>
      </c>
      <c r="H152" s="162" t="s">
        <v>411</v>
      </c>
      <c r="I152" s="3" t="s">
        <v>601</v>
      </c>
      <c r="J152" s="1">
        <v>1960</v>
      </c>
      <c r="K152" s="1">
        <f t="shared" si="13"/>
        <v>58</v>
      </c>
      <c r="L152" s="106" t="str">
        <f t="shared" si="14"/>
        <v>OK</v>
      </c>
      <c r="M152" s="163" t="s">
        <v>868</v>
      </c>
    </row>
    <row r="153" spans="1:13" s="6" customFormat="1" ht="13.5">
      <c r="A153" s="3" t="s">
        <v>136</v>
      </c>
      <c r="B153" s="96" t="s">
        <v>890</v>
      </c>
      <c r="C153" s="96" t="s">
        <v>143</v>
      </c>
      <c r="D153" s="162" t="s">
        <v>411</v>
      </c>
      <c r="E153" s="162"/>
      <c r="F153" s="162"/>
      <c r="G153" s="3" t="str">
        <f t="shared" si="12"/>
        <v>山崎  豊</v>
      </c>
      <c r="H153" s="162" t="s">
        <v>411</v>
      </c>
      <c r="I153" s="3" t="s">
        <v>601</v>
      </c>
      <c r="J153" s="1">
        <v>1975</v>
      </c>
      <c r="K153" s="1">
        <f t="shared" si="13"/>
        <v>43</v>
      </c>
      <c r="L153" s="106" t="str">
        <f t="shared" si="14"/>
        <v>OK</v>
      </c>
      <c r="M153" s="163" t="s">
        <v>868</v>
      </c>
    </row>
    <row r="154" spans="1:13" s="6" customFormat="1" ht="13.5">
      <c r="A154" s="3" t="s">
        <v>137</v>
      </c>
      <c r="B154" s="96" t="s">
        <v>568</v>
      </c>
      <c r="C154" s="96" t="s">
        <v>544</v>
      </c>
      <c r="D154" s="162" t="s">
        <v>411</v>
      </c>
      <c r="E154" s="162"/>
      <c r="F154" s="162"/>
      <c r="G154" s="3" t="str">
        <f t="shared" si="12"/>
        <v>奥内栄治</v>
      </c>
      <c r="H154" s="162" t="s">
        <v>411</v>
      </c>
      <c r="I154" s="3" t="s">
        <v>601</v>
      </c>
      <c r="J154" s="1">
        <v>1969</v>
      </c>
      <c r="K154" s="1">
        <f t="shared" si="13"/>
        <v>49</v>
      </c>
      <c r="L154" s="106" t="str">
        <f t="shared" si="14"/>
        <v>OK</v>
      </c>
      <c r="M154" s="161" t="s">
        <v>873</v>
      </c>
    </row>
    <row r="155" spans="1:13" s="6" customFormat="1" ht="13.5">
      <c r="A155" s="3" t="s">
        <v>138</v>
      </c>
      <c r="B155" s="96" t="s">
        <v>894</v>
      </c>
      <c r="C155" s="96" t="s">
        <v>543</v>
      </c>
      <c r="D155" s="162" t="s">
        <v>411</v>
      </c>
      <c r="E155" s="162"/>
      <c r="F155" s="3"/>
      <c r="G155" s="3" t="str">
        <f t="shared" si="12"/>
        <v>水本佑人</v>
      </c>
      <c r="H155" s="162" t="s">
        <v>411</v>
      </c>
      <c r="I155" s="3" t="s">
        <v>601</v>
      </c>
      <c r="J155" s="1">
        <v>1998</v>
      </c>
      <c r="K155" s="1">
        <f t="shared" si="13"/>
        <v>20</v>
      </c>
      <c r="L155" s="106" t="str">
        <f t="shared" si="14"/>
        <v>OK</v>
      </c>
      <c r="M155" s="3" t="s">
        <v>864</v>
      </c>
    </row>
    <row r="156" spans="1:13" s="6" customFormat="1" ht="13.5">
      <c r="A156" s="3" t="s">
        <v>139</v>
      </c>
      <c r="B156" s="3" t="s">
        <v>476</v>
      </c>
      <c r="C156" s="3" t="s">
        <v>153</v>
      </c>
      <c r="D156" s="3" t="s">
        <v>411</v>
      </c>
      <c r="E156" s="3"/>
      <c r="F156" s="113"/>
      <c r="G156" s="3" t="s">
        <v>477</v>
      </c>
      <c r="H156" s="162" t="s">
        <v>411</v>
      </c>
      <c r="I156" s="102" t="s">
        <v>23</v>
      </c>
      <c r="J156" s="125">
        <v>1970</v>
      </c>
      <c r="K156" s="1">
        <f t="shared" si="13"/>
        <v>48</v>
      </c>
      <c r="L156" s="106" t="str">
        <f t="shared" si="14"/>
        <v>OK</v>
      </c>
      <c r="M156" s="3" t="s">
        <v>869</v>
      </c>
    </row>
    <row r="157" spans="1:13" s="6" customFormat="1" ht="13.5">
      <c r="A157" s="3" t="s">
        <v>140</v>
      </c>
      <c r="B157" s="96" t="s">
        <v>4</v>
      </c>
      <c r="C157" s="96" t="s">
        <v>465</v>
      </c>
      <c r="D157" s="162" t="s">
        <v>411</v>
      </c>
      <c r="E157" s="162"/>
      <c r="F157" s="162"/>
      <c r="G157" s="3" t="str">
        <f aca="true" t="shared" si="15" ref="G157:G165">B157&amp;C157</f>
        <v>平塚 聡</v>
      </c>
      <c r="H157" s="162" t="s">
        <v>411</v>
      </c>
      <c r="I157" s="3" t="s">
        <v>601</v>
      </c>
      <c r="J157" s="1">
        <v>1960</v>
      </c>
      <c r="K157" s="1">
        <f t="shared" si="13"/>
        <v>58</v>
      </c>
      <c r="L157" s="106" t="str">
        <f t="shared" si="14"/>
        <v>OK</v>
      </c>
      <c r="M157" s="3" t="s">
        <v>864</v>
      </c>
    </row>
    <row r="158" spans="1:13" s="6" customFormat="1" ht="13.5">
      <c r="A158" s="3" t="s">
        <v>142</v>
      </c>
      <c r="B158" s="96" t="s">
        <v>4</v>
      </c>
      <c r="C158" s="96" t="s">
        <v>155</v>
      </c>
      <c r="D158" s="162" t="s">
        <v>411</v>
      </c>
      <c r="E158" s="3" t="s">
        <v>156</v>
      </c>
      <c r="F158" s="162"/>
      <c r="G158" s="3" t="str">
        <f t="shared" si="15"/>
        <v>平塚好真</v>
      </c>
      <c r="H158" s="162" t="s">
        <v>411</v>
      </c>
      <c r="I158" s="3" t="s">
        <v>601</v>
      </c>
      <c r="J158" s="1">
        <v>2004</v>
      </c>
      <c r="K158" s="1">
        <f t="shared" si="13"/>
        <v>14</v>
      </c>
      <c r="L158" s="106" t="str">
        <f t="shared" si="14"/>
        <v>OK</v>
      </c>
      <c r="M158" s="3" t="s">
        <v>864</v>
      </c>
    </row>
    <row r="159" spans="1:13" s="6" customFormat="1" ht="13.5">
      <c r="A159" s="3" t="s">
        <v>144</v>
      </c>
      <c r="B159" s="96" t="s">
        <v>892</v>
      </c>
      <c r="C159" s="96" t="s">
        <v>893</v>
      </c>
      <c r="D159" s="162" t="s">
        <v>411</v>
      </c>
      <c r="E159" s="162"/>
      <c r="F159" s="162"/>
      <c r="G159" s="3" t="str">
        <f t="shared" si="15"/>
        <v>三代康成</v>
      </c>
      <c r="H159" s="162" t="s">
        <v>411</v>
      </c>
      <c r="I159" s="3" t="s">
        <v>601</v>
      </c>
      <c r="J159" s="1">
        <v>1968</v>
      </c>
      <c r="K159" s="1">
        <f t="shared" si="13"/>
        <v>50</v>
      </c>
      <c r="L159" s="106" t="str">
        <f t="shared" si="14"/>
        <v>OK</v>
      </c>
      <c r="M159" s="161" t="s">
        <v>873</v>
      </c>
    </row>
    <row r="160" spans="1:13" s="6" customFormat="1" ht="13.5">
      <c r="A160" s="3" t="s">
        <v>145</v>
      </c>
      <c r="B160" s="96" t="s">
        <v>894</v>
      </c>
      <c r="C160" s="96" t="s">
        <v>0</v>
      </c>
      <c r="D160" s="162" t="s">
        <v>411</v>
      </c>
      <c r="E160" s="162"/>
      <c r="F160" s="162"/>
      <c r="G160" s="3" t="str">
        <f t="shared" si="15"/>
        <v>水本淳史</v>
      </c>
      <c r="H160" s="162" t="s">
        <v>411</v>
      </c>
      <c r="I160" s="3" t="s">
        <v>601</v>
      </c>
      <c r="J160" s="1">
        <v>1970</v>
      </c>
      <c r="K160" s="1">
        <f t="shared" si="13"/>
        <v>48</v>
      </c>
      <c r="L160" s="106" t="str">
        <f t="shared" si="14"/>
        <v>OK</v>
      </c>
      <c r="M160" s="164" t="s">
        <v>864</v>
      </c>
    </row>
    <row r="161" spans="1:13" s="6" customFormat="1" ht="13.5">
      <c r="A161" s="3" t="s">
        <v>146</v>
      </c>
      <c r="B161" s="96" t="s">
        <v>682</v>
      </c>
      <c r="C161" s="96" t="s">
        <v>891</v>
      </c>
      <c r="D161" s="162" t="s">
        <v>411</v>
      </c>
      <c r="E161" s="162"/>
      <c r="F161" s="162"/>
      <c r="G161" s="3" t="str">
        <f t="shared" si="15"/>
        <v>清水善弘</v>
      </c>
      <c r="H161" s="162" t="s">
        <v>411</v>
      </c>
      <c r="I161" s="3" t="s">
        <v>601</v>
      </c>
      <c r="J161" s="1">
        <v>1952</v>
      </c>
      <c r="K161" s="1">
        <f t="shared" si="13"/>
        <v>66</v>
      </c>
      <c r="L161" s="106" t="str">
        <f t="shared" si="14"/>
        <v>OK</v>
      </c>
      <c r="M161" s="161" t="s">
        <v>873</v>
      </c>
    </row>
    <row r="162" spans="1:13" s="6" customFormat="1" ht="13.5">
      <c r="A162" s="3" t="s">
        <v>147</v>
      </c>
      <c r="B162" s="127" t="s">
        <v>686</v>
      </c>
      <c r="C162" s="127" t="s">
        <v>687</v>
      </c>
      <c r="D162" s="165" t="s">
        <v>411</v>
      </c>
      <c r="E162" s="166"/>
      <c r="F162" s="167"/>
      <c r="G162" s="166" t="str">
        <f t="shared" si="15"/>
        <v>松井美和子</v>
      </c>
      <c r="H162" s="165" t="s">
        <v>411</v>
      </c>
      <c r="I162" s="159" t="s">
        <v>840</v>
      </c>
      <c r="J162" s="168">
        <v>1969</v>
      </c>
      <c r="K162" s="1">
        <f t="shared" si="13"/>
        <v>49</v>
      </c>
      <c r="L162" s="106" t="str">
        <f t="shared" si="14"/>
        <v>OK</v>
      </c>
      <c r="M162" s="3" t="s">
        <v>867</v>
      </c>
    </row>
    <row r="163" spans="1:13" s="6" customFormat="1" ht="13.5">
      <c r="A163" s="3" t="s">
        <v>148</v>
      </c>
      <c r="B163" s="127" t="s">
        <v>892</v>
      </c>
      <c r="C163" s="127" t="s">
        <v>565</v>
      </c>
      <c r="D163" s="165" t="s">
        <v>411</v>
      </c>
      <c r="E163" s="166"/>
      <c r="F163" s="166"/>
      <c r="G163" s="166" t="str">
        <f t="shared" si="15"/>
        <v>三代梨絵</v>
      </c>
      <c r="H163" s="165" t="s">
        <v>411</v>
      </c>
      <c r="I163" s="159" t="s">
        <v>840</v>
      </c>
      <c r="J163" s="168">
        <v>1976</v>
      </c>
      <c r="K163" s="1">
        <f t="shared" si="13"/>
        <v>42</v>
      </c>
      <c r="L163" s="106" t="str">
        <f t="shared" si="14"/>
        <v>OK</v>
      </c>
      <c r="M163" s="3" t="s">
        <v>873</v>
      </c>
    </row>
    <row r="164" spans="1:13" s="6" customFormat="1" ht="13.5">
      <c r="A164" s="3" t="s">
        <v>149</v>
      </c>
      <c r="B164" s="127" t="s">
        <v>885</v>
      </c>
      <c r="C164" s="127" t="s">
        <v>566</v>
      </c>
      <c r="D164" s="165" t="s">
        <v>411</v>
      </c>
      <c r="E164" s="166"/>
      <c r="F164" s="167"/>
      <c r="G164" s="166" t="str">
        <f t="shared" si="15"/>
        <v>土肥祐子</v>
      </c>
      <c r="H164" s="165" t="s">
        <v>411</v>
      </c>
      <c r="I164" s="159" t="s">
        <v>840</v>
      </c>
      <c r="J164" s="168">
        <v>1971</v>
      </c>
      <c r="K164" s="1">
        <f t="shared" si="13"/>
        <v>47</v>
      </c>
      <c r="L164" s="106" t="str">
        <f t="shared" si="14"/>
        <v>OK</v>
      </c>
      <c r="M164" s="3" t="s">
        <v>873</v>
      </c>
    </row>
    <row r="165" spans="1:13" s="6" customFormat="1" ht="13.5">
      <c r="A165" s="3" t="s">
        <v>150</v>
      </c>
      <c r="B165" s="127" t="s">
        <v>568</v>
      </c>
      <c r="C165" s="127" t="s">
        <v>569</v>
      </c>
      <c r="D165" s="165" t="s">
        <v>411</v>
      </c>
      <c r="E165" s="166" t="s">
        <v>156</v>
      </c>
      <c r="F165" s="167"/>
      <c r="G165" s="166" t="str">
        <f t="shared" si="15"/>
        <v>奥内菜々</v>
      </c>
      <c r="H165" s="165" t="s">
        <v>411</v>
      </c>
      <c r="I165" s="159" t="s">
        <v>840</v>
      </c>
      <c r="J165" s="168">
        <v>1999</v>
      </c>
      <c r="K165" s="1">
        <f t="shared" si="13"/>
        <v>19</v>
      </c>
      <c r="L165" s="106" t="str">
        <f t="shared" si="14"/>
        <v>OK</v>
      </c>
      <c r="M165" s="3" t="s">
        <v>873</v>
      </c>
    </row>
    <row r="166" spans="1:13" s="6" customFormat="1" ht="13.5">
      <c r="A166" s="3" t="s">
        <v>151</v>
      </c>
      <c r="B166" s="127" t="s">
        <v>1</v>
      </c>
      <c r="C166" s="127" t="s">
        <v>549</v>
      </c>
      <c r="D166" s="165" t="s">
        <v>411</v>
      </c>
      <c r="E166" s="166"/>
      <c r="F166" s="167"/>
      <c r="G166" s="166" t="s">
        <v>550</v>
      </c>
      <c r="H166" s="165" t="s">
        <v>411</v>
      </c>
      <c r="I166" s="159" t="s">
        <v>840</v>
      </c>
      <c r="J166" s="168">
        <v>1994</v>
      </c>
      <c r="K166" s="1">
        <f t="shared" si="13"/>
        <v>24</v>
      </c>
      <c r="L166" s="106" t="str">
        <f t="shared" si="14"/>
        <v>OK</v>
      </c>
      <c r="M166" s="3" t="s">
        <v>864</v>
      </c>
    </row>
    <row r="167" spans="1:13" s="6" customFormat="1" ht="13.5">
      <c r="A167" s="3" t="s">
        <v>152</v>
      </c>
      <c r="B167" s="127" t="s">
        <v>524</v>
      </c>
      <c r="C167" s="127" t="s">
        <v>1008</v>
      </c>
      <c r="D167" s="166" t="s">
        <v>411</v>
      </c>
      <c r="E167" s="166"/>
      <c r="F167" s="167"/>
      <c r="G167" s="166" t="s">
        <v>1009</v>
      </c>
      <c r="H167" s="165" t="s">
        <v>411</v>
      </c>
      <c r="I167" s="159" t="s">
        <v>840</v>
      </c>
      <c r="J167" s="168">
        <v>1993</v>
      </c>
      <c r="K167" s="1">
        <f t="shared" si="13"/>
        <v>25</v>
      </c>
      <c r="L167" s="106" t="str">
        <f t="shared" si="14"/>
        <v>OK</v>
      </c>
      <c r="M167" s="3" t="s">
        <v>874</v>
      </c>
    </row>
    <row r="168" spans="1:13" s="6" customFormat="1" ht="13.5">
      <c r="A168" s="3" t="s">
        <v>154</v>
      </c>
      <c r="B168" s="169" t="s">
        <v>1010</v>
      </c>
      <c r="C168" s="170" t="s">
        <v>1011</v>
      </c>
      <c r="D168" s="165" t="s">
        <v>411</v>
      </c>
      <c r="E168" s="166"/>
      <c r="F168" s="165"/>
      <c r="G168" s="166" t="s">
        <v>1012</v>
      </c>
      <c r="H168" s="165" t="s">
        <v>411</v>
      </c>
      <c r="I168" s="127" t="s">
        <v>840</v>
      </c>
      <c r="J168" s="168">
        <v>1988</v>
      </c>
      <c r="K168" s="1">
        <f t="shared" si="13"/>
        <v>30</v>
      </c>
      <c r="L168" s="106" t="str">
        <f t="shared" si="14"/>
        <v>OK</v>
      </c>
      <c r="M168" s="3" t="s">
        <v>869</v>
      </c>
    </row>
    <row r="169" spans="1:13" s="6" customFormat="1" ht="13.5">
      <c r="A169" s="3" t="s">
        <v>157</v>
      </c>
      <c r="B169" s="127" t="s">
        <v>688</v>
      </c>
      <c r="C169" s="127" t="s">
        <v>689</v>
      </c>
      <c r="D169" s="166" t="s">
        <v>411</v>
      </c>
      <c r="E169" s="166"/>
      <c r="F169" s="166"/>
      <c r="G169" s="166" t="str">
        <f>B169&amp;C169</f>
        <v>吉岡京子</v>
      </c>
      <c r="H169" s="165" t="s">
        <v>411</v>
      </c>
      <c r="I169" s="159" t="s">
        <v>840</v>
      </c>
      <c r="J169" s="168">
        <v>1959</v>
      </c>
      <c r="K169" s="1">
        <f t="shared" si="13"/>
        <v>59</v>
      </c>
      <c r="L169" s="106" t="str">
        <f t="shared" si="14"/>
        <v>OK</v>
      </c>
      <c r="M169" s="3" t="s">
        <v>525</v>
      </c>
    </row>
    <row r="170" spans="1:13" s="6" customFormat="1" ht="13.5">
      <c r="A170" s="3" t="s">
        <v>158</v>
      </c>
      <c r="B170" s="90"/>
      <c r="C170" s="90"/>
      <c r="D170" s="165"/>
      <c r="E170" s="166"/>
      <c r="F170" s="166"/>
      <c r="G170" s="104"/>
      <c r="H170" s="162"/>
      <c r="I170" s="109"/>
      <c r="J170" s="1"/>
      <c r="K170" s="103"/>
      <c r="L170" s="106"/>
      <c r="M170" s="3"/>
    </row>
    <row r="171" spans="1:13" s="6" customFormat="1" ht="13.5">
      <c r="A171" s="3"/>
      <c r="B171" s="90"/>
      <c r="C171" s="90"/>
      <c r="D171" s="162"/>
      <c r="E171" s="3"/>
      <c r="F171" s="106"/>
      <c r="G171" s="104"/>
      <c r="H171" s="162"/>
      <c r="I171" s="109"/>
      <c r="J171" s="125"/>
      <c r="K171" s="103"/>
      <c r="L171" s="106"/>
      <c r="M171" s="3"/>
    </row>
    <row r="172" spans="1:13" s="6" customFormat="1" ht="13.5">
      <c r="A172" s="3"/>
      <c r="B172" s="163"/>
      <c r="C172" s="163"/>
      <c r="D172" s="162"/>
      <c r="E172" s="3"/>
      <c r="F172" s="106"/>
      <c r="G172" s="104"/>
      <c r="H172" s="162"/>
      <c r="I172" s="109"/>
      <c r="J172" s="125"/>
      <c r="K172" s="103"/>
      <c r="L172" s="106"/>
      <c r="M172" s="3"/>
    </row>
    <row r="173" spans="1:13" s="6" customFormat="1" ht="13.5">
      <c r="A173" s="3"/>
      <c r="B173" s="90"/>
      <c r="C173" s="90"/>
      <c r="D173" s="162"/>
      <c r="E173" s="3"/>
      <c r="F173" s="106"/>
      <c r="G173" s="104"/>
      <c r="H173" s="162"/>
      <c r="I173" s="109"/>
      <c r="J173" s="125"/>
      <c r="K173" s="103"/>
      <c r="L173" s="106"/>
      <c r="M173" s="3"/>
    </row>
    <row r="174" spans="1:13" s="6" customFormat="1" ht="13.5">
      <c r="A174" s="3"/>
      <c r="B174" s="90"/>
      <c r="C174" s="90"/>
      <c r="D174" s="162"/>
      <c r="E174" s="3"/>
      <c r="F174" s="3"/>
      <c r="G174" s="104"/>
      <c r="H174" s="162"/>
      <c r="I174" s="109"/>
      <c r="J174" s="1"/>
      <c r="K174" s="103"/>
      <c r="L174" s="106"/>
      <c r="M174" s="3"/>
    </row>
    <row r="175" spans="1:13" s="6" customFormat="1" ht="13.5">
      <c r="A175" s="3"/>
      <c r="B175" s="90"/>
      <c r="C175" s="90"/>
      <c r="D175" s="162"/>
      <c r="E175" s="3"/>
      <c r="F175" s="106"/>
      <c r="G175" s="104"/>
      <c r="H175" s="162"/>
      <c r="I175" s="109"/>
      <c r="J175" s="125"/>
      <c r="K175" s="103"/>
      <c r="L175" s="106"/>
      <c r="M175" s="3"/>
    </row>
    <row r="176" spans="1:13" s="6" customFormat="1" ht="13.5">
      <c r="A176" s="3"/>
      <c r="B176" s="163"/>
      <c r="C176" s="163"/>
      <c r="D176" s="162"/>
      <c r="E176" s="3"/>
      <c r="F176" s="106"/>
      <c r="G176" s="104"/>
      <c r="H176" s="162"/>
      <c r="I176" s="109"/>
      <c r="J176" s="125"/>
      <c r="K176" s="103"/>
      <c r="L176" s="106"/>
      <c r="M176" s="3"/>
    </row>
    <row r="177" spans="1:13" s="6" customFormat="1" ht="13.5">
      <c r="A177" s="3"/>
      <c r="B177" s="90"/>
      <c r="C177" s="90"/>
      <c r="D177" s="3"/>
      <c r="E177" s="3"/>
      <c r="F177" s="106"/>
      <c r="G177" s="104"/>
      <c r="H177" s="162"/>
      <c r="I177" s="109"/>
      <c r="J177" s="125"/>
      <c r="K177" s="103"/>
      <c r="L177" s="106"/>
      <c r="M177" s="3"/>
    </row>
    <row r="178" spans="1:13" s="6" customFormat="1" ht="13.5">
      <c r="A178" s="3"/>
      <c r="B178" s="90"/>
      <c r="C178" s="90"/>
      <c r="D178" s="162"/>
      <c r="E178" s="3"/>
      <c r="F178" s="106"/>
      <c r="G178" s="104"/>
      <c r="H178" s="162"/>
      <c r="I178" s="109"/>
      <c r="J178" s="125"/>
      <c r="K178" s="103"/>
      <c r="L178" s="106"/>
      <c r="M178" s="3"/>
    </row>
    <row r="179" spans="1:13" s="6" customFormat="1" ht="13.5">
      <c r="A179" s="3"/>
      <c r="B179" s="90"/>
      <c r="C179" s="90"/>
      <c r="D179" s="3"/>
      <c r="E179" s="3"/>
      <c r="F179" s="3"/>
      <c r="G179" s="104"/>
      <c r="H179" s="162"/>
      <c r="I179" s="109"/>
      <c r="J179" s="1"/>
      <c r="K179" s="103"/>
      <c r="L179" s="106"/>
      <c r="M179" s="3"/>
    </row>
    <row r="180" spans="1:13" s="6" customFormat="1" ht="13.5">
      <c r="A180" s="3"/>
      <c r="B180" s="90"/>
      <c r="C180" s="90"/>
      <c r="D180" s="3"/>
      <c r="E180" s="3"/>
      <c r="F180" s="106"/>
      <c r="G180" s="104"/>
      <c r="H180" s="162"/>
      <c r="I180" s="109"/>
      <c r="J180" s="125"/>
      <c r="K180" s="103"/>
      <c r="L180" s="106"/>
      <c r="M180" s="3"/>
    </row>
    <row r="181" spans="1:13" s="6" customFormat="1" ht="13.5">
      <c r="A181" s="3"/>
      <c r="B181" s="90"/>
      <c r="C181" s="90"/>
      <c r="D181" s="3"/>
      <c r="E181" s="3"/>
      <c r="F181" s="106"/>
      <c r="G181" s="90"/>
      <c r="H181" s="162"/>
      <c r="I181" s="109"/>
      <c r="J181" s="125"/>
      <c r="K181" s="103"/>
      <c r="L181" s="106">
        <f aca="true" t="shared" si="16" ref="L181:L206">IF(G181="","",IF(COUNTIF($G$6:$G$596,G181)&gt;1,"2重登録","OK"))</f>
      </c>
      <c r="M181" s="3"/>
    </row>
    <row r="182" spans="1:13" s="6" customFormat="1" ht="13.5">
      <c r="A182" s="3"/>
      <c r="B182" s="90"/>
      <c r="C182" s="90"/>
      <c r="D182" s="162"/>
      <c r="E182" s="3"/>
      <c r="F182" s="106"/>
      <c r="G182" s="90"/>
      <c r="H182" s="162"/>
      <c r="I182" s="109"/>
      <c r="J182" s="125"/>
      <c r="K182" s="103"/>
      <c r="L182" s="106">
        <f t="shared" si="16"/>
      </c>
      <c r="M182" s="3"/>
    </row>
    <row r="183" spans="1:13" s="6" customFormat="1" ht="13.5">
      <c r="A183" s="3"/>
      <c r="B183" s="90"/>
      <c r="C183" s="90"/>
      <c r="D183" s="162"/>
      <c r="E183" s="3"/>
      <c r="F183" s="106"/>
      <c r="G183" s="90"/>
      <c r="H183" s="162"/>
      <c r="I183" s="109"/>
      <c r="J183" s="125"/>
      <c r="K183" s="103"/>
      <c r="L183" s="106">
        <f t="shared" si="16"/>
      </c>
      <c r="M183" s="3"/>
    </row>
    <row r="184" spans="1:13" s="6" customFormat="1" ht="13.5">
      <c r="A184" s="3"/>
      <c r="B184" s="90"/>
      <c r="C184" s="90"/>
      <c r="D184" s="162"/>
      <c r="E184" s="3"/>
      <c r="F184" s="3"/>
      <c r="G184" s="90"/>
      <c r="H184" s="162"/>
      <c r="I184" s="109"/>
      <c r="J184" s="1"/>
      <c r="K184" s="103"/>
      <c r="L184" s="106">
        <f t="shared" si="16"/>
      </c>
      <c r="M184" s="3"/>
    </row>
    <row r="185" spans="1:13" s="6" customFormat="1" ht="13.5">
      <c r="A185" s="3"/>
      <c r="B185" s="90"/>
      <c r="C185" s="90"/>
      <c r="D185" s="162"/>
      <c r="E185" s="3"/>
      <c r="F185" s="106"/>
      <c r="G185" s="90"/>
      <c r="H185" s="162"/>
      <c r="I185" s="109"/>
      <c r="J185" s="125"/>
      <c r="K185" s="103"/>
      <c r="L185" s="106">
        <f t="shared" si="16"/>
      </c>
      <c r="M185" s="3"/>
    </row>
    <row r="186" spans="1:13" s="6" customFormat="1" ht="13.5">
      <c r="A186" s="3"/>
      <c r="B186" s="163"/>
      <c r="C186" s="163"/>
      <c r="D186" s="162"/>
      <c r="E186" s="3"/>
      <c r="F186" s="106"/>
      <c r="G186" s="90"/>
      <c r="H186" s="162"/>
      <c r="I186" s="109"/>
      <c r="J186" s="125"/>
      <c r="K186" s="103"/>
      <c r="L186" s="106">
        <f t="shared" si="16"/>
      </c>
      <c r="M186" s="3"/>
    </row>
    <row r="187" spans="1:13" s="6" customFormat="1" ht="13.5">
      <c r="A187" s="3"/>
      <c r="B187" s="90"/>
      <c r="C187" s="90"/>
      <c r="D187" s="162"/>
      <c r="E187" s="3"/>
      <c r="F187" s="106"/>
      <c r="G187" s="90"/>
      <c r="H187" s="162"/>
      <c r="I187" s="109"/>
      <c r="J187" s="125"/>
      <c r="K187" s="103"/>
      <c r="L187" s="106">
        <f t="shared" si="16"/>
      </c>
      <c r="M187" s="3"/>
    </row>
    <row r="188" spans="1:13" s="6" customFormat="1" ht="13.5">
      <c r="A188" s="3"/>
      <c r="B188" s="90"/>
      <c r="C188" s="90"/>
      <c r="D188" s="3"/>
      <c r="E188" s="3"/>
      <c r="F188" s="106"/>
      <c r="G188" s="90"/>
      <c r="H188" s="162"/>
      <c r="I188" s="109"/>
      <c r="J188" s="125"/>
      <c r="K188" s="103"/>
      <c r="L188" s="106">
        <f t="shared" si="16"/>
      </c>
      <c r="M188" s="3"/>
    </row>
    <row r="189" spans="1:13" s="6" customFormat="1" ht="13.5">
      <c r="A189" s="3"/>
      <c r="B189" s="90"/>
      <c r="C189" s="90"/>
      <c r="D189" s="3"/>
      <c r="E189" s="3"/>
      <c r="F189" s="3"/>
      <c r="G189" s="90"/>
      <c r="H189" s="162"/>
      <c r="I189" s="109"/>
      <c r="J189" s="1"/>
      <c r="K189" s="103"/>
      <c r="L189" s="106">
        <f t="shared" si="16"/>
      </c>
      <c r="M189" s="3"/>
    </row>
    <row r="190" spans="1:13" s="6" customFormat="1" ht="13.5">
      <c r="A190" s="3"/>
      <c r="B190" s="90"/>
      <c r="C190" s="90"/>
      <c r="D190" s="3"/>
      <c r="E190" s="3"/>
      <c r="F190" s="3"/>
      <c r="G190" s="3"/>
      <c r="H190" s="162"/>
      <c r="I190" s="2"/>
      <c r="J190" s="1"/>
      <c r="K190" s="103"/>
      <c r="L190" s="106">
        <f t="shared" si="16"/>
      </c>
      <c r="M190" s="3"/>
    </row>
    <row r="191" spans="1:13" s="6" customFormat="1" ht="13.5">
      <c r="A191" s="3"/>
      <c r="B191" s="90"/>
      <c r="C191" s="90"/>
      <c r="D191" s="3"/>
      <c r="E191" s="3"/>
      <c r="F191" s="3"/>
      <c r="G191" s="3"/>
      <c r="H191" s="162"/>
      <c r="I191" s="2"/>
      <c r="J191" s="1"/>
      <c r="K191" s="103"/>
      <c r="L191" s="106">
        <f t="shared" si="16"/>
      </c>
      <c r="M191" s="3"/>
    </row>
    <row r="192" spans="1:13" s="6" customFormat="1" ht="13.5">
      <c r="A192" s="3"/>
      <c r="B192" s="90"/>
      <c r="C192" s="90"/>
      <c r="D192" s="3"/>
      <c r="E192" s="3"/>
      <c r="F192" s="3"/>
      <c r="G192" s="3"/>
      <c r="H192" s="162"/>
      <c r="I192" s="2"/>
      <c r="J192" s="1"/>
      <c r="K192" s="103"/>
      <c r="L192" s="106">
        <f t="shared" si="16"/>
      </c>
      <c r="M192" s="3"/>
    </row>
    <row r="193" spans="1:13" s="6" customFormat="1" ht="13.5">
      <c r="A193" s="3"/>
      <c r="B193" s="90"/>
      <c r="C193" s="90"/>
      <c r="D193" s="3"/>
      <c r="E193" s="3"/>
      <c r="F193" s="3"/>
      <c r="G193" s="3"/>
      <c r="H193" s="162"/>
      <c r="I193" s="2"/>
      <c r="J193" s="1"/>
      <c r="K193" s="103"/>
      <c r="L193" s="106">
        <f t="shared" si="16"/>
      </c>
      <c r="M193" s="3"/>
    </row>
    <row r="194" spans="1:13" s="6" customFormat="1" ht="13.5">
      <c r="A194" s="3"/>
      <c r="B194" s="90"/>
      <c r="C194" s="90"/>
      <c r="D194" s="3"/>
      <c r="E194" s="3"/>
      <c r="F194" s="3"/>
      <c r="G194" s="3"/>
      <c r="H194" s="162"/>
      <c r="I194" s="2"/>
      <c r="J194" s="1"/>
      <c r="K194" s="103"/>
      <c r="L194" s="106">
        <f t="shared" si="16"/>
      </c>
      <c r="M194" s="3"/>
    </row>
    <row r="195" spans="1:13" s="6" customFormat="1" ht="13.5">
      <c r="A195" s="3"/>
      <c r="B195" s="90"/>
      <c r="C195" s="90"/>
      <c r="D195" s="3"/>
      <c r="E195" s="3"/>
      <c r="F195" s="3"/>
      <c r="G195" s="3"/>
      <c r="H195" s="162"/>
      <c r="I195" s="2"/>
      <c r="J195" s="1"/>
      <c r="K195" s="103"/>
      <c r="L195" s="106">
        <f t="shared" si="16"/>
      </c>
      <c r="M195" s="3"/>
    </row>
    <row r="196" spans="1:13" s="6" customFormat="1" ht="13.5">
      <c r="A196" s="3"/>
      <c r="B196" s="90"/>
      <c r="C196" s="90"/>
      <c r="D196" s="3"/>
      <c r="E196" s="3"/>
      <c r="F196" s="3"/>
      <c r="G196" s="3"/>
      <c r="H196" s="162"/>
      <c r="I196" s="2"/>
      <c r="J196" s="1"/>
      <c r="K196" s="103"/>
      <c r="L196" s="106">
        <f t="shared" si="16"/>
      </c>
      <c r="M196" s="3"/>
    </row>
    <row r="197" spans="1:13" s="6" customFormat="1" ht="13.5">
      <c r="A197" s="3"/>
      <c r="B197" s="90"/>
      <c r="C197" s="90"/>
      <c r="D197" s="3"/>
      <c r="E197" s="3"/>
      <c r="F197" s="3"/>
      <c r="G197" s="3"/>
      <c r="H197" s="162"/>
      <c r="I197" s="2"/>
      <c r="J197" s="1"/>
      <c r="K197" s="103"/>
      <c r="L197" s="106">
        <f t="shared" si="16"/>
      </c>
      <c r="M197" s="3"/>
    </row>
    <row r="198" spans="1:13" s="6" customFormat="1" ht="13.5">
      <c r="A198" s="3"/>
      <c r="B198" s="90"/>
      <c r="C198" s="90"/>
      <c r="D198" s="3"/>
      <c r="E198" s="3"/>
      <c r="F198" s="3"/>
      <c r="G198" s="3"/>
      <c r="H198" s="162"/>
      <c r="I198" s="2"/>
      <c r="J198" s="1"/>
      <c r="K198" s="103"/>
      <c r="L198" s="106">
        <f t="shared" si="16"/>
      </c>
      <c r="M198" s="3"/>
    </row>
    <row r="199" spans="1:13" s="6" customFormat="1" ht="13.5">
      <c r="A199" s="3"/>
      <c r="B199" s="90"/>
      <c r="C199" s="90"/>
      <c r="D199" s="3"/>
      <c r="E199" s="3"/>
      <c r="F199" s="3"/>
      <c r="G199" s="3"/>
      <c r="H199" s="162"/>
      <c r="I199" s="2"/>
      <c r="J199" s="1"/>
      <c r="K199" s="103"/>
      <c r="L199" s="106">
        <f t="shared" si="16"/>
      </c>
      <c r="M199" s="3"/>
    </row>
    <row r="200" spans="1:13" s="6" customFormat="1" ht="13.5">
      <c r="A200" s="3"/>
      <c r="B200" s="90"/>
      <c r="C200" s="90"/>
      <c r="D200" s="3"/>
      <c r="E200" s="3"/>
      <c r="F200" s="3"/>
      <c r="G200" s="3"/>
      <c r="H200" s="162"/>
      <c r="I200" s="2"/>
      <c r="J200" s="1"/>
      <c r="K200" s="103"/>
      <c r="L200" s="106">
        <f t="shared" si="16"/>
      </c>
      <c r="M200" s="3"/>
    </row>
    <row r="201" spans="1:13" s="6" customFormat="1" ht="13.5">
      <c r="A201" s="3"/>
      <c r="B201" s="90"/>
      <c r="C201" s="90"/>
      <c r="D201" s="3"/>
      <c r="E201" s="3"/>
      <c r="F201" s="3"/>
      <c r="G201" s="3"/>
      <c r="H201" s="162"/>
      <c r="I201" s="2"/>
      <c r="J201" s="1"/>
      <c r="K201" s="103"/>
      <c r="L201" s="106">
        <f t="shared" si="16"/>
      </c>
      <c r="M201" s="3"/>
    </row>
    <row r="202" spans="1:13" s="6" customFormat="1" ht="13.5">
      <c r="A202" s="3"/>
      <c r="B202" s="90"/>
      <c r="C202" s="90"/>
      <c r="D202" s="3"/>
      <c r="E202" s="3"/>
      <c r="F202" s="3"/>
      <c r="G202" s="3"/>
      <c r="H202" s="162"/>
      <c r="I202" s="2"/>
      <c r="J202" s="1"/>
      <c r="K202" s="103"/>
      <c r="L202" s="106">
        <f t="shared" si="16"/>
      </c>
      <c r="M202" s="3"/>
    </row>
    <row r="203" spans="2:12" ht="13.5">
      <c r="B203" s="626" t="s">
        <v>1013</v>
      </c>
      <c r="C203" s="626"/>
      <c r="D203" s="554" t="s">
        <v>1014</v>
      </c>
      <c r="E203" s="554"/>
      <c r="F203" s="554"/>
      <c r="G203" s="554"/>
      <c r="H203" s="3" t="s">
        <v>597</v>
      </c>
      <c r="I203" s="626" t="s">
        <v>598</v>
      </c>
      <c r="J203" s="626"/>
      <c r="K203" s="626"/>
      <c r="L203" s="106">
        <f t="shared" si="16"/>
      </c>
    </row>
    <row r="204" spans="2:12" ht="13.5">
      <c r="B204" s="626"/>
      <c r="C204" s="626"/>
      <c r="D204" s="554"/>
      <c r="E204" s="554"/>
      <c r="F204" s="554"/>
      <c r="G204" s="554"/>
      <c r="H204" s="86">
        <f>COUNTIF(M207:M261,"東近江市")</f>
        <v>5</v>
      </c>
      <c r="I204" s="627">
        <f>(H204/RIGHT(A256,2))</f>
        <v>0.1</v>
      </c>
      <c r="J204" s="627"/>
      <c r="K204" s="627"/>
      <c r="L204" s="106">
        <f t="shared" si="16"/>
      </c>
    </row>
    <row r="205" spans="2:12" ht="13.5">
      <c r="B205" s="104" t="s">
        <v>1015</v>
      </c>
      <c r="C205" s="104"/>
      <c r="D205" s="85" t="s">
        <v>521</v>
      </c>
      <c r="F205" s="106"/>
      <c r="K205" s="103">
        <f>IF(J205="","",(2012-J205))</f>
      </c>
      <c r="L205" s="106">
        <f t="shared" si="16"/>
      </c>
    </row>
    <row r="206" spans="2:12" ht="13.5">
      <c r="B206" s="632" t="s">
        <v>1016</v>
      </c>
      <c r="C206" s="632"/>
      <c r="D206" s="3" t="s">
        <v>522</v>
      </c>
      <c r="F206" s="106"/>
      <c r="K206" s="103">
        <f>IF(J206="","",(2012-J206))</f>
      </c>
      <c r="L206" s="106">
        <f t="shared" si="16"/>
      </c>
    </row>
    <row r="207" spans="1:13" s="126" customFormat="1" ht="13.5">
      <c r="A207" s="3" t="s">
        <v>159</v>
      </c>
      <c r="B207" s="104" t="s">
        <v>697</v>
      </c>
      <c r="C207" s="104" t="s">
        <v>698</v>
      </c>
      <c r="D207" s="97" t="str">
        <f>$B$205</f>
        <v>グリフィンズ</v>
      </c>
      <c r="E207" s="3"/>
      <c r="F207" s="106" t="str">
        <f aca="true" t="shared" si="17" ref="F207:F259">A207</f>
        <v>ぐ０１</v>
      </c>
      <c r="G207" s="3" t="str">
        <f aca="true" t="shared" si="18" ref="G207:G259">B207&amp;C207</f>
        <v>北村　健</v>
      </c>
      <c r="H207" s="4" t="str">
        <f>$B$206</f>
        <v>東近江グリフィンズ</v>
      </c>
      <c r="I207" s="4" t="s">
        <v>23</v>
      </c>
      <c r="J207" s="125">
        <v>1987</v>
      </c>
      <c r="K207" s="103">
        <f>IF(J207="","",(2018-J207))</f>
        <v>31</v>
      </c>
      <c r="L207" s="106" t="str">
        <f aca="true" t="shared" si="19" ref="L207:L213">IF(G207="","",IF(COUNTIF($G$1:$G$25,G207)&gt;1,"2重登録","OK"))</f>
        <v>OK</v>
      </c>
      <c r="M207" s="155" t="s">
        <v>877</v>
      </c>
    </row>
    <row r="208" spans="1:13" s="126" customFormat="1" ht="13.5">
      <c r="A208" s="3" t="s">
        <v>1017</v>
      </c>
      <c r="B208" s="104" t="s">
        <v>882</v>
      </c>
      <c r="C208" s="104" t="s">
        <v>531</v>
      </c>
      <c r="D208" s="97" t="str">
        <f aca="true" t="shared" si="20" ref="D208:D259">$B$205</f>
        <v>グリフィンズ</v>
      </c>
      <c r="E208" s="3"/>
      <c r="F208" s="106" t="str">
        <f t="shared" si="17"/>
        <v>ぐ０２</v>
      </c>
      <c r="G208" s="3" t="str">
        <f t="shared" si="18"/>
        <v>浅田恵亮</v>
      </c>
      <c r="H208" s="4" t="str">
        <f aca="true" t="shared" si="21" ref="H208:H259">$B$206</f>
        <v>東近江グリフィンズ</v>
      </c>
      <c r="I208" s="4" t="s">
        <v>601</v>
      </c>
      <c r="J208" s="125">
        <v>1987</v>
      </c>
      <c r="K208" s="103">
        <f aca="true" t="shared" si="22" ref="K208:K259">IF(J208="","",(2018-J208))</f>
        <v>31</v>
      </c>
      <c r="L208" s="106" t="str">
        <f t="shared" si="19"/>
        <v>OK</v>
      </c>
      <c r="M208" s="98" t="s">
        <v>574</v>
      </c>
    </row>
    <row r="209" spans="1:13" s="126" customFormat="1" ht="13.5">
      <c r="A209" s="3" t="s">
        <v>160</v>
      </c>
      <c r="B209" s="104" t="s">
        <v>1018</v>
      </c>
      <c r="C209" s="104" t="s">
        <v>503</v>
      </c>
      <c r="D209" s="97" t="str">
        <f t="shared" si="20"/>
        <v>グリフィンズ</v>
      </c>
      <c r="E209" s="3"/>
      <c r="F209" s="106" t="str">
        <f t="shared" si="17"/>
        <v>ぐ０３</v>
      </c>
      <c r="G209" s="3" t="str">
        <f t="shared" si="18"/>
        <v>中西泰輝</v>
      </c>
      <c r="H209" s="4" t="str">
        <f t="shared" si="21"/>
        <v>東近江グリフィンズ</v>
      </c>
      <c r="I209" s="4" t="s">
        <v>601</v>
      </c>
      <c r="J209" s="125">
        <v>1988</v>
      </c>
      <c r="K209" s="103">
        <f t="shared" si="22"/>
        <v>30</v>
      </c>
      <c r="L209" s="106" t="str">
        <f t="shared" si="19"/>
        <v>OK</v>
      </c>
      <c r="M209" s="98" t="s">
        <v>574</v>
      </c>
    </row>
    <row r="210" spans="1:13" s="126" customFormat="1" ht="13.5" customHeight="1">
      <c r="A210" s="3" t="s">
        <v>161</v>
      </c>
      <c r="B210" s="104" t="s">
        <v>694</v>
      </c>
      <c r="C210" s="104" t="s">
        <v>695</v>
      </c>
      <c r="D210" s="97" t="str">
        <f t="shared" si="20"/>
        <v>グリフィンズ</v>
      </c>
      <c r="E210" s="3"/>
      <c r="F210" s="106" t="str">
        <f t="shared" si="17"/>
        <v>ぐ０４</v>
      </c>
      <c r="G210" s="3" t="str">
        <f t="shared" si="18"/>
        <v>鍵谷浩太</v>
      </c>
      <c r="H210" s="4" t="str">
        <f t="shared" si="21"/>
        <v>東近江グリフィンズ</v>
      </c>
      <c r="I210" s="4" t="s">
        <v>23</v>
      </c>
      <c r="J210" s="125">
        <v>1992</v>
      </c>
      <c r="K210" s="103">
        <f t="shared" si="22"/>
        <v>26</v>
      </c>
      <c r="L210" s="106" t="str">
        <f t="shared" si="19"/>
        <v>OK</v>
      </c>
      <c r="M210" s="98" t="str">
        <f>M213</f>
        <v>彦根市</v>
      </c>
    </row>
    <row r="211" spans="1:13" s="126" customFormat="1" ht="13.5" customHeight="1">
      <c r="A211" s="3" t="s">
        <v>162</v>
      </c>
      <c r="B211" s="104" t="s">
        <v>690</v>
      </c>
      <c r="C211" s="104" t="s">
        <v>691</v>
      </c>
      <c r="D211" s="97" t="str">
        <f t="shared" si="20"/>
        <v>グリフィンズ</v>
      </c>
      <c r="E211" s="3"/>
      <c r="F211" s="106" t="str">
        <f t="shared" si="17"/>
        <v>ぐ０５</v>
      </c>
      <c r="G211" s="3" t="str">
        <f t="shared" si="18"/>
        <v>梅本彬充</v>
      </c>
      <c r="H211" s="4" t="str">
        <f t="shared" si="21"/>
        <v>東近江グリフィンズ</v>
      </c>
      <c r="I211" s="4" t="s">
        <v>23</v>
      </c>
      <c r="J211" s="125">
        <v>1986</v>
      </c>
      <c r="K211" s="103">
        <f t="shared" si="22"/>
        <v>32</v>
      </c>
      <c r="L211" s="106" t="str">
        <f t="shared" si="19"/>
        <v>OK</v>
      </c>
      <c r="M211" s="98" t="s">
        <v>870</v>
      </c>
    </row>
    <row r="212" spans="1:13" s="126" customFormat="1" ht="13.5">
      <c r="A212" s="3" t="s">
        <v>163</v>
      </c>
      <c r="B212" s="6" t="s">
        <v>699</v>
      </c>
      <c r="C212" s="104" t="s">
        <v>572</v>
      </c>
      <c r="D212" s="97" t="str">
        <f t="shared" si="20"/>
        <v>グリフィンズ</v>
      </c>
      <c r="F212" s="106" t="str">
        <f t="shared" si="17"/>
        <v>ぐ０６</v>
      </c>
      <c r="G212" s="3" t="str">
        <f t="shared" si="18"/>
        <v>浜田　豊</v>
      </c>
      <c r="H212" s="4" t="str">
        <f t="shared" si="21"/>
        <v>東近江グリフィンズ</v>
      </c>
      <c r="I212" s="4" t="s">
        <v>23</v>
      </c>
      <c r="J212" s="125">
        <v>1985</v>
      </c>
      <c r="K212" s="103">
        <f t="shared" si="22"/>
        <v>33</v>
      </c>
      <c r="L212" s="106" t="str">
        <f t="shared" si="19"/>
        <v>OK</v>
      </c>
      <c r="M212" s="98" t="s">
        <v>871</v>
      </c>
    </row>
    <row r="213" spans="1:13" s="126" customFormat="1" ht="13.5" customHeight="1">
      <c r="A213" s="3" t="s">
        <v>164</v>
      </c>
      <c r="B213" s="104" t="s">
        <v>692</v>
      </c>
      <c r="C213" s="104" t="s">
        <v>693</v>
      </c>
      <c r="D213" s="97" t="str">
        <f t="shared" si="20"/>
        <v>グリフィンズ</v>
      </c>
      <c r="E213" s="3"/>
      <c r="F213" s="106" t="str">
        <f t="shared" si="17"/>
        <v>ぐ０７</v>
      </c>
      <c r="G213" s="3" t="str">
        <f t="shared" si="18"/>
        <v>浦崎康平</v>
      </c>
      <c r="H213" s="4" t="str">
        <f t="shared" si="21"/>
        <v>東近江グリフィンズ</v>
      </c>
      <c r="I213" s="4" t="s">
        <v>23</v>
      </c>
      <c r="J213" s="125">
        <v>1991</v>
      </c>
      <c r="K213" s="103">
        <f t="shared" si="22"/>
        <v>27</v>
      </c>
      <c r="L213" s="106" t="str">
        <f t="shared" si="19"/>
        <v>OK</v>
      </c>
      <c r="M213" s="98" t="s">
        <v>864</v>
      </c>
    </row>
    <row r="214" spans="1:13" s="126" customFormat="1" ht="13.5">
      <c r="A214" s="3" t="s">
        <v>165</v>
      </c>
      <c r="B214" s="104" t="s">
        <v>526</v>
      </c>
      <c r="C214" s="104" t="s">
        <v>527</v>
      </c>
      <c r="D214" s="97" t="str">
        <f t="shared" si="20"/>
        <v>グリフィンズ</v>
      </c>
      <c r="E214" s="3"/>
      <c r="F214" s="106" t="str">
        <f t="shared" si="17"/>
        <v>ぐ０８</v>
      </c>
      <c r="G214" s="3" t="str">
        <f t="shared" si="18"/>
        <v>遠池建介</v>
      </c>
      <c r="H214" s="4" t="str">
        <f t="shared" si="21"/>
        <v>東近江グリフィンズ</v>
      </c>
      <c r="I214" s="4" t="s">
        <v>23</v>
      </c>
      <c r="J214" s="125">
        <v>1982</v>
      </c>
      <c r="K214" s="103">
        <f t="shared" si="22"/>
        <v>36</v>
      </c>
      <c r="L214" s="106" t="str">
        <f>IF(G214="","",IF(COUNTIF($G$1:$G$19,G214)&gt;1,"2重登録","OK"))</f>
        <v>OK</v>
      </c>
      <c r="M214" s="98" t="s">
        <v>866</v>
      </c>
    </row>
    <row r="215" spans="1:14" s="126" customFormat="1" ht="13.5">
      <c r="A215" s="3" t="s">
        <v>166</v>
      </c>
      <c r="B215" s="3" t="s">
        <v>482</v>
      </c>
      <c r="C215" s="3" t="s">
        <v>483</v>
      </c>
      <c r="D215" s="97" t="str">
        <f t="shared" si="20"/>
        <v>グリフィンズ</v>
      </c>
      <c r="E215" s="3"/>
      <c r="F215" s="106" t="str">
        <f t="shared" si="17"/>
        <v>ぐ０９</v>
      </c>
      <c r="G215" s="3" t="str">
        <f t="shared" si="18"/>
        <v>中山幸典</v>
      </c>
      <c r="H215" s="4" t="str">
        <f t="shared" si="21"/>
        <v>東近江グリフィンズ</v>
      </c>
      <c r="I215" s="105" t="s">
        <v>23</v>
      </c>
      <c r="J215" s="125">
        <v>1979</v>
      </c>
      <c r="K215" s="103">
        <f t="shared" si="22"/>
        <v>39</v>
      </c>
      <c r="L215" s="3" t="str">
        <f aca="true" t="shared" si="23" ref="L215:L259">IF(G215="","",IF(COUNTIF($G$1:$G$25,G215)&gt;1,"2重登録","OK"))</f>
        <v>OK</v>
      </c>
      <c r="M215" s="98" t="s">
        <v>877</v>
      </c>
      <c r="N215" s="3"/>
    </row>
    <row r="216" spans="1:13" s="126" customFormat="1" ht="13.5">
      <c r="A216" s="3" t="s">
        <v>167</v>
      </c>
      <c r="B216" s="3" t="s">
        <v>484</v>
      </c>
      <c r="C216" s="3" t="s">
        <v>485</v>
      </c>
      <c r="D216" s="97" t="str">
        <f t="shared" si="20"/>
        <v>グリフィンズ</v>
      </c>
      <c r="E216" s="3"/>
      <c r="F216" s="106" t="str">
        <f t="shared" si="17"/>
        <v>ぐ１０</v>
      </c>
      <c r="G216" s="3" t="str">
        <f t="shared" si="18"/>
        <v>塩谷敦彦</v>
      </c>
      <c r="H216" s="4" t="str">
        <f t="shared" si="21"/>
        <v>東近江グリフィンズ</v>
      </c>
      <c r="I216" s="105" t="s">
        <v>23</v>
      </c>
      <c r="J216" s="125">
        <v>1969</v>
      </c>
      <c r="K216" s="103">
        <f t="shared" si="22"/>
        <v>49</v>
      </c>
      <c r="L216" s="3" t="str">
        <f t="shared" si="23"/>
        <v>OK</v>
      </c>
      <c r="M216" s="98" t="s">
        <v>877</v>
      </c>
    </row>
    <row r="217" spans="1:13" s="126" customFormat="1" ht="13.5">
      <c r="A217" s="3" t="s">
        <v>168</v>
      </c>
      <c r="B217" s="6" t="s">
        <v>573</v>
      </c>
      <c r="C217" s="104" t="s">
        <v>700</v>
      </c>
      <c r="D217" s="97" t="str">
        <f t="shared" si="20"/>
        <v>グリフィンズ</v>
      </c>
      <c r="F217" s="106" t="str">
        <f t="shared" si="17"/>
        <v>ぐ１１</v>
      </c>
      <c r="G217" s="3" t="str">
        <f t="shared" si="18"/>
        <v>岡　仁史</v>
      </c>
      <c r="H217" s="4" t="str">
        <f t="shared" si="21"/>
        <v>東近江グリフィンズ</v>
      </c>
      <c r="I217" s="4" t="s">
        <v>23</v>
      </c>
      <c r="J217" s="125">
        <v>1971</v>
      </c>
      <c r="K217" s="103">
        <f t="shared" si="22"/>
        <v>47</v>
      </c>
      <c r="L217" s="106" t="str">
        <f t="shared" si="23"/>
        <v>OK</v>
      </c>
      <c r="M217" s="98" t="s">
        <v>574</v>
      </c>
    </row>
    <row r="218" spans="1:13" s="126" customFormat="1" ht="13.5">
      <c r="A218" s="3" t="s">
        <v>170</v>
      </c>
      <c r="B218" s="104" t="s">
        <v>604</v>
      </c>
      <c r="C218" s="104" t="s">
        <v>696</v>
      </c>
      <c r="D218" s="97" t="str">
        <f t="shared" si="20"/>
        <v>グリフィンズ</v>
      </c>
      <c r="E218" s="3"/>
      <c r="F218" s="106" t="str">
        <f t="shared" si="17"/>
        <v>ぐ１２</v>
      </c>
      <c r="G218" s="3" t="str">
        <f t="shared" si="18"/>
        <v>北野照幸</v>
      </c>
      <c r="H218" s="4" t="str">
        <f t="shared" si="21"/>
        <v>東近江グリフィンズ</v>
      </c>
      <c r="I218" s="4" t="s">
        <v>23</v>
      </c>
      <c r="J218" s="125">
        <v>1984</v>
      </c>
      <c r="K218" s="103">
        <f t="shared" si="22"/>
        <v>34</v>
      </c>
      <c r="L218" s="106" t="str">
        <f t="shared" si="23"/>
        <v>OK</v>
      </c>
      <c r="M218" s="98" t="str">
        <f>M217</f>
        <v>草津市</v>
      </c>
    </row>
    <row r="219" spans="1:13" s="126" customFormat="1" ht="13.5">
      <c r="A219" s="3" t="s">
        <v>171</v>
      </c>
      <c r="B219" s="104" t="s">
        <v>500</v>
      </c>
      <c r="C219" s="104" t="s">
        <v>501</v>
      </c>
      <c r="D219" s="97" t="str">
        <f t="shared" si="20"/>
        <v>グリフィンズ</v>
      </c>
      <c r="E219" s="3"/>
      <c r="F219" s="106" t="str">
        <f t="shared" si="17"/>
        <v>ぐ１３</v>
      </c>
      <c r="G219" s="3" t="str">
        <f t="shared" si="18"/>
        <v>岩渕光紀</v>
      </c>
      <c r="H219" s="4" t="str">
        <f t="shared" si="21"/>
        <v>東近江グリフィンズ</v>
      </c>
      <c r="I219" s="4" t="s">
        <v>23</v>
      </c>
      <c r="J219" s="125">
        <v>1991</v>
      </c>
      <c r="K219" s="103">
        <f t="shared" si="22"/>
        <v>27</v>
      </c>
      <c r="L219" s="106" t="str">
        <f t="shared" si="23"/>
        <v>OK</v>
      </c>
      <c r="M219" s="98" t="str">
        <f>M218</f>
        <v>草津市</v>
      </c>
    </row>
    <row r="220" spans="1:13" s="126" customFormat="1" ht="13.5">
      <c r="A220" s="3" t="s">
        <v>172</v>
      </c>
      <c r="B220" s="6" t="s">
        <v>551</v>
      </c>
      <c r="C220" s="104" t="s">
        <v>552</v>
      </c>
      <c r="D220" s="97" t="str">
        <f t="shared" si="20"/>
        <v>グリフィンズ</v>
      </c>
      <c r="F220" s="106" t="str">
        <f t="shared" si="17"/>
        <v>ぐ１４</v>
      </c>
      <c r="G220" s="3" t="str">
        <f t="shared" si="18"/>
        <v>岡田真樹</v>
      </c>
      <c r="H220" s="4" t="str">
        <f t="shared" si="21"/>
        <v>東近江グリフィンズ</v>
      </c>
      <c r="I220" s="4" t="s">
        <v>23</v>
      </c>
      <c r="J220" s="125">
        <v>1981</v>
      </c>
      <c r="K220" s="103">
        <f t="shared" si="22"/>
        <v>37</v>
      </c>
      <c r="L220" s="106" t="str">
        <f t="shared" si="23"/>
        <v>OK</v>
      </c>
      <c r="M220" s="98" t="s">
        <v>574</v>
      </c>
    </row>
    <row r="221" spans="1:13" ht="13.5" customHeight="1">
      <c r="A221" s="3" t="s">
        <v>173</v>
      </c>
      <c r="B221" s="3" t="s">
        <v>620</v>
      </c>
      <c r="C221" s="3" t="s">
        <v>182</v>
      </c>
      <c r="D221" s="97" t="str">
        <f t="shared" si="20"/>
        <v>グリフィンズ</v>
      </c>
      <c r="F221" s="106" t="str">
        <f t="shared" si="17"/>
        <v>ぐ１５</v>
      </c>
      <c r="G221" s="3" t="str">
        <f t="shared" si="18"/>
        <v>村上卓</v>
      </c>
      <c r="H221" s="4" t="str">
        <f t="shared" si="21"/>
        <v>東近江グリフィンズ</v>
      </c>
      <c r="I221" s="4" t="s">
        <v>23</v>
      </c>
      <c r="J221" s="1">
        <v>1977</v>
      </c>
      <c r="K221" s="103">
        <f t="shared" si="22"/>
        <v>41</v>
      </c>
      <c r="L221" s="3" t="str">
        <f t="shared" si="23"/>
        <v>OK</v>
      </c>
      <c r="M221" s="3" t="s">
        <v>886</v>
      </c>
    </row>
    <row r="222" spans="1:13" s="126" customFormat="1" ht="13.5">
      <c r="A222" s="3" t="s">
        <v>174</v>
      </c>
      <c r="B222" s="104" t="s">
        <v>479</v>
      </c>
      <c r="C222" s="104" t="s">
        <v>480</v>
      </c>
      <c r="D222" s="97" t="str">
        <f t="shared" si="20"/>
        <v>グリフィンズ</v>
      </c>
      <c r="E222" s="3"/>
      <c r="F222" s="106" t="str">
        <f t="shared" si="17"/>
        <v>ぐ１６</v>
      </c>
      <c r="G222" s="3" t="str">
        <f t="shared" si="18"/>
        <v>久保侑暉</v>
      </c>
      <c r="H222" s="4" t="str">
        <f t="shared" si="21"/>
        <v>東近江グリフィンズ</v>
      </c>
      <c r="I222" s="4" t="s">
        <v>23</v>
      </c>
      <c r="J222" s="125">
        <v>1993</v>
      </c>
      <c r="K222" s="103">
        <f t="shared" si="22"/>
        <v>25</v>
      </c>
      <c r="L222" s="106" t="str">
        <f t="shared" si="23"/>
        <v>OK</v>
      </c>
      <c r="M222" s="98" t="s">
        <v>877</v>
      </c>
    </row>
    <row r="223" spans="1:13" s="126" customFormat="1" ht="13.5">
      <c r="A223" s="3" t="s">
        <v>175</v>
      </c>
      <c r="B223" s="98" t="s">
        <v>581</v>
      </c>
      <c r="C223" s="98" t="s">
        <v>582</v>
      </c>
      <c r="D223" s="97" t="str">
        <f t="shared" si="20"/>
        <v>グリフィンズ</v>
      </c>
      <c r="F223" s="106" t="str">
        <f t="shared" si="17"/>
        <v>ぐ１７</v>
      </c>
      <c r="G223" s="3" t="str">
        <f t="shared" si="18"/>
        <v>井ノ口幹也</v>
      </c>
      <c r="H223" s="4" t="str">
        <f t="shared" si="21"/>
        <v>東近江グリフィンズ</v>
      </c>
      <c r="I223" s="4" t="s">
        <v>23</v>
      </c>
      <c r="J223" s="125">
        <v>1990</v>
      </c>
      <c r="K223" s="103">
        <f t="shared" si="22"/>
        <v>28</v>
      </c>
      <c r="L223" s="106" t="str">
        <f t="shared" si="23"/>
        <v>OK</v>
      </c>
      <c r="M223" s="171" t="s">
        <v>571</v>
      </c>
    </row>
    <row r="224" spans="1:13" s="126" customFormat="1" ht="13.5">
      <c r="A224" s="3" t="s">
        <v>176</v>
      </c>
      <c r="B224" s="3" t="s">
        <v>1019</v>
      </c>
      <c r="C224" s="3" t="s">
        <v>1020</v>
      </c>
      <c r="D224" s="97" t="str">
        <f t="shared" si="20"/>
        <v>グリフィンズ</v>
      </c>
      <c r="E224" s="3"/>
      <c r="F224" s="113" t="str">
        <f t="shared" si="17"/>
        <v>ぐ１８</v>
      </c>
      <c r="G224" s="3" t="str">
        <f t="shared" si="18"/>
        <v>鵜飼元一</v>
      </c>
      <c r="H224" s="4" t="str">
        <f t="shared" si="21"/>
        <v>東近江グリフィンズ</v>
      </c>
      <c r="I224" s="105" t="s">
        <v>23</v>
      </c>
      <c r="J224" s="1">
        <v>1989</v>
      </c>
      <c r="K224" s="103">
        <f t="shared" si="22"/>
        <v>29</v>
      </c>
      <c r="L224" s="3" t="str">
        <f t="shared" si="23"/>
        <v>OK</v>
      </c>
      <c r="M224" s="98" t="s">
        <v>530</v>
      </c>
    </row>
    <row r="225" spans="1:13" s="126" customFormat="1" ht="13.5">
      <c r="A225" s="3" t="s">
        <v>177</v>
      </c>
      <c r="B225" s="3" t="s">
        <v>1021</v>
      </c>
      <c r="C225" s="3" t="s">
        <v>1022</v>
      </c>
      <c r="D225" s="97" t="str">
        <f t="shared" si="20"/>
        <v>グリフィンズ</v>
      </c>
      <c r="E225" s="3"/>
      <c r="F225" s="113" t="str">
        <f t="shared" si="17"/>
        <v>ぐ１９</v>
      </c>
      <c r="G225" s="3" t="str">
        <f t="shared" si="18"/>
        <v>漆原大介</v>
      </c>
      <c r="H225" s="4" t="str">
        <f t="shared" si="21"/>
        <v>東近江グリフィンズ</v>
      </c>
      <c r="I225" s="105" t="s">
        <v>23</v>
      </c>
      <c r="J225" s="1">
        <v>1988</v>
      </c>
      <c r="K225" s="103">
        <f t="shared" si="22"/>
        <v>30</v>
      </c>
      <c r="L225" s="3" t="str">
        <f t="shared" si="23"/>
        <v>OK</v>
      </c>
      <c r="M225" s="171" t="s">
        <v>571</v>
      </c>
    </row>
    <row r="226" spans="1:13" s="126" customFormat="1" ht="13.5" customHeight="1">
      <c r="A226" s="3" t="s">
        <v>178</v>
      </c>
      <c r="B226" s="104" t="s">
        <v>529</v>
      </c>
      <c r="C226" s="104" t="s">
        <v>169</v>
      </c>
      <c r="D226" s="97" t="str">
        <f t="shared" si="20"/>
        <v>グリフィンズ</v>
      </c>
      <c r="E226" s="3"/>
      <c r="F226" s="106" t="str">
        <f t="shared" si="17"/>
        <v>ぐ２０</v>
      </c>
      <c r="G226" s="3" t="str">
        <f t="shared" si="18"/>
        <v>金武寿憲</v>
      </c>
      <c r="H226" s="4" t="str">
        <f t="shared" si="21"/>
        <v>東近江グリフィンズ</v>
      </c>
      <c r="I226" s="4" t="s">
        <v>23</v>
      </c>
      <c r="J226" s="125">
        <v>1990</v>
      </c>
      <c r="K226" s="103">
        <f t="shared" si="22"/>
        <v>28</v>
      </c>
      <c r="L226" s="106" t="str">
        <f t="shared" si="23"/>
        <v>OK</v>
      </c>
      <c r="M226" s="98" t="s">
        <v>530</v>
      </c>
    </row>
    <row r="227" spans="1:13" s="126" customFormat="1" ht="13.5">
      <c r="A227" s="3" t="s">
        <v>179</v>
      </c>
      <c r="B227" s="6" t="s">
        <v>577</v>
      </c>
      <c r="C227" s="104" t="s">
        <v>578</v>
      </c>
      <c r="D227" s="97" t="str">
        <f t="shared" si="20"/>
        <v>グリフィンズ</v>
      </c>
      <c r="E227" s="3"/>
      <c r="F227" s="106" t="str">
        <f t="shared" si="17"/>
        <v>ぐ２１</v>
      </c>
      <c r="G227" s="3" t="str">
        <f t="shared" si="18"/>
        <v>奥村隆広</v>
      </c>
      <c r="H227" s="4" t="str">
        <f t="shared" si="21"/>
        <v>東近江グリフィンズ</v>
      </c>
      <c r="I227" s="4" t="s">
        <v>23</v>
      </c>
      <c r="J227" s="125">
        <v>1976</v>
      </c>
      <c r="K227" s="103">
        <f t="shared" si="22"/>
        <v>42</v>
      </c>
      <c r="L227" s="106" t="str">
        <f t="shared" si="23"/>
        <v>OK</v>
      </c>
      <c r="M227" s="98" t="s">
        <v>877</v>
      </c>
    </row>
    <row r="228" spans="1:13" ht="13.5" customHeight="1">
      <c r="A228" s="3" t="s">
        <v>180</v>
      </c>
      <c r="B228" s="3" t="s">
        <v>554</v>
      </c>
      <c r="C228" s="3" t="s">
        <v>555</v>
      </c>
      <c r="D228" s="97" t="str">
        <f t="shared" si="20"/>
        <v>グリフィンズ</v>
      </c>
      <c r="F228" s="106" t="str">
        <f t="shared" si="17"/>
        <v>ぐ２２</v>
      </c>
      <c r="G228" s="3" t="str">
        <f t="shared" si="18"/>
        <v>西原達也</v>
      </c>
      <c r="H228" s="4" t="str">
        <f t="shared" si="21"/>
        <v>東近江グリフィンズ</v>
      </c>
      <c r="I228" s="4" t="s">
        <v>23</v>
      </c>
      <c r="J228" s="125">
        <v>1978</v>
      </c>
      <c r="K228" s="103">
        <f t="shared" si="22"/>
        <v>40</v>
      </c>
      <c r="L228" s="3" t="str">
        <f t="shared" si="23"/>
        <v>OK</v>
      </c>
      <c r="M228" s="3" t="s">
        <v>556</v>
      </c>
    </row>
    <row r="229" spans="1:13" s="126" customFormat="1" ht="13.5">
      <c r="A229" s="3" t="s">
        <v>181</v>
      </c>
      <c r="B229" s="6" t="s">
        <v>575</v>
      </c>
      <c r="C229" s="104" t="s">
        <v>576</v>
      </c>
      <c r="D229" s="97" t="str">
        <f t="shared" si="20"/>
        <v>グリフィンズ</v>
      </c>
      <c r="E229" s="3"/>
      <c r="F229" s="106" t="str">
        <f t="shared" si="17"/>
        <v>ぐ２３</v>
      </c>
      <c r="G229" s="3" t="str">
        <f t="shared" si="18"/>
        <v>長谷川俊二</v>
      </c>
      <c r="H229" s="4" t="str">
        <f t="shared" si="21"/>
        <v>東近江グリフィンズ</v>
      </c>
      <c r="I229" s="4" t="s">
        <v>23</v>
      </c>
      <c r="J229" s="125">
        <v>1976</v>
      </c>
      <c r="K229" s="103">
        <f t="shared" si="22"/>
        <v>42</v>
      </c>
      <c r="L229" s="106" t="str">
        <f t="shared" si="23"/>
        <v>OK</v>
      </c>
      <c r="M229" s="98" t="s">
        <v>574</v>
      </c>
    </row>
    <row r="230" spans="1:13" ht="13.5" customHeight="1">
      <c r="A230" s="3" t="s">
        <v>183</v>
      </c>
      <c r="B230" s="3" t="s">
        <v>557</v>
      </c>
      <c r="C230" s="3" t="s">
        <v>558</v>
      </c>
      <c r="D230" s="97" t="str">
        <f t="shared" si="20"/>
        <v>グリフィンズ</v>
      </c>
      <c r="F230" s="106" t="str">
        <f t="shared" si="17"/>
        <v>ぐ２４</v>
      </c>
      <c r="G230" s="3" t="str">
        <f t="shared" si="18"/>
        <v>藤井正和</v>
      </c>
      <c r="H230" s="4" t="str">
        <f t="shared" si="21"/>
        <v>東近江グリフィンズ</v>
      </c>
      <c r="I230" s="4" t="s">
        <v>23</v>
      </c>
      <c r="J230" s="1">
        <v>1975</v>
      </c>
      <c r="K230" s="103">
        <f t="shared" si="22"/>
        <v>43</v>
      </c>
      <c r="L230" s="3" t="str">
        <f t="shared" si="23"/>
        <v>OK</v>
      </c>
      <c r="M230" s="3" t="s">
        <v>574</v>
      </c>
    </row>
    <row r="231" spans="1:13" s="126" customFormat="1" ht="13.5">
      <c r="A231" s="3" t="s">
        <v>184</v>
      </c>
      <c r="B231" s="3" t="s">
        <v>491</v>
      </c>
      <c r="C231" s="3" t="s">
        <v>492</v>
      </c>
      <c r="D231" s="97" t="str">
        <f t="shared" si="20"/>
        <v>グリフィンズ</v>
      </c>
      <c r="E231" s="3"/>
      <c r="F231" s="113" t="str">
        <f t="shared" si="17"/>
        <v>ぐ２５</v>
      </c>
      <c r="G231" s="3" t="str">
        <f t="shared" si="18"/>
        <v>武藤幸宏</v>
      </c>
      <c r="H231" s="4" t="str">
        <f t="shared" si="21"/>
        <v>東近江グリフィンズ</v>
      </c>
      <c r="I231" s="105" t="s">
        <v>489</v>
      </c>
      <c r="J231" s="1">
        <v>1980</v>
      </c>
      <c r="K231" s="103">
        <f t="shared" si="22"/>
        <v>38</v>
      </c>
      <c r="L231" s="3" t="str">
        <f t="shared" si="23"/>
        <v>OK</v>
      </c>
      <c r="M231" s="98" t="s">
        <v>493</v>
      </c>
    </row>
    <row r="232" spans="1:13" s="126" customFormat="1" ht="13.5">
      <c r="A232" s="3" t="s">
        <v>185</v>
      </c>
      <c r="B232" s="3" t="s">
        <v>494</v>
      </c>
      <c r="C232" s="3" t="s">
        <v>495</v>
      </c>
      <c r="D232" s="97" t="str">
        <f t="shared" si="20"/>
        <v>グリフィンズ</v>
      </c>
      <c r="E232" s="3"/>
      <c r="F232" s="113" t="str">
        <f t="shared" si="17"/>
        <v>ぐ２６</v>
      </c>
      <c r="G232" s="3" t="str">
        <f t="shared" si="18"/>
        <v>小出周平</v>
      </c>
      <c r="H232" s="4" t="str">
        <f t="shared" si="21"/>
        <v>東近江グリフィンズ</v>
      </c>
      <c r="I232" s="105" t="s">
        <v>489</v>
      </c>
      <c r="J232" s="1">
        <v>1987</v>
      </c>
      <c r="K232" s="103">
        <f t="shared" si="22"/>
        <v>31</v>
      </c>
      <c r="L232" s="3" t="str">
        <f t="shared" si="23"/>
        <v>OK</v>
      </c>
      <c r="M232" s="98" t="s">
        <v>880</v>
      </c>
    </row>
    <row r="233" spans="1:13" s="126" customFormat="1" ht="13.5">
      <c r="A233" s="3" t="s">
        <v>186</v>
      </c>
      <c r="B233" s="3" t="s">
        <v>496</v>
      </c>
      <c r="C233" s="3" t="s">
        <v>497</v>
      </c>
      <c r="D233" s="97" t="str">
        <f t="shared" si="20"/>
        <v>グリフィンズ</v>
      </c>
      <c r="E233" s="3"/>
      <c r="F233" s="113" t="str">
        <f t="shared" si="17"/>
        <v>ぐ２７</v>
      </c>
      <c r="G233" s="3" t="str">
        <f t="shared" si="18"/>
        <v>中根啓伍</v>
      </c>
      <c r="H233" s="4" t="str">
        <f t="shared" si="21"/>
        <v>東近江グリフィンズ</v>
      </c>
      <c r="I233" s="105" t="s">
        <v>489</v>
      </c>
      <c r="J233" s="1">
        <v>1993</v>
      </c>
      <c r="K233" s="103">
        <f t="shared" si="22"/>
        <v>25</v>
      </c>
      <c r="L233" s="3" t="str">
        <f t="shared" si="23"/>
        <v>OK</v>
      </c>
      <c r="M233" s="98" t="s">
        <v>880</v>
      </c>
    </row>
    <row r="234" spans="1:13" s="126" customFormat="1" ht="13.5">
      <c r="A234" s="3" t="s">
        <v>187</v>
      </c>
      <c r="B234" s="3" t="s">
        <v>1023</v>
      </c>
      <c r="C234" s="3" t="s">
        <v>1024</v>
      </c>
      <c r="D234" s="97" t="str">
        <f t="shared" si="20"/>
        <v>グリフィンズ</v>
      </c>
      <c r="E234" s="3"/>
      <c r="F234" s="113" t="str">
        <f t="shared" si="17"/>
        <v>ぐ２８</v>
      </c>
      <c r="G234" s="3" t="str">
        <f t="shared" si="18"/>
        <v>濱田彬弘</v>
      </c>
      <c r="H234" s="4" t="str">
        <f t="shared" si="21"/>
        <v>東近江グリフィンズ</v>
      </c>
      <c r="I234" s="105" t="s">
        <v>23</v>
      </c>
      <c r="J234" s="1">
        <v>1987</v>
      </c>
      <c r="K234" s="103">
        <f t="shared" si="22"/>
        <v>31</v>
      </c>
      <c r="L234" s="3" t="str">
        <f t="shared" si="23"/>
        <v>OK</v>
      </c>
      <c r="M234" s="98" t="s">
        <v>872</v>
      </c>
    </row>
    <row r="235" spans="1:14" s="126" customFormat="1" ht="13.5">
      <c r="A235" s="3" t="s">
        <v>188</v>
      </c>
      <c r="B235" s="3" t="s">
        <v>1025</v>
      </c>
      <c r="C235" s="3" t="s">
        <v>1026</v>
      </c>
      <c r="D235" s="97" t="str">
        <f t="shared" si="20"/>
        <v>グリフィンズ</v>
      </c>
      <c r="E235" s="3"/>
      <c r="F235" s="106" t="str">
        <f t="shared" si="17"/>
        <v>ぐ２９</v>
      </c>
      <c r="G235" s="3" t="str">
        <f t="shared" si="18"/>
        <v>森　寿人</v>
      </c>
      <c r="H235" s="4" t="str">
        <f t="shared" si="21"/>
        <v>東近江グリフィンズ</v>
      </c>
      <c r="I235" s="105" t="s">
        <v>23</v>
      </c>
      <c r="J235" s="125">
        <v>1978</v>
      </c>
      <c r="K235" s="103">
        <f t="shared" si="22"/>
        <v>40</v>
      </c>
      <c r="L235" s="3" t="str">
        <f t="shared" si="23"/>
        <v>OK</v>
      </c>
      <c r="M235" s="98" t="s">
        <v>886</v>
      </c>
      <c r="N235" s="3"/>
    </row>
    <row r="236" spans="1:14" s="126" customFormat="1" ht="13.5">
      <c r="A236" s="3" t="s">
        <v>189</v>
      </c>
      <c r="B236" s="3" t="s">
        <v>1027</v>
      </c>
      <c r="C236" s="3" t="s">
        <v>1028</v>
      </c>
      <c r="D236" s="97" t="str">
        <f t="shared" si="20"/>
        <v>グリフィンズ</v>
      </c>
      <c r="E236" s="3"/>
      <c r="F236" s="106" t="str">
        <f t="shared" si="17"/>
        <v>ぐ３０</v>
      </c>
      <c r="G236" s="3" t="str">
        <f t="shared" si="18"/>
        <v>田内孝宜</v>
      </c>
      <c r="H236" s="4" t="str">
        <f t="shared" si="21"/>
        <v>東近江グリフィンズ</v>
      </c>
      <c r="I236" s="105" t="s">
        <v>23</v>
      </c>
      <c r="J236" s="125">
        <v>1983</v>
      </c>
      <c r="K236" s="103">
        <f t="shared" si="22"/>
        <v>35</v>
      </c>
      <c r="L236" s="3" t="str">
        <f t="shared" si="23"/>
        <v>OK</v>
      </c>
      <c r="M236" s="98" t="s">
        <v>574</v>
      </c>
      <c r="N236" s="3"/>
    </row>
    <row r="237" spans="1:13" s="126" customFormat="1" ht="13.5">
      <c r="A237" s="3" t="s">
        <v>190</v>
      </c>
      <c r="B237" s="3" t="s">
        <v>1029</v>
      </c>
      <c r="C237" s="3" t="s">
        <v>1030</v>
      </c>
      <c r="D237" s="97" t="str">
        <f t="shared" si="20"/>
        <v>グリフィンズ</v>
      </c>
      <c r="E237" s="3"/>
      <c r="F237" s="106" t="str">
        <f>A237</f>
        <v>ぐ３１</v>
      </c>
      <c r="G237" s="3" t="str">
        <f>B237&amp;C237</f>
        <v>福島茂嘉</v>
      </c>
      <c r="H237" s="4" t="str">
        <f t="shared" si="21"/>
        <v>東近江グリフィンズ</v>
      </c>
      <c r="I237" s="105" t="s">
        <v>23</v>
      </c>
      <c r="J237" s="125">
        <v>1978</v>
      </c>
      <c r="K237" s="103">
        <f>IF(J237="","",(2018-J237))</f>
        <v>40</v>
      </c>
      <c r="L237" s="3" t="str">
        <f t="shared" si="23"/>
        <v>OK</v>
      </c>
      <c r="M237" s="98" t="s">
        <v>574</v>
      </c>
    </row>
    <row r="238" spans="1:14" s="126" customFormat="1" ht="13.5">
      <c r="A238" s="3" t="s">
        <v>191</v>
      </c>
      <c r="B238" s="3" t="s">
        <v>626</v>
      </c>
      <c r="C238" s="3" t="s">
        <v>481</v>
      </c>
      <c r="D238" s="97" t="str">
        <f t="shared" si="20"/>
        <v>グリフィンズ</v>
      </c>
      <c r="E238" s="3"/>
      <c r="F238" s="106" t="str">
        <f t="shared" si="17"/>
        <v>ぐ３２</v>
      </c>
      <c r="G238" s="3" t="str">
        <f t="shared" si="18"/>
        <v>木村恵太</v>
      </c>
      <c r="H238" s="4" t="str">
        <f t="shared" si="21"/>
        <v>東近江グリフィンズ</v>
      </c>
      <c r="I238" s="105" t="s">
        <v>23</v>
      </c>
      <c r="J238" s="125">
        <v>1985</v>
      </c>
      <c r="K238" s="103">
        <f t="shared" si="22"/>
        <v>33</v>
      </c>
      <c r="L238" s="3" t="str">
        <f t="shared" si="23"/>
        <v>OK</v>
      </c>
      <c r="M238" s="98" t="s">
        <v>478</v>
      </c>
      <c r="N238" s="3"/>
    </row>
    <row r="239" spans="1:13" s="173" customFormat="1" ht="13.5">
      <c r="A239" s="3" t="s">
        <v>192</v>
      </c>
      <c r="B239" s="127" t="s">
        <v>781</v>
      </c>
      <c r="C239" s="127" t="s">
        <v>486</v>
      </c>
      <c r="D239" s="97" t="str">
        <f t="shared" si="20"/>
        <v>グリフィンズ</v>
      </c>
      <c r="E239" s="3"/>
      <c r="F239" s="113" t="str">
        <f t="shared" si="17"/>
        <v>ぐ３３</v>
      </c>
      <c r="G239" s="3" t="str">
        <f t="shared" si="18"/>
        <v>田中由子</v>
      </c>
      <c r="H239" s="4" t="str">
        <f t="shared" si="21"/>
        <v>東近江グリフィンズ</v>
      </c>
      <c r="I239" s="172" t="s">
        <v>21</v>
      </c>
      <c r="J239" s="1">
        <v>1965</v>
      </c>
      <c r="K239" s="103">
        <f t="shared" si="22"/>
        <v>53</v>
      </c>
      <c r="L239" s="3" t="str">
        <f t="shared" si="23"/>
        <v>OK</v>
      </c>
      <c r="M239" s="98" t="s">
        <v>574</v>
      </c>
    </row>
    <row r="240" spans="1:13" s="173" customFormat="1" ht="13.5">
      <c r="A240" s="3" t="s">
        <v>193</v>
      </c>
      <c r="B240" s="127" t="s">
        <v>621</v>
      </c>
      <c r="C240" s="127" t="s">
        <v>209</v>
      </c>
      <c r="D240" s="97" t="str">
        <f t="shared" si="20"/>
        <v>グリフィンズ</v>
      </c>
      <c r="E240" s="3"/>
      <c r="F240" s="113" t="str">
        <f t="shared" si="17"/>
        <v>ぐ３４</v>
      </c>
      <c r="G240" s="3" t="str">
        <f t="shared" si="18"/>
        <v>八木郊美</v>
      </c>
      <c r="H240" s="4" t="str">
        <f t="shared" si="21"/>
        <v>東近江グリフィンズ</v>
      </c>
      <c r="I240" s="172" t="s">
        <v>21</v>
      </c>
      <c r="J240" s="1">
        <v>1968</v>
      </c>
      <c r="K240" s="103">
        <f t="shared" si="22"/>
        <v>50</v>
      </c>
      <c r="L240" s="3" t="str">
        <f t="shared" si="23"/>
        <v>OK</v>
      </c>
      <c r="M240" s="98" t="s">
        <v>556</v>
      </c>
    </row>
    <row r="241" spans="1:13" ht="13.5" customHeight="1">
      <c r="A241" s="3" t="s">
        <v>194</v>
      </c>
      <c r="B241" s="127" t="s">
        <v>529</v>
      </c>
      <c r="C241" s="127" t="s">
        <v>1031</v>
      </c>
      <c r="D241" s="97" t="str">
        <f t="shared" si="20"/>
        <v>グリフィンズ</v>
      </c>
      <c r="F241" s="113" t="str">
        <f t="shared" si="17"/>
        <v>ぐ３５</v>
      </c>
      <c r="G241" s="3" t="str">
        <f t="shared" si="18"/>
        <v>金武　恵</v>
      </c>
      <c r="H241" s="4" t="str">
        <f t="shared" si="21"/>
        <v>東近江グリフィンズ</v>
      </c>
      <c r="I241" s="172" t="s">
        <v>609</v>
      </c>
      <c r="J241" s="1">
        <v>1989</v>
      </c>
      <c r="K241" s="103">
        <f t="shared" si="22"/>
        <v>29</v>
      </c>
      <c r="L241" s="3" t="str">
        <f t="shared" si="23"/>
        <v>OK</v>
      </c>
      <c r="M241" s="174" t="s">
        <v>530</v>
      </c>
    </row>
    <row r="242" spans="1:13" s="126" customFormat="1" ht="13.5">
      <c r="A242" s="3" t="s">
        <v>195</v>
      </c>
      <c r="B242" s="127" t="s">
        <v>1032</v>
      </c>
      <c r="C242" s="127" t="s">
        <v>1033</v>
      </c>
      <c r="D242" s="97" t="str">
        <f t="shared" si="20"/>
        <v>グリフィンズ</v>
      </c>
      <c r="E242" s="3"/>
      <c r="F242" s="113" t="str">
        <f t="shared" si="17"/>
        <v>ぐ３６</v>
      </c>
      <c r="G242" s="3" t="str">
        <f t="shared" si="18"/>
        <v>内田理沙</v>
      </c>
      <c r="H242" s="4" t="str">
        <f t="shared" si="21"/>
        <v>東近江グリフィンズ</v>
      </c>
      <c r="I242" s="172" t="s">
        <v>21</v>
      </c>
      <c r="J242" s="1">
        <v>1991</v>
      </c>
      <c r="K242" s="103">
        <f t="shared" si="22"/>
        <v>27</v>
      </c>
      <c r="L242" s="3" t="str">
        <f t="shared" si="23"/>
        <v>OK</v>
      </c>
      <c r="M242" s="98" t="s">
        <v>530</v>
      </c>
    </row>
    <row r="243" spans="1:13" s="126" customFormat="1" ht="13.5">
      <c r="A243" s="3" t="s">
        <v>196</v>
      </c>
      <c r="B243" s="127" t="s">
        <v>1034</v>
      </c>
      <c r="C243" s="127" t="s">
        <v>1035</v>
      </c>
      <c r="D243" s="97" t="str">
        <f t="shared" si="20"/>
        <v>グリフィンズ</v>
      </c>
      <c r="E243" s="3"/>
      <c r="F243" s="113" t="str">
        <f t="shared" si="17"/>
        <v>ぐ３７</v>
      </c>
      <c r="G243" s="3" t="str">
        <f t="shared" si="18"/>
        <v>西尾友里</v>
      </c>
      <c r="H243" s="4" t="str">
        <f t="shared" si="21"/>
        <v>東近江グリフィンズ</v>
      </c>
      <c r="I243" s="172" t="s">
        <v>21</v>
      </c>
      <c r="J243" s="1">
        <v>1992</v>
      </c>
      <c r="K243" s="103">
        <f t="shared" si="22"/>
        <v>26</v>
      </c>
      <c r="L243" s="3" t="str">
        <f t="shared" si="23"/>
        <v>OK</v>
      </c>
      <c r="M243" s="98" t="s">
        <v>1036</v>
      </c>
    </row>
    <row r="244" spans="1:13" s="173" customFormat="1" ht="13.5">
      <c r="A244" s="3" t="s">
        <v>197</v>
      </c>
      <c r="B244" s="127" t="s">
        <v>683</v>
      </c>
      <c r="C244" s="127" t="s">
        <v>564</v>
      </c>
      <c r="D244" s="97" t="str">
        <f t="shared" si="20"/>
        <v>グリフィンズ</v>
      </c>
      <c r="E244" s="3"/>
      <c r="F244" s="113" t="str">
        <f t="shared" si="17"/>
        <v>ぐ３８</v>
      </c>
      <c r="G244" s="3" t="str">
        <f t="shared" si="18"/>
        <v>岩崎順子</v>
      </c>
      <c r="H244" s="4" t="str">
        <f t="shared" si="21"/>
        <v>東近江グリフィンズ</v>
      </c>
      <c r="I244" s="172" t="s">
        <v>21</v>
      </c>
      <c r="J244" s="1">
        <v>1977</v>
      </c>
      <c r="K244" s="103">
        <f t="shared" si="22"/>
        <v>41</v>
      </c>
      <c r="L244" s="3" t="str">
        <f t="shared" si="23"/>
        <v>OK</v>
      </c>
      <c r="M244" s="98" t="s">
        <v>880</v>
      </c>
    </row>
    <row r="245" spans="1:13" s="126" customFormat="1" ht="13.5">
      <c r="A245" s="3" t="s">
        <v>198</v>
      </c>
      <c r="B245" s="127" t="s">
        <v>1037</v>
      </c>
      <c r="C245" s="127" t="s">
        <v>1038</v>
      </c>
      <c r="D245" s="97" t="str">
        <f t="shared" si="20"/>
        <v>グリフィンズ</v>
      </c>
      <c r="E245" s="3"/>
      <c r="F245" s="113" t="str">
        <f t="shared" si="17"/>
        <v>ぐ３９</v>
      </c>
      <c r="G245" s="3" t="str">
        <f t="shared" si="18"/>
        <v>和田桃子</v>
      </c>
      <c r="H245" s="4" t="str">
        <f t="shared" si="21"/>
        <v>東近江グリフィンズ</v>
      </c>
      <c r="I245" s="172" t="s">
        <v>21</v>
      </c>
      <c r="J245" s="1">
        <v>1994</v>
      </c>
      <c r="K245" s="103">
        <f t="shared" si="22"/>
        <v>24</v>
      </c>
      <c r="L245" s="3" t="str">
        <f t="shared" si="23"/>
        <v>OK</v>
      </c>
      <c r="M245" s="98" t="s">
        <v>556</v>
      </c>
    </row>
    <row r="246" spans="1:13" s="126" customFormat="1" ht="13.5">
      <c r="A246" s="3" t="s">
        <v>200</v>
      </c>
      <c r="B246" s="127" t="s">
        <v>1039</v>
      </c>
      <c r="C246" s="127" t="s">
        <v>1040</v>
      </c>
      <c r="D246" s="97" t="str">
        <f t="shared" si="20"/>
        <v>グリフィンズ</v>
      </c>
      <c r="E246" s="3"/>
      <c r="F246" s="113" t="str">
        <f t="shared" si="17"/>
        <v>ぐ４０</v>
      </c>
      <c r="G246" s="3" t="str">
        <f t="shared" si="18"/>
        <v>藤岡美智子</v>
      </c>
      <c r="H246" s="4" t="str">
        <f t="shared" si="21"/>
        <v>東近江グリフィンズ</v>
      </c>
      <c r="I246" s="172" t="s">
        <v>21</v>
      </c>
      <c r="J246" s="1">
        <v>1980</v>
      </c>
      <c r="K246" s="103">
        <f t="shared" si="22"/>
        <v>38</v>
      </c>
      <c r="L246" s="3" t="str">
        <f t="shared" si="23"/>
        <v>OK</v>
      </c>
      <c r="M246" s="98" t="s">
        <v>556</v>
      </c>
    </row>
    <row r="247" spans="1:13" s="173" customFormat="1" ht="13.5">
      <c r="A247" s="3" t="s">
        <v>201</v>
      </c>
      <c r="B247" s="127" t="s">
        <v>590</v>
      </c>
      <c r="C247" s="127" t="s">
        <v>498</v>
      </c>
      <c r="D247" s="97" t="str">
        <f t="shared" si="20"/>
        <v>グリフィンズ</v>
      </c>
      <c r="E247" s="3"/>
      <c r="F247" s="113" t="str">
        <f t="shared" si="17"/>
        <v>ぐ４１</v>
      </c>
      <c r="G247" s="3" t="str">
        <f t="shared" si="18"/>
        <v>吉村安梨佐</v>
      </c>
      <c r="H247" s="4" t="str">
        <f t="shared" si="21"/>
        <v>東近江グリフィンズ</v>
      </c>
      <c r="I247" s="172" t="s">
        <v>21</v>
      </c>
      <c r="J247" s="1">
        <v>1986</v>
      </c>
      <c r="K247" s="103">
        <f t="shared" si="22"/>
        <v>32</v>
      </c>
      <c r="L247" s="3" t="str">
        <f t="shared" si="23"/>
        <v>OK</v>
      </c>
      <c r="M247" s="98" t="s">
        <v>880</v>
      </c>
    </row>
    <row r="248" spans="1:13" s="126" customFormat="1" ht="13.5">
      <c r="A248" s="3" t="s">
        <v>202</v>
      </c>
      <c r="B248" s="127" t="s">
        <v>1023</v>
      </c>
      <c r="C248" s="127" t="s">
        <v>1041</v>
      </c>
      <c r="D248" s="97" t="str">
        <f t="shared" si="20"/>
        <v>グリフィンズ</v>
      </c>
      <c r="E248" s="3"/>
      <c r="F248" s="113" t="str">
        <f t="shared" si="17"/>
        <v>ぐ４２</v>
      </c>
      <c r="G248" s="3" t="str">
        <f t="shared" si="18"/>
        <v>濱田晴香</v>
      </c>
      <c r="H248" s="4" t="str">
        <f t="shared" si="21"/>
        <v>東近江グリフィンズ</v>
      </c>
      <c r="I248" s="172" t="s">
        <v>21</v>
      </c>
      <c r="J248" s="1">
        <v>1987</v>
      </c>
      <c r="K248" s="103">
        <f t="shared" si="22"/>
        <v>31</v>
      </c>
      <c r="L248" s="3" t="str">
        <f t="shared" si="23"/>
        <v>OK</v>
      </c>
      <c r="M248" s="98" t="s">
        <v>872</v>
      </c>
    </row>
    <row r="249" spans="1:13" s="126" customFormat="1" ht="13.5">
      <c r="A249" s="3" t="s">
        <v>203</v>
      </c>
      <c r="B249" s="127" t="s">
        <v>500</v>
      </c>
      <c r="C249" s="127" t="s">
        <v>1042</v>
      </c>
      <c r="D249" s="97" t="str">
        <f t="shared" si="20"/>
        <v>グリフィンズ</v>
      </c>
      <c r="E249" s="3"/>
      <c r="F249" s="113" t="str">
        <f t="shared" si="17"/>
        <v>ぐ４３</v>
      </c>
      <c r="G249" s="3" t="str">
        <f t="shared" si="18"/>
        <v>岩渕奈菜</v>
      </c>
      <c r="H249" s="4" t="str">
        <f t="shared" si="21"/>
        <v>東近江グリフィンズ</v>
      </c>
      <c r="I249" s="172" t="s">
        <v>21</v>
      </c>
      <c r="J249" s="1">
        <v>1994</v>
      </c>
      <c r="K249" s="103">
        <f t="shared" si="22"/>
        <v>24</v>
      </c>
      <c r="L249" s="3" t="str">
        <f t="shared" si="23"/>
        <v>OK</v>
      </c>
      <c r="M249" s="98" t="s">
        <v>574</v>
      </c>
    </row>
    <row r="250" spans="1:13" ht="13.5" customHeight="1">
      <c r="A250" s="3" t="s">
        <v>204</v>
      </c>
      <c r="B250" s="127" t="s">
        <v>528</v>
      </c>
      <c r="C250" s="127" t="s">
        <v>589</v>
      </c>
      <c r="D250" s="97" t="str">
        <f t="shared" si="20"/>
        <v>グリフィンズ</v>
      </c>
      <c r="F250" s="113" t="str">
        <f t="shared" si="17"/>
        <v>ぐ４４</v>
      </c>
      <c r="G250" s="3" t="str">
        <f t="shared" si="18"/>
        <v>佐々木恵子</v>
      </c>
      <c r="H250" s="4" t="str">
        <f t="shared" si="21"/>
        <v>東近江グリフィンズ</v>
      </c>
      <c r="I250" s="172" t="s">
        <v>609</v>
      </c>
      <c r="J250" s="1">
        <v>1967</v>
      </c>
      <c r="K250" s="103">
        <f t="shared" si="22"/>
        <v>51</v>
      </c>
      <c r="L250" s="3" t="str">
        <f t="shared" si="23"/>
        <v>OK</v>
      </c>
      <c r="M250" s="175" t="s">
        <v>872</v>
      </c>
    </row>
    <row r="251" spans="1:13" s="173" customFormat="1" ht="13.5">
      <c r="A251" s="3" t="s">
        <v>205</v>
      </c>
      <c r="B251" s="127" t="s">
        <v>559</v>
      </c>
      <c r="C251" s="127" t="s">
        <v>490</v>
      </c>
      <c r="D251" s="97" t="str">
        <f t="shared" si="20"/>
        <v>グリフィンズ</v>
      </c>
      <c r="E251" s="3"/>
      <c r="F251" s="113" t="str">
        <f t="shared" si="17"/>
        <v>ぐ４５</v>
      </c>
      <c r="G251" s="3" t="str">
        <f t="shared" si="18"/>
        <v>高田貴代美</v>
      </c>
      <c r="H251" s="4" t="str">
        <f t="shared" si="21"/>
        <v>東近江グリフィンズ</v>
      </c>
      <c r="I251" s="172" t="s">
        <v>21</v>
      </c>
      <c r="J251" s="1">
        <v>1964</v>
      </c>
      <c r="K251" s="103">
        <f t="shared" si="22"/>
        <v>54</v>
      </c>
      <c r="L251" s="3" t="str">
        <f t="shared" si="23"/>
        <v>OK</v>
      </c>
      <c r="M251" s="171" t="s">
        <v>571</v>
      </c>
    </row>
    <row r="252" spans="1:13" s="173" customFormat="1" ht="13.5">
      <c r="A252" s="3" t="s">
        <v>206</v>
      </c>
      <c r="B252" s="176" t="s">
        <v>591</v>
      </c>
      <c r="C252" s="177" t="s">
        <v>199</v>
      </c>
      <c r="D252" s="97" t="str">
        <f t="shared" si="20"/>
        <v>グリフィンズ</v>
      </c>
      <c r="F252" s="113" t="str">
        <f t="shared" si="17"/>
        <v>ぐ４６</v>
      </c>
      <c r="G252" s="3" t="str">
        <f t="shared" si="18"/>
        <v>今井あづさ</v>
      </c>
      <c r="H252" s="4" t="str">
        <f t="shared" si="21"/>
        <v>東近江グリフィンズ</v>
      </c>
      <c r="I252" s="172" t="s">
        <v>609</v>
      </c>
      <c r="J252" s="1">
        <v>1981</v>
      </c>
      <c r="K252" s="103">
        <f t="shared" si="22"/>
        <v>37</v>
      </c>
      <c r="L252" s="113" t="str">
        <f t="shared" si="23"/>
        <v>OK</v>
      </c>
      <c r="M252" s="98" t="s">
        <v>570</v>
      </c>
    </row>
    <row r="253" spans="1:13" s="173" customFormat="1" ht="13.5">
      <c r="A253" s="3" t="s">
        <v>207</v>
      </c>
      <c r="B253" s="176" t="s">
        <v>579</v>
      </c>
      <c r="C253" s="178" t="s">
        <v>580</v>
      </c>
      <c r="D253" s="97" t="str">
        <f t="shared" si="20"/>
        <v>グリフィンズ</v>
      </c>
      <c r="F253" s="113" t="str">
        <f t="shared" si="17"/>
        <v>ぐ４７</v>
      </c>
      <c r="G253" s="3" t="str">
        <f t="shared" si="18"/>
        <v>深尾純子</v>
      </c>
      <c r="H253" s="4" t="str">
        <f t="shared" si="21"/>
        <v>東近江グリフィンズ</v>
      </c>
      <c r="I253" s="172" t="s">
        <v>609</v>
      </c>
      <c r="J253" s="1">
        <v>1982</v>
      </c>
      <c r="K253" s="103">
        <f t="shared" si="22"/>
        <v>36</v>
      </c>
      <c r="L253" s="113" t="str">
        <f t="shared" si="23"/>
        <v>OK</v>
      </c>
      <c r="M253" s="98" t="s">
        <v>574</v>
      </c>
    </row>
    <row r="254" spans="1:13" s="173" customFormat="1" ht="13.5">
      <c r="A254" s="3" t="s">
        <v>208</v>
      </c>
      <c r="B254" s="127" t="s">
        <v>487</v>
      </c>
      <c r="C254" s="127" t="s">
        <v>488</v>
      </c>
      <c r="D254" s="97" t="str">
        <f t="shared" si="20"/>
        <v>グリフィンズ</v>
      </c>
      <c r="E254" s="3"/>
      <c r="F254" s="113" t="str">
        <f t="shared" si="17"/>
        <v>ぐ４８</v>
      </c>
      <c r="G254" s="3" t="str">
        <f t="shared" si="18"/>
        <v>伊藤牧子</v>
      </c>
      <c r="H254" s="4" t="str">
        <f t="shared" si="21"/>
        <v>東近江グリフィンズ</v>
      </c>
      <c r="I254" s="172" t="s">
        <v>21</v>
      </c>
      <c r="J254" s="1">
        <v>1969</v>
      </c>
      <c r="K254" s="103">
        <f t="shared" si="22"/>
        <v>49</v>
      </c>
      <c r="L254" s="3" t="str">
        <f t="shared" si="23"/>
        <v>OK</v>
      </c>
      <c r="M254" s="98" t="s">
        <v>574</v>
      </c>
    </row>
    <row r="255" spans="1:13" ht="13.5" customHeight="1">
      <c r="A255" s="3" t="s">
        <v>210</v>
      </c>
      <c r="B255" s="127" t="s">
        <v>623</v>
      </c>
      <c r="C255" s="127" t="s">
        <v>564</v>
      </c>
      <c r="D255" s="97" t="str">
        <f t="shared" si="20"/>
        <v>グリフィンズ</v>
      </c>
      <c r="F255" s="113" t="str">
        <f t="shared" si="17"/>
        <v>ぐ４９</v>
      </c>
      <c r="G255" s="3" t="str">
        <f t="shared" si="18"/>
        <v>山本順子</v>
      </c>
      <c r="H255" s="4" t="str">
        <f t="shared" si="21"/>
        <v>東近江グリフィンズ</v>
      </c>
      <c r="I255" s="172" t="s">
        <v>609</v>
      </c>
      <c r="J255" s="1">
        <v>1976</v>
      </c>
      <c r="K255" s="103">
        <f t="shared" si="22"/>
        <v>42</v>
      </c>
      <c r="L255" s="3" t="str">
        <f t="shared" si="23"/>
        <v>OK</v>
      </c>
      <c r="M255" s="98" t="s">
        <v>870</v>
      </c>
    </row>
    <row r="256" spans="1:14" s="126" customFormat="1" ht="13.5">
      <c r="A256" s="3" t="s">
        <v>211</v>
      </c>
      <c r="B256" s="127" t="s">
        <v>523</v>
      </c>
      <c r="C256" s="127" t="s">
        <v>1043</v>
      </c>
      <c r="D256" s="97" t="str">
        <f t="shared" si="20"/>
        <v>グリフィンズ</v>
      </c>
      <c r="E256" s="3"/>
      <c r="F256" s="113" t="str">
        <f t="shared" si="17"/>
        <v>ぐ５０</v>
      </c>
      <c r="G256" s="3" t="str">
        <f t="shared" si="18"/>
        <v>山口千恵</v>
      </c>
      <c r="H256" s="4" t="str">
        <f t="shared" si="21"/>
        <v>東近江グリフィンズ</v>
      </c>
      <c r="I256" s="172" t="s">
        <v>609</v>
      </c>
      <c r="J256" s="1">
        <v>1977</v>
      </c>
      <c r="K256" s="103">
        <f t="shared" si="22"/>
        <v>41</v>
      </c>
      <c r="L256" s="3" t="str">
        <f t="shared" si="23"/>
        <v>OK</v>
      </c>
      <c r="M256" s="98" t="s">
        <v>866</v>
      </c>
      <c r="N256" s="3"/>
    </row>
    <row r="257" spans="1:13" s="115" customFormat="1" ht="13.5">
      <c r="A257" s="3" t="s">
        <v>1044</v>
      </c>
      <c r="B257" s="3" t="s">
        <v>1045</v>
      </c>
      <c r="C257" s="3" t="s">
        <v>1046</v>
      </c>
      <c r="D257" s="97" t="str">
        <f t="shared" si="20"/>
        <v>グリフィンズ</v>
      </c>
      <c r="E257" s="3"/>
      <c r="F257" s="113" t="str">
        <f t="shared" si="17"/>
        <v>ぐ５１</v>
      </c>
      <c r="G257" s="3" t="str">
        <f t="shared" si="18"/>
        <v>山中洋二</v>
      </c>
      <c r="H257" s="4" t="str">
        <f t="shared" si="21"/>
        <v>東近江グリフィンズ</v>
      </c>
      <c r="I257" s="179" t="s">
        <v>489</v>
      </c>
      <c r="J257" s="1">
        <v>1984</v>
      </c>
      <c r="K257" s="103">
        <f t="shared" si="22"/>
        <v>34</v>
      </c>
      <c r="L257" s="3" t="str">
        <f t="shared" si="23"/>
        <v>OK</v>
      </c>
      <c r="M257" s="98" t="s">
        <v>574</v>
      </c>
    </row>
    <row r="258" spans="1:13" s="115" customFormat="1" ht="13.5">
      <c r="A258" s="3" t="s">
        <v>1047</v>
      </c>
      <c r="B258" s="3" t="s">
        <v>1048</v>
      </c>
      <c r="C258" s="3" t="s">
        <v>1049</v>
      </c>
      <c r="D258" s="97" t="str">
        <f t="shared" si="20"/>
        <v>グリフィンズ</v>
      </c>
      <c r="E258" s="3"/>
      <c r="F258" s="113" t="str">
        <f t="shared" si="17"/>
        <v>ぐ５２</v>
      </c>
      <c r="G258" s="3" t="str">
        <f t="shared" si="18"/>
        <v>岩切佑磨</v>
      </c>
      <c r="H258" s="4" t="str">
        <f t="shared" si="21"/>
        <v>東近江グリフィンズ</v>
      </c>
      <c r="I258" s="179" t="s">
        <v>489</v>
      </c>
      <c r="J258" s="1">
        <v>1992</v>
      </c>
      <c r="K258" s="103">
        <f t="shared" si="22"/>
        <v>26</v>
      </c>
      <c r="L258" s="3" t="str">
        <f t="shared" si="23"/>
        <v>OK</v>
      </c>
      <c r="M258" s="180" t="s">
        <v>571</v>
      </c>
    </row>
    <row r="259" spans="1:13" s="115" customFormat="1" ht="13.5">
      <c r="A259" s="3" t="s">
        <v>1050</v>
      </c>
      <c r="B259" s="127" t="s">
        <v>1048</v>
      </c>
      <c r="C259" s="127" t="s">
        <v>1051</v>
      </c>
      <c r="D259" s="97" t="str">
        <f t="shared" si="20"/>
        <v>グリフィンズ</v>
      </c>
      <c r="E259" s="3"/>
      <c r="F259" s="113" t="str">
        <f t="shared" si="17"/>
        <v>ぐ５３</v>
      </c>
      <c r="G259" s="3" t="str">
        <f t="shared" si="18"/>
        <v>岩切志保</v>
      </c>
      <c r="H259" s="4" t="str">
        <f t="shared" si="21"/>
        <v>東近江グリフィンズ</v>
      </c>
      <c r="I259" s="172" t="s">
        <v>21</v>
      </c>
      <c r="J259" s="1">
        <v>1992</v>
      </c>
      <c r="K259" s="103">
        <f t="shared" si="22"/>
        <v>26</v>
      </c>
      <c r="L259" s="3" t="str">
        <f t="shared" si="23"/>
        <v>OK</v>
      </c>
      <c r="M259" s="180" t="s">
        <v>571</v>
      </c>
    </row>
    <row r="260" s="126" customFormat="1" ht="13.5"/>
    <row r="261" s="126" customFormat="1" ht="13.5"/>
    <row r="262" spans="1:13" s="148" customFormat="1" ht="13.5">
      <c r="A262" s="3"/>
      <c r="B262" s="90"/>
      <c r="C262" s="90"/>
      <c r="D262" s="97"/>
      <c r="E262" s="3"/>
      <c r="F262" s="113"/>
      <c r="G262" s="3"/>
      <c r="H262" s="4"/>
      <c r="I262" s="99"/>
      <c r="J262" s="1"/>
      <c r="K262" s="103"/>
      <c r="L262" s="106">
        <f>IF(G262="","",IF(COUNTIF($G$6:$G$596,G262)&gt;1,"2重登録","OK"))</f>
      </c>
      <c r="M262" s="6"/>
    </row>
    <row r="263" spans="1:13" s="148" customFormat="1" ht="13.5">
      <c r="A263" s="3"/>
      <c r="B263" s="90"/>
      <c r="C263" s="90"/>
      <c r="D263" s="97"/>
      <c r="E263" s="3"/>
      <c r="F263" s="113"/>
      <c r="G263" s="3"/>
      <c r="H263" s="4"/>
      <c r="I263" s="99"/>
      <c r="J263" s="1"/>
      <c r="K263" s="103"/>
      <c r="L263" s="106">
        <f>IF(G263="","",IF(COUNTIF($G$6:$G$596,G263)&gt;1,"2重登録","OK"))</f>
      </c>
      <c r="M263" s="6"/>
    </row>
    <row r="264" spans="1:13" s="148" customFormat="1" ht="13.5">
      <c r="A264" s="3"/>
      <c r="B264" s="90"/>
      <c r="C264" s="90"/>
      <c r="D264" s="97"/>
      <c r="E264" s="3"/>
      <c r="F264" s="113"/>
      <c r="G264" s="3"/>
      <c r="H264" s="4"/>
      <c r="I264" s="99"/>
      <c r="J264" s="1"/>
      <c r="K264" s="103"/>
      <c r="L264" s="106">
        <f>IF(G264="","",IF(COUNTIF($G$6:$G$596,G264)&gt;1,"2重登録","OK"))</f>
      </c>
      <c r="M264" s="6"/>
    </row>
    <row r="265" spans="1:13" s="148" customFormat="1" ht="13.5">
      <c r="A265" s="3"/>
      <c r="B265" s="90"/>
      <c r="C265" s="90"/>
      <c r="D265" s="97"/>
      <c r="E265" s="3"/>
      <c r="F265" s="113"/>
      <c r="G265" s="3"/>
      <c r="H265" s="4"/>
      <c r="I265" s="99"/>
      <c r="J265" s="1"/>
      <c r="K265" s="103"/>
      <c r="L265" s="106">
        <f>IF(G265="","",IF(COUNTIF($G$6:$G$596,G265)&gt;1,"2重登録","OK"))</f>
      </c>
      <c r="M265" s="6"/>
    </row>
    <row r="266" spans="2:12" ht="13.5">
      <c r="B266" s="104"/>
      <c r="C266" s="104"/>
      <c r="D266" s="104"/>
      <c r="F266" s="106"/>
      <c r="K266" s="103"/>
      <c r="L266" s="106">
        <f>IF(G266="","",IF(COUNTIF($G$6:$G$596,G266)&gt;1,"2重登録","OK"))</f>
      </c>
    </row>
    <row r="267" spans="2:12" ht="13.5">
      <c r="B267" s="104"/>
      <c r="C267" s="104"/>
      <c r="D267" s="104"/>
      <c r="F267" s="106"/>
      <c r="K267" s="103"/>
      <c r="L267" s="106"/>
    </row>
    <row r="268" spans="2:12" ht="13.5">
      <c r="B268" s="634" t="s">
        <v>1052</v>
      </c>
      <c r="C268" s="634"/>
      <c r="D268" s="635" t="s">
        <v>1053</v>
      </c>
      <c r="E268" s="635"/>
      <c r="F268" s="635"/>
      <c r="G268" s="635"/>
      <c r="H268" s="634" t="s">
        <v>1054</v>
      </c>
      <c r="I268" s="634"/>
      <c r="L268" s="106"/>
    </row>
    <row r="269" spans="2:12" ht="13.5">
      <c r="B269" s="634"/>
      <c r="C269" s="634"/>
      <c r="D269" s="635"/>
      <c r="E269" s="635"/>
      <c r="F269" s="635"/>
      <c r="G269" s="635"/>
      <c r="H269" s="634"/>
      <c r="I269" s="634"/>
      <c r="L269" s="106"/>
    </row>
    <row r="270" spans="4:12" ht="13.5">
      <c r="D270" s="104"/>
      <c r="F270" s="106"/>
      <c r="G270" s="3" t="s">
        <v>597</v>
      </c>
      <c r="H270" s="626" t="s">
        <v>598</v>
      </c>
      <c r="I270" s="626"/>
      <c r="J270" s="626"/>
      <c r="K270" s="106"/>
      <c r="L270" s="106"/>
    </row>
    <row r="271" spans="2:12" ht="13.5" customHeight="1">
      <c r="B271" s="626" t="s">
        <v>705</v>
      </c>
      <c r="C271" s="626"/>
      <c r="D271" s="87" t="s">
        <v>522</v>
      </c>
      <c r="F271" s="106"/>
      <c r="G271" s="86">
        <f>COUNTIF($M$273:$M$327,"東近江市")</f>
        <v>19</v>
      </c>
      <c r="H271" s="627">
        <f>(G271/RIGHT(A319,2))</f>
        <v>0.40425531914893614</v>
      </c>
      <c r="I271" s="627"/>
      <c r="J271" s="627"/>
      <c r="K271" s="106"/>
      <c r="L271" s="106"/>
    </row>
    <row r="272" spans="2:12" ht="13.5" customHeight="1">
      <c r="B272" s="3" t="s">
        <v>704</v>
      </c>
      <c r="C272" s="92"/>
      <c r="D272" s="6" t="s">
        <v>521</v>
      </c>
      <c r="E272" s="6"/>
      <c r="F272" s="6"/>
      <c r="G272" s="86"/>
      <c r="I272" s="93"/>
      <c r="J272" s="93"/>
      <c r="K272" s="106"/>
      <c r="L272" s="106"/>
    </row>
    <row r="273" spans="1:13" ht="13.5">
      <c r="A273" s="104" t="s">
        <v>1055</v>
      </c>
      <c r="B273" s="3" t="s">
        <v>1056</v>
      </c>
      <c r="C273" s="3" t="s">
        <v>1057</v>
      </c>
      <c r="D273" s="104" t="s">
        <v>704</v>
      </c>
      <c r="F273" s="3" t="str">
        <f>A273</f>
        <v>け０１</v>
      </c>
      <c r="G273" s="3" t="str">
        <f aca="true" t="shared" si="24" ref="G273:G329">B273&amp;C273</f>
        <v>稲岡和紀</v>
      </c>
      <c r="H273" s="2" t="s">
        <v>705</v>
      </c>
      <c r="I273" s="2" t="s">
        <v>601</v>
      </c>
      <c r="J273" s="1">
        <v>1978</v>
      </c>
      <c r="K273" s="1">
        <f aca="true" t="shared" si="25" ref="K273:K329">IF(J273="","",(2018-J273))</f>
        <v>40</v>
      </c>
      <c r="L273" s="106" t="str">
        <f aca="true" t="shared" si="26" ref="L273:L333">IF(G273="","",IF(COUNTIF($G$6:$G$596,G273)&gt;1,"2重登録","OK"))</f>
        <v>OK</v>
      </c>
      <c r="M273" s="90" t="s">
        <v>519</v>
      </c>
    </row>
    <row r="274" spans="1:13" ht="13.5">
      <c r="A274" s="104" t="s">
        <v>212</v>
      </c>
      <c r="B274" s="3" t="s">
        <v>1058</v>
      </c>
      <c r="C274" s="3" t="s">
        <v>1059</v>
      </c>
      <c r="D274" s="104" t="s">
        <v>704</v>
      </c>
      <c r="F274" s="3" t="str">
        <f aca="true" t="shared" si="27" ref="F274:F343">A274</f>
        <v>け０２</v>
      </c>
      <c r="G274" s="3" t="str">
        <f t="shared" si="24"/>
        <v>押谷繁樹</v>
      </c>
      <c r="H274" s="2" t="s">
        <v>705</v>
      </c>
      <c r="I274" s="2" t="s">
        <v>601</v>
      </c>
      <c r="J274" s="1">
        <v>1981</v>
      </c>
      <c r="K274" s="1">
        <f t="shared" si="25"/>
        <v>37</v>
      </c>
      <c r="L274" s="106" t="str">
        <f t="shared" si="26"/>
        <v>OK</v>
      </c>
      <c r="M274" s="3" t="s">
        <v>1060</v>
      </c>
    </row>
    <row r="275" spans="1:13" ht="13.5">
      <c r="A275" s="104" t="s">
        <v>213</v>
      </c>
      <c r="B275" s="104" t="s">
        <v>1061</v>
      </c>
      <c r="C275" s="3" t="s">
        <v>1062</v>
      </c>
      <c r="D275" s="104" t="s">
        <v>704</v>
      </c>
      <c r="F275" s="3" t="str">
        <f t="shared" si="27"/>
        <v>け０３</v>
      </c>
      <c r="G275" s="3" t="str">
        <f t="shared" si="24"/>
        <v>大島浩範</v>
      </c>
      <c r="H275" s="2" t="s">
        <v>705</v>
      </c>
      <c r="I275" s="2" t="s">
        <v>601</v>
      </c>
      <c r="J275" s="1">
        <v>1988</v>
      </c>
      <c r="K275" s="1">
        <f t="shared" si="25"/>
        <v>30</v>
      </c>
      <c r="L275" s="106" t="str">
        <f t="shared" si="26"/>
        <v>OK</v>
      </c>
      <c r="M275" s="3" t="s">
        <v>966</v>
      </c>
    </row>
    <row r="276" spans="1:13" ht="13.5">
      <c r="A276" s="104" t="s">
        <v>214</v>
      </c>
      <c r="B276" s="104" t="s">
        <v>703</v>
      </c>
      <c r="C276" s="104" t="s">
        <v>1063</v>
      </c>
      <c r="D276" s="104" t="s">
        <v>704</v>
      </c>
      <c r="F276" s="3" t="str">
        <f t="shared" si="27"/>
        <v>け０４</v>
      </c>
      <c r="G276" s="104" t="str">
        <f t="shared" si="24"/>
        <v>川上政治</v>
      </c>
      <c r="H276" s="2" t="s">
        <v>705</v>
      </c>
      <c r="I276" s="2" t="s">
        <v>601</v>
      </c>
      <c r="J276" s="125">
        <v>1970</v>
      </c>
      <c r="K276" s="1">
        <f t="shared" si="25"/>
        <v>48</v>
      </c>
      <c r="L276" s="106" t="str">
        <f t="shared" si="26"/>
        <v>OK</v>
      </c>
      <c r="M276" s="90" t="s">
        <v>519</v>
      </c>
    </row>
    <row r="277" spans="1:13" ht="13.5">
      <c r="A277" s="104" t="s">
        <v>215</v>
      </c>
      <c r="B277" s="3" t="s">
        <v>1064</v>
      </c>
      <c r="C277" s="3" t="s">
        <v>1065</v>
      </c>
      <c r="D277" s="3" t="s">
        <v>704</v>
      </c>
      <c r="E277" s="3" t="s">
        <v>599</v>
      </c>
      <c r="F277" s="3" t="str">
        <f t="shared" si="27"/>
        <v>け０５</v>
      </c>
      <c r="G277" s="3" t="str">
        <f t="shared" si="24"/>
        <v>上村悠大</v>
      </c>
      <c r="H277" s="2" t="s">
        <v>705</v>
      </c>
      <c r="I277" s="2" t="s">
        <v>601</v>
      </c>
      <c r="J277" s="1">
        <v>2001</v>
      </c>
      <c r="K277" s="1">
        <f t="shared" si="25"/>
        <v>17</v>
      </c>
      <c r="L277" s="106" t="str">
        <f t="shared" si="26"/>
        <v>OK</v>
      </c>
      <c r="M277" s="3" t="s">
        <v>314</v>
      </c>
    </row>
    <row r="278" spans="1:13" ht="13.5">
      <c r="A278" s="104" t="s">
        <v>216</v>
      </c>
      <c r="B278" s="3" t="s">
        <v>1064</v>
      </c>
      <c r="C278" s="3" t="s">
        <v>1066</v>
      </c>
      <c r="D278" s="104" t="s">
        <v>704</v>
      </c>
      <c r="F278" s="3" t="str">
        <f t="shared" si="27"/>
        <v>け０６</v>
      </c>
      <c r="G278" s="3" t="str">
        <f t="shared" si="24"/>
        <v>上村　武</v>
      </c>
      <c r="H278" s="2" t="s">
        <v>705</v>
      </c>
      <c r="I278" s="2" t="s">
        <v>601</v>
      </c>
      <c r="J278" s="1">
        <v>1978</v>
      </c>
      <c r="K278" s="1">
        <f t="shared" si="25"/>
        <v>40</v>
      </c>
      <c r="L278" s="106" t="str">
        <f t="shared" si="26"/>
        <v>OK</v>
      </c>
      <c r="M278" s="3" t="s">
        <v>314</v>
      </c>
    </row>
    <row r="279" spans="1:13" ht="13.5">
      <c r="A279" s="104" t="s">
        <v>217</v>
      </c>
      <c r="B279" s="161" t="s">
        <v>703</v>
      </c>
      <c r="C279" s="161" t="s">
        <v>1067</v>
      </c>
      <c r="D279" s="3" t="s">
        <v>704</v>
      </c>
      <c r="E279" s="3" t="s">
        <v>599</v>
      </c>
      <c r="F279" s="3" t="str">
        <f t="shared" si="27"/>
        <v>け０７</v>
      </c>
      <c r="G279" s="3" t="str">
        <f t="shared" si="24"/>
        <v>川上悠作</v>
      </c>
      <c r="H279" s="2" t="s">
        <v>705</v>
      </c>
      <c r="I279" s="2" t="s">
        <v>601</v>
      </c>
      <c r="J279" s="125">
        <v>2000</v>
      </c>
      <c r="K279" s="1">
        <f t="shared" si="25"/>
        <v>18</v>
      </c>
      <c r="L279" s="106" t="str">
        <f t="shared" si="26"/>
        <v>OK</v>
      </c>
      <c r="M279" s="90" t="s">
        <v>519</v>
      </c>
    </row>
    <row r="280" spans="1:13" ht="13.5">
      <c r="A280" s="104" t="s">
        <v>218</v>
      </c>
      <c r="B280" s="104" t="s">
        <v>706</v>
      </c>
      <c r="C280" s="104" t="s">
        <v>707</v>
      </c>
      <c r="D280" s="3" t="s">
        <v>704</v>
      </c>
      <c r="F280" s="3" t="str">
        <f t="shared" si="27"/>
        <v>け０８</v>
      </c>
      <c r="G280" s="3" t="str">
        <f t="shared" si="24"/>
        <v>川並和之</v>
      </c>
      <c r="H280" s="2" t="s">
        <v>705</v>
      </c>
      <c r="I280" s="2" t="s">
        <v>601</v>
      </c>
      <c r="J280" s="125">
        <v>1959</v>
      </c>
      <c r="K280" s="1">
        <f t="shared" si="25"/>
        <v>59</v>
      </c>
      <c r="L280" s="106" t="str">
        <f t="shared" si="26"/>
        <v>OK</v>
      </c>
      <c r="M280" s="90" t="s">
        <v>519</v>
      </c>
    </row>
    <row r="281" spans="1:13" ht="13.5">
      <c r="A281" s="104" t="s">
        <v>219</v>
      </c>
      <c r="B281" s="3" t="s">
        <v>708</v>
      </c>
      <c r="C281" s="3" t="s">
        <v>1068</v>
      </c>
      <c r="D281" s="104" t="s">
        <v>704</v>
      </c>
      <c r="F281" s="3" t="str">
        <f t="shared" si="27"/>
        <v>け０９</v>
      </c>
      <c r="G281" s="3" t="str">
        <f t="shared" si="24"/>
        <v>木村　誠</v>
      </c>
      <c r="H281" s="2" t="s">
        <v>705</v>
      </c>
      <c r="I281" s="2" t="s">
        <v>601</v>
      </c>
      <c r="J281" s="1">
        <v>1968</v>
      </c>
      <c r="K281" s="1">
        <f t="shared" si="25"/>
        <v>50</v>
      </c>
      <c r="L281" s="106" t="str">
        <f t="shared" si="26"/>
        <v>OK</v>
      </c>
      <c r="M281" s="3" t="s">
        <v>966</v>
      </c>
    </row>
    <row r="282" spans="1:13" ht="13.5">
      <c r="A282" s="104" t="s">
        <v>220</v>
      </c>
      <c r="B282" s="104" t="s">
        <v>708</v>
      </c>
      <c r="C282" s="104" t="s">
        <v>657</v>
      </c>
      <c r="D282" s="3" t="s">
        <v>704</v>
      </c>
      <c r="F282" s="3" t="str">
        <f t="shared" si="27"/>
        <v>け１０</v>
      </c>
      <c r="G282" s="3" t="str">
        <f t="shared" si="24"/>
        <v>木村善和</v>
      </c>
      <c r="H282" s="2" t="s">
        <v>705</v>
      </c>
      <c r="I282" s="2" t="s">
        <v>601</v>
      </c>
      <c r="J282" s="125">
        <v>1962</v>
      </c>
      <c r="K282" s="1">
        <f t="shared" si="25"/>
        <v>56</v>
      </c>
      <c r="L282" s="106" t="str">
        <f t="shared" si="26"/>
        <v>OK</v>
      </c>
      <c r="M282" s="3" t="s">
        <v>315</v>
      </c>
    </row>
    <row r="283" spans="1:13" ht="13.5">
      <c r="A283" s="104" t="s">
        <v>221</v>
      </c>
      <c r="B283" s="104" t="s">
        <v>640</v>
      </c>
      <c r="C283" s="104" t="s">
        <v>709</v>
      </c>
      <c r="D283" s="3" t="s">
        <v>704</v>
      </c>
      <c r="F283" s="3" t="str">
        <f t="shared" si="27"/>
        <v>け１１</v>
      </c>
      <c r="G283" s="3" t="str">
        <f t="shared" si="24"/>
        <v>竹村　治</v>
      </c>
      <c r="H283" s="2" t="s">
        <v>705</v>
      </c>
      <c r="I283" s="2" t="s">
        <v>601</v>
      </c>
      <c r="J283" s="125">
        <v>1961</v>
      </c>
      <c r="K283" s="1">
        <f t="shared" si="25"/>
        <v>57</v>
      </c>
      <c r="L283" s="106" t="str">
        <f t="shared" si="26"/>
        <v>OK</v>
      </c>
      <c r="M283" s="3" t="s">
        <v>1069</v>
      </c>
    </row>
    <row r="284" spans="1:13" ht="13.5">
      <c r="A284" s="104" t="s">
        <v>222</v>
      </c>
      <c r="B284" s="3" t="s">
        <v>606</v>
      </c>
      <c r="C284" s="3" t="s">
        <v>1070</v>
      </c>
      <c r="D284" s="104" t="s">
        <v>704</v>
      </c>
      <c r="F284" s="3" t="str">
        <f t="shared" si="27"/>
        <v>け１２</v>
      </c>
      <c r="G284" s="104" t="str">
        <f t="shared" si="24"/>
        <v>田中　淳</v>
      </c>
      <c r="H284" s="2" t="s">
        <v>705</v>
      </c>
      <c r="I284" s="2" t="s">
        <v>601</v>
      </c>
      <c r="J284" s="1">
        <v>1989</v>
      </c>
      <c r="K284" s="1">
        <f t="shared" si="25"/>
        <v>29</v>
      </c>
      <c r="L284" s="106" t="str">
        <f t="shared" si="26"/>
        <v>OK</v>
      </c>
      <c r="M284" s="90" t="s">
        <v>519</v>
      </c>
    </row>
    <row r="285" spans="1:13" ht="13.5">
      <c r="A285" s="104" t="s">
        <v>223</v>
      </c>
      <c r="B285" s="104" t="s">
        <v>607</v>
      </c>
      <c r="C285" s="104" t="s">
        <v>710</v>
      </c>
      <c r="D285" s="3" t="s">
        <v>704</v>
      </c>
      <c r="F285" s="3" t="str">
        <f t="shared" si="27"/>
        <v>け１３</v>
      </c>
      <c r="G285" s="3" t="str">
        <f t="shared" si="24"/>
        <v>坪田真嘉</v>
      </c>
      <c r="H285" s="2" t="s">
        <v>705</v>
      </c>
      <c r="I285" s="2" t="s">
        <v>601</v>
      </c>
      <c r="J285" s="125">
        <v>1976</v>
      </c>
      <c r="K285" s="1">
        <f t="shared" si="25"/>
        <v>42</v>
      </c>
      <c r="L285" s="106" t="str">
        <f t="shared" si="26"/>
        <v>OK</v>
      </c>
      <c r="M285" s="90" t="s">
        <v>519</v>
      </c>
    </row>
    <row r="286" spans="1:13" ht="13.5">
      <c r="A286" s="104" t="s">
        <v>224</v>
      </c>
      <c r="B286" s="104" t="s">
        <v>711</v>
      </c>
      <c r="C286" s="104" t="s">
        <v>712</v>
      </c>
      <c r="D286" s="3" t="s">
        <v>704</v>
      </c>
      <c r="F286" s="3" t="str">
        <f t="shared" si="27"/>
        <v>け１４</v>
      </c>
      <c r="G286" s="3" t="str">
        <f t="shared" si="24"/>
        <v>永里裕次</v>
      </c>
      <c r="H286" s="2" t="s">
        <v>705</v>
      </c>
      <c r="I286" s="2" t="s">
        <v>601</v>
      </c>
      <c r="J286" s="125">
        <v>1979</v>
      </c>
      <c r="K286" s="1">
        <f t="shared" si="25"/>
        <v>39</v>
      </c>
      <c r="L286" s="106" t="str">
        <f t="shared" si="26"/>
        <v>OK</v>
      </c>
      <c r="M286" s="3" t="s">
        <v>1071</v>
      </c>
    </row>
    <row r="287" spans="1:13" ht="13.5">
      <c r="A287" s="104" t="s">
        <v>225</v>
      </c>
      <c r="B287" s="3" t="s">
        <v>653</v>
      </c>
      <c r="C287" s="3" t="s">
        <v>1072</v>
      </c>
      <c r="D287" s="104" t="s">
        <v>704</v>
      </c>
      <c r="F287" s="3" t="str">
        <f t="shared" si="27"/>
        <v>け１５</v>
      </c>
      <c r="G287" s="3" t="str">
        <f t="shared" si="24"/>
        <v>西田和教</v>
      </c>
      <c r="H287" s="2" t="s">
        <v>705</v>
      </c>
      <c r="I287" s="2" t="s">
        <v>601</v>
      </c>
      <c r="J287" s="1">
        <v>1961</v>
      </c>
      <c r="K287" s="1">
        <f t="shared" si="25"/>
        <v>57</v>
      </c>
      <c r="L287" s="106" t="str">
        <f t="shared" si="26"/>
        <v>OK</v>
      </c>
      <c r="M287" s="3" t="s">
        <v>314</v>
      </c>
    </row>
    <row r="288" spans="1:13" ht="13.5">
      <c r="A288" s="104" t="s">
        <v>226</v>
      </c>
      <c r="B288" s="104" t="s">
        <v>713</v>
      </c>
      <c r="C288" s="104" t="s">
        <v>714</v>
      </c>
      <c r="D288" s="3" t="s">
        <v>704</v>
      </c>
      <c r="F288" s="3" t="str">
        <f t="shared" si="27"/>
        <v>け１６</v>
      </c>
      <c r="G288" s="3" t="str">
        <f t="shared" si="24"/>
        <v>宮嶋利行</v>
      </c>
      <c r="H288" s="2" t="s">
        <v>705</v>
      </c>
      <c r="I288" s="2" t="s">
        <v>601</v>
      </c>
      <c r="J288" s="125">
        <v>1961</v>
      </c>
      <c r="K288" s="1">
        <f t="shared" si="25"/>
        <v>57</v>
      </c>
      <c r="L288" s="106" t="str">
        <f t="shared" si="26"/>
        <v>OK</v>
      </c>
      <c r="M288" s="3" t="s">
        <v>515</v>
      </c>
    </row>
    <row r="289" spans="1:13" ht="13.5">
      <c r="A289" s="104" t="s">
        <v>227</v>
      </c>
      <c r="B289" s="104" t="s">
        <v>715</v>
      </c>
      <c r="C289" s="104" t="s">
        <v>716</v>
      </c>
      <c r="D289" s="3" t="s">
        <v>704</v>
      </c>
      <c r="F289" s="3" t="str">
        <f t="shared" si="27"/>
        <v>け１７</v>
      </c>
      <c r="G289" s="3" t="str">
        <f t="shared" si="24"/>
        <v>山口直彦</v>
      </c>
      <c r="H289" s="2" t="s">
        <v>705</v>
      </c>
      <c r="I289" s="2" t="s">
        <v>601</v>
      </c>
      <c r="J289" s="125">
        <v>1986</v>
      </c>
      <c r="K289" s="1">
        <f t="shared" si="25"/>
        <v>32</v>
      </c>
      <c r="L289" s="106" t="str">
        <f t="shared" si="26"/>
        <v>OK</v>
      </c>
      <c r="M289" s="90" t="s">
        <v>519</v>
      </c>
    </row>
    <row r="290" spans="1:13" ht="13.5">
      <c r="A290" s="104" t="s">
        <v>228</v>
      </c>
      <c r="B290" s="104" t="s">
        <v>715</v>
      </c>
      <c r="C290" s="104" t="s">
        <v>717</v>
      </c>
      <c r="D290" s="3" t="s">
        <v>704</v>
      </c>
      <c r="F290" s="3" t="str">
        <f t="shared" si="27"/>
        <v>け１８</v>
      </c>
      <c r="G290" s="3" t="str">
        <f t="shared" si="24"/>
        <v>山口真彦</v>
      </c>
      <c r="H290" s="2" t="s">
        <v>705</v>
      </c>
      <c r="I290" s="2" t="s">
        <v>601</v>
      </c>
      <c r="J290" s="125">
        <v>1988</v>
      </c>
      <c r="K290" s="1">
        <f t="shared" si="25"/>
        <v>30</v>
      </c>
      <c r="L290" s="106" t="str">
        <f t="shared" si="26"/>
        <v>OK</v>
      </c>
      <c r="M290" s="90" t="s">
        <v>519</v>
      </c>
    </row>
    <row r="291" spans="1:13" ht="13.5">
      <c r="A291" s="104" t="s">
        <v>229</v>
      </c>
      <c r="B291" s="3" t="s">
        <v>715</v>
      </c>
      <c r="C291" s="3" t="s">
        <v>968</v>
      </c>
      <c r="D291" s="104" t="s">
        <v>704</v>
      </c>
      <c r="E291" s="3" t="s">
        <v>1073</v>
      </c>
      <c r="F291" s="3" t="str">
        <f t="shared" si="27"/>
        <v>け１９</v>
      </c>
      <c r="G291" s="3" t="str">
        <f t="shared" si="24"/>
        <v>山口達也</v>
      </c>
      <c r="H291" s="2" t="s">
        <v>705</v>
      </c>
      <c r="I291" s="2" t="s">
        <v>601</v>
      </c>
      <c r="J291" s="1">
        <v>1999</v>
      </c>
      <c r="K291" s="1">
        <f t="shared" si="25"/>
        <v>19</v>
      </c>
      <c r="L291" s="106" t="str">
        <f t="shared" si="26"/>
        <v>OK</v>
      </c>
      <c r="M291" s="90" t="s">
        <v>519</v>
      </c>
    </row>
    <row r="292" spans="1:13" ht="13.5">
      <c r="A292" s="104" t="s">
        <v>230</v>
      </c>
      <c r="B292" s="3" t="s">
        <v>1074</v>
      </c>
      <c r="C292" s="3" t="s">
        <v>1075</v>
      </c>
      <c r="D292" s="104" t="s">
        <v>704</v>
      </c>
      <c r="F292" s="3" t="str">
        <f t="shared" si="27"/>
        <v>け２０</v>
      </c>
      <c r="G292" s="3" t="str">
        <f t="shared" si="24"/>
        <v>吉野淳也</v>
      </c>
      <c r="H292" s="2" t="s">
        <v>705</v>
      </c>
      <c r="I292" s="2" t="s">
        <v>601</v>
      </c>
      <c r="J292" s="1">
        <v>1990</v>
      </c>
      <c r="K292" s="1">
        <f t="shared" si="25"/>
        <v>28</v>
      </c>
      <c r="L292" s="106" t="str">
        <f t="shared" si="26"/>
        <v>OK</v>
      </c>
      <c r="M292" s="3" t="s">
        <v>305</v>
      </c>
    </row>
    <row r="293" spans="1:13" ht="13.5">
      <c r="A293" s="104" t="s">
        <v>231</v>
      </c>
      <c r="B293" s="90" t="s">
        <v>718</v>
      </c>
      <c r="C293" s="90" t="s">
        <v>719</v>
      </c>
      <c r="D293" s="3" t="s">
        <v>704</v>
      </c>
      <c r="F293" s="3" t="str">
        <f t="shared" si="27"/>
        <v>け２１</v>
      </c>
      <c r="G293" s="104" t="str">
        <f t="shared" si="24"/>
        <v>石原はる美</v>
      </c>
      <c r="H293" s="2" t="s">
        <v>705</v>
      </c>
      <c r="I293" s="109" t="s">
        <v>609</v>
      </c>
      <c r="J293" s="125">
        <v>1964</v>
      </c>
      <c r="K293" s="1">
        <f t="shared" si="25"/>
        <v>54</v>
      </c>
      <c r="L293" s="106" t="str">
        <f t="shared" si="26"/>
        <v>OK</v>
      </c>
      <c r="M293" s="90" t="s">
        <v>519</v>
      </c>
    </row>
    <row r="294" spans="1:13" ht="13.5">
      <c r="A294" s="104" t="s">
        <v>232</v>
      </c>
      <c r="B294" s="90" t="s">
        <v>1076</v>
      </c>
      <c r="C294" s="90" t="s">
        <v>1077</v>
      </c>
      <c r="D294" s="104" t="s">
        <v>704</v>
      </c>
      <c r="F294" s="3" t="str">
        <f t="shared" si="27"/>
        <v>け２２</v>
      </c>
      <c r="G294" s="3" t="str">
        <f t="shared" si="24"/>
        <v>池尻陽香</v>
      </c>
      <c r="H294" s="2" t="s">
        <v>705</v>
      </c>
      <c r="I294" s="181" t="s">
        <v>609</v>
      </c>
      <c r="J294" s="1">
        <v>1994</v>
      </c>
      <c r="K294" s="1">
        <f t="shared" si="25"/>
        <v>24</v>
      </c>
      <c r="L294" s="106" t="str">
        <f t="shared" si="26"/>
        <v>OK</v>
      </c>
      <c r="M294" s="3" t="s">
        <v>305</v>
      </c>
    </row>
    <row r="295" spans="1:13" ht="13.5">
      <c r="A295" s="104" t="s">
        <v>233</v>
      </c>
      <c r="B295" s="90" t="s">
        <v>1076</v>
      </c>
      <c r="C295" s="90" t="s">
        <v>1078</v>
      </c>
      <c r="D295" s="104" t="s">
        <v>704</v>
      </c>
      <c r="F295" s="3" t="str">
        <f t="shared" si="27"/>
        <v>け２３</v>
      </c>
      <c r="G295" s="3" t="str">
        <f t="shared" si="24"/>
        <v>池尻姫欧</v>
      </c>
      <c r="H295" s="2" t="s">
        <v>705</v>
      </c>
      <c r="I295" s="181" t="s">
        <v>609</v>
      </c>
      <c r="J295" s="1">
        <v>1990</v>
      </c>
      <c r="K295" s="1">
        <f t="shared" si="25"/>
        <v>28</v>
      </c>
      <c r="L295" s="106" t="str">
        <f t="shared" si="26"/>
        <v>OK</v>
      </c>
      <c r="M295" s="3" t="s">
        <v>305</v>
      </c>
    </row>
    <row r="296" spans="1:13" ht="13.5">
      <c r="A296" s="104" t="s">
        <v>234</v>
      </c>
      <c r="B296" s="90" t="s">
        <v>1079</v>
      </c>
      <c r="C296" s="90" t="s">
        <v>1080</v>
      </c>
      <c r="D296" s="104" t="s">
        <v>704</v>
      </c>
      <c r="F296" s="3" t="str">
        <f t="shared" si="27"/>
        <v>け２４</v>
      </c>
      <c r="G296" s="3" t="str">
        <f t="shared" si="24"/>
        <v>出縄久子</v>
      </c>
      <c r="H296" s="2" t="s">
        <v>705</v>
      </c>
      <c r="I296" s="181" t="s">
        <v>609</v>
      </c>
      <c r="J296" s="1">
        <v>1966</v>
      </c>
      <c r="K296" s="1">
        <f t="shared" si="25"/>
        <v>52</v>
      </c>
      <c r="L296" s="106" t="str">
        <f t="shared" si="26"/>
        <v>OK</v>
      </c>
      <c r="M296" s="3" t="s">
        <v>977</v>
      </c>
    </row>
    <row r="297" spans="1:13" ht="13.5">
      <c r="A297" s="104" t="s">
        <v>235</v>
      </c>
      <c r="B297" s="90" t="s">
        <v>721</v>
      </c>
      <c r="C297" s="90" t="s">
        <v>722</v>
      </c>
      <c r="D297" s="3" t="s">
        <v>704</v>
      </c>
      <c r="F297" s="3" t="str">
        <f t="shared" si="27"/>
        <v>け２５</v>
      </c>
      <c r="G297" s="104" t="str">
        <f t="shared" si="24"/>
        <v>梶木和子</v>
      </c>
      <c r="H297" s="2" t="s">
        <v>705</v>
      </c>
      <c r="I297" s="109" t="s">
        <v>609</v>
      </c>
      <c r="J297" s="125">
        <v>1960</v>
      </c>
      <c r="K297" s="1">
        <f t="shared" si="25"/>
        <v>58</v>
      </c>
      <c r="L297" s="106" t="str">
        <f t="shared" si="26"/>
        <v>OK</v>
      </c>
      <c r="M297" s="3" t="s">
        <v>314</v>
      </c>
    </row>
    <row r="298" spans="1:13" ht="13.5">
      <c r="A298" s="104" t="s">
        <v>236</v>
      </c>
      <c r="B298" s="182" t="s">
        <v>703</v>
      </c>
      <c r="C298" s="182" t="s">
        <v>753</v>
      </c>
      <c r="D298" s="104" t="s">
        <v>704</v>
      </c>
      <c r="E298" s="183"/>
      <c r="F298" s="3" t="str">
        <f t="shared" si="27"/>
        <v>け２６</v>
      </c>
      <c r="G298" s="104" t="str">
        <f t="shared" si="24"/>
        <v>川上美弥子</v>
      </c>
      <c r="H298" s="2" t="s">
        <v>705</v>
      </c>
      <c r="I298" s="181" t="s">
        <v>609</v>
      </c>
      <c r="J298" s="183">
        <v>1971</v>
      </c>
      <c r="K298" s="1">
        <f t="shared" si="25"/>
        <v>47</v>
      </c>
      <c r="L298" s="106" t="str">
        <f t="shared" si="26"/>
        <v>OK</v>
      </c>
      <c r="M298" s="181" t="s">
        <v>519</v>
      </c>
    </row>
    <row r="299" spans="1:13" ht="13.5">
      <c r="A299" s="104" t="s">
        <v>237</v>
      </c>
      <c r="B299" s="90" t="s">
        <v>708</v>
      </c>
      <c r="C299" s="90" t="s">
        <v>720</v>
      </c>
      <c r="D299" s="104" t="s">
        <v>704</v>
      </c>
      <c r="F299" s="3" t="str">
        <f t="shared" si="27"/>
        <v>け２７</v>
      </c>
      <c r="G299" s="3" t="str">
        <f t="shared" si="24"/>
        <v>木村容子</v>
      </c>
      <c r="H299" s="2" t="s">
        <v>705</v>
      </c>
      <c r="I299" s="181" t="s">
        <v>609</v>
      </c>
      <c r="J299" s="1">
        <v>1967</v>
      </c>
      <c r="K299" s="1">
        <f t="shared" si="25"/>
        <v>51</v>
      </c>
      <c r="L299" s="106" t="str">
        <f t="shared" si="26"/>
        <v>OK</v>
      </c>
      <c r="M299" s="3" t="s">
        <v>966</v>
      </c>
    </row>
    <row r="300" spans="1:13" ht="13.5">
      <c r="A300" s="104" t="s">
        <v>238</v>
      </c>
      <c r="B300" s="90" t="s">
        <v>606</v>
      </c>
      <c r="C300" s="90" t="s">
        <v>723</v>
      </c>
      <c r="D300" s="3" t="s">
        <v>704</v>
      </c>
      <c r="F300" s="3" t="str">
        <f t="shared" si="27"/>
        <v>け２８</v>
      </c>
      <c r="G300" s="104" t="str">
        <f t="shared" si="24"/>
        <v>田中和枝</v>
      </c>
      <c r="H300" s="2" t="s">
        <v>705</v>
      </c>
      <c r="I300" s="109" t="s">
        <v>609</v>
      </c>
      <c r="J300" s="125">
        <v>1965</v>
      </c>
      <c r="K300" s="1">
        <f t="shared" si="25"/>
        <v>53</v>
      </c>
      <c r="L300" s="106" t="str">
        <f t="shared" si="26"/>
        <v>OK</v>
      </c>
      <c r="M300" s="90" t="s">
        <v>519</v>
      </c>
    </row>
    <row r="301" spans="1:13" ht="13.5">
      <c r="A301" s="104" t="s">
        <v>239</v>
      </c>
      <c r="B301" s="90" t="s">
        <v>606</v>
      </c>
      <c r="C301" s="90" t="s">
        <v>1081</v>
      </c>
      <c r="D301" s="104" t="s">
        <v>704</v>
      </c>
      <c r="F301" s="3" t="str">
        <f t="shared" si="27"/>
        <v>け２９</v>
      </c>
      <c r="G301" s="3" t="str">
        <f t="shared" si="24"/>
        <v>田中有紀</v>
      </c>
      <c r="H301" s="2" t="s">
        <v>705</v>
      </c>
      <c r="I301" s="181" t="s">
        <v>609</v>
      </c>
      <c r="J301" s="1">
        <v>1968</v>
      </c>
      <c r="K301" s="1">
        <f t="shared" si="25"/>
        <v>50</v>
      </c>
      <c r="L301" s="106" t="str">
        <f t="shared" si="26"/>
        <v>OK</v>
      </c>
      <c r="M301" s="3" t="s">
        <v>1082</v>
      </c>
    </row>
    <row r="302" spans="1:13" ht="13.5">
      <c r="A302" s="104" t="s">
        <v>240</v>
      </c>
      <c r="B302" s="90" t="s">
        <v>724</v>
      </c>
      <c r="C302" s="90" t="s">
        <v>681</v>
      </c>
      <c r="D302" s="3" t="s">
        <v>704</v>
      </c>
      <c r="F302" s="3" t="str">
        <f t="shared" si="27"/>
        <v>け３０</v>
      </c>
      <c r="G302" s="104" t="str">
        <f t="shared" si="24"/>
        <v>永松貴子</v>
      </c>
      <c r="H302" s="2" t="s">
        <v>705</v>
      </c>
      <c r="I302" s="109" t="s">
        <v>609</v>
      </c>
      <c r="J302" s="125">
        <v>1962</v>
      </c>
      <c r="K302" s="1">
        <f t="shared" si="25"/>
        <v>56</v>
      </c>
      <c r="L302" s="106" t="str">
        <f t="shared" si="26"/>
        <v>OK</v>
      </c>
      <c r="M302" s="3" t="s">
        <v>314</v>
      </c>
    </row>
    <row r="303" spans="1:13" ht="13.5">
      <c r="A303" s="104" t="s">
        <v>241</v>
      </c>
      <c r="B303" s="90" t="s">
        <v>725</v>
      </c>
      <c r="C303" s="90" t="s">
        <v>726</v>
      </c>
      <c r="D303" s="3" t="s">
        <v>704</v>
      </c>
      <c r="F303" s="3" t="str">
        <f t="shared" si="27"/>
        <v>け３１</v>
      </c>
      <c r="G303" s="104" t="str">
        <f t="shared" si="24"/>
        <v>福永裕美</v>
      </c>
      <c r="H303" s="2" t="s">
        <v>705</v>
      </c>
      <c r="I303" s="109" t="s">
        <v>609</v>
      </c>
      <c r="J303" s="125">
        <v>1963</v>
      </c>
      <c r="K303" s="1">
        <f t="shared" si="25"/>
        <v>55</v>
      </c>
      <c r="L303" s="106" t="str">
        <f t="shared" si="26"/>
        <v>OK</v>
      </c>
      <c r="M303" s="90" t="s">
        <v>519</v>
      </c>
    </row>
    <row r="304" spans="1:13" ht="13.5">
      <c r="A304" s="104" t="s">
        <v>242</v>
      </c>
      <c r="B304" s="90" t="s">
        <v>1083</v>
      </c>
      <c r="C304" s="90" t="s">
        <v>1084</v>
      </c>
      <c r="D304" s="104" t="s">
        <v>704</v>
      </c>
      <c r="F304" s="3" t="str">
        <f t="shared" si="27"/>
        <v>け３２</v>
      </c>
      <c r="G304" s="104" t="str">
        <f t="shared" si="24"/>
        <v>布藤江実子</v>
      </c>
      <c r="H304" s="2" t="s">
        <v>705</v>
      </c>
      <c r="I304" s="109" t="s">
        <v>609</v>
      </c>
      <c r="J304" s="125">
        <v>1965</v>
      </c>
      <c r="K304" s="1">
        <f t="shared" si="25"/>
        <v>53</v>
      </c>
      <c r="L304" s="106" t="str">
        <f t="shared" si="26"/>
        <v>OK</v>
      </c>
      <c r="M304" s="3" t="s">
        <v>314</v>
      </c>
    </row>
    <row r="305" spans="1:13" ht="13.5">
      <c r="A305" s="104" t="s">
        <v>243</v>
      </c>
      <c r="B305" s="90" t="s">
        <v>715</v>
      </c>
      <c r="C305" s="90" t="s">
        <v>1085</v>
      </c>
      <c r="D305" s="3" t="s">
        <v>704</v>
      </c>
      <c r="F305" s="3" t="str">
        <f t="shared" si="27"/>
        <v>け３３</v>
      </c>
      <c r="G305" s="104" t="str">
        <f t="shared" si="24"/>
        <v>山口美由希</v>
      </c>
      <c r="H305" s="2" t="s">
        <v>705</v>
      </c>
      <c r="I305" s="109" t="s">
        <v>609</v>
      </c>
      <c r="J305" s="1">
        <v>1989</v>
      </c>
      <c r="K305" s="1">
        <f t="shared" si="25"/>
        <v>29</v>
      </c>
      <c r="L305" s="106" t="str">
        <f t="shared" si="26"/>
        <v>OK</v>
      </c>
      <c r="M305" s="90" t="s">
        <v>519</v>
      </c>
    </row>
    <row r="306" spans="1:13" ht="13.5">
      <c r="A306" s="104" t="s">
        <v>244</v>
      </c>
      <c r="B306" s="3" t="s">
        <v>1086</v>
      </c>
      <c r="C306" s="3" t="s">
        <v>1087</v>
      </c>
      <c r="D306" s="3" t="s">
        <v>704</v>
      </c>
      <c r="F306" s="3" t="str">
        <f t="shared" si="27"/>
        <v>け３４</v>
      </c>
      <c r="G306" s="3" t="str">
        <f t="shared" si="24"/>
        <v>藤本雅之</v>
      </c>
      <c r="H306" s="2" t="s">
        <v>705</v>
      </c>
      <c r="I306" s="2" t="s">
        <v>601</v>
      </c>
      <c r="J306" s="125">
        <v>1961</v>
      </c>
      <c r="K306" s="1">
        <f t="shared" si="25"/>
        <v>57</v>
      </c>
      <c r="L306" s="106" t="str">
        <f t="shared" si="26"/>
        <v>OK</v>
      </c>
      <c r="M306" s="3" t="s">
        <v>314</v>
      </c>
    </row>
    <row r="307" spans="1:13" ht="13.5">
      <c r="A307" s="104" t="s">
        <v>245</v>
      </c>
      <c r="B307" s="3" t="s">
        <v>1088</v>
      </c>
      <c r="C307" s="3" t="s">
        <v>1089</v>
      </c>
      <c r="D307" s="3" t="s">
        <v>704</v>
      </c>
      <c r="F307" s="3" t="str">
        <f t="shared" si="27"/>
        <v>け３５</v>
      </c>
      <c r="G307" s="3" t="str">
        <f t="shared" si="24"/>
        <v>矢田　圭</v>
      </c>
      <c r="H307" s="2" t="s">
        <v>705</v>
      </c>
      <c r="I307" s="2" t="s">
        <v>601</v>
      </c>
      <c r="J307" s="1">
        <v>1983</v>
      </c>
      <c r="K307" s="1">
        <f t="shared" si="25"/>
        <v>35</v>
      </c>
      <c r="L307" s="106" t="str">
        <f t="shared" si="26"/>
        <v>OK</v>
      </c>
      <c r="M307" s="3" t="s">
        <v>314</v>
      </c>
    </row>
    <row r="308" spans="1:13" ht="13.5">
      <c r="A308" s="104" t="s">
        <v>246</v>
      </c>
      <c r="B308" s="3" t="s">
        <v>1090</v>
      </c>
      <c r="C308" s="3" t="s">
        <v>1091</v>
      </c>
      <c r="D308" s="3" t="s">
        <v>704</v>
      </c>
      <c r="F308" s="3" t="str">
        <f t="shared" si="27"/>
        <v>け３６</v>
      </c>
      <c r="G308" s="3" t="str">
        <f t="shared" si="24"/>
        <v>福永一典</v>
      </c>
      <c r="H308" s="2" t="s">
        <v>705</v>
      </c>
      <c r="I308" s="2" t="s">
        <v>601</v>
      </c>
      <c r="J308" s="1">
        <v>1967</v>
      </c>
      <c r="K308" s="1">
        <f t="shared" si="25"/>
        <v>51</v>
      </c>
      <c r="L308" s="106" t="str">
        <f t="shared" si="26"/>
        <v>OK</v>
      </c>
      <c r="M308" s="3" t="s">
        <v>515</v>
      </c>
    </row>
    <row r="309" spans="1:13" ht="13.5">
      <c r="A309" s="104" t="s">
        <v>247</v>
      </c>
      <c r="B309" s="3" t="s">
        <v>1092</v>
      </c>
      <c r="C309" s="3" t="s">
        <v>1093</v>
      </c>
      <c r="D309" s="3" t="s">
        <v>704</v>
      </c>
      <c r="F309" s="3" t="str">
        <f t="shared" si="27"/>
        <v>け３７</v>
      </c>
      <c r="G309" s="3" t="str">
        <f t="shared" si="24"/>
        <v>畑　彰</v>
      </c>
      <c r="H309" s="2" t="s">
        <v>705</v>
      </c>
      <c r="I309" s="2" t="s">
        <v>601</v>
      </c>
      <c r="J309" s="1">
        <v>1980</v>
      </c>
      <c r="K309" s="1">
        <f t="shared" si="25"/>
        <v>38</v>
      </c>
      <c r="L309" s="106" t="str">
        <f t="shared" si="26"/>
        <v>OK</v>
      </c>
      <c r="M309" s="90" t="s">
        <v>519</v>
      </c>
    </row>
    <row r="310" spans="1:13" ht="13.5">
      <c r="A310" s="104" t="s">
        <v>248</v>
      </c>
      <c r="B310" s="127" t="s">
        <v>1094</v>
      </c>
      <c r="C310" s="127" t="s">
        <v>1095</v>
      </c>
      <c r="D310" s="3" t="s">
        <v>704</v>
      </c>
      <c r="F310" s="3" t="str">
        <f t="shared" si="27"/>
        <v>け３８</v>
      </c>
      <c r="G310" s="3" t="str">
        <f t="shared" si="24"/>
        <v>竹内早苗</v>
      </c>
      <c r="H310" s="2" t="s">
        <v>705</v>
      </c>
      <c r="I310" s="109" t="s">
        <v>609</v>
      </c>
      <c r="J310" s="1">
        <v>1977</v>
      </c>
      <c r="K310" s="1">
        <f t="shared" si="25"/>
        <v>41</v>
      </c>
      <c r="L310" s="106" t="str">
        <f t="shared" si="26"/>
        <v>OK</v>
      </c>
      <c r="M310" s="3" t="s">
        <v>515</v>
      </c>
    </row>
    <row r="311" spans="1:13" ht="13.5">
      <c r="A311" s="104" t="s">
        <v>249</v>
      </c>
      <c r="B311" s="166" t="s">
        <v>1096</v>
      </c>
      <c r="C311" s="166" t="s">
        <v>1097</v>
      </c>
      <c r="D311" s="3" t="s">
        <v>704</v>
      </c>
      <c r="F311" s="3" t="str">
        <f t="shared" si="27"/>
        <v>け３９</v>
      </c>
      <c r="G311" s="3" t="str">
        <f t="shared" si="24"/>
        <v>木澤真人</v>
      </c>
      <c r="H311" s="2" t="s">
        <v>705</v>
      </c>
      <c r="I311" s="2" t="s">
        <v>601</v>
      </c>
      <c r="J311" s="1">
        <v>1971</v>
      </c>
      <c r="K311" s="1">
        <f t="shared" si="25"/>
        <v>47</v>
      </c>
      <c r="L311" s="106" t="str">
        <f t="shared" si="26"/>
        <v>OK</v>
      </c>
      <c r="M311" s="90" t="s">
        <v>519</v>
      </c>
    </row>
    <row r="312" spans="1:13" ht="13.5">
      <c r="A312" s="104" t="s">
        <v>250</v>
      </c>
      <c r="B312" s="166" t="s">
        <v>514</v>
      </c>
      <c r="C312" s="166" t="s">
        <v>1098</v>
      </c>
      <c r="D312" s="3" t="s">
        <v>704</v>
      </c>
      <c r="F312" s="3" t="str">
        <f t="shared" si="27"/>
        <v>け４０</v>
      </c>
      <c r="G312" s="3" t="str">
        <f t="shared" si="24"/>
        <v>山脇清之</v>
      </c>
      <c r="H312" s="2" t="s">
        <v>705</v>
      </c>
      <c r="I312" s="2" t="s">
        <v>601</v>
      </c>
      <c r="J312" s="1">
        <v>1970</v>
      </c>
      <c r="K312" s="1">
        <f t="shared" si="25"/>
        <v>48</v>
      </c>
      <c r="L312" s="106" t="str">
        <f t="shared" si="26"/>
        <v>OK</v>
      </c>
      <c r="M312" s="90" t="s">
        <v>519</v>
      </c>
    </row>
    <row r="313" spans="1:13" ht="13.5">
      <c r="A313" s="104" t="s">
        <v>251</v>
      </c>
      <c r="B313" s="166" t="s">
        <v>518</v>
      </c>
      <c r="C313" s="166" t="s">
        <v>1099</v>
      </c>
      <c r="D313" s="3" t="s">
        <v>704</v>
      </c>
      <c r="F313" s="3" t="str">
        <f t="shared" si="27"/>
        <v>け４１</v>
      </c>
      <c r="G313" s="3" t="str">
        <f t="shared" si="24"/>
        <v>西和田昌恭</v>
      </c>
      <c r="H313" s="2" t="s">
        <v>705</v>
      </c>
      <c r="I313" s="2" t="s">
        <v>601</v>
      </c>
      <c r="J313" s="1">
        <v>1991</v>
      </c>
      <c r="K313" s="1">
        <f t="shared" si="25"/>
        <v>27</v>
      </c>
      <c r="L313" s="106" t="str">
        <f t="shared" si="26"/>
        <v>OK</v>
      </c>
      <c r="M313" s="3" t="s">
        <v>1100</v>
      </c>
    </row>
    <row r="314" spans="1:13" ht="13.5">
      <c r="A314" s="104" t="s">
        <v>252</v>
      </c>
      <c r="B314" s="166" t="s">
        <v>1101</v>
      </c>
      <c r="C314" s="166" t="s">
        <v>1102</v>
      </c>
      <c r="D314" s="3" t="s">
        <v>704</v>
      </c>
      <c r="F314" s="3" t="str">
        <f t="shared" si="27"/>
        <v>け４２</v>
      </c>
      <c r="G314" s="3" t="str">
        <f t="shared" si="24"/>
        <v>朝日尚紀</v>
      </c>
      <c r="H314" s="2" t="s">
        <v>705</v>
      </c>
      <c r="I314" s="2" t="s">
        <v>601</v>
      </c>
      <c r="J314" s="1">
        <v>1983</v>
      </c>
      <c r="K314" s="1">
        <f t="shared" si="25"/>
        <v>35</v>
      </c>
      <c r="L314" s="106" t="str">
        <f t="shared" si="26"/>
        <v>OK</v>
      </c>
      <c r="M314" s="3" t="s">
        <v>583</v>
      </c>
    </row>
    <row r="315" spans="1:13" ht="13.5">
      <c r="A315" s="104" t="s">
        <v>253</v>
      </c>
      <c r="B315" s="127" t="s">
        <v>1101</v>
      </c>
      <c r="C315" s="127" t="s">
        <v>1103</v>
      </c>
      <c r="D315" s="3" t="s">
        <v>704</v>
      </c>
      <c r="F315" s="3" t="str">
        <f t="shared" si="27"/>
        <v>け４３</v>
      </c>
      <c r="G315" s="3" t="str">
        <f t="shared" si="24"/>
        <v>朝日智美</v>
      </c>
      <c r="H315" s="2" t="s">
        <v>705</v>
      </c>
      <c r="I315" s="109" t="s">
        <v>609</v>
      </c>
      <c r="J315" s="1">
        <v>1983</v>
      </c>
      <c r="K315" s="1">
        <f t="shared" si="25"/>
        <v>35</v>
      </c>
      <c r="L315" s="106" t="str">
        <f t="shared" si="26"/>
        <v>OK</v>
      </c>
      <c r="M315" s="3" t="s">
        <v>583</v>
      </c>
    </row>
    <row r="316" spans="1:13" ht="13.5">
      <c r="A316" s="104" t="s">
        <v>254</v>
      </c>
      <c r="B316" s="127" t="s">
        <v>1104</v>
      </c>
      <c r="C316" s="127" t="s">
        <v>1105</v>
      </c>
      <c r="D316" s="3" t="s">
        <v>704</v>
      </c>
      <c r="F316" s="3" t="str">
        <f t="shared" si="27"/>
        <v>け４４</v>
      </c>
      <c r="G316" s="3" t="str">
        <f t="shared" si="24"/>
        <v>河野由子</v>
      </c>
      <c r="H316" s="2" t="s">
        <v>705</v>
      </c>
      <c r="I316" s="109" t="s">
        <v>609</v>
      </c>
      <c r="J316" s="1">
        <v>1961</v>
      </c>
      <c r="K316" s="1">
        <f t="shared" si="25"/>
        <v>57</v>
      </c>
      <c r="L316" s="106" t="str">
        <f t="shared" si="26"/>
        <v>OK</v>
      </c>
      <c r="M316" s="3" t="s">
        <v>874</v>
      </c>
    </row>
    <row r="317" spans="1:13" ht="13.5">
      <c r="A317" s="104" t="s">
        <v>1106</v>
      </c>
      <c r="B317" s="127" t="s">
        <v>1107</v>
      </c>
      <c r="C317" s="127" t="s">
        <v>564</v>
      </c>
      <c r="D317" s="3" t="s">
        <v>704</v>
      </c>
      <c r="F317" s="3" t="str">
        <f t="shared" si="27"/>
        <v>け４５</v>
      </c>
      <c r="G317" s="3" t="str">
        <f t="shared" si="24"/>
        <v>梅田順子</v>
      </c>
      <c r="H317" s="2" t="s">
        <v>705</v>
      </c>
      <c r="I317" s="109" t="s">
        <v>609</v>
      </c>
      <c r="J317" s="1">
        <v>1969</v>
      </c>
      <c r="K317" s="1">
        <f t="shared" si="25"/>
        <v>49</v>
      </c>
      <c r="L317" s="184" t="str">
        <f t="shared" si="26"/>
        <v>OK</v>
      </c>
      <c r="M317" s="3" t="s">
        <v>874</v>
      </c>
    </row>
    <row r="318" spans="1:13" ht="13.5">
      <c r="A318" s="104" t="s">
        <v>1108</v>
      </c>
      <c r="B318" s="3" t="s">
        <v>509</v>
      </c>
      <c r="C318" s="3" t="s">
        <v>510</v>
      </c>
      <c r="D318" s="3" t="s">
        <v>704</v>
      </c>
      <c r="F318" s="3" t="str">
        <f t="shared" si="27"/>
        <v>け４６</v>
      </c>
      <c r="G318" s="3" t="str">
        <f t="shared" si="24"/>
        <v>野上亮平</v>
      </c>
      <c r="H318" s="2" t="s">
        <v>705</v>
      </c>
      <c r="I318" s="2" t="s">
        <v>601</v>
      </c>
      <c r="J318" s="1">
        <v>1986</v>
      </c>
      <c r="K318" s="1">
        <f t="shared" si="25"/>
        <v>32</v>
      </c>
      <c r="L318" s="3" t="str">
        <f t="shared" si="26"/>
        <v>OK</v>
      </c>
      <c r="M318" s="3" t="s">
        <v>1109</v>
      </c>
    </row>
    <row r="319" spans="1:13" ht="13.5">
      <c r="A319" s="104" t="s">
        <v>1110</v>
      </c>
      <c r="B319" s="127" t="s">
        <v>584</v>
      </c>
      <c r="C319" s="127" t="s">
        <v>1111</v>
      </c>
      <c r="D319" s="3" t="s">
        <v>704</v>
      </c>
      <c r="F319" s="3" t="str">
        <f t="shared" si="27"/>
        <v>け４７</v>
      </c>
      <c r="G319" s="3" t="str">
        <f t="shared" si="24"/>
        <v>山口小百合</v>
      </c>
      <c r="H319" s="2" t="s">
        <v>705</v>
      </c>
      <c r="I319" s="109" t="s">
        <v>609</v>
      </c>
      <c r="J319" s="1">
        <v>1969</v>
      </c>
      <c r="K319" s="1">
        <f t="shared" si="25"/>
        <v>49</v>
      </c>
      <c r="L319" s="3" t="str">
        <f t="shared" si="26"/>
        <v>OK</v>
      </c>
      <c r="M319" s="90" t="s">
        <v>519</v>
      </c>
    </row>
    <row r="320" spans="1:13" ht="13.5">
      <c r="A320" s="104" t="s">
        <v>1112</v>
      </c>
      <c r="B320" s="3" t="s">
        <v>1113</v>
      </c>
      <c r="C320" s="3" t="s">
        <v>702</v>
      </c>
      <c r="D320" s="3" t="s">
        <v>704</v>
      </c>
      <c r="F320" s="3" t="str">
        <f t="shared" si="27"/>
        <v>け４８</v>
      </c>
      <c r="G320" s="3" t="str">
        <f t="shared" si="24"/>
        <v>岸田直也</v>
      </c>
      <c r="H320" s="2" t="s">
        <v>705</v>
      </c>
      <c r="I320" s="2" t="s">
        <v>601</v>
      </c>
      <c r="J320" s="1">
        <v>1992</v>
      </c>
      <c r="K320" s="1">
        <f t="shared" si="25"/>
        <v>26</v>
      </c>
      <c r="L320" s="3" t="str">
        <f t="shared" si="26"/>
        <v>OK</v>
      </c>
      <c r="M320" s="3" t="s">
        <v>1114</v>
      </c>
    </row>
    <row r="321" spans="1:13" ht="13.5">
      <c r="A321" s="104" t="s">
        <v>1115</v>
      </c>
      <c r="B321" s="3" t="s">
        <v>1113</v>
      </c>
      <c r="C321" s="3" t="s">
        <v>927</v>
      </c>
      <c r="D321" s="3" t="s">
        <v>704</v>
      </c>
      <c r="F321" s="3" t="str">
        <f t="shared" si="27"/>
        <v>け４９</v>
      </c>
      <c r="G321" s="3" t="str">
        <f t="shared" si="24"/>
        <v>岸田　恵</v>
      </c>
      <c r="H321" s="2" t="s">
        <v>705</v>
      </c>
      <c r="I321" s="109" t="s">
        <v>609</v>
      </c>
      <c r="J321" s="1">
        <v>1990</v>
      </c>
      <c r="K321" s="1">
        <f t="shared" si="25"/>
        <v>28</v>
      </c>
      <c r="L321" s="3" t="str">
        <f t="shared" si="26"/>
        <v>OK</v>
      </c>
      <c r="M321" s="3" t="s">
        <v>506</v>
      </c>
    </row>
    <row r="322" spans="1:13" ht="13.5">
      <c r="A322" s="104" t="s">
        <v>1116</v>
      </c>
      <c r="B322" s="127" t="s">
        <v>1117</v>
      </c>
      <c r="C322" s="127" t="s">
        <v>1118</v>
      </c>
      <c r="D322" s="3" t="s">
        <v>704</v>
      </c>
      <c r="F322" s="3" t="str">
        <f t="shared" si="27"/>
        <v>け５０</v>
      </c>
      <c r="G322" s="3" t="str">
        <f t="shared" si="24"/>
        <v>中島嬉子</v>
      </c>
      <c r="H322" s="2" t="s">
        <v>705</v>
      </c>
      <c r="I322" s="109" t="s">
        <v>609</v>
      </c>
      <c r="J322" s="1">
        <v>1990</v>
      </c>
      <c r="K322" s="1">
        <f t="shared" si="25"/>
        <v>28</v>
      </c>
      <c r="L322" s="3" t="str">
        <f t="shared" si="26"/>
        <v>OK</v>
      </c>
      <c r="M322" s="3" t="s">
        <v>556</v>
      </c>
    </row>
    <row r="323" spans="1:13" ht="13.5">
      <c r="A323" s="104" t="s">
        <v>1119</v>
      </c>
      <c r="B323" s="3" t="s">
        <v>1120</v>
      </c>
      <c r="C323" s="3" t="s">
        <v>1121</v>
      </c>
      <c r="D323" s="3" t="s">
        <v>704</v>
      </c>
      <c r="F323" s="3" t="str">
        <f t="shared" si="27"/>
        <v>け５１</v>
      </c>
      <c r="G323" s="3" t="str">
        <f t="shared" si="24"/>
        <v>山下　歩</v>
      </c>
      <c r="H323" s="2" t="s">
        <v>705</v>
      </c>
      <c r="I323" s="2" t="s">
        <v>601</v>
      </c>
      <c r="J323" s="1">
        <v>1989</v>
      </c>
      <c r="K323" s="1">
        <f t="shared" si="25"/>
        <v>29</v>
      </c>
      <c r="L323" s="3" t="str">
        <f t="shared" si="26"/>
        <v>OK</v>
      </c>
      <c r="M323" s="3" t="s">
        <v>556</v>
      </c>
    </row>
    <row r="324" spans="1:13" ht="13.5">
      <c r="A324" s="104" t="s">
        <v>1122</v>
      </c>
      <c r="B324" s="127" t="s">
        <v>1123</v>
      </c>
      <c r="C324" s="127" t="s">
        <v>1124</v>
      </c>
      <c r="D324" s="3" t="s">
        <v>704</v>
      </c>
      <c r="F324" s="3" t="str">
        <f t="shared" si="27"/>
        <v>け５２</v>
      </c>
      <c r="G324" s="3" t="str">
        <f t="shared" si="24"/>
        <v>浅野木奈子</v>
      </c>
      <c r="H324" s="2" t="s">
        <v>705</v>
      </c>
      <c r="I324" s="109" t="s">
        <v>609</v>
      </c>
      <c r="J324" s="1">
        <v>1969</v>
      </c>
      <c r="K324" s="1">
        <f t="shared" si="25"/>
        <v>49</v>
      </c>
      <c r="L324" s="184" t="str">
        <f t="shared" si="26"/>
        <v>OK</v>
      </c>
      <c r="M324" s="3" t="s">
        <v>864</v>
      </c>
    </row>
    <row r="325" spans="1:13" ht="13.5">
      <c r="A325" s="104" t="s">
        <v>1125</v>
      </c>
      <c r="B325" s="166" t="s">
        <v>1126</v>
      </c>
      <c r="C325" s="166" t="s">
        <v>1127</v>
      </c>
      <c r="D325" s="3" t="s">
        <v>704</v>
      </c>
      <c r="F325" s="3" t="str">
        <f t="shared" si="27"/>
        <v>け５３</v>
      </c>
      <c r="G325" s="3" t="str">
        <f t="shared" si="24"/>
        <v>小澤藤信</v>
      </c>
      <c r="H325" s="2" t="s">
        <v>705</v>
      </c>
      <c r="I325" s="2" t="s">
        <v>601</v>
      </c>
      <c r="J325" s="1">
        <v>1964</v>
      </c>
      <c r="K325" s="1">
        <f t="shared" si="25"/>
        <v>54</v>
      </c>
      <c r="L325" s="184" t="str">
        <f t="shared" si="26"/>
        <v>OK</v>
      </c>
      <c r="M325" s="3" t="s">
        <v>864</v>
      </c>
    </row>
    <row r="326" spans="1:13" ht="13.5">
      <c r="A326" s="104" t="s">
        <v>1128</v>
      </c>
      <c r="B326" s="166" t="s">
        <v>1129</v>
      </c>
      <c r="C326" s="166" t="s">
        <v>1130</v>
      </c>
      <c r="D326" s="3" t="s">
        <v>704</v>
      </c>
      <c r="F326" s="3" t="str">
        <f t="shared" si="27"/>
        <v>け５４</v>
      </c>
      <c r="G326" s="3" t="str">
        <f t="shared" si="24"/>
        <v>嶋田功太郎</v>
      </c>
      <c r="H326" s="2" t="s">
        <v>705</v>
      </c>
      <c r="I326" s="2" t="s">
        <v>601</v>
      </c>
      <c r="J326" s="1">
        <v>1977</v>
      </c>
      <c r="K326" s="1">
        <f t="shared" si="25"/>
        <v>41</v>
      </c>
      <c r="L326" s="184" t="str">
        <f t="shared" si="26"/>
        <v>OK</v>
      </c>
      <c r="M326" s="3" t="s">
        <v>1109</v>
      </c>
    </row>
    <row r="327" spans="1:13" ht="13.5">
      <c r="A327" s="104" t="s">
        <v>1131</v>
      </c>
      <c r="B327" s="166" t="s">
        <v>1132</v>
      </c>
      <c r="C327" s="166" t="s">
        <v>1133</v>
      </c>
      <c r="D327" s="3" t="s">
        <v>704</v>
      </c>
      <c r="F327" s="3" t="str">
        <f t="shared" si="27"/>
        <v>け５５</v>
      </c>
      <c r="G327" s="3" t="str">
        <f t="shared" si="24"/>
        <v>疋田之宏</v>
      </c>
      <c r="H327" s="2" t="s">
        <v>705</v>
      </c>
      <c r="I327" s="2" t="s">
        <v>601</v>
      </c>
      <c r="J327" s="1">
        <v>1960</v>
      </c>
      <c r="K327" s="1">
        <f t="shared" si="25"/>
        <v>58</v>
      </c>
      <c r="L327" s="184" t="str">
        <f t="shared" si="26"/>
        <v>OK</v>
      </c>
      <c r="M327" s="127" t="s">
        <v>860</v>
      </c>
    </row>
    <row r="328" spans="1:13" ht="13.5">
      <c r="A328" s="104" t="s">
        <v>1134</v>
      </c>
      <c r="B328" s="166" t="s">
        <v>1135</v>
      </c>
      <c r="C328" s="166" t="s">
        <v>1136</v>
      </c>
      <c r="D328" s="3" t="s">
        <v>704</v>
      </c>
      <c r="F328" s="3" t="str">
        <f t="shared" si="27"/>
        <v>け５６</v>
      </c>
      <c r="G328" s="3" t="str">
        <f t="shared" si="24"/>
        <v>盛山陽介</v>
      </c>
      <c r="H328" s="2" t="s">
        <v>705</v>
      </c>
      <c r="I328" s="2" t="s">
        <v>601</v>
      </c>
      <c r="J328" s="1">
        <v>1982</v>
      </c>
      <c r="K328" s="1">
        <f t="shared" si="25"/>
        <v>36</v>
      </c>
      <c r="L328" s="184" t="str">
        <f t="shared" si="26"/>
        <v>OK</v>
      </c>
      <c r="M328" s="3" t="s">
        <v>1109</v>
      </c>
    </row>
    <row r="329" spans="1:13" ht="13.5">
      <c r="A329" s="104" t="s">
        <v>1137</v>
      </c>
      <c r="B329" s="127" t="s">
        <v>930</v>
      </c>
      <c r="C329" s="127" t="s">
        <v>1138</v>
      </c>
      <c r="D329" s="3" t="s">
        <v>704</v>
      </c>
      <c r="F329" s="3" t="str">
        <f t="shared" si="27"/>
        <v>け５７</v>
      </c>
      <c r="G329" s="3" t="str">
        <f t="shared" si="24"/>
        <v>東恵</v>
      </c>
      <c r="H329" s="2" t="s">
        <v>705</v>
      </c>
      <c r="I329" s="109" t="s">
        <v>609</v>
      </c>
      <c r="J329" s="1">
        <v>1990</v>
      </c>
      <c r="K329" s="1">
        <f t="shared" si="25"/>
        <v>28</v>
      </c>
      <c r="L329" s="184" t="str">
        <f t="shared" si="26"/>
        <v>OK</v>
      </c>
      <c r="M329" s="127" t="s">
        <v>502</v>
      </c>
    </row>
    <row r="330" spans="1:12" ht="13.5">
      <c r="A330" s="104"/>
      <c r="B330" s="626" t="s">
        <v>1139</v>
      </c>
      <c r="C330" s="626"/>
      <c r="D330" s="626"/>
      <c r="E330" s="626"/>
      <c r="F330" s="626"/>
      <c r="G330" s="626"/>
      <c r="H330" s="626"/>
      <c r="I330" s="626"/>
      <c r="J330" s="626"/>
      <c r="K330" s="626"/>
      <c r="L330" s="184">
        <f t="shared" si="26"/>
      </c>
    </row>
    <row r="331" spans="1:12" ht="13.5">
      <c r="A331" s="166"/>
      <c r="B331" s="626"/>
      <c r="C331" s="626"/>
      <c r="D331" s="626"/>
      <c r="E331" s="626"/>
      <c r="F331" s="626"/>
      <c r="G331" s="626"/>
      <c r="H331" s="626"/>
      <c r="I331" s="626"/>
      <c r="J331" s="626"/>
      <c r="K331" s="626"/>
      <c r="L331" s="184">
        <f t="shared" si="26"/>
      </c>
    </row>
    <row r="332" spans="1:13" ht="13.5">
      <c r="A332" s="124"/>
      <c r="B332" s="636" t="s">
        <v>1140</v>
      </c>
      <c r="C332" s="636"/>
      <c r="D332" s="636"/>
      <c r="E332" s="126"/>
      <c r="G332" s="126"/>
      <c r="H332" s="126"/>
      <c r="I332" s="126"/>
      <c r="J332" s="126"/>
      <c r="K332" s="126"/>
      <c r="L332" s="184">
        <f t="shared" si="26"/>
      </c>
      <c r="M332" s="126"/>
    </row>
    <row r="333" spans="1:13" ht="13.5">
      <c r="A333" s="124"/>
      <c r="B333" s="636"/>
      <c r="C333" s="636"/>
      <c r="D333" s="636"/>
      <c r="E333" s="126"/>
      <c r="G333" s="126"/>
      <c r="H333" s="126"/>
      <c r="I333" s="126"/>
      <c r="J333" s="126"/>
      <c r="K333" s="126"/>
      <c r="L333" s="184">
        <f t="shared" si="26"/>
      </c>
      <c r="M333" s="126"/>
    </row>
    <row r="334" spans="1:14" ht="13.5">
      <c r="A334" s="126"/>
      <c r="B334" s="634" t="s">
        <v>1141</v>
      </c>
      <c r="C334" s="634"/>
      <c r="G334" s="86">
        <f>COUNTIF($M$336:$M$386,"東近江市")</f>
        <v>17</v>
      </c>
      <c r="H334" s="2"/>
      <c r="I334" s="2"/>
      <c r="L334" s="184"/>
      <c r="N334" s="126"/>
    </row>
    <row r="335" spans="2:14" ht="13.5">
      <c r="B335" s="634"/>
      <c r="C335" s="634"/>
      <c r="I335" s="2"/>
      <c r="L335" s="184">
        <f aca="true" t="shared" si="28" ref="L335:L387">IF(G335="","",IF(COUNTIF($G$6:$G$596,G335)&gt;1,"2重登録","OK"))</f>
      </c>
      <c r="N335" s="126"/>
    </row>
    <row r="336" spans="1:13" ht="13.5">
      <c r="A336" s="3" t="s">
        <v>255</v>
      </c>
      <c r="B336" s="6" t="s">
        <v>727</v>
      </c>
      <c r="C336" s="3" t="s">
        <v>728</v>
      </c>
      <c r="D336" s="3" t="s">
        <v>1142</v>
      </c>
      <c r="E336" s="86"/>
      <c r="F336" s="3" t="str">
        <f t="shared" si="27"/>
        <v>む０１</v>
      </c>
      <c r="G336" s="3" t="str">
        <f aca="true" t="shared" si="29" ref="G336:G385">B336&amp;C336</f>
        <v>安久智之</v>
      </c>
      <c r="H336" s="1" t="str">
        <f>$B$332</f>
        <v>村田八日市ＴＣ</v>
      </c>
      <c r="I336" s="1" t="s">
        <v>601</v>
      </c>
      <c r="J336" s="106">
        <v>1982</v>
      </c>
      <c r="K336" s="3">
        <v>36</v>
      </c>
      <c r="L336" s="184" t="str">
        <f t="shared" si="28"/>
        <v>OK</v>
      </c>
      <c r="M336" s="127" t="s">
        <v>519</v>
      </c>
    </row>
    <row r="337" spans="1:13" ht="13.5">
      <c r="A337" s="3" t="s">
        <v>1143</v>
      </c>
      <c r="B337" s="87" t="s">
        <v>1144</v>
      </c>
      <c r="C337" s="3" t="s">
        <v>585</v>
      </c>
      <c r="D337" s="3" t="s">
        <v>1142</v>
      </c>
      <c r="F337" s="3" t="str">
        <f t="shared" si="27"/>
        <v>む０２</v>
      </c>
      <c r="G337" s="3" t="str">
        <f t="shared" si="29"/>
        <v>稲泉　聡</v>
      </c>
      <c r="H337" s="1" t="str">
        <f aca="true" t="shared" si="30" ref="H337:H385">$B$332</f>
        <v>村田八日市ＴＣ</v>
      </c>
      <c r="I337" s="103" t="s">
        <v>601</v>
      </c>
      <c r="J337" s="106">
        <v>1967</v>
      </c>
      <c r="K337" s="3">
        <v>51</v>
      </c>
      <c r="L337" s="184" t="str">
        <f t="shared" si="28"/>
        <v>OK</v>
      </c>
      <c r="M337" s="3" t="s">
        <v>515</v>
      </c>
    </row>
    <row r="338" spans="1:13" s="162" customFormat="1" ht="13.5">
      <c r="A338" s="3" t="s">
        <v>256</v>
      </c>
      <c r="B338" s="161" t="s">
        <v>729</v>
      </c>
      <c r="C338" s="162" t="s">
        <v>730</v>
      </c>
      <c r="D338" s="3" t="s">
        <v>1142</v>
      </c>
      <c r="E338" s="3"/>
      <c r="F338" s="3" t="str">
        <f t="shared" si="27"/>
        <v>む０３</v>
      </c>
      <c r="G338" s="3" t="str">
        <f t="shared" si="29"/>
        <v>岡川謙二</v>
      </c>
      <c r="H338" s="1" t="str">
        <f t="shared" si="30"/>
        <v>村田八日市ＴＣ</v>
      </c>
      <c r="I338" s="103" t="s">
        <v>601</v>
      </c>
      <c r="J338" s="106">
        <v>1967</v>
      </c>
      <c r="K338" s="185">
        <v>51</v>
      </c>
      <c r="L338" s="184" t="str">
        <f t="shared" si="28"/>
        <v>OK</v>
      </c>
      <c r="M338" s="162" t="s">
        <v>515</v>
      </c>
    </row>
    <row r="339" spans="1:13" s="162" customFormat="1" ht="13.5">
      <c r="A339" s="3" t="s">
        <v>257</v>
      </c>
      <c r="B339" s="161" t="s">
        <v>652</v>
      </c>
      <c r="C339" s="162" t="s">
        <v>732</v>
      </c>
      <c r="D339" s="3" t="s">
        <v>1142</v>
      </c>
      <c r="E339" s="3"/>
      <c r="F339" s="3" t="str">
        <f t="shared" si="27"/>
        <v>む０４</v>
      </c>
      <c r="G339" s="3" t="str">
        <f t="shared" si="29"/>
        <v>児玉雅弘</v>
      </c>
      <c r="H339" s="1" t="str">
        <f t="shared" si="30"/>
        <v>村田八日市ＴＣ</v>
      </c>
      <c r="I339" s="103" t="s">
        <v>601</v>
      </c>
      <c r="J339" s="106">
        <v>1965</v>
      </c>
      <c r="K339" s="165">
        <v>53</v>
      </c>
      <c r="L339" s="184" t="str">
        <f t="shared" si="28"/>
        <v>OK</v>
      </c>
      <c r="M339" s="162" t="s">
        <v>322</v>
      </c>
    </row>
    <row r="340" spans="1:13" s="162" customFormat="1" ht="13.5">
      <c r="A340" s="3" t="s">
        <v>258</v>
      </c>
      <c r="B340" s="161" t="s">
        <v>1145</v>
      </c>
      <c r="C340" s="162" t="s">
        <v>1146</v>
      </c>
      <c r="D340" s="3" t="s">
        <v>1142</v>
      </c>
      <c r="E340" s="3"/>
      <c r="F340" s="3" t="str">
        <f t="shared" si="27"/>
        <v>む０５</v>
      </c>
      <c r="G340" s="3" t="str">
        <f t="shared" si="29"/>
        <v>徳永 剛</v>
      </c>
      <c r="H340" s="1" t="str">
        <f t="shared" si="30"/>
        <v>村田八日市ＴＣ</v>
      </c>
      <c r="I340" s="103" t="s">
        <v>601</v>
      </c>
      <c r="J340" s="106">
        <v>1966</v>
      </c>
      <c r="K340" s="165">
        <v>52</v>
      </c>
      <c r="L340" s="184" t="str">
        <f t="shared" si="28"/>
        <v>OK</v>
      </c>
      <c r="M340" s="162" t="s">
        <v>1147</v>
      </c>
    </row>
    <row r="341" spans="1:13" s="162" customFormat="1" ht="13.5">
      <c r="A341" s="3" t="s">
        <v>259</v>
      </c>
      <c r="B341" s="161" t="s">
        <v>733</v>
      </c>
      <c r="C341" s="162" t="s">
        <v>734</v>
      </c>
      <c r="D341" s="3" t="s">
        <v>1142</v>
      </c>
      <c r="E341" s="3"/>
      <c r="F341" s="3" t="str">
        <f t="shared" si="27"/>
        <v>む０６</v>
      </c>
      <c r="G341" s="3" t="str">
        <f t="shared" si="29"/>
        <v>杉山邦夫</v>
      </c>
      <c r="H341" s="1" t="str">
        <f t="shared" si="30"/>
        <v>村田八日市ＴＣ</v>
      </c>
      <c r="I341" s="103" t="s">
        <v>601</v>
      </c>
      <c r="J341" s="106">
        <v>1950</v>
      </c>
      <c r="K341" s="165">
        <v>68</v>
      </c>
      <c r="L341" s="184" t="str">
        <f t="shared" si="28"/>
        <v>OK</v>
      </c>
      <c r="M341" s="162" t="s">
        <v>315</v>
      </c>
    </row>
    <row r="342" spans="1:13" s="162" customFormat="1" ht="13.5">
      <c r="A342" s="3" t="s">
        <v>260</v>
      </c>
      <c r="B342" s="161" t="s">
        <v>735</v>
      </c>
      <c r="C342" s="162" t="s">
        <v>736</v>
      </c>
      <c r="D342" s="3" t="s">
        <v>1142</v>
      </c>
      <c r="E342" s="3"/>
      <c r="F342" s="3" t="str">
        <f t="shared" si="27"/>
        <v>む０７</v>
      </c>
      <c r="G342" s="3" t="str">
        <f t="shared" si="29"/>
        <v>杉本龍平</v>
      </c>
      <c r="H342" s="1" t="str">
        <f t="shared" si="30"/>
        <v>村田八日市ＴＣ</v>
      </c>
      <c r="I342" s="103" t="s">
        <v>601</v>
      </c>
      <c r="J342" s="106">
        <v>1976</v>
      </c>
      <c r="K342" s="185">
        <v>42</v>
      </c>
      <c r="L342" s="184" t="str">
        <f t="shared" si="28"/>
        <v>OK</v>
      </c>
      <c r="M342" s="162" t="s">
        <v>314</v>
      </c>
    </row>
    <row r="343" spans="1:13" s="162" customFormat="1" ht="13.5">
      <c r="A343" s="3" t="s">
        <v>261</v>
      </c>
      <c r="B343" s="161" t="s">
        <v>703</v>
      </c>
      <c r="C343" s="162" t="s">
        <v>737</v>
      </c>
      <c r="D343" s="3" t="s">
        <v>1142</v>
      </c>
      <c r="E343" s="3"/>
      <c r="F343" s="3" t="str">
        <f t="shared" si="27"/>
        <v>む０８</v>
      </c>
      <c r="G343" s="3" t="str">
        <f t="shared" si="29"/>
        <v>川上英二</v>
      </c>
      <c r="H343" s="1" t="str">
        <f t="shared" si="30"/>
        <v>村田八日市ＴＣ</v>
      </c>
      <c r="I343" s="103" t="s">
        <v>601</v>
      </c>
      <c r="J343" s="106">
        <v>1963</v>
      </c>
      <c r="K343" s="165">
        <v>55</v>
      </c>
      <c r="L343" s="184" t="str">
        <f t="shared" si="28"/>
        <v>OK</v>
      </c>
      <c r="M343" s="186" t="s">
        <v>519</v>
      </c>
    </row>
    <row r="344" spans="1:13" s="162" customFormat="1" ht="13.5">
      <c r="A344" s="3" t="s">
        <v>262</v>
      </c>
      <c r="B344" s="161" t="s">
        <v>738</v>
      </c>
      <c r="C344" s="162" t="s">
        <v>739</v>
      </c>
      <c r="D344" s="3" t="s">
        <v>1142</v>
      </c>
      <c r="E344" s="3"/>
      <c r="F344" s="3" t="str">
        <f aca="true" t="shared" si="31" ref="F344:F385">A344</f>
        <v>む０９</v>
      </c>
      <c r="G344" s="3" t="str">
        <f t="shared" si="29"/>
        <v>泉谷純也</v>
      </c>
      <c r="H344" s="1" t="str">
        <f t="shared" si="30"/>
        <v>村田八日市ＴＣ</v>
      </c>
      <c r="I344" s="103" t="s">
        <v>601</v>
      </c>
      <c r="J344" s="106">
        <v>1982</v>
      </c>
      <c r="K344" s="165">
        <v>36</v>
      </c>
      <c r="L344" s="184" t="str">
        <f t="shared" si="28"/>
        <v>OK</v>
      </c>
      <c r="M344" s="186" t="s">
        <v>519</v>
      </c>
    </row>
    <row r="345" spans="1:13" s="162" customFormat="1" ht="13.5">
      <c r="A345" s="3" t="s">
        <v>263</v>
      </c>
      <c r="B345" s="161" t="s">
        <v>740</v>
      </c>
      <c r="C345" s="162" t="s">
        <v>741</v>
      </c>
      <c r="D345" s="3" t="s">
        <v>1142</v>
      </c>
      <c r="E345" s="3"/>
      <c r="F345" s="3" t="str">
        <f t="shared" si="31"/>
        <v>む１０</v>
      </c>
      <c r="G345" s="3" t="str">
        <f t="shared" si="29"/>
        <v>浅田隆昭</v>
      </c>
      <c r="H345" s="1" t="str">
        <f t="shared" si="30"/>
        <v>村田八日市ＴＣ</v>
      </c>
      <c r="I345" s="103" t="s">
        <v>601</v>
      </c>
      <c r="J345" s="106">
        <v>1964</v>
      </c>
      <c r="K345" s="185">
        <v>54</v>
      </c>
      <c r="L345" s="184" t="str">
        <f t="shared" si="28"/>
        <v>OK</v>
      </c>
      <c r="M345" s="162" t="s">
        <v>305</v>
      </c>
    </row>
    <row r="346" spans="1:13" s="162" customFormat="1" ht="13.5">
      <c r="A346" s="3" t="s">
        <v>264</v>
      </c>
      <c r="B346" s="161" t="s">
        <v>742</v>
      </c>
      <c r="C346" s="162" t="s">
        <v>743</v>
      </c>
      <c r="D346" s="3" t="s">
        <v>1142</v>
      </c>
      <c r="E346" s="3"/>
      <c r="F346" s="3" t="str">
        <f t="shared" si="31"/>
        <v>む１１</v>
      </c>
      <c r="G346" s="3" t="str">
        <f t="shared" si="29"/>
        <v>前田雅人</v>
      </c>
      <c r="H346" s="1" t="str">
        <f t="shared" si="30"/>
        <v>村田八日市ＴＣ</v>
      </c>
      <c r="I346" s="103" t="s">
        <v>601</v>
      </c>
      <c r="J346" s="106">
        <v>1959</v>
      </c>
      <c r="K346" s="185">
        <v>59</v>
      </c>
      <c r="L346" s="184" t="str">
        <f t="shared" si="28"/>
        <v>OK</v>
      </c>
      <c r="M346" s="162" t="s">
        <v>313</v>
      </c>
    </row>
    <row r="347" spans="1:13" s="162" customFormat="1" ht="13.5">
      <c r="A347" s="3" t="s">
        <v>265</v>
      </c>
      <c r="B347" s="161" t="s">
        <v>1148</v>
      </c>
      <c r="C347" s="162" t="s">
        <v>1149</v>
      </c>
      <c r="D347" s="3" t="s">
        <v>1142</v>
      </c>
      <c r="E347" s="3"/>
      <c r="F347" s="3" t="str">
        <f t="shared" si="31"/>
        <v>む１２</v>
      </c>
      <c r="G347" s="3" t="str">
        <f t="shared" si="29"/>
        <v>土田典人</v>
      </c>
      <c r="H347" s="1" t="str">
        <f t="shared" si="30"/>
        <v>村田八日市ＴＣ</v>
      </c>
      <c r="I347" s="103" t="s">
        <v>601</v>
      </c>
      <c r="J347" s="106">
        <v>1964</v>
      </c>
      <c r="K347" s="165">
        <v>54</v>
      </c>
      <c r="L347" s="184" t="str">
        <f t="shared" si="28"/>
        <v>OK</v>
      </c>
      <c r="M347" s="162" t="s">
        <v>314</v>
      </c>
    </row>
    <row r="348" spans="1:13" s="162" customFormat="1" ht="13.5">
      <c r="A348" s="3" t="s">
        <v>266</v>
      </c>
      <c r="B348" s="161" t="s">
        <v>1150</v>
      </c>
      <c r="C348" s="162" t="s">
        <v>1151</v>
      </c>
      <c r="D348" s="3" t="s">
        <v>1142</v>
      </c>
      <c r="E348" s="3"/>
      <c r="F348" s="3" t="str">
        <f t="shared" si="31"/>
        <v>む１３</v>
      </c>
      <c r="G348" s="3" t="str">
        <f t="shared" si="29"/>
        <v>二ツ井裕也</v>
      </c>
      <c r="H348" s="1" t="str">
        <f t="shared" si="30"/>
        <v>村田八日市ＴＣ</v>
      </c>
      <c r="I348" s="103" t="s">
        <v>601</v>
      </c>
      <c r="J348" s="106">
        <v>1990</v>
      </c>
      <c r="K348" s="165">
        <v>28</v>
      </c>
      <c r="L348" s="184" t="str">
        <f t="shared" si="28"/>
        <v>OK</v>
      </c>
      <c r="M348" s="186" t="s">
        <v>519</v>
      </c>
    </row>
    <row r="349" spans="1:13" s="162" customFormat="1" ht="13.5">
      <c r="A349" s="3" t="s">
        <v>267</v>
      </c>
      <c r="B349" s="161" t="s">
        <v>1152</v>
      </c>
      <c r="C349" s="162" t="s">
        <v>1153</v>
      </c>
      <c r="D349" s="3" t="s">
        <v>1142</v>
      </c>
      <c r="E349" s="3"/>
      <c r="F349" s="3" t="str">
        <f t="shared" si="31"/>
        <v>む１４</v>
      </c>
      <c r="G349" s="3" t="str">
        <f t="shared" si="29"/>
        <v>森永洋介</v>
      </c>
      <c r="H349" s="1" t="str">
        <f t="shared" si="30"/>
        <v>村田八日市ＴＣ</v>
      </c>
      <c r="I349" s="103" t="s">
        <v>601</v>
      </c>
      <c r="J349" s="106">
        <v>1989</v>
      </c>
      <c r="K349" s="165">
        <v>29</v>
      </c>
      <c r="L349" s="184" t="str">
        <f t="shared" si="28"/>
        <v>OK</v>
      </c>
      <c r="M349" s="162" t="s">
        <v>962</v>
      </c>
    </row>
    <row r="350" spans="1:13" s="162" customFormat="1" ht="13.5">
      <c r="A350" s="3" t="s">
        <v>268</v>
      </c>
      <c r="B350" s="161" t="s">
        <v>746</v>
      </c>
      <c r="C350" s="162" t="s">
        <v>747</v>
      </c>
      <c r="D350" s="3" t="s">
        <v>1142</v>
      </c>
      <c r="E350" s="3"/>
      <c r="F350" s="3" t="str">
        <f t="shared" si="31"/>
        <v>む１５</v>
      </c>
      <c r="G350" s="3" t="str">
        <f t="shared" si="29"/>
        <v>冨田哲弥</v>
      </c>
      <c r="H350" s="1" t="str">
        <f t="shared" si="30"/>
        <v>村田八日市ＴＣ</v>
      </c>
      <c r="I350" s="103" t="s">
        <v>601</v>
      </c>
      <c r="J350" s="106">
        <v>1966</v>
      </c>
      <c r="K350" s="185">
        <v>52</v>
      </c>
      <c r="L350" s="184" t="str">
        <f t="shared" si="28"/>
        <v>OK</v>
      </c>
      <c r="M350" s="162" t="s">
        <v>1147</v>
      </c>
    </row>
    <row r="351" spans="1:13" s="162" customFormat="1" ht="13.5">
      <c r="A351" s="3" t="s">
        <v>269</v>
      </c>
      <c r="B351" s="161" t="s">
        <v>1154</v>
      </c>
      <c r="C351" s="162" t="s">
        <v>1155</v>
      </c>
      <c r="D351" s="3" t="s">
        <v>1142</v>
      </c>
      <c r="E351" s="3"/>
      <c r="F351" s="3" t="str">
        <f t="shared" si="31"/>
        <v>む１６</v>
      </c>
      <c r="G351" s="3" t="str">
        <f t="shared" si="29"/>
        <v>辰巳悟朗</v>
      </c>
      <c r="H351" s="1" t="str">
        <f t="shared" si="30"/>
        <v>村田八日市ＴＣ</v>
      </c>
      <c r="I351" s="103" t="s">
        <v>601</v>
      </c>
      <c r="J351" s="106">
        <v>1974</v>
      </c>
      <c r="K351" s="185">
        <v>44</v>
      </c>
      <c r="L351" s="184" t="str">
        <f t="shared" si="28"/>
        <v>OK</v>
      </c>
      <c r="M351" s="162" t="s">
        <v>515</v>
      </c>
    </row>
    <row r="352" spans="1:13" s="162" customFormat="1" ht="13.5">
      <c r="A352" s="3" t="s">
        <v>270</v>
      </c>
      <c r="B352" s="160" t="s">
        <v>731</v>
      </c>
      <c r="C352" s="187" t="s">
        <v>748</v>
      </c>
      <c r="D352" s="3" t="s">
        <v>1142</v>
      </c>
      <c r="E352" s="3"/>
      <c r="F352" s="3" t="str">
        <f t="shared" si="31"/>
        <v>む１７</v>
      </c>
      <c r="G352" s="3" t="str">
        <f t="shared" si="29"/>
        <v>河野晶子</v>
      </c>
      <c r="H352" s="1" t="str">
        <f t="shared" si="30"/>
        <v>村田八日市ＴＣ</v>
      </c>
      <c r="I352" s="188" t="s">
        <v>609</v>
      </c>
      <c r="J352" s="106">
        <v>1970</v>
      </c>
      <c r="K352" s="165">
        <v>48</v>
      </c>
      <c r="L352" s="184" t="str">
        <f t="shared" si="28"/>
        <v>OK</v>
      </c>
      <c r="M352" s="162" t="s">
        <v>515</v>
      </c>
    </row>
    <row r="353" spans="1:13" s="162" customFormat="1" ht="13.5">
      <c r="A353" s="3" t="s">
        <v>271</v>
      </c>
      <c r="B353" s="160" t="s">
        <v>749</v>
      </c>
      <c r="C353" s="187" t="s">
        <v>750</v>
      </c>
      <c r="D353" s="3" t="s">
        <v>1142</v>
      </c>
      <c r="E353" s="3"/>
      <c r="F353" s="3" t="str">
        <f t="shared" si="31"/>
        <v>む１８</v>
      </c>
      <c r="G353" s="3" t="str">
        <f t="shared" si="29"/>
        <v>森田恵美</v>
      </c>
      <c r="H353" s="1" t="str">
        <f t="shared" si="30"/>
        <v>村田八日市ＴＣ</v>
      </c>
      <c r="I353" s="188" t="s">
        <v>609</v>
      </c>
      <c r="J353" s="106">
        <v>1971</v>
      </c>
      <c r="K353" s="165">
        <v>47</v>
      </c>
      <c r="L353" s="184" t="str">
        <f t="shared" si="28"/>
        <v>OK</v>
      </c>
      <c r="M353" s="186" t="s">
        <v>519</v>
      </c>
    </row>
    <row r="354" spans="1:13" s="162" customFormat="1" ht="13.5">
      <c r="A354" s="3" t="s">
        <v>272</v>
      </c>
      <c r="B354" s="160" t="s">
        <v>751</v>
      </c>
      <c r="C354" s="187" t="s">
        <v>752</v>
      </c>
      <c r="D354" s="3" t="s">
        <v>1142</v>
      </c>
      <c r="E354" s="104"/>
      <c r="F354" s="3" t="str">
        <f t="shared" si="31"/>
        <v>む１９</v>
      </c>
      <c r="G354" s="3" t="str">
        <f t="shared" si="29"/>
        <v>西澤友紀</v>
      </c>
      <c r="H354" s="1" t="str">
        <f t="shared" si="30"/>
        <v>村田八日市ＴＣ</v>
      </c>
      <c r="I354" s="188" t="s">
        <v>609</v>
      </c>
      <c r="J354" s="106">
        <v>1975</v>
      </c>
      <c r="K354" s="165">
        <v>43</v>
      </c>
      <c r="L354" s="184" t="str">
        <f t="shared" si="28"/>
        <v>OK</v>
      </c>
      <c r="M354" s="186" t="s">
        <v>519</v>
      </c>
    </row>
    <row r="355" spans="1:13" s="162" customFormat="1" ht="13.5">
      <c r="A355" s="3" t="s">
        <v>273</v>
      </c>
      <c r="B355" s="160" t="s">
        <v>754</v>
      </c>
      <c r="C355" s="187" t="s">
        <v>755</v>
      </c>
      <c r="D355" s="3" t="s">
        <v>1142</v>
      </c>
      <c r="E355" s="104"/>
      <c r="F355" s="3" t="str">
        <f t="shared" si="31"/>
        <v>む２０</v>
      </c>
      <c r="G355" s="3" t="str">
        <f t="shared" si="29"/>
        <v>速水直美</v>
      </c>
      <c r="H355" s="1" t="str">
        <f t="shared" si="30"/>
        <v>村田八日市ＴＣ</v>
      </c>
      <c r="I355" s="188" t="s">
        <v>609</v>
      </c>
      <c r="J355" s="106">
        <v>1967</v>
      </c>
      <c r="K355" s="185">
        <v>51</v>
      </c>
      <c r="L355" s="184" t="str">
        <f t="shared" si="28"/>
        <v>OK</v>
      </c>
      <c r="M355" s="186" t="s">
        <v>519</v>
      </c>
    </row>
    <row r="356" spans="1:13" s="162" customFormat="1" ht="13.5">
      <c r="A356" s="3" t="s">
        <v>274</v>
      </c>
      <c r="B356" s="160" t="s">
        <v>756</v>
      </c>
      <c r="C356" s="187" t="s">
        <v>757</v>
      </c>
      <c r="D356" s="3" t="s">
        <v>1142</v>
      </c>
      <c r="E356" s="104"/>
      <c r="F356" s="3" t="str">
        <f t="shared" si="31"/>
        <v>む２１</v>
      </c>
      <c r="G356" s="3" t="str">
        <f t="shared" si="29"/>
        <v>多田麻実</v>
      </c>
      <c r="H356" s="1" t="str">
        <f t="shared" si="30"/>
        <v>村田八日市ＴＣ</v>
      </c>
      <c r="I356" s="188" t="s">
        <v>609</v>
      </c>
      <c r="J356" s="106">
        <v>1980</v>
      </c>
      <c r="K356" s="185">
        <v>38</v>
      </c>
      <c r="L356" s="184" t="str">
        <f t="shared" si="28"/>
        <v>OK</v>
      </c>
      <c r="M356" s="162" t="s">
        <v>977</v>
      </c>
    </row>
    <row r="357" spans="1:13" s="162" customFormat="1" ht="13.5">
      <c r="A357" s="3" t="s">
        <v>275</v>
      </c>
      <c r="B357" s="160" t="s">
        <v>608</v>
      </c>
      <c r="C357" s="187" t="s">
        <v>758</v>
      </c>
      <c r="D357" s="3" t="s">
        <v>1142</v>
      </c>
      <c r="E357" s="104"/>
      <c r="F357" s="3" t="str">
        <f t="shared" si="31"/>
        <v>む２２</v>
      </c>
      <c r="G357" s="3" t="str">
        <f t="shared" si="29"/>
        <v>中村純子</v>
      </c>
      <c r="H357" s="1" t="str">
        <f t="shared" si="30"/>
        <v>村田八日市ＴＣ</v>
      </c>
      <c r="I357" s="188" t="s">
        <v>609</v>
      </c>
      <c r="J357" s="106">
        <v>1982</v>
      </c>
      <c r="K357" s="185">
        <v>36</v>
      </c>
      <c r="L357" s="184" t="str">
        <f t="shared" si="28"/>
        <v>OK</v>
      </c>
      <c r="M357" s="162" t="s">
        <v>977</v>
      </c>
    </row>
    <row r="358" spans="1:13" s="162" customFormat="1" ht="13.5">
      <c r="A358" s="3" t="s">
        <v>276</v>
      </c>
      <c r="B358" s="160" t="s">
        <v>759</v>
      </c>
      <c r="C358" s="187" t="s">
        <v>760</v>
      </c>
      <c r="D358" s="3" t="s">
        <v>1142</v>
      </c>
      <c r="E358" s="104"/>
      <c r="F358" s="3" t="str">
        <f t="shared" si="31"/>
        <v>む２３</v>
      </c>
      <c r="G358" s="3" t="str">
        <f t="shared" si="29"/>
        <v>堀田明子</v>
      </c>
      <c r="H358" s="1" t="str">
        <f t="shared" si="30"/>
        <v>村田八日市ＴＣ</v>
      </c>
      <c r="I358" s="188" t="s">
        <v>609</v>
      </c>
      <c r="J358" s="106">
        <v>1970</v>
      </c>
      <c r="K358" s="165">
        <v>48</v>
      </c>
      <c r="L358" s="184" t="str">
        <f t="shared" si="28"/>
        <v>OK</v>
      </c>
      <c r="M358" s="186" t="s">
        <v>519</v>
      </c>
    </row>
    <row r="359" spans="1:13" s="162" customFormat="1" ht="13.5">
      <c r="A359" s="3" t="s">
        <v>277</v>
      </c>
      <c r="B359" s="160" t="s">
        <v>744</v>
      </c>
      <c r="C359" s="187" t="s">
        <v>745</v>
      </c>
      <c r="D359" s="3" t="s">
        <v>1142</v>
      </c>
      <c r="E359" s="104"/>
      <c r="F359" s="3" t="str">
        <f t="shared" si="31"/>
        <v>む２４</v>
      </c>
      <c r="G359" s="3" t="str">
        <f t="shared" si="29"/>
        <v>大脇和世</v>
      </c>
      <c r="H359" s="1" t="str">
        <f t="shared" si="30"/>
        <v>村田八日市ＴＣ</v>
      </c>
      <c r="I359" s="188" t="s">
        <v>609</v>
      </c>
      <c r="J359" s="106">
        <v>1970</v>
      </c>
      <c r="K359" s="165">
        <v>48</v>
      </c>
      <c r="L359" s="184" t="str">
        <f t="shared" si="28"/>
        <v>OK</v>
      </c>
      <c r="M359" s="162" t="s">
        <v>307</v>
      </c>
    </row>
    <row r="360" spans="1:13" s="162" customFormat="1" ht="13.5">
      <c r="A360" s="3" t="s">
        <v>278</v>
      </c>
      <c r="B360" s="161" t="s">
        <v>1156</v>
      </c>
      <c r="C360" s="162" t="s">
        <v>1157</v>
      </c>
      <c r="D360" s="3" t="s">
        <v>1142</v>
      </c>
      <c r="E360" s="104"/>
      <c r="F360" s="3" t="str">
        <f t="shared" si="31"/>
        <v>む２５</v>
      </c>
      <c r="G360" s="3" t="str">
        <f t="shared" si="29"/>
        <v>後藤圭介</v>
      </c>
      <c r="H360" s="1" t="str">
        <f t="shared" si="30"/>
        <v>村田八日市ＴＣ</v>
      </c>
      <c r="I360" s="103" t="s">
        <v>601</v>
      </c>
      <c r="J360" s="106">
        <v>1974</v>
      </c>
      <c r="K360" s="165">
        <v>44</v>
      </c>
      <c r="L360" s="184" t="str">
        <f t="shared" si="28"/>
        <v>OK</v>
      </c>
      <c r="M360" s="162" t="s">
        <v>305</v>
      </c>
    </row>
    <row r="361" spans="1:13" s="162" customFormat="1" ht="13.5">
      <c r="A361" s="3" t="s">
        <v>279</v>
      </c>
      <c r="B361" s="161" t="s">
        <v>1158</v>
      </c>
      <c r="C361" s="162" t="s">
        <v>1159</v>
      </c>
      <c r="D361" s="3" t="s">
        <v>1142</v>
      </c>
      <c r="E361" s="104"/>
      <c r="F361" s="3" t="str">
        <f t="shared" si="31"/>
        <v>む２６</v>
      </c>
      <c r="G361" s="3" t="str">
        <f t="shared" si="29"/>
        <v>長谷川晃平</v>
      </c>
      <c r="H361" s="1" t="str">
        <f t="shared" si="30"/>
        <v>村田八日市ＴＣ</v>
      </c>
      <c r="I361" s="103" t="s">
        <v>601</v>
      </c>
      <c r="J361" s="106">
        <v>1968</v>
      </c>
      <c r="K361" s="165">
        <v>50</v>
      </c>
      <c r="L361" s="184" t="str">
        <f t="shared" si="28"/>
        <v>OK</v>
      </c>
      <c r="M361" s="162" t="s">
        <v>313</v>
      </c>
    </row>
    <row r="362" spans="1:13" s="162" customFormat="1" ht="13.5">
      <c r="A362" s="3" t="s">
        <v>280</v>
      </c>
      <c r="B362" s="161" t="s">
        <v>1160</v>
      </c>
      <c r="C362" s="3" t="s">
        <v>1161</v>
      </c>
      <c r="D362" s="3" t="s">
        <v>1142</v>
      </c>
      <c r="E362" s="104"/>
      <c r="F362" s="3" t="str">
        <f t="shared" si="31"/>
        <v>む２７</v>
      </c>
      <c r="G362" s="3" t="str">
        <f t="shared" si="29"/>
        <v>原田真稔</v>
      </c>
      <c r="H362" s="1" t="str">
        <f t="shared" si="30"/>
        <v>村田八日市ＴＣ</v>
      </c>
      <c r="I362" s="103" t="s">
        <v>601</v>
      </c>
      <c r="J362" s="106">
        <v>1974</v>
      </c>
      <c r="K362" s="185">
        <v>44</v>
      </c>
      <c r="L362" s="184" t="str">
        <f t="shared" si="28"/>
        <v>OK</v>
      </c>
      <c r="M362" s="162" t="s">
        <v>1147</v>
      </c>
    </row>
    <row r="363" spans="1:13" s="162" customFormat="1" ht="13.5">
      <c r="A363" s="3" t="s">
        <v>281</v>
      </c>
      <c r="B363" s="161" t="s">
        <v>1162</v>
      </c>
      <c r="C363" s="3" t="s">
        <v>1163</v>
      </c>
      <c r="D363" s="3" t="s">
        <v>1142</v>
      </c>
      <c r="E363" s="104"/>
      <c r="F363" s="3" t="str">
        <f t="shared" si="31"/>
        <v>む２８</v>
      </c>
      <c r="G363" s="3" t="str">
        <f t="shared" si="29"/>
        <v>池内伸介</v>
      </c>
      <c r="H363" s="1" t="str">
        <f t="shared" si="30"/>
        <v>村田八日市ＴＣ</v>
      </c>
      <c r="I363" s="103" t="s">
        <v>601</v>
      </c>
      <c r="J363" s="106">
        <v>1983</v>
      </c>
      <c r="K363" s="185">
        <v>35</v>
      </c>
      <c r="L363" s="184" t="str">
        <f t="shared" si="28"/>
        <v>OK</v>
      </c>
      <c r="M363" s="162" t="s">
        <v>313</v>
      </c>
    </row>
    <row r="364" spans="1:13" s="162" customFormat="1" ht="13.5">
      <c r="A364" s="3" t="s">
        <v>282</v>
      </c>
      <c r="B364" s="161" t="s">
        <v>1164</v>
      </c>
      <c r="C364" s="3" t="s">
        <v>1165</v>
      </c>
      <c r="D364" s="3" t="s">
        <v>1142</v>
      </c>
      <c r="E364" s="104"/>
      <c r="F364" s="3" t="str">
        <f t="shared" si="31"/>
        <v>む２９</v>
      </c>
      <c r="G364" s="3" t="str">
        <f t="shared" si="29"/>
        <v>藤田彰</v>
      </c>
      <c r="H364" s="1" t="str">
        <f t="shared" si="30"/>
        <v>村田八日市ＴＣ</v>
      </c>
      <c r="I364" s="103" t="s">
        <v>601</v>
      </c>
      <c r="J364" s="106">
        <v>1981</v>
      </c>
      <c r="K364" s="185">
        <v>37</v>
      </c>
      <c r="L364" s="184" t="str">
        <f t="shared" si="28"/>
        <v>OK</v>
      </c>
      <c r="M364" s="162" t="s">
        <v>313</v>
      </c>
    </row>
    <row r="365" spans="1:13" s="126" customFormat="1" ht="13.5">
      <c r="A365" s="3" t="s">
        <v>283</v>
      </c>
      <c r="B365" s="161" t="s">
        <v>1166</v>
      </c>
      <c r="C365" s="3" t="s">
        <v>1167</v>
      </c>
      <c r="D365" s="3" t="s">
        <v>1142</v>
      </c>
      <c r="E365" s="104"/>
      <c r="F365" s="3" t="str">
        <f t="shared" si="31"/>
        <v>む３０</v>
      </c>
      <c r="G365" s="3" t="str">
        <f t="shared" si="29"/>
        <v>岩田光央</v>
      </c>
      <c r="H365" s="1" t="str">
        <f t="shared" si="30"/>
        <v>村田八日市ＴＣ</v>
      </c>
      <c r="I365" s="103" t="s">
        <v>601</v>
      </c>
      <c r="J365" s="106">
        <v>1985</v>
      </c>
      <c r="K365" s="185">
        <v>33</v>
      </c>
      <c r="L365" s="184" t="str">
        <f t="shared" si="28"/>
        <v>OK</v>
      </c>
      <c r="M365" s="126" t="s">
        <v>966</v>
      </c>
    </row>
    <row r="366" spans="1:13" s="162" customFormat="1" ht="13.5">
      <c r="A366" s="3" t="s">
        <v>284</v>
      </c>
      <c r="B366" s="161" t="s">
        <v>1168</v>
      </c>
      <c r="C366" s="3" t="s">
        <v>1169</v>
      </c>
      <c r="D366" s="3" t="s">
        <v>1142</v>
      </c>
      <c r="E366" s="104"/>
      <c r="F366" s="3" t="str">
        <f t="shared" si="31"/>
        <v>む３１</v>
      </c>
      <c r="G366" s="3" t="str">
        <f t="shared" si="29"/>
        <v>三神秀嗣</v>
      </c>
      <c r="H366" s="1" t="str">
        <f t="shared" si="30"/>
        <v>村田八日市ＴＣ</v>
      </c>
      <c r="I366" s="103" t="s">
        <v>601</v>
      </c>
      <c r="J366" s="106">
        <v>1982</v>
      </c>
      <c r="K366" s="185">
        <v>36</v>
      </c>
      <c r="L366" s="184" t="str">
        <f t="shared" si="28"/>
        <v>OK</v>
      </c>
      <c r="M366" s="162" t="s">
        <v>1147</v>
      </c>
    </row>
    <row r="367" spans="1:13" s="162" customFormat="1" ht="13.5">
      <c r="A367" s="3" t="s">
        <v>285</v>
      </c>
      <c r="B367" s="161" t="s">
        <v>978</v>
      </c>
      <c r="C367" s="3" t="s">
        <v>1170</v>
      </c>
      <c r="D367" s="3" t="s">
        <v>1142</v>
      </c>
      <c r="E367" s="104"/>
      <c r="F367" s="3" t="str">
        <f t="shared" si="31"/>
        <v>む３２</v>
      </c>
      <c r="G367" s="3" t="str">
        <f t="shared" si="29"/>
        <v>佐藤庸子</v>
      </c>
      <c r="H367" s="1" t="str">
        <f t="shared" si="30"/>
        <v>村田八日市ＴＣ</v>
      </c>
      <c r="I367" s="188" t="s">
        <v>609</v>
      </c>
      <c r="J367" s="106">
        <v>1978</v>
      </c>
      <c r="K367" s="185">
        <v>40</v>
      </c>
      <c r="L367" s="184" t="str">
        <f t="shared" si="28"/>
        <v>OK</v>
      </c>
      <c r="M367" s="186" t="s">
        <v>519</v>
      </c>
    </row>
    <row r="368" spans="1:13" ht="13.5">
      <c r="A368" s="3" t="s">
        <v>286</v>
      </c>
      <c r="B368" s="161" t="s">
        <v>1171</v>
      </c>
      <c r="C368" s="3" t="s">
        <v>1172</v>
      </c>
      <c r="D368" s="3" t="s">
        <v>1142</v>
      </c>
      <c r="E368" s="104"/>
      <c r="F368" s="3" t="str">
        <f t="shared" si="31"/>
        <v>む３３</v>
      </c>
      <c r="G368" s="3" t="str">
        <f t="shared" si="29"/>
        <v>遠崎大樹</v>
      </c>
      <c r="H368" s="1" t="str">
        <f t="shared" si="30"/>
        <v>村田八日市ＴＣ</v>
      </c>
      <c r="I368" s="103" t="s">
        <v>601</v>
      </c>
      <c r="J368" s="106">
        <v>1985</v>
      </c>
      <c r="K368" s="189">
        <v>33</v>
      </c>
      <c r="L368" s="184" t="str">
        <f t="shared" si="28"/>
        <v>OK</v>
      </c>
      <c r="M368" s="3" t="s">
        <v>313</v>
      </c>
    </row>
    <row r="369" spans="1:13" ht="13.5">
      <c r="A369" s="3" t="s">
        <v>287</v>
      </c>
      <c r="B369" s="160" t="s">
        <v>1173</v>
      </c>
      <c r="C369" s="127" t="s">
        <v>1174</v>
      </c>
      <c r="D369" s="3" t="s">
        <v>1142</v>
      </c>
      <c r="E369" s="104"/>
      <c r="F369" s="3" t="str">
        <f t="shared" si="31"/>
        <v>む３４</v>
      </c>
      <c r="G369" s="3" t="str">
        <f t="shared" si="29"/>
        <v>村田朋子</v>
      </c>
      <c r="H369" s="1" t="str">
        <f t="shared" si="30"/>
        <v>村田八日市ＴＣ</v>
      </c>
      <c r="I369" s="188" t="s">
        <v>609</v>
      </c>
      <c r="J369" s="106">
        <v>1959</v>
      </c>
      <c r="K369" s="189">
        <v>59</v>
      </c>
      <c r="L369" s="184" t="str">
        <f t="shared" si="28"/>
        <v>OK</v>
      </c>
      <c r="M369" s="127" t="s">
        <v>519</v>
      </c>
    </row>
    <row r="370" spans="1:13" ht="13.5">
      <c r="A370" s="3" t="s">
        <v>288</v>
      </c>
      <c r="B370" s="160" t="s">
        <v>733</v>
      </c>
      <c r="C370" s="127" t="s">
        <v>1175</v>
      </c>
      <c r="D370" s="3" t="s">
        <v>1142</v>
      </c>
      <c r="E370" s="104"/>
      <c r="F370" s="3" t="str">
        <f t="shared" si="31"/>
        <v>む３５</v>
      </c>
      <c r="G370" s="3" t="str">
        <f t="shared" si="29"/>
        <v>杉山あずさ</v>
      </c>
      <c r="H370" s="1" t="str">
        <f t="shared" si="30"/>
        <v>村田八日市ＴＣ</v>
      </c>
      <c r="I370" s="188" t="s">
        <v>609</v>
      </c>
      <c r="J370" s="106">
        <v>1978</v>
      </c>
      <c r="K370" s="189">
        <v>40</v>
      </c>
      <c r="L370" s="184" t="str">
        <f t="shared" si="28"/>
        <v>OK</v>
      </c>
      <c r="M370" s="3" t="s">
        <v>315</v>
      </c>
    </row>
    <row r="371" spans="1:13" ht="13.5">
      <c r="A371" s="3" t="s">
        <v>289</v>
      </c>
      <c r="B371" s="160" t="s">
        <v>1176</v>
      </c>
      <c r="C371" s="127" t="s">
        <v>1177</v>
      </c>
      <c r="D371" s="3" t="s">
        <v>1142</v>
      </c>
      <c r="E371" s="104"/>
      <c r="F371" s="3" t="str">
        <f t="shared" si="31"/>
        <v>む３６</v>
      </c>
      <c r="G371" s="3" t="str">
        <f t="shared" si="29"/>
        <v>西村文代</v>
      </c>
      <c r="H371" s="1" t="str">
        <f t="shared" si="30"/>
        <v>村田八日市ＴＣ</v>
      </c>
      <c r="I371" s="188" t="s">
        <v>609</v>
      </c>
      <c r="J371" s="106">
        <v>1964</v>
      </c>
      <c r="K371" s="189">
        <v>54</v>
      </c>
      <c r="L371" s="184" t="str">
        <f t="shared" si="28"/>
        <v>OK</v>
      </c>
      <c r="M371" s="3" t="s">
        <v>314</v>
      </c>
    </row>
    <row r="372" spans="1:13" ht="13.5">
      <c r="A372" s="3" t="s">
        <v>290</v>
      </c>
      <c r="B372" s="160" t="s">
        <v>1173</v>
      </c>
      <c r="C372" s="127" t="s">
        <v>1178</v>
      </c>
      <c r="D372" s="3" t="s">
        <v>1142</v>
      </c>
      <c r="E372" s="104"/>
      <c r="F372" s="3" t="str">
        <f t="shared" si="31"/>
        <v>む３７</v>
      </c>
      <c r="G372" s="3" t="str">
        <f t="shared" si="29"/>
        <v>村田彩子</v>
      </c>
      <c r="H372" s="1" t="str">
        <f t="shared" si="30"/>
        <v>村田八日市ＴＣ</v>
      </c>
      <c r="I372" s="188" t="s">
        <v>609</v>
      </c>
      <c r="J372" s="106">
        <v>1968</v>
      </c>
      <c r="K372" s="165">
        <v>50</v>
      </c>
      <c r="L372" s="184" t="str">
        <f t="shared" si="28"/>
        <v>OK</v>
      </c>
      <c r="M372" s="3" t="s">
        <v>515</v>
      </c>
    </row>
    <row r="373" spans="1:13" ht="13.5">
      <c r="A373" s="3" t="s">
        <v>291</v>
      </c>
      <c r="B373" s="160" t="s">
        <v>1179</v>
      </c>
      <c r="C373" s="190" t="s">
        <v>1170</v>
      </c>
      <c r="D373" s="3" t="s">
        <v>1142</v>
      </c>
      <c r="E373" s="104"/>
      <c r="F373" s="3" t="str">
        <f t="shared" si="31"/>
        <v>む３８</v>
      </c>
      <c r="G373" s="3" t="str">
        <f t="shared" si="29"/>
        <v>村川庸子</v>
      </c>
      <c r="H373" s="1" t="str">
        <f t="shared" si="30"/>
        <v>村田八日市ＴＣ</v>
      </c>
      <c r="I373" s="188" t="s">
        <v>609</v>
      </c>
      <c r="J373" s="106">
        <v>1969</v>
      </c>
      <c r="K373" s="165">
        <v>49</v>
      </c>
      <c r="L373" s="184" t="str">
        <f t="shared" si="28"/>
        <v>OK</v>
      </c>
      <c r="M373" s="3" t="s">
        <v>307</v>
      </c>
    </row>
    <row r="374" spans="1:13" ht="13.5">
      <c r="A374" s="3" t="s">
        <v>292</v>
      </c>
      <c r="B374" s="161" t="s">
        <v>1180</v>
      </c>
      <c r="C374" s="191" t="s">
        <v>1181</v>
      </c>
      <c r="D374" s="3" t="s">
        <v>1142</v>
      </c>
      <c r="E374" s="104"/>
      <c r="F374" s="3" t="str">
        <f t="shared" si="31"/>
        <v>む３９</v>
      </c>
      <c r="G374" s="3" t="str">
        <f t="shared" si="29"/>
        <v>藤井洋平</v>
      </c>
      <c r="H374" s="1" t="str">
        <f t="shared" si="30"/>
        <v>村田八日市ＴＣ</v>
      </c>
      <c r="I374" s="103" t="s">
        <v>601</v>
      </c>
      <c r="J374" s="106">
        <v>1991</v>
      </c>
      <c r="K374" s="192">
        <v>27</v>
      </c>
      <c r="L374" s="184" t="str">
        <f t="shared" si="28"/>
        <v>OK</v>
      </c>
      <c r="M374" s="127" t="s">
        <v>519</v>
      </c>
    </row>
    <row r="375" spans="1:13" ht="13.5">
      <c r="A375" s="3" t="s">
        <v>293</v>
      </c>
      <c r="B375" s="161" t="s">
        <v>1182</v>
      </c>
      <c r="C375" s="191" t="s">
        <v>1183</v>
      </c>
      <c r="D375" s="3" t="s">
        <v>1142</v>
      </c>
      <c r="E375" s="104"/>
      <c r="F375" s="3" t="str">
        <f t="shared" si="31"/>
        <v>む４０</v>
      </c>
      <c r="G375" s="3" t="str">
        <f t="shared" si="29"/>
        <v>田淵敏史</v>
      </c>
      <c r="H375" s="1" t="str">
        <f t="shared" si="30"/>
        <v>村田八日市ＴＣ</v>
      </c>
      <c r="I375" s="103" t="s">
        <v>601</v>
      </c>
      <c r="J375" s="106">
        <v>1991</v>
      </c>
      <c r="K375" s="192">
        <v>27</v>
      </c>
      <c r="L375" s="184" t="str">
        <f t="shared" si="28"/>
        <v>OK</v>
      </c>
      <c r="M375" s="127" t="s">
        <v>519</v>
      </c>
    </row>
    <row r="376" spans="1:13" ht="13.5">
      <c r="A376" s="3" t="s">
        <v>294</v>
      </c>
      <c r="B376" s="161" t="s">
        <v>1184</v>
      </c>
      <c r="C376" s="6" t="s">
        <v>1185</v>
      </c>
      <c r="D376" s="3" t="s">
        <v>1142</v>
      </c>
      <c r="E376" s="104"/>
      <c r="F376" s="3" t="str">
        <f t="shared" si="31"/>
        <v>む４１</v>
      </c>
      <c r="G376" s="3" t="str">
        <f t="shared" si="29"/>
        <v>穐山  航</v>
      </c>
      <c r="H376" s="1" t="str">
        <f t="shared" si="30"/>
        <v>村田八日市ＴＣ</v>
      </c>
      <c r="I376" s="103" t="s">
        <v>601</v>
      </c>
      <c r="J376" s="106">
        <v>1989</v>
      </c>
      <c r="K376" s="192">
        <v>29</v>
      </c>
      <c r="L376" s="184" t="str">
        <f t="shared" si="28"/>
        <v>OK</v>
      </c>
      <c r="M376" s="127" t="s">
        <v>519</v>
      </c>
    </row>
    <row r="377" spans="1:13" ht="13.5">
      <c r="A377" s="3" t="s">
        <v>295</v>
      </c>
      <c r="B377" s="161" t="s">
        <v>1176</v>
      </c>
      <c r="C377" s="6" t="s">
        <v>1186</v>
      </c>
      <c r="D377" s="3" t="s">
        <v>1142</v>
      </c>
      <c r="E377" s="104"/>
      <c r="F377" s="3" t="str">
        <f t="shared" si="31"/>
        <v>む４２</v>
      </c>
      <c r="G377" s="3" t="str">
        <f t="shared" si="29"/>
        <v>西村国太郎</v>
      </c>
      <c r="H377" s="1" t="str">
        <f t="shared" si="30"/>
        <v>村田八日市ＴＣ</v>
      </c>
      <c r="I377" s="103" t="s">
        <v>601</v>
      </c>
      <c r="J377" s="106">
        <v>1942</v>
      </c>
      <c r="K377" s="192">
        <v>76</v>
      </c>
      <c r="L377" s="184" t="str">
        <f t="shared" si="28"/>
        <v>OK</v>
      </c>
      <c r="M377" s="127" t="s">
        <v>519</v>
      </c>
    </row>
    <row r="378" spans="1:13" ht="13.5">
      <c r="A378" s="3" t="s">
        <v>296</v>
      </c>
      <c r="B378" s="160" t="s">
        <v>1187</v>
      </c>
      <c r="C378" s="177" t="s">
        <v>1188</v>
      </c>
      <c r="D378" s="3" t="s">
        <v>1142</v>
      </c>
      <c r="E378" s="104"/>
      <c r="F378" s="3" t="str">
        <f t="shared" si="31"/>
        <v>む４３</v>
      </c>
      <c r="G378" s="3" t="str">
        <f t="shared" si="29"/>
        <v>南井まどか</v>
      </c>
      <c r="H378" s="1" t="str">
        <f t="shared" si="30"/>
        <v>村田八日市ＴＣ</v>
      </c>
      <c r="I378" s="188" t="s">
        <v>609</v>
      </c>
      <c r="J378" s="106">
        <v>1994</v>
      </c>
      <c r="K378" s="192">
        <v>24</v>
      </c>
      <c r="L378" s="184" t="str">
        <f t="shared" si="28"/>
        <v>OK</v>
      </c>
      <c r="M378" s="3" t="s">
        <v>313</v>
      </c>
    </row>
    <row r="379" spans="1:13" ht="13.5">
      <c r="A379" s="3" t="s">
        <v>297</v>
      </c>
      <c r="B379" s="160" t="s">
        <v>1189</v>
      </c>
      <c r="C379" s="190" t="s">
        <v>1190</v>
      </c>
      <c r="D379" s="3" t="s">
        <v>1142</v>
      </c>
      <c r="E379" s="104"/>
      <c r="F379" s="3" t="str">
        <f t="shared" si="31"/>
        <v>む４４</v>
      </c>
      <c r="G379" s="3" t="str">
        <f t="shared" si="29"/>
        <v>澤田多佳美</v>
      </c>
      <c r="H379" s="1" t="str">
        <f t="shared" si="30"/>
        <v>村田八日市ＴＣ</v>
      </c>
      <c r="I379" s="188" t="s">
        <v>609</v>
      </c>
      <c r="J379" s="106">
        <v>1970</v>
      </c>
      <c r="K379" s="192">
        <v>48</v>
      </c>
      <c r="L379" s="184" t="str">
        <f t="shared" si="28"/>
        <v>OK</v>
      </c>
      <c r="M379" s="3" t="s">
        <v>314</v>
      </c>
    </row>
    <row r="380" spans="1:13" ht="13.5">
      <c r="A380" s="3" t="s">
        <v>298</v>
      </c>
      <c r="B380" s="161" t="s">
        <v>733</v>
      </c>
      <c r="C380" s="193" t="s">
        <v>1191</v>
      </c>
      <c r="D380" s="3" t="s">
        <v>1142</v>
      </c>
      <c r="E380" s="6"/>
      <c r="F380" s="3" t="str">
        <f t="shared" si="31"/>
        <v>む４５</v>
      </c>
      <c r="G380" s="3" t="str">
        <f t="shared" si="29"/>
        <v>杉山春澄</v>
      </c>
      <c r="H380" s="1" t="str">
        <f t="shared" si="30"/>
        <v>村田八日市ＴＣ</v>
      </c>
      <c r="I380" s="103" t="s">
        <v>601</v>
      </c>
      <c r="J380" s="106">
        <v>2004</v>
      </c>
      <c r="K380" s="192">
        <v>14</v>
      </c>
      <c r="L380" s="184" t="str">
        <f t="shared" si="28"/>
        <v>OK</v>
      </c>
      <c r="M380" s="3" t="s">
        <v>315</v>
      </c>
    </row>
    <row r="381" spans="1:13" s="126" customFormat="1" ht="13.5">
      <c r="A381" s="3" t="s">
        <v>299</v>
      </c>
      <c r="B381" s="161" t="s">
        <v>1192</v>
      </c>
      <c r="C381" s="193" t="s">
        <v>1193</v>
      </c>
      <c r="D381" s="3" t="s">
        <v>1142</v>
      </c>
      <c r="E381" s="6"/>
      <c r="F381" s="3" t="str">
        <f t="shared" si="31"/>
        <v>む４６</v>
      </c>
      <c r="G381" s="3" t="str">
        <f t="shared" si="29"/>
        <v>二上貴光</v>
      </c>
      <c r="H381" s="1" t="str">
        <f t="shared" si="30"/>
        <v>村田八日市ＴＣ</v>
      </c>
      <c r="I381" s="103" t="s">
        <v>601</v>
      </c>
      <c r="J381" s="106">
        <v>1990</v>
      </c>
      <c r="K381" s="192">
        <v>28</v>
      </c>
      <c r="L381" s="184" t="str">
        <f t="shared" si="28"/>
        <v>OK</v>
      </c>
      <c r="M381" s="171" t="s">
        <v>519</v>
      </c>
    </row>
    <row r="382" spans="1:13" s="126" customFormat="1" ht="13.5">
      <c r="A382" s="3" t="s">
        <v>300</v>
      </c>
      <c r="B382" s="161" t="s">
        <v>516</v>
      </c>
      <c r="C382" s="191" t="s">
        <v>1194</v>
      </c>
      <c r="D382" s="3" t="s">
        <v>1142</v>
      </c>
      <c r="E382" s="6"/>
      <c r="F382" s="3" t="str">
        <f t="shared" si="31"/>
        <v>む４７</v>
      </c>
      <c r="G382" s="3" t="str">
        <f t="shared" si="29"/>
        <v>山田義大</v>
      </c>
      <c r="H382" s="1" t="str">
        <f t="shared" si="30"/>
        <v>村田八日市ＴＣ</v>
      </c>
      <c r="I382" s="103" t="s">
        <v>601</v>
      </c>
      <c r="J382" s="106">
        <v>1992</v>
      </c>
      <c r="K382" s="192">
        <v>26</v>
      </c>
      <c r="L382" s="184" t="str">
        <f t="shared" si="28"/>
        <v>OK</v>
      </c>
      <c r="M382" s="171" t="s">
        <v>519</v>
      </c>
    </row>
    <row r="383" spans="1:13" s="126" customFormat="1" ht="13.5">
      <c r="A383" s="3" t="s">
        <v>301</v>
      </c>
      <c r="B383" s="161" t="s">
        <v>1195</v>
      </c>
      <c r="C383" s="104" t="s">
        <v>1196</v>
      </c>
      <c r="D383" s="3" t="s">
        <v>1142</v>
      </c>
      <c r="E383" s="104"/>
      <c r="F383" s="3" t="str">
        <f t="shared" si="31"/>
        <v>む４８</v>
      </c>
      <c r="G383" s="3" t="str">
        <f t="shared" si="29"/>
        <v>草野　亮</v>
      </c>
      <c r="H383" s="1" t="str">
        <f t="shared" si="30"/>
        <v>村田八日市ＴＣ</v>
      </c>
      <c r="I383" s="103" t="s">
        <v>601</v>
      </c>
      <c r="J383" s="106">
        <v>1962</v>
      </c>
      <c r="K383" s="189">
        <v>56</v>
      </c>
      <c r="L383" s="184" t="str">
        <f t="shared" si="28"/>
        <v>OK</v>
      </c>
      <c r="M383" s="171" t="s">
        <v>519</v>
      </c>
    </row>
    <row r="384" spans="1:13" s="126" customFormat="1" ht="13.5">
      <c r="A384" s="3" t="s">
        <v>302</v>
      </c>
      <c r="B384" s="160" t="s">
        <v>1197</v>
      </c>
      <c r="C384" s="127" t="s">
        <v>1198</v>
      </c>
      <c r="D384" s="3" t="s">
        <v>1142</v>
      </c>
      <c r="E384" s="104"/>
      <c r="F384" s="3" t="str">
        <f t="shared" si="31"/>
        <v>む４９</v>
      </c>
      <c r="G384" s="3" t="str">
        <f t="shared" si="29"/>
        <v>川東真央</v>
      </c>
      <c r="H384" s="1" t="str">
        <f t="shared" si="30"/>
        <v>村田八日市ＴＣ</v>
      </c>
      <c r="I384" s="188" t="s">
        <v>609</v>
      </c>
      <c r="J384" s="106">
        <v>1996</v>
      </c>
      <c r="K384" s="189">
        <v>22</v>
      </c>
      <c r="L384" s="184" t="str">
        <f t="shared" si="28"/>
        <v>OK</v>
      </c>
      <c r="M384" s="98" t="s">
        <v>306</v>
      </c>
    </row>
    <row r="385" spans="1:13" s="126" customFormat="1" ht="13.5">
      <c r="A385" s="3" t="s">
        <v>1199</v>
      </c>
      <c r="B385" s="161" t="s">
        <v>733</v>
      </c>
      <c r="C385" s="126" t="s">
        <v>1200</v>
      </c>
      <c r="D385" s="3" t="s">
        <v>1142</v>
      </c>
      <c r="E385" s="104"/>
      <c r="F385" s="3" t="str">
        <f t="shared" si="31"/>
        <v>む５０</v>
      </c>
      <c r="G385" s="3" t="str">
        <f t="shared" si="29"/>
        <v>杉山涼佑</v>
      </c>
      <c r="H385" s="1" t="str">
        <f t="shared" si="30"/>
        <v>村田八日市ＴＣ</v>
      </c>
      <c r="I385" s="103" t="s">
        <v>601</v>
      </c>
      <c r="J385" s="106">
        <v>2001</v>
      </c>
      <c r="K385" s="161">
        <v>17</v>
      </c>
      <c r="L385" s="184" t="str">
        <f t="shared" si="28"/>
        <v>OK</v>
      </c>
      <c r="M385" s="98" t="s">
        <v>314</v>
      </c>
    </row>
    <row r="386" spans="1:13" s="126" customFormat="1" ht="13.5">
      <c r="A386" s="162"/>
      <c r="B386" s="145"/>
      <c r="C386" s="145"/>
      <c r="D386" s="161"/>
      <c r="F386" s="3"/>
      <c r="G386" s="104"/>
      <c r="H386" s="161"/>
      <c r="I386" s="145"/>
      <c r="J386" s="6"/>
      <c r="K386" s="103"/>
      <c r="L386" s="184">
        <f t="shared" si="28"/>
      </c>
      <c r="M386" s="161"/>
    </row>
    <row r="387" spans="1:12" s="126" customFormat="1" ht="13.5">
      <c r="A387" s="162"/>
      <c r="D387" s="161"/>
      <c r="F387" s="3"/>
      <c r="K387" s="103"/>
      <c r="L387" s="184">
        <f t="shared" si="28"/>
      </c>
    </row>
    <row r="388" spans="1:14" s="194" customFormat="1" ht="13.5">
      <c r="A388" s="162"/>
      <c r="B388" s="126"/>
      <c r="C388" s="126"/>
      <c r="D388" s="126"/>
      <c r="E388" s="126"/>
      <c r="F388" s="3"/>
      <c r="G388" s="126"/>
      <c r="H388" s="126"/>
      <c r="I388" s="126"/>
      <c r="J388" s="126"/>
      <c r="K388" s="126"/>
      <c r="L388" s="106"/>
      <c r="M388" s="126"/>
      <c r="N388" s="126"/>
    </row>
    <row r="389" spans="1:14" s="194" customFormat="1" ht="13.5">
      <c r="A389" s="162"/>
      <c r="B389" s="126"/>
      <c r="C389" s="126"/>
      <c r="D389" s="126"/>
      <c r="E389" s="126"/>
      <c r="F389" s="3"/>
      <c r="G389" s="126"/>
      <c r="H389" s="126"/>
      <c r="I389" s="126"/>
      <c r="J389" s="126"/>
      <c r="K389" s="126"/>
      <c r="L389" s="106"/>
      <c r="M389" s="126"/>
      <c r="N389" s="126"/>
    </row>
    <row r="390" spans="1:12" s="126" customFormat="1" ht="13.5">
      <c r="A390" s="162"/>
      <c r="F390" s="3"/>
      <c r="L390" s="106">
        <f aca="true" t="shared" si="32" ref="L390:L396">IF(G390="","",IF(COUNTIF($G$6:$G$596,G390)&gt;1,"2重登録","OK"))</f>
      </c>
    </row>
    <row r="391" spans="2:13" ht="13.5">
      <c r="B391" s="5"/>
      <c r="C391" s="5"/>
      <c r="D391" s="161"/>
      <c r="E391" s="104"/>
      <c r="G391" s="104"/>
      <c r="H391" s="161"/>
      <c r="I391" s="161"/>
      <c r="J391" s="195"/>
      <c r="K391" s="103">
        <f aca="true" t="shared" si="33" ref="K391:K396">IF(J391="","",(2017-J391))</f>
      </c>
      <c r="L391" s="106">
        <f t="shared" si="32"/>
      </c>
      <c r="M391" s="161"/>
    </row>
    <row r="392" spans="2:13" ht="13.5">
      <c r="B392" s="5"/>
      <c r="C392" s="5"/>
      <c r="D392" s="161"/>
      <c r="E392" s="104"/>
      <c r="G392" s="104"/>
      <c r="H392" s="161"/>
      <c r="I392" s="161"/>
      <c r="J392" s="195"/>
      <c r="K392" s="103">
        <f t="shared" si="33"/>
      </c>
      <c r="L392" s="106">
        <f t="shared" si="32"/>
      </c>
      <c r="M392" s="161"/>
    </row>
    <row r="393" spans="2:13" ht="13.5">
      <c r="B393" s="5"/>
      <c r="C393" s="5"/>
      <c r="D393" s="161"/>
      <c r="E393" s="104"/>
      <c r="G393" s="104"/>
      <c r="H393" s="161"/>
      <c r="I393" s="161"/>
      <c r="J393" s="195"/>
      <c r="K393" s="103">
        <f t="shared" si="33"/>
      </c>
      <c r="L393" s="106">
        <f t="shared" si="32"/>
      </c>
      <c r="M393" s="161"/>
    </row>
    <row r="394" spans="2:13" ht="13.5">
      <c r="B394" s="5"/>
      <c r="C394" s="5"/>
      <c r="D394" s="161"/>
      <c r="E394" s="104"/>
      <c r="G394" s="104"/>
      <c r="H394" s="161"/>
      <c r="I394" s="161"/>
      <c r="J394" s="195"/>
      <c r="K394" s="103">
        <f t="shared" si="33"/>
      </c>
      <c r="L394" s="106">
        <f t="shared" si="32"/>
      </c>
      <c r="M394" s="161"/>
    </row>
    <row r="395" spans="2:13" ht="13.5">
      <c r="B395" s="5"/>
      <c r="C395" s="5"/>
      <c r="D395" s="161"/>
      <c r="E395" s="104"/>
      <c r="G395" s="104"/>
      <c r="H395" s="161"/>
      <c r="I395" s="161"/>
      <c r="J395" s="195"/>
      <c r="K395" s="103">
        <f t="shared" si="33"/>
      </c>
      <c r="L395" s="106">
        <f t="shared" si="32"/>
      </c>
      <c r="M395" s="161"/>
    </row>
    <row r="396" spans="2:13" ht="13.5">
      <c r="B396" s="104"/>
      <c r="C396" s="104"/>
      <c r="D396" s="104"/>
      <c r="E396" s="104"/>
      <c r="G396" s="104"/>
      <c r="H396" s="104"/>
      <c r="I396" s="2"/>
      <c r="J396" s="125"/>
      <c r="K396" s="103">
        <f t="shared" si="33"/>
      </c>
      <c r="L396" s="106">
        <f t="shared" si="32"/>
      </c>
      <c r="M396" s="90"/>
    </row>
    <row r="397" spans="2:11" s="126" customFormat="1" ht="13.5">
      <c r="B397" s="624" t="s">
        <v>1201</v>
      </c>
      <c r="C397" s="624"/>
      <c r="D397" s="625" t="s">
        <v>1202</v>
      </c>
      <c r="E397" s="625"/>
      <c r="F397" s="625"/>
      <c r="G397" s="625"/>
      <c r="H397" s="3" t="s">
        <v>597</v>
      </c>
      <c r="I397" s="626" t="s">
        <v>598</v>
      </c>
      <c r="J397" s="626"/>
      <c r="K397" s="626"/>
    </row>
    <row r="398" spans="2:11" s="126" customFormat="1" ht="13.5">
      <c r="B398" s="624"/>
      <c r="C398" s="624"/>
      <c r="D398" s="625"/>
      <c r="E398" s="625"/>
      <c r="F398" s="625"/>
      <c r="G398" s="625"/>
      <c r="H398" s="86">
        <f>COUNTIF(M401:M435,"東近江市")</f>
        <v>4</v>
      </c>
      <c r="I398" s="627">
        <f>(H398/RIGHT(F433,2))</f>
        <v>0.12121212121212122</v>
      </c>
      <c r="J398" s="627"/>
      <c r="K398" s="627"/>
    </row>
    <row r="399" spans="1:13" s="126" customFormat="1" ht="13.5">
      <c r="A399" s="3"/>
      <c r="B399" s="104" t="s">
        <v>412</v>
      </c>
      <c r="C399" s="104"/>
      <c r="D399" s="85"/>
      <c r="E399" s="3"/>
      <c r="F399" s="106"/>
      <c r="G399" s="3"/>
      <c r="H399" s="3"/>
      <c r="I399" s="3"/>
      <c r="J399" s="1"/>
      <c r="K399" s="103"/>
      <c r="L399" s="106"/>
      <c r="M399" s="3"/>
    </row>
    <row r="400" spans="1:13" s="126" customFormat="1" ht="13.5">
      <c r="A400" s="3"/>
      <c r="B400" s="637" t="s">
        <v>1203</v>
      </c>
      <c r="C400" s="632"/>
      <c r="D400" s="3"/>
      <c r="E400" s="3"/>
      <c r="F400" s="106"/>
      <c r="G400" s="3" t="str">
        <f aca="true" t="shared" si="34" ref="G400:G436">B400&amp;C400</f>
        <v>湖東プラチナ</v>
      </c>
      <c r="H400" s="3"/>
      <c r="I400" s="3"/>
      <c r="J400" s="1"/>
      <c r="K400" s="103" t="s">
        <v>1204</v>
      </c>
      <c r="L400" s="106"/>
      <c r="M400" s="3"/>
    </row>
    <row r="401" spans="1:13" s="126" customFormat="1" ht="13.5">
      <c r="A401" s="3" t="s">
        <v>303</v>
      </c>
      <c r="B401" s="104" t="s">
        <v>1205</v>
      </c>
      <c r="C401" s="104" t="s">
        <v>1206</v>
      </c>
      <c r="D401" s="3" t="s">
        <v>412</v>
      </c>
      <c r="E401" s="3"/>
      <c r="F401" s="106" t="str">
        <f aca="true" t="shared" si="35" ref="F401:F435">A401</f>
        <v>ぷ０１</v>
      </c>
      <c r="G401" s="3" t="str">
        <f t="shared" si="34"/>
        <v>大林　久</v>
      </c>
      <c r="H401" s="2" t="s">
        <v>1203</v>
      </c>
      <c r="I401" s="2" t="s">
        <v>601</v>
      </c>
      <c r="J401" s="100">
        <v>1938</v>
      </c>
      <c r="K401" s="1">
        <f>IF(J401="","",(2018-J401))</f>
        <v>80</v>
      </c>
      <c r="L401" s="106" t="str">
        <f aca="true" t="shared" si="36" ref="L401:L436">IF(G401="","",IF(COUNTIF($G$6:$G$596,G401)&gt;1,"2重登録","OK"))</f>
        <v>OK</v>
      </c>
      <c r="M401" s="104" t="s">
        <v>873</v>
      </c>
    </row>
    <row r="402" spans="1:13" s="126" customFormat="1" ht="13.5">
      <c r="A402" s="3" t="s">
        <v>304</v>
      </c>
      <c r="B402" s="104" t="s">
        <v>559</v>
      </c>
      <c r="C402" s="104" t="s">
        <v>1207</v>
      </c>
      <c r="D402" s="3" t="s">
        <v>412</v>
      </c>
      <c r="E402" s="6"/>
      <c r="F402" s="106" t="str">
        <f t="shared" si="35"/>
        <v>ぷ０２</v>
      </c>
      <c r="G402" s="3" t="str">
        <f t="shared" si="34"/>
        <v>高田洋治</v>
      </c>
      <c r="H402" s="2" t="s">
        <v>1203</v>
      </c>
      <c r="I402" s="2" t="s">
        <v>601</v>
      </c>
      <c r="J402" s="100">
        <v>1942</v>
      </c>
      <c r="K402" s="1">
        <f aca="true" t="shared" si="37" ref="K402:K435">IF(J402="","",(2018-J402))</f>
        <v>76</v>
      </c>
      <c r="L402" s="106" t="str">
        <f t="shared" si="36"/>
        <v>OK</v>
      </c>
      <c r="M402" s="104" t="s">
        <v>873</v>
      </c>
    </row>
    <row r="403" spans="1:13" s="126" customFormat="1" ht="13.5">
      <c r="A403" s="3" t="s">
        <v>1208</v>
      </c>
      <c r="B403" s="104" t="s">
        <v>1209</v>
      </c>
      <c r="C403" s="104" t="s">
        <v>1210</v>
      </c>
      <c r="D403" s="3" t="s">
        <v>412</v>
      </c>
      <c r="E403" s="6"/>
      <c r="F403" s="106" t="str">
        <f t="shared" si="35"/>
        <v>ぷ０３</v>
      </c>
      <c r="G403" s="3" t="str">
        <f t="shared" si="34"/>
        <v>中野　潤</v>
      </c>
      <c r="H403" s="2" t="s">
        <v>1203</v>
      </c>
      <c r="I403" s="2" t="s">
        <v>601</v>
      </c>
      <c r="J403" s="100">
        <v>1948</v>
      </c>
      <c r="K403" s="1">
        <f t="shared" si="37"/>
        <v>70</v>
      </c>
      <c r="L403" s="106" t="str">
        <f t="shared" si="36"/>
        <v>OK</v>
      </c>
      <c r="M403" s="104" t="s">
        <v>876</v>
      </c>
    </row>
    <row r="404" spans="1:13" s="126" customFormat="1" ht="13.5">
      <c r="A404" s="3" t="s">
        <v>1211</v>
      </c>
      <c r="B404" s="104" t="s">
        <v>1209</v>
      </c>
      <c r="C404" s="104" t="s">
        <v>761</v>
      </c>
      <c r="D404" s="3" t="s">
        <v>412</v>
      </c>
      <c r="E404" s="6"/>
      <c r="F404" s="106" t="str">
        <f t="shared" si="35"/>
        <v>ぷ０４</v>
      </c>
      <c r="G404" s="3" t="str">
        <f t="shared" si="34"/>
        <v>中野哲也</v>
      </c>
      <c r="H404" s="2" t="s">
        <v>1203</v>
      </c>
      <c r="I404" s="2" t="s">
        <v>601</v>
      </c>
      <c r="J404" s="100">
        <v>1947</v>
      </c>
      <c r="K404" s="1">
        <f t="shared" si="37"/>
        <v>71</v>
      </c>
      <c r="L404" s="106" t="str">
        <f t="shared" si="36"/>
        <v>OK</v>
      </c>
      <c r="M404" s="104" t="s">
        <v>873</v>
      </c>
    </row>
    <row r="405" spans="1:13" s="126" customFormat="1" ht="13.5">
      <c r="A405" s="3" t="s">
        <v>1212</v>
      </c>
      <c r="B405" s="3" t="s">
        <v>1213</v>
      </c>
      <c r="C405" s="3" t="s">
        <v>1214</v>
      </c>
      <c r="D405" s="3" t="s">
        <v>412</v>
      </c>
      <c r="F405" s="106" t="str">
        <f>A405</f>
        <v>ぷ０５</v>
      </c>
      <c r="G405" s="3" t="str">
        <f t="shared" si="34"/>
        <v>堀江孝信</v>
      </c>
      <c r="H405" s="114" t="s">
        <v>1215</v>
      </c>
      <c r="I405" s="2" t="s">
        <v>23</v>
      </c>
      <c r="J405" s="100">
        <v>1942</v>
      </c>
      <c r="K405" s="1">
        <f t="shared" si="37"/>
        <v>76</v>
      </c>
      <c r="L405" s="106" t="str">
        <f t="shared" si="36"/>
        <v>OK</v>
      </c>
      <c r="M405" s="196" t="s">
        <v>873</v>
      </c>
    </row>
    <row r="406" spans="1:13" s="126" customFormat="1" ht="13.5">
      <c r="A406" s="3" t="s">
        <v>1216</v>
      </c>
      <c r="B406" s="104" t="s">
        <v>1217</v>
      </c>
      <c r="C406" s="104" t="s">
        <v>1218</v>
      </c>
      <c r="D406" s="3" t="s">
        <v>412</v>
      </c>
      <c r="E406" s="6"/>
      <c r="F406" s="106" t="str">
        <f t="shared" si="35"/>
        <v>ぷ０６</v>
      </c>
      <c r="G406" s="3" t="str">
        <f t="shared" si="34"/>
        <v>羽田昭夫</v>
      </c>
      <c r="H406" s="2" t="s">
        <v>1203</v>
      </c>
      <c r="I406" s="2" t="s">
        <v>601</v>
      </c>
      <c r="J406" s="100">
        <v>1943</v>
      </c>
      <c r="K406" s="1">
        <f t="shared" si="37"/>
        <v>75</v>
      </c>
      <c r="L406" s="106" t="str">
        <f t="shared" si="36"/>
        <v>OK</v>
      </c>
      <c r="M406" s="166" t="s">
        <v>16</v>
      </c>
    </row>
    <row r="407" spans="1:13" s="126" customFormat="1" ht="13.5">
      <c r="A407" s="3" t="s">
        <v>1219</v>
      </c>
      <c r="B407" s="104" t="s">
        <v>1220</v>
      </c>
      <c r="C407" s="104" t="s">
        <v>1221</v>
      </c>
      <c r="D407" s="3" t="s">
        <v>412</v>
      </c>
      <c r="E407" s="6"/>
      <c r="F407" s="106" t="str">
        <f t="shared" si="35"/>
        <v>ぷ０７</v>
      </c>
      <c r="G407" s="3" t="str">
        <f t="shared" si="34"/>
        <v>樋山達哉</v>
      </c>
      <c r="H407" s="2" t="s">
        <v>1203</v>
      </c>
      <c r="I407" s="2" t="s">
        <v>601</v>
      </c>
      <c r="J407" s="100">
        <v>1944</v>
      </c>
      <c r="K407" s="1">
        <f t="shared" si="37"/>
        <v>74</v>
      </c>
      <c r="L407" s="106" t="str">
        <f t="shared" si="36"/>
        <v>OK</v>
      </c>
      <c r="M407" s="104" t="s">
        <v>871</v>
      </c>
    </row>
    <row r="408" spans="1:13" s="126" customFormat="1" ht="13.5">
      <c r="A408" s="3" t="s">
        <v>1222</v>
      </c>
      <c r="B408" s="104" t="s">
        <v>1086</v>
      </c>
      <c r="C408" s="104" t="s">
        <v>1223</v>
      </c>
      <c r="D408" s="3" t="s">
        <v>412</v>
      </c>
      <c r="E408" s="6"/>
      <c r="F408" s="106" t="str">
        <f t="shared" si="35"/>
        <v>ぷ０８</v>
      </c>
      <c r="G408" s="3" t="str">
        <f t="shared" si="34"/>
        <v>藤本昌彦</v>
      </c>
      <c r="H408" s="2" t="s">
        <v>1203</v>
      </c>
      <c r="I408" s="2" t="s">
        <v>601</v>
      </c>
      <c r="J408" s="100">
        <v>1939</v>
      </c>
      <c r="K408" s="1">
        <f t="shared" si="37"/>
        <v>79</v>
      </c>
      <c r="L408" s="106" t="str">
        <f t="shared" si="36"/>
        <v>OK</v>
      </c>
      <c r="M408" s="104" t="s">
        <v>873</v>
      </c>
    </row>
    <row r="409" spans="1:13" s="126" customFormat="1" ht="13.5">
      <c r="A409" s="3" t="s">
        <v>1224</v>
      </c>
      <c r="B409" s="104" t="s">
        <v>1225</v>
      </c>
      <c r="C409" s="104" t="s">
        <v>612</v>
      </c>
      <c r="D409" s="3" t="s">
        <v>412</v>
      </c>
      <c r="E409" s="6"/>
      <c r="F409" s="106" t="str">
        <f t="shared" si="35"/>
        <v>ぷ０９</v>
      </c>
      <c r="G409" s="3" t="str">
        <f t="shared" si="34"/>
        <v>安田和彦</v>
      </c>
      <c r="H409" s="2" t="s">
        <v>1203</v>
      </c>
      <c r="I409" s="2" t="s">
        <v>601</v>
      </c>
      <c r="J409" s="100">
        <v>1945</v>
      </c>
      <c r="K409" s="1">
        <f t="shared" si="37"/>
        <v>73</v>
      </c>
      <c r="L409" s="106" t="str">
        <f t="shared" si="36"/>
        <v>OK</v>
      </c>
      <c r="M409" s="104" t="s">
        <v>873</v>
      </c>
    </row>
    <row r="410" spans="1:13" s="126" customFormat="1" ht="13.5">
      <c r="A410" s="3" t="s">
        <v>1226</v>
      </c>
      <c r="B410" s="104" t="s">
        <v>1227</v>
      </c>
      <c r="C410" s="104" t="s">
        <v>1228</v>
      </c>
      <c r="D410" s="3" t="s">
        <v>412</v>
      </c>
      <c r="E410" s="6"/>
      <c r="F410" s="106" t="str">
        <f t="shared" si="35"/>
        <v>ぷ１０</v>
      </c>
      <c r="G410" s="3" t="str">
        <f t="shared" si="34"/>
        <v>吉田知司</v>
      </c>
      <c r="H410" s="2" t="s">
        <v>1203</v>
      </c>
      <c r="I410" s="2" t="s">
        <v>601</v>
      </c>
      <c r="J410" s="100">
        <v>1948</v>
      </c>
      <c r="K410" s="1">
        <f t="shared" si="37"/>
        <v>70</v>
      </c>
      <c r="L410" s="106" t="str">
        <f t="shared" si="36"/>
        <v>OK</v>
      </c>
      <c r="M410" s="127" t="s">
        <v>860</v>
      </c>
    </row>
    <row r="411" spans="1:13" s="126" customFormat="1" ht="13.5">
      <c r="A411" s="3" t="s">
        <v>1229</v>
      </c>
      <c r="B411" s="104" t="s">
        <v>777</v>
      </c>
      <c r="C411" s="104" t="s">
        <v>1230</v>
      </c>
      <c r="D411" s="3" t="s">
        <v>412</v>
      </c>
      <c r="E411" s="3"/>
      <c r="F411" s="106" t="str">
        <f>A411</f>
        <v>ぷ１１</v>
      </c>
      <c r="G411" s="3" t="str">
        <f t="shared" si="34"/>
        <v>山田直八</v>
      </c>
      <c r="H411" s="2" t="s">
        <v>1203</v>
      </c>
      <c r="I411" s="2" t="s">
        <v>601</v>
      </c>
      <c r="J411" s="100">
        <v>1972</v>
      </c>
      <c r="K411" s="1">
        <f t="shared" si="37"/>
        <v>46</v>
      </c>
      <c r="L411" s="106" t="str">
        <f t="shared" si="36"/>
        <v>OK</v>
      </c>
      <c r="M411" s="104" t="s">
        <v>871</v>
      </c>
    </row>
    <row r="412" spans="1:13" s="126" customFormat="1" ht="13.5">
      <c r="A412" s="3" t="s">
        <v>1231</v>
      </c>
      <c r="B412" s="104" t="s">
        <v>1232</v>
      </c>
      <c r="C412" s="104" t="s">
        <v>1233</v>
      </c>
      <c r="D412" s="3" t="s">
        <v>412</v>
      </c>
      <c r="E412" s="3"/>
      <c r="F412" s="106" t="str">
        <f>A412</f>
        <v>ぷ１２</v>
      </c>
      <c r="G412" s="3" t="str">
        <f t="shared" si="34"/>
        <v>新屋正男</v>
      </c>
      <c r="H412" s="2" t="s">
        <v>1203</v>
      </c>
      <c r="I412" s="2" t="s">
        <v>23</v>
      </c>
      <c r="J412" s="100">
        <v>1943</v>
      </c>
      <c r="K412" s="1">
        <f t="shared" si="37"/>
        <v>75</v>
      </c>
      <c r="L412" s="106" t="str">
        <f t="shared" si="36"/>
        <v>OK</v>
      </c>
      <c r="M412" s="104" t="s">
        <v>873</v>
      </c>
    </row>
    <row r="413" spans="1:13" s="126" customFormat="1" ht="13.5">
      <c r="A413" s="3" t="s">
        <v>1234</v>
      </c>
      <c r="B413" s="104" t="s">
        <v>505</v>
      </c>
      <c r="C413" s="104" t="s">
        <v>1235</v>
      </c>
      <c r="D413" s="3" t="s">
        <v>412</v>
      </c>
      <c r="E413" s="3"/>
      <c r="F413" s="106" t="str">
        <f>A413</f>
        <v>ぷ１３</v>
      </c>
      <c r="G413" s="3" t="str">
        <f t="shared" si="34"/>
        <v>青木保憲</v>
      </c>
      <c r="H413" s="2" t="s">
        <v>1203</v>
      </c>
      <c r="I413" s="2" t="s">
        <v>23</v>
      </c>
      <c r="J413" s="100">
        <v>1949</v>
      </c>
      <c r="K413" s="1">
        <f t="shared" si="37"/>
        <v>69</v>
      </c>
      <c r="L413" s="106" t="str">
        <f t="shared" si="36"/>
        <v>OK</v>
      </c>
      <c r="M413" s="104" t="s">
        <v>873</v>
      </c>
    </row>
    <row r="414" spans="1:13" s="126" customFormat="1" ht="13.5">
      <c r="A414" s="3" t="s">
        <v>1236</v>
      </c>
      <c r="B414" s="104" t="s">
        <v>614</v>
      </c>
      <c r="C414" s="104" t="s">
        <v>1237</v>
      </c>
      <c r="D414" s="3" t="s">
        <v>412</v>
      </c>
      <c r="E414" s="3"/>
      <c r="F414" s="106" t="str">
        <f>A414</f>
        <v>ぷ１４</v>
      </c>
      <c r="G414" s="3" t="str">
        <f t="shared" si="34"/>
        <v>谷口一男</v>
      </c>
      <c r="H414" s="2" t="s">
        <v>1203</v>
      </c>
      <c r="I414" s="2" t="s">
        <v>23</v>
      </c>
      <c r="J414" s="197">
        <v>1953</v>
      </c>
      <c r="K414" s="1">
        <f t="shared" si="37"/>
        <v>65</v>
      </c>
      <c r="L414" s="106" t="str">
        <f t="shared" si="36"/>
        <v>OK</v>
      </c>
      <c r="M414" s="198" t="s">
        <v>864</v>
      </c>
    </row>
    <row r="415" spans="1:13" s="126" customFormat="1" ht="13.5">
      <c r="A415" s="3" t="s">
        <v>1238</v>
      </c>
      <c r="B415" s="199" t="s">
        <v>1239</v>
      </c>
      <c r="C415" s="199" t="s">
        <v>1240</v>
      </c>
      <c r="D415" s="3" t="s">
        <v>412</v>
      </c>
      <c r="E415" s="6"/>
      <c r="F415" s="106" t="str">
        <f t="shared" si="35"/>
        <v>ぷ１５</v>
      </c>
      <c r="G415" s="3" t="str">
        <f t="shared" si="34"/>
        <v>小柳寛明</v>
      </c>
      <c r="H415" s="2" t="s">
        <v>1203</v>
      </c>
      <c r="I415" s="2" t="s">
        <v>23</v>
      </c>
      <c r="J415" s="100">
        <v>1943</v>
      </c>
      <c r="K415" s="1">
        <f t="shared" si="37"/>
        <v>75</v>
      </c>
      <c r="L415" s="106" t="str">
        <f t="shared" si="36"/>
        <v>OK</v>
      </c>
      <c r="M415" s="104" t="s">
        <v>873</v>
      </c>
    </row>
    <row r="416" spans="1:13" s="126" customFormat="1" ht="13.5">
      <c r="A416" s="3" t="s">
        <v>1241</v>
      </c>
      <c r="B416" s="3" t="s">
        <v>1242</v>
      </c>
      <c r="C416" s="3" t="s">
        <v>1243</v>
      </c>
      <c r="D416" s="3" t="s">
        <v>412</v>
      </c>
      <c r="E416" s="6"/>
      <c r="F416" s="106" t="str">
        <f t="shared" si="35"/>
        <v>ぷ１６</v>
      </c>
      <c r="G416" s="3" t="str">
        <f t="shared" si="34"/>
        <v>関塚清茂</v>
      </c>
      <c r="H416" s="2" t="s">
        <v>1203</v>
      </c>
      <c r="I416" s="2" t="s">
        <v>23</v>
      </c>
      <c r="J416" s="100">
        <v>1951</v>
      </c>
      <c r="K416" s="1">
        <f t="shared" si="37"/>
        <v>67</v>
      </c>
      <c r="L416" s="106" t="str">
        <f t="shared" si="36"/>
        <v>OK</v>
      </c>
      <c r="M416" s="104" t="s">
        <v>873</v>
      </c>
    </row>
    <row r="417" spans="1:13" s="126" customFormat="1" ht="13.5">
      <c r="A417" s="3" t="s">
        <v>1244</v>
      </c>
      <c r="B417" s="90" t="s">
        <v>2</v>
      </c>
      <c r="C417" s="90" t="s">
        <v>1245</v>
      </c>
      <c r="D417" s="3" t="s">
        <v>412</v>
      </c>
      <c r="F417" s="106" t="str">
        <f>A417</f>
        <v>ぷ１７</v>
      </c>
      <c r="G417" s="3" t="str">
        <f t="shared" si="34"/>
        <v>北川美由紀</v>
      </c>
      <c r="H417" s="2" t="s">
        <v>1203</v>
      </c>
      <c r="I417" s="159" t="s">
        <v>840</v>
      </c>
      <c r="J417" s="100">
        <v>1949</v>
      </c>
      <c r="K417" s="1">
        <f t="shared" si="37"/>
        <v>69</v>
      </c>
      <c r="L417" s="106" t="str">
        <f t="shared" si="36"/>
        <v>OK</v>
      </c>
      <c r="M417" s="104" t="s">
        <v>871</v>
      </c>
    </row>
    <row r="418" spans="1:13" s="126" customFormat="1" ht="13.5">
      <c r="A418" s="3" t="s">
        <v>1246</v>
      </c>
      <c r="B418" s="3" t="s">
        <v>1247</v>
      </c>
      <c r="C418" s="3" t="s">
        <v>1248</v>
      </c>
      <c r="D418" s="3" t="s">
        <v>412</v>
      </c>
      <c r="E418" s="6"/>
      <c r="F418" s="106" t="str">
        <f t="shared" si="35"/>
        <v>ぷ１８</v>
      </c>
      <c r="G418" s="3" t="str">
        <f t="shared" si="34"/>
        <v>早川　浩</v>
      </c>
      <c r="H418" s="2" t="s">
        <v>1203</v>
      </c>
      <c r="I418" s="2" t="s">
        <v>23</v>
      </c>
      <c r="J418" s="100">
        <v>1948</v>
      </c>
      <c r="K418" s="1">
        <f t="shared" si="37"/>
        <v>70</v>
      </c>
      <c r="L418" s="106" t="str">
        <f t="shared" si="36"/>
        <v>OK</v>
      </c>
      <c r="M418" s="3" t="s">
        <v>553</v>
      </c>
    </row>
    <row r="419" spans="1:13" s="126" customFormat="1" ht="13.5">
      <c r="A419" s="3" t="s">
        <v>1249</v>
      </c>
      <c r="B419" s="90" t="s">
        <v>1250</v>
      </c>
      <c r="C419" s="90" t="s">
        <v>1251</v>
      </c>
      <c r="D419" s="3" t="s">
        <v>412</v>
      </c>
      <c r="E419" s="6"/>
      <c r="F419" s="106" t="str">
        <f t="shared" si="35"/>
        <v>ぷ１９</v>
      </c>
      <c r="G419" s="3" t="str">
        <f t="shared" si="34"/>
        <v>平野志津子</v>
      </c>
      <c r="H419" s="2" t="s">
        <v>1203</v>
      </c>
      <c r="I419" s="159" t="s">
        <v>840</v>
      </c>
      <c r="J419" s="100">
        <v>1956</v>
      </c>
      <c r="K419" s="1">
        <f t="shared" si="37"/>
        <v>62</v>
      </c>
      <c r="L419" s="106" t="str">
        <f t="shared" si="36"/>
        <v>OK</v>
      </c>
      <c r="M419" s="104" t="s">
        <v>873</v>
      </c>
    </row>
    <row r="420" spans="1:13" s="126" customFormat="1" ht="13.5">
      <c r="A420" s="3" t="s">
        <v>1252</v>
      </c>
      <c r="B420" s="90" t="s">
        <v>1253</v>
      </c>
      <c r="C420" s="90" t="s">
        <v>1254</v>
      </c>
      <c r="D420" s="3" t="s">
        <v>412</v>
      </c>
      <c r="E420" s="6"/>
      <c r="F420" s="106" t="str">
        <f t="shared" si="35"/>
        <v>ぷ２０</v>
      </c>
      <c r="G420" s="3" t="str">
        <f t="shared" si="34"/>
        <v>堀部品子</v>
      </c>
      <c r="H420" s="2" t="s">
        <v>1203</v>
      </c>
      <c r="I420" s="159" t="s">
        <v>840</v>
      </c>
      <c r="J420" s="100">
        <v>1951</v>
      </c>
      <c r="K420" s="1">
        <f t="shared" si="37"/>
        <v>67</v>
      </c>
      <c r="L420" s="106" t="str">
        <f t="shared" si="36"/>
        <v>OK</v>
      </c>
      <c r="M420" s="127" t="s">
        <v>860</v>
      </c>
    </row>
    <row r="421" spans="1:13" s="126" customFormat="1" ht="13.5">
      <c r="A421" s="3" t="s">
        <v>1255</v>
      </c>
      <c r="B421" s="90" t="s">
        <v>1256</v>
      </c>
      <c r="C421" s="90" t="s">
        <v>1257</v>
      </c>
      <c r="D421" s="3" t="s">
        <v>412</v>
      </c>
      <c r="E421" s="6"/>
      <c r="F421" s="106" t="str">
        <f>A421</f>
        <v>ぷ２１</v>
      </c>
      <c r="G421" s="3" t="str">
        <f t="shared" si="34"/>
        <v>森谷洋子</v>
      </c>
      <c r="H421" s="2" t="s">
        <v>1203</v>
      </c>
      <c r="I421" s="159" t="s">
        <v>840</v>
      </c>
      <c r="J421" s="100">
        <v>1951</v>
      </c>
      <c r="K421" s="1">
        <f t="shared" si="37"/>
        <v>67</v>
      </c>
      <c r="L421" s="106" t="str">
        <f t="shared" si="36"/>
        <v>OK</v>
      </c>
      <c r="M421" s="104" t="s">
        <v>871</v>
      </c>
    </row>
    <row r="422" spans="1:13" s="126" customFormat="1" ht="13.5">
      <c r="A422" s="3" t="s">
        <v>1258</v>
      </c>
      <c r="B422" s="90" t="s">
        <v>1259</v>
      </c>
      <c r="C422" s="90" t="s">
        <v>1260</v>
      </c>
      <c r="D422" s="3" t="s">
        <v>412</v>
      </c>
      <c r="F422" s="106" t="str">
        <f t="shared" si="35"/>
        <v>ぷ２２</v>
      </c>
      <c r="G422" s="3" t="str">
        <f t="shared" si="34"/>
        <v>川勝豊子</v>
      </c>
      <c r="H422" s="2" t="s">
        <v>1203</v>
      </c>
      <c r="I422" s="159" t="s">
        <v>840</v>
      </c>
      <c r="J422" s="100">
        <v>1946</v>
      </c>
      <c r="K422" s="1">
        <f t="shared" si="37"/>
        <v>72</v>
      </c>
      <c r="L422" s="106" t="str">
        <f t="shared" si="36"/>
        <v>OK</v>
      </c>
      <c r="M422" s="104" t="s">
        <v>884</v>
      </c>
    </row>
    <row r="423" spans="1:13" s="126" customFormat="1" ht="13.5">
      <c r="A423" s="3" t="s">
        <v>1261</v>
      </c>
      <c r="B423" s="90" t="s">
        <v>1262</v>
      </c>
      <c r="C423" s="90" t="s">
        <v>1263</v>
      </c>
      <c r="D423" s="3" t="s">
        <v>412</v>
      </c>
      <c r="E423" s="6"/>
      <c r="F423" s="106" t="str">
        <f t="shared" si="35"/>
        <v>ぷ２３</v>
      </c>
      <c r="G423" s="3" t="str">
        <f t="shared" si="34"/>
        <v>田邉俊子</v>
      </c>
      <c r="H423" s="2" t="s">
        <v>1203</v>
      </c>
      <c r="I423" s="159" t="s">
        <v>840</v>
      </c>
      <c r="J423" s="100">
        <v>1958</v>
      </c>
      <c r="K423" s="1">
        <f t="shared" si="37"/>
        <v>60</v>
      </c>
      <c r="L423" s="106" t="str">
        <f t="shared" si="36"/>
        <v>OK</v>
      </c>
      <c r="M423" s="104" t="s">
        <v>864</v>
      </c>
    </row>
    <row r="424" spans="1:13" s="126" customFormat="1" ht="13.5">
      <c r="A424" s="3" t="s">
        <v>1264</v>
      </c>
      <c r="B424" s="3" t="s">
        <v>1265</v>
      </c>
      <c r="C424" s="3" t="s">
        <v>1266</v>
      </c>
      <c r="D424" s="3" t="s">
        <v>412</v>
      </c>
      <c r="E424" s="6"/>
      <c r="F424" s="106" t="str">
        <f t="shared" si="35"/>
        <v>ぷ２４</v>
      </c>
      <c r="G424" s="3" t="str">
        <f t="shared" si="34"/>
        <v>堀川敬児</v>
      </c>
      <c r="H424" s="2" t="s">
        <v>1203</v>
      </c>
      <c r="I424" s="2" t="s">
        <v>23</v>
      </c>
      <c r="J424" s="100">
        <v>1952</v>
      </c>
      <c r="K424" s="1">
        <f t="shared" si="37"/>
        <v>66</v>
      </c>
      <c r="L424" s="106" t="str">
        <f t="shared" si="36"/>
        <v>OK</v>
      </c>
      <c r="M424" s="104" t="s">
        <v>873</v>
      </c>
    </row>
    <row r="425" spans="1:13" s="126" customFormat="1" ht="13.5">
      <c r="A425" s="3" t="s">
        <v>1267</v>
      </c>
      <c r="B425" s="90" t="s">
        <v>1268</v>
      </c>
      <c r="C425" s="90" t="s">
        <v>1269</v>
      </c>
      <c r="D425" s="3" t="s">
        <v>412</v>
      </c>
      <c r="F425" s="106" t="str">
        <f t="shared" si="35"/>
        <v>ぷ２５</v>
      </c>
      <c r="G425" s="3" t="str">
        <f t="shared" si="34"/>
        <v>本池清子</v>
      </c>
      <c r="H425" s="2" t="s">
        <v>1203</v>
      </c>
      <c r="I425" s="159" t="s">
        <v>840</v>
      </c>
      <c r="J425" s="100">
        <v>1967</v>
      </c>
      <c r="K425" s="1">
        <f t="shared" si="37"/>
        <v>51</v>
      </c>
      <c r="L425" s="106" t="str">
        <f t="shared" si="36"/>
        <v>OK</v>
      </c>
      <c r="M425" s="104" t="s">
        <v>567</v>
      </c>
    </row>
    <row r="426" spans="1:13" s="126" customFormat="1" ht="13.5">
      <c r="A426" s="3" t="s">
        <v>1270</v>
      </c>
      <c r="B426" s="90" t="s">
        <v>777</v>
      </c>
      <c r="C426" s="90" t="s">
        <v>1271</v>
      </c>
      <c r="D426" s="3" t="s">
        <v>412</v>
      </c>
      <c r="E426" s="191"/>
      <c r="F426" s="106" t="str">
        <f t="shared" si="35"/>
        <v>ぷ２６</v>
      </c>
      <c r="G426" s="3" t="str">
        <f t="shared" si="34"/>
        <v>山田晶枝</v>
      </c>
      <c r="H426" s="2" t="s">
        <v>1203</v>
      </c>
      <c r="I426" s="159" t="s">
        <v>840</v>
      </c>
      <c r="J426" s="100">
        <v>1972</v>
      </c>
      <c r="K426" s="1">
        <f t="shared" si="37"/>
        <v>46</v>
      </c>
      <c r="L426" s="106" t="str">
        <f t="shared" si="36"/>
        <v>OK</v>
      </c>
      <c r="M426" s="104" t="s">
        <v>871</v>
      </c>
    </row>
    <row r="427" spans="1:13" s="126" customFormat="1" ht="13.5">
      <c r="A427" s="198" t="s">
        <v>1272</v>
      </c>
      <c r="B427" s="198" t="s">
        <v>1273</v>
      </c>
      <c r="C427" s="198" t="s">
        <v>1274</v>
      </c>
      <c r="D427" s="198" t="s">
        <v>412</v>
      </c>
      <c r="E427" s="200"/>
      <c r="F427" s="201" t="str">
        <f t="shared" si="35"/>
        <v>ぷ２７</v>
      </c>
      <c r="G427" s="3" t="str">
        <f t="shared" si="34"/>
        <v>前田征人</v>
      </c>
      <c r="H427" s="202" t="s">
        <v>1203</v>
      </c>
      <c r="I427" s="202" t="s">
        <v>23</v>
      </c>
      <c r="J427" s="203">
        <v>1944</v>
      </c>
      <c r="K427" s="1">
        <f t="shared" si="37"/>
        <v>74</v>
      </c>
      <c r="L427" s="106" t="str">
        <f t="shared" si="36"/>
        <v>OK</v>
      </c>
      <c r="M427" s="204" t="s">
        <v>864</v>
      </c>
    </row>
    <row r="428" spans="1:13" s="126" customFormat="1" ht="13.5">
      <c r="A428" s="198" t="s">
        <v>1275</v>
      </c>
      <c r="B428" s="198" t="s">
        <v>1276</v>
      </c>
      <c r="C428" s="198" t="s">
        <v>1277</v>
      </c>
      <c r="D428" s="198" t="s">
        <v>412</v>
      </c>
      <c r="E428" s="198"/>
      <c r="F428" s="198" t="str">
        <f t="shared" si="35"/>
        <v>ぷ２８</v>
      </c>
      <c r="G428" s="3" t="str">
        <f t="shared" si="34"/>
        <v>鶴田　進</v>
      </c>
      <c r="H428" s="198" t="s">
        <v>1203</v>
      </c>
      <c r="I428" s="198" t="s">
        <v>23</v>
      </c>
      <c r="J428" s="197">
        <v>1950</v>
      </c>
      <c r="K428" s="1">
        <f t="shared" si="37"/>
        <v>68</v>
      </c>
      <c r="L428" s="106" t="str">
        <f t="shared" si="36"/>
        <v>OK</v>
      </c>
      <c r="M428" s="198" t="s">
        <v>873</v>
      </c>
    </row>
    <row r="429" spans="1:13" s="126" customFormat="1" ht="13.5">
      <c r="A429" s="198" t="s">
        <v>1278</v>
      </c>
      <c r="B429" s="205" t="s">
        <v>1273</v>
      </c>
      <c r="C429" s="205" t="s">
        <v>1279</v>
      </c>
      <c r="D429" s="198" t="s">
        <v>412</v>
      </c>
      <c r="E429" s="198"/>
      <c r="F429" s="198" t="str">
        <f t="shared" si="35"/>
        <v>ぷ２９</v>
      </c>
      <c r="G429" s="3" t="str">
        <f t="shared" si="34"/>
        <v>前田喜久子</v>
      </c>
      <c r="H429" s="198" t="s">
        <v>1203</v>
      </c>
      <c r="I429" s="159" t="s">
        <v>840</v>
      </c>
      <c r="J429" s="197">
        <v>1945</v>
      </c>
      <c r="K429" s="1">
        <f t="shared" si="37"/>
        <v>73</v>
      </c>
      <c r="L429" s="106" t="str">
        <f t="shared" si="36"/>
        <v>OK</v>
      </c>
      <c r="M429" s="198" t="s">
        <v>864</v>
      </c>
    </row>
    <row r="430" spans="1:13" s="126" customFormat="1" ht="13.5">
      <c r="A430" s="198" t="s">
        <v>1280</v>
      </c>
      <c r="B430" s="205" t="s">
        <v>499</v>
      </c>
      <c r="C430" s="205" t="s">
        <v>628</v>
      </c>
      <c r="D430" s="198" t="s">
        <v>412</v>
      </c>
      <c r="E430" s="198"/>
      <c r="F430" s="198" t="str">
        <f t="shared" si="35"/>
        <v>ぷ３０</v>
      </c>
      <c r="G430" s="3" t="str">
        <f t="shared" si="34"/>
        <v>岡本直美</v>
      </c>
      <c r="H430" s="198" t="s">
        <v>1203</v>
      </c>
      <c r="I430" s="159" t="s">
        <v>840</v>
      </c>
      <c r="J430" s="197">
        <v>1969</v>
      </c>
      <c r="K430" s="1">
        <f t="shared" si="37"/>
        <v>49</v>
      </c>
      <c r="L430" s="106" t="str">
        <f t="shared" si="36"/>
        <v>OK</v>
      </c>
      <c r="M430" s="198" t="s">
        <v>873</v>
      </c>
    </row>
    <row r="431" spans="1:13" s="126" customFormat="1" ht="13.5">
      <c r="A431" s="198" t="s">
        <v>1281</v>
      </c>
      <c r="B431" s="205" t="s">
        <v>1282</v>
      </c>
      <c r="C431" s="205" t="s">
        <v>1283</v>
      </c>
      <c r="D431" s="198" t="s">
        <v>412</v>
      </c>
      <c r="E431" s="198"/>
      <c r="F431" s="198" t="str">
        <f t="shared" si="35"/>
        <v>ぷ３１</v>
      </c>
      <c r="G431" s="3" t="str">
        <f t="shared" si="34"/>
        <v>苗村裕子</v>
      </c>
      <c r="H431" s="198" t="s">
        <v>1203</v>
      </c>
      <c r="I431" s="206" t="s">
        <v>840</v>
      </c>
      <c r="J431" s="197">
        <v>1975</v>
      </c>
      <c r="K431" s="1">
        <f t="shared" si="37"/>
        <v>43</v>
      </c>
      <c r="L431" s="106" t="str">
        <f t="shared" si="36"/>
        <v>OK</v>
      </c>
      <c r="M431" s="198" t="s">
        <v>873</v>
      </c>
    </row>
    <row r="432" spans="1:13" s="126" customFormat="1" ht="13.5">
      <c r="A432" s="198" t="s">
        <v>1284</v>
      </c>
      <c r="B432" s="198" t="s">
        <v>1285</v>
      </c>
      <c r="C432" s="198" t="s">
        <v>1286</v>
      </c>
      <c r="D432" s="198" t="s">
        <v>412</v>
      </c>
      <c r="E432" s="198"/>
      <c r="F432" s="198" t="str">
        <f t="shared" si="35"/>
        <v>ぷ３２</v>
      </c>
      <c r="G432" s="3" t="str">
        <f t="shared" si="34"/>
        <v>五十嵐英毅</v>
      </c>
      <c r="H432" s="198" t="s">
        <v>1203</v>
      </c>
      <c r="I432" s="198" t="s">
        <v>23</v>
      </c>
      <c r="J432" s="197">
        <v>1958</v>
      </c>
      <c r="K432" s="1">
        <f t="shared" si="37"/>
        <v>60</v>
      </c>
      <c r="L432" s="106" t="str">
        <f t="shared" si="36"/>
        <v>OK</v>
      </c>
      <c r="M432" s="198" t="s">
        <v>866</v>
      </c>
    </row>
    <row r="433" spans="1:13" s="126" customFormat="1" ht="13.5">
      <c r="A433" s="198" t="s">
        <v>1287</v>
      </c>
      <c r="B433" s="199" t="s">
        <v>1288</v>
      </c>
      <c r="C433" s="199" t="s">
        <v>1289</v>
      </c>
      <c r="D433" s="198" t="s">
        <v>412</v>
      </c>
      <c r="E433" s="207"/>
      <c r="F433" s="198" t="str">
        <f t="shared" si="35"/>
        <v>ぷ３３</v>
      </c>
      <c r="G433" s="3" t="str">
        <f t="shared" si="34"/>
        <v>川島芳男</v>
      </c>
      <c r="H433" s="198" t="s">
        <v>1203</v>
      </c>
      <c r="I433" s="198" t="s">
        <v>23</v>
      </c>
      <c r="J433" s="197">
        <v>1954</v>
      </c>
      <c r="K433" s="1">
        <f t="shared" si="37"/>
        <v>64</v>
      </c>
      <c r="L433" s="106" t="str">
        <f t="shared" si="36"/>
        <v>OK</v>
      </c>
      <c r="M433" s="205" t="s">
        <v>860</v>
      </c>
    </row>
    <row r="434" spans="1:13" s="126" customFormat="1" ht="13.5">
      <c r="A434" s="198" t="s">
        <v>1290</v>
      </c>
      <c r="B434" s="208" t="s">
        <v>1291</v>
      </c>
      <c r="C434" s="208" t="s">
        <v>589</v>
      </c>
      <c r="D434" s="198" t="s">
        <v>412</v>
      </c>
      <c r="E434" s="207"/>
      <c r="F434" s="198" t="str">
        <f t="shared" si="35"/>
        <v>ぷ３４</v>
      </c>
      <c r="G434" s="3" t="str">
        <f t="shared" si="34"/>
        <v>澤井恵子</v>
      </c>
      <c r="H434" s="198" t="s">
        <v>1203</v>
      </c>
      <c r="I434" s="159" t="s">
        <v>840</v>
      </c>
      <c r="J434" s="197">
        <v>1948</v>
      </c>
      <c r="K434" s="1">
        <f t="shared" si="37"/>
        <v>70</v>
      </c>
      <c r="L434" s="106" t="str">
        <f t="shared" si="36"/>
        <v>OK</v>
      </c>
      <c r="M434" s="205" t="s">
        <v>860</v>
      </c>
    </row>
    <row r="435" spans="1:13" s="126" customFormat="1" ht="13.5">
      <c r="A435" s="198" t="s">
        <v>1292</v>
      </c>
      <c r="B435" s="199" t="s">
        <v>1293</v>
      </c>
      <c r="C435" s="199" t="s">
        <v>1294</v>
      </c>
      <c r="D435" s="198" t="s">
        <v>412</v>
      </c>
      <c r="F435" s="198" t="str">
        <f t="shared" si="35"/>
        <v>ぷ３５</v>
      </c>
      <c r="G435" s="3" t="str">
        <f t="shared" si="34"/>
        <v>石崎敬冶</v>
      </c>
      <c r="H435" s="198" t="s">
        <v>1203</v>
      </c>
      <c r="I435" s="198" t="s">
        <v>23</v>
      </c>
      <c r="J435" s="197">
        <v>1952</v>
      </c>
      <c r="K435" s="1">
        <f t="shared" si="37"/>
        <v>66</v>
      </c>
      <c r="L435" s="106" t="str">
        <f t="shared" si="36"/>
        <v>OK</v>
      </c>
      <c r="M435" s="198" t="s">
        <v>884</v>
      </c>
    </row>
    <row r="436" spans="1:13" s="126" customFormat="1" ht="13.5">
      <c r="A436" s="198"/>
      <c r="B436" s="199"/>
      <c r="C436" s="199"/>
      <c r="D436" s="198"/>
      <c r="F436" s="198"/>
      <c r="G436" s="3">
        <f t="shared" si="34"/>
      </c>
      <c r="H436" s="198"/>
      <c r="I436" s="198"/>
      <c r="J436" s="209"/>
      <c r="K436" s="210"/>
      <c r="L436" s="106">
        <f t="shared" si="36"/>
      </c>
      <c r="M436" s="198"/>
    </row>
    <row r="437" spans="1:13" s="126" customFormat="1" ht="13.5">
      <c r="A437" s="198"/>
      <c r="B437" s="199"/>
      <c r="C437" s="199"/>
      <c r="D437" s="198"/>
      <c r="F437" s="198"/>
      <c r="G437" s="198"/>
      <c r="H437" s="198"/>
      <c r="I437" s="198"/>
      <c r="J437" s="209"/>
      <c r="K437" s="210"/>
      <c r="L437" s="198"/>
      <c r="M437" s="198"/>
    </row>
    <row r="438" spans="1:14" s="126" customFormat="1" ht="13.5">
      <c r="A438" s="3"/>
      <c r="B438" s="638" t="s">
        <v>1295</v>
      </c>
      <c r="C438" s="638"/>
      <c r="D438" s="638"/>
      <c r="E438" s="638" t="s">
        <v>1296</v>
      </c>
      <c r="F438" s="638"/>
      <c r="G438" s="638"/>
      <c r="H438" s="638"/>
      <c r="I438" s="166" t="s">
        <v>597</v>
      </c>
      <c r="J438" s="211"/>
      <c r="K438" s="211"/>
      <c r="L438" s="166" t="s">
        <v>598</v>
      </c>
      <c r="M438" s="166"/>
      <c r="N438" s="90"/>
    </row>
    <row r="439" spans="1:14" s="126" customFormat="1" ht="13.5">
      <c r="A439" s="3"/>
      <c r="B439" s="638"/>
      <c r="C439" s="638"/>
      <c r="D439" s="638"/>
      <c r="E439" s="638"/>
      <c r="F439" s="638"/>
      <c r="G439" s="638"/>
      <c r="H439" s="638"/>
      <c r="I439" s="638">
        <f>COUNTIF($M$443:$M$451,"東近江市")</f>
        <v>2</v>
      </c>
      <c r="J439" s="638">
        <f>COUNTIF($M$404:$M$433,"東近江市")</f>
        <v>3</v>
      </c>
      <c r="K439" s="211"/>
      <c r="L439" s="639">
        <f>(I439/RIGHT(A451,2))</f>
        <v>0.2222222222222222</v>
      </c>
      <c r="M439" s="639">
        <f>(L439/RIGHT(F487,2))</f>
        <v>0.013888888888888888</v>
      </c>
      <c r="N439" s="90"/>
    </row>
    <row r="440" spans="2:11" ht="13.5">
      <c r="B440" s="104" t="s">
        <v>1297</v>
      </c>
      <c r="C440" s="104"/>
      <c r="D440" s="85" t="s">
        <v>521</v>
      </c>
      <c r="E440" s="98"/>
      <c r="J440" s="3"/>
      <c r="K440" s="3"/>
    </row>
    <row r="441" spans="2:12" ht="13.5">
      <c r="B441" s="632" t="s">
        <v>1298</v>
      </c>
      <c r="C441" s="632"/>
      <c r="D441" s="3" t="s">
        <v>522</v>
      </c>
      <c r="E441" s="98"/>
      <c r="F441" s="98"/>
      <c r="G441" s="98"/>
      <c r="H441" s="86"/>
      <c r="I441" s="87"/>
      <c r="J441" s="87"/>
      <c r="K441" s="87"/>
      <c r="L441" s="106"/>
    </row>
    <row r="442" spans="2:12" ht="13.5">
      <c r="B442" s="104"/>
      <c r="C442" s="104"/>
      <c r="D442" s="6"/>
      <c r="F442" s="106"/>
      <c r="K442" s="103"/>
      <c r="L442" s="106"/>
    </row>
    <row r="443" spans="1:13" ht="13.5">
      <c r="A443" s="3" t="s">
        <v>1299</v>
      </c>
      <c r="B443" s="104" t="s">
        <v>1300</v>
      </c>
      <c r="C443" s="104" t="s">
        <v>1301</v>
      </c>
      <c r="D443" s="3" t="str">
        <f>$B$440</f>
        <v>積樹T</v>
      </c>
      <c r="F443" s="106" t="str">
        <f aca="true" t="shared" si="38" ref="F443:F451">A443</f>
        <v>せ０１</v>
      </c>
      <c r="G443" s="3" t="str">
        <f aca="true" t="shared" si="39" ref="G443:G451">B443&amp;C443</f>
        <v>清水英泰</v>
      </c>
      <c r="H443" s="2" t="str">
        <f>$B$441</f>
        <v>積水樹脂テニスクラブ</v>
      </c>
      <c r="I443" s="2" t="s">
        <v>601</v>
      </c>
      <c r="J443" s="125">
        <v>1963</v>
      </c>
      <c r="K443" s="103">
        <f aca="true" t="shared" si="40" ref="K443:K451">IF(J443="","",(2018-J443))</f>
        <v>55</v>
      </c>
      <c r="L443" s="106" t="str">
        <f>IF(G443="","",IF(COUNTIF($G$3:$G$628,G443)&gt;1,"2重登録","OK"))</f>
        <v>OK</v>
      </c>
      <c r="M443" s="166" t="s">
        <v>873</v>
      </c>
    </row>
    <row r="444" spans="1:13" ht="13.5">
      <c r="A444" s="3" t="s">
        <v>1302</v>
      </c>
      <c r="B444" s="3" t="s">
        <v>1303</v>
      </c>
      <c r="C444" s="3" t="s">
        <v>1304</v>
      </c>
      <c r="D444" s="3" t="str">
        <f aca="true" t="shared" si="41" ref="D444:D451">$B$440</f>
        <v>積樹T</v>
      </c>
      <c r="F444" s="3" t="str">
        <f t="shared" si="38"/>
        <v>せ０２</v>
      </c>
      <c r="G444" s="3" t="str">
        <f t="shared" si="39"/>
        <v>国村昌生</v>
      </c>
      <c r="H444" s="2" t="str">
        <f aca="true" t="shared" si="42" ref="H444:H451">$B$441</f>
        <v>積水樹脂テニスクラブ</v>
      </c>
      <c r="I444" s="2" t="s">
        <v>601</v>
      </c>
      <c r="J444" s="1">
        <v>1983</v>
      </c>
      <c r="K444" s="103">
        <f t="shared" si="40"/>
        <v>35</v>
      </c>
      <c r="L444" s="106" t="str">
        <f aca="true" t="shared" si="43" ref="L444:L507">IF(G444="","",IF(COUNTIF($G$3:$G$643,G444)&gt;1,"2重登録","OK"))</f>
        <v>OK</v>
      </c>
      <c r="M444" s="166" t="s">
        <v>879</v>
      </c>
    </row>
    <row r="445" spans="1:13" ht="13.5">
      <c r="A445" s="3" t="s">
        <v>1305</v>
      </c>
      <c r="B445" s="212" t="s">
        <v>1306</v>
      </c>
      <c r="C445" s="213" t="s">
        <v>1307</v>
      </c>
      <c r="D445" s="3" t="str">
        <f t="shared" si="41"/>
        <v>積樹T</v>
      </c>
      <c r="F445" s="106" t="str">
        <f t="shared" si="38"/>
        <v>せ０３</v>
      </c>
      <c r="G445" s="3" t="str">
        <f t="shared" si="39"/>
        <v>上原　悠</v>
      </c>
      <c r="H445" s="2" t="str">
        <f t="shared" si="42"/>
        <v>積水樹脂テニスクラブ</v>
      </c>
      <c r="I445" s="2" t="s">
        <v>601</v>
      </c>
      <c r="J445" s="125">
        <v>1983</v>
      </c>
      <c r="K445" s="103">
        <f t="shared" si="40"/>
        <v>35</v>
      </c>
      <c r="L445" s="106" t="str">
        <f t="shared" si="43"/>
        <v>OK</v>
      </c>
      <c r="M445" s="127" t="s">
        <v>571</v>
      </c>
    </row>
    <row r="446" spans="1:13" ht="13.5">
      <c r="A446" s="3" t="s">
        <v>1308</v>
      </c>
      <c r="B446" s="161" t="s">
        <v>1309</v>
      </c>
      <c r="C446" s="161" t="s">
        <v>1310</v>
      </c>
      <c r="D446" s="3" t="str">
        <f t="shared" si="41"/>
        <v>積樹T</v>
      </c>
      <c r="F446" s="106" t="str">
        <f t="shared" si="38"/>
        <v>せ０４</v>
      </c>
      <c r="G446" s="3" t="str">
        <f t="shared" si="39"/>
        <v>西垣　学</v>
      </c>
      <c r="H446" s="2" t="str">
        <f t="shared" si="42"/>
        <v>積水樹脂テニスクラブ</v>
      </c>
      <c r="I446" s="2" t="s">
        <v>601</v>
      </c>
      <c r="J446" s="125">
        <v>1974</v>
      </c>
      <c r="K446" s="103">
        <f t="shared" si="40"/>
        <v>44</v>
      </c>
      <c r="L446" s="106" t="str">
        <f t="shared" si="43"/>
        <v>OK</v>
      </c>
      <c r="M446" s="166" t="s">
        <v>866</v>
      </c>
    </row>
    <row r="447" spans="1:13" ht="13.5">
      <c r="A447" s="3" t="s">
        <v>1311</v>
      </c>
      <c r="B447" s="212" t="s">
        <v>1312</v>
      </c>
      <c r="C447" s="213" t="s">
        <v>1313</v>
      </c>
      <c r="D447" s="3" t="str">
        <f t="shared" si="41"/>
        <v>積樹T</v>
      </c>
      <c r="F447" s="106" t="str">
        <f t="shared" si="38"/>
        <v>せ０５</v>
      </c>
      <c r="G447" s="3" t="str">
        <f t="shared" si="39"/>
        <v>宮崎大悟</v>
      </c>
      <c r="H447" s="2" t="str">
        <f t="shared" si="42"/>
        <v>積水樹脂テニスクラブ</v>
      </c>
      <c r="I447" s="2" t="s">
        <v>601</v>
      </c>
      <c r="J447" s="125">
        <v>1989</v>
      </c>
      <c r="K447" s="103">
        <f t="shared" si="40"/>
        <v>29</v>
      </c>
      <c r="L447" s="106" t="str">
        <f t="shared" si="43"/>
        <v>OK</v>
      </c>
      <c r="M447" s="166" t="s">
        <v>1314</v>
      </c>
    </row>
    <row r="448" spans="1:13" ht="13.5">
      <c r="A448" s="3" t="s">
        <v>1315</v>
      </c>
      <c r="B448" s="212" t="s">
        <v>312</v>
      </c>
      <c r="C448" s="213" t="s">
        <v>1316</v>
      </c>
      <c r="D448" s="3" t="str">
        <f t="shared" si="41"/>
        <v>積樹T</v>
      </c>
      <c r="F448" s="106" t="str">
        <f t="shared" si="38"/>
        <v>せ０６</v>
      </c>
      <c r="G448" s="3" t="str">
        <f t="shared" si="39"/>
        <v>平野和也</v>
      </c>
      <c r="H448" s="2" t="str">
        <f t="shared" si="42"/>
        <v>積水樹脂テニスクラブ</v>
      </c>
      <c r="I448" s="2" t="s">
        <v>601</v>
      </c>
      <c r="J448" s="125">
        <v>1989</v>
      </c>
      <c r="K448" s="103">
        <f t="shared" si="40"/>
        <v>29</v>
      </c>
      <c r="L448" s="106" t="str">
        <f t="shared" si="43"/>
        <v>OK</v>
      </c>
      <c r="M448" s="166" t="s">
        <v>872</v>
      </c>
    </row>
    <row r="449" spans="1:13" ht="13.5">
      <c r="A449" s="3" t="s">
        <v>1317</v>
      </c>
      <c r="B449" s="104" t="s">
        <v>1318</v>
      </c>
      <c r="C449" s="104" t="s">
        <v>1319</v>
      </c>
      <c r="D449" s="3" t="str">
        <f t="shared" si="41"/>
        <v>積樹T</v>
      </c>
      <c r="F449" s="106" t="str">
        <f t="shared" si="38"/>
        <v>せ０７</v>
      </c>
      <c r="G449" s="3" t="str">
        <f t="shared" si="39"/>
        <v>永友康貴</v>
      </c>
      <c r="H449" s="2" t="str">
        <f t="shared" si="42"/>
        <v>積水樹脂テニスクラブ</v>
      </c>
      <c r="I449" s="2" t="s">
        <v>601</v>
      </c>
      <c r="J449" s="125">
        <v>1991</v>
      </c>
      <c r="K449" s="103">
        <f t="shared" si="40"/>
        <v>27</v>
      </c>
      <c r="L449" s="106" t="str">
        <f t="shared" si="43"/>
        <v>OK</v>
      </c>
      <c r="M449" s="166" t="s">
        <v>574</v>
      </c>
    </row>
    <row r="450" spans="1:13" ht="13.5">
      <c r="A450" s="3" t="s">
        <v>1320</v>
      </c>
      <c r="B450" s="214" t="s">
        <v>978</v>
      </c>
      <c r="C450" s="215" t="s">
        <v>1321</v>
      </c>
      <c r="D450" s="3" t="str">
        <f t="shared" si="41"/>
        <v>積樹T</v>
      </c>
      <c r="F450" s="106" t="str">
        <f t="shared" si="38"/>
        <v>せ０８</v>
      </c>
      <c r="G450" s="3" t="str">
        <f t="shared" si="39"/>
        <v>佐藤みなみ</v>
      </c>
      <c r="H450" s="2" t="str">
        <f t="shared" si="42"/>
        <v>積水樹脂テニスクラブ</v>
      </c>
      <c r="I450" s="159" t="s">
        <v>840</v>
      </c>
      <c r="J450" s="125">
        <v>1990</v>
      </c>
      <c r="K450" s="103">
        <f t="shared" si="40"/>
        <v>28</v>
      </c>
      <c r="L450" s="106" t="str">
        <f t="shared" si="43"/>
        <v>OK</v>
      </c>
      <c r="M450" s="166" t="s">
        <v>866</v>
      </c>
    </row>
    <row r="451" spans="1:13" ht="13.5">
      <c r="A451" s="3" t="s">
        <v>1322</v>
      </c>
      <c r="B451" s="214" t="s">
        <v>1323</v>
      </c>
      <c r="C451" s="127" t="s">
        <v>1324</v>
      </c>
      <c r="D451" s="3" t="str">
        <f t="shared" si="41"/>
        <v>積樹T</v>
      </c>
      <c r="F451" s="106" t="str">
        <f t="shared" si="38"/>
        <v>せ０９</v>
      </c>
      <c r="G451" s="3" t="str">
        <f t="shared" si="39"/>
        <v>石梶満里子</v>
      </c>
      <c r="H451" s="2" t="str">
        <f t="shared" si="42"/>
        <v>積水樹脂テニスクラブ</v>
      </c>
      <c r="I451" s="159" t="s">
        <v>840</v>
      </c>
      <c r="J451" s="125">
        <v>1984</v>
      </c>
      <c r="K451" s="103">
        <f t="shared" si="40"/>
        <v>34</v>
      </c>
      <c r="L451" s="106" t="str">
        <f t="shared" si="43"/>
        <v>OK</v>
      </c>
      <c r="M451" s="90" t="s">
        <v>519</v>
      </c>
    </row>
    <row r="452" spans="1:13" s="126" customFormat="1" ht="13.5">
      <c r="A452" s="3"/>
      <c r="B452" s="107"/>
      <c r="C452" s="108"/>
      <c r="D452" s="3"/>
      <c r="E452" s="3"/>
      <c r="F452" s="106"/>
      <c r="G452" s="3"/>
      <c r="H452" s="2"/>
      <c r="I452" s="2"/>
      <c r="J452" s="125"/>
      <c r="K452" s="103"/>
      <c r="L452" s="106">
        <f t="shared" si="43"/>
      </c>
      <c r="M452" s="90"/>
    </row>
    <row r="453" spans="1:13" s="126" customFormat="1" ht="13.5">
      <c r="A453" s="3"/>
      <c r="B453" s="107"/>
      <c r="C453" s="108"/>
      <c r="D453" s="3"/>
      <c r="E453" s="3"/>
      <c r="F453" s="106"/>
      <c r="G453" s="3"/>
      <c r="H453" s="2"/>
      <c r="I453" s="2"/>
      <c r="J453" s="125"/>
      <c r="K453" s="103"/>
      <c r="L453" s="106">
        <f t="shared" si="43"/>
      </c>
      <c r="M453" s="90"/>
    </row>
    <row r="454" spans="1:13" s="126" customFormat="1" ht="13.5">
      <c r="A454" s="3"/>
      <c r="B454" s="107"/>
      <c r="C454" s="95"/>
      <c r="D454" s="3"/>
      <c r="E454" s="3"/>
      <c r="F454" s="3"/>
      <c r="G454" s="3"/>
      <c r="H454" s="2"/>
      <c r="I454" s="2"/>
      <c r="J454" s="125"/>
      <c r="K454" s="103"/>
      <c r="L454" s="106">
        <f t="shared" si="43"/>
      </c>
      <c r="M454" s="90"/>
    </row>
    <row r="455" spans="1:13" s="126" customFormat="1" ht="13.5">
      <c r="A455" s="3"/>
      <c r="B455" s="107"/>
      <c r="C455" s="107"/>
      <c r="D455" s="3"/>
      <c r="E455" s="3"/>
      <c r="F455" s="106"/>
      <c r="G455" s="3"/>
      <c r="H455" s="2"/>
      <c r="I455" s="2"/>
      <c r="J455" s="125"/>
      <c r="K455" s="103"/>
      <c r="L455" s="106">
        <f t="shared" si="43"/>
      </c>
      <c r="M455" s="90"/>
    </row>
    <row r="456" spans="1:12" s="126" customFormat="1" ht="13.5">
      <c r="A456" s="3"/>
      <c r="B456" s="107"/>
      <c r="C456" s="108"/>
      <c r="D456" s="3"/>
      <c r="E456" s="3"/>
      <c r="F456" s="106"/>
      <c r="G456" s="3"/>
      <c r="H456" s="2"/>
      <c r="I456" s="2"/>
      <c r="J456" s="6"/>
      <c r="K456" s="103"/>
      <c r="L456" s="106">
        <f t="shared" si="43"/>
      </c>
    </row>
    <row r="457" spans="1:13" s="126" customFormat="1" ht="13.5">
      <c r="A457" s="3"/>
      <c r="B457" s="88"/>
      <c r="C457" s="89"/>
      <c r="D457" s="3"/>
      <c r="E457" s="3"/>
      <c r="F457" s="106"/>
      <c r="G457" s="3"/>
      <c r="H457" s="2"/>
      <c r="I457" s="2"/>
      <c r="J457" s="125"/>
      <c r="K457" s="103"/>
      <c r="L457" s="106">
        <f t="shared" si="43"/>
      </c>
      <c r="M457" s="90"/>
    </row>
    <row r="458" spans="1:13" s="126" customFormat="1" ht="13.5">
      <c r="A458" s="3"/>
      <c r="B458" s="88"/>
      <c r="C458" s="89"/>
      <c r="D458" s="3"/>
      <c r="E458" s="3"/>
      <c r="F458" s="3"/>
      <c r="G458" s="3"/>
      <c r="H458" s="2"/>
      <c r="I458" s="2"/>
      <c r="J458" s="125"/>
      <c r="K458" s="103"/>
      <c r="L458" s="106">
        <f t="shared" si="43"/>
      </c>
      <c r="M458" s="90"/>
    </row>
    <row r="459" spans="1:13" s="126" customFormat="1" ht="13.5">
      <c r="A459" s="3"/>
      <c r="B459" s="88"/>
      <c r="C459" s="194"/>
      <c r="D459" s="3"/>
      <c r="E459" s="3"/>
      <c r="F459" s="106"/>
      <c r="G459" s="3"/>
      <c r="H459" s="2"/>
      <c r="I459" s="2"/>
      <c r="J459" s="6"/>
      <c r="K459" s="103"/>
      <c r="L459" s="106">
        <f t="shared" si="43"/>
      </c>
      <c r="M459" s="90"/>
    </row>
    <row r="460" spans="1:13" s="126" customFormat="1" ht="13.5">
      <c r="A460" s="3"/>
      <c r="B460" s="88"/>
      <c r="C460" s="89"/>
      <c r="D460" s="3"/>
      <c r="E460" s="3"/>
      <c r="F460" s="106"/>
      <c r="G460" s="3"/>
      <c r="H460" s="2"/>
      <c r="I460" s="2"/>
      <c r="J460" s="6"/>
      <c r="K460" s="103"/>
      <c r="L460" s="106">
        <f t="shared" si="43"/>
      </c>
      <c r="M460" s="90"/>
    </row>
    <row r="461" spans="1:13" s="126" customFormat="1" ht="13.5">
      <c r="A461" s="3"/>
      <c r="B461" s="107"/>
      <c r="D461" s="3"/>
      <c r="E461" s="3"/>
      <c r="F461" s="106"/>
      <c r="G461" s="3"/>
      <c r="H461" s="2"/>
      <c r="I461" s="2"/>
      <c r="J461" s="6"/>
      <c r="K461" s="103"/>
      <c r="L461" s="106">
        <f t="shared" si="43"/>
      </c>
      <c r="M461" s="90"/>
    </row>
    <row r="462" spans="1:12" s="126" customFormat="1" ht="13.5">
      <c r="A462" s="3"/>
      <c r="B462" s="107"/>
      <c r="C462" s="108"/>
      <c r="D462" s="3"/>
      <c r="E462" s="3"/>
      <c r="F462" s="106"/>
      <c r="G462" s="3"/>
      <c r="H462" s="2"/>
      <c r="I462" s="2"/>
      <c r="J462" s="125"/>
      <c r="K462" s="103"/>
      <c r="L462" s="106">
        <f t="shared" si="43"/>
      </c>
    </row>
    <row r="463" spans="1:13" s="126" customFormat="1" ht="13.5">
      <c r="A463" s="216"/>
      <c r="B463" s="217"/>
      <c r="C463" s="217"/>
      <c r="D463" s="104"/>
      <c r="E463" s="161"/>
      <c r="F463" s="3"/>
      <c r="G463" s="3"/>
      <c r="H463" s="2"/>
      <c r="I463" s="161"/>
      <c r="J463" s="195"/>
      <c r="K463" s="218"/>
      <c r="L463" s="106">
        <f t="shared" si="43"/>
      </c>
      <c r="M463" s="3"/>
    </row>
    <row r="464" spans="2:12" ht="13.5">
      <c r="B464" s="217"/>
      <c r="C464" s="217"/>
      <c r="D464" s="104"/>
      <c r="E464" s="161"/>
      <c r="H464" s="2"/>
      <c r="I464" s="161"/>
      <c r="J464" s="195"/>
      <c r="K464" s="218"/>
      <c r="L464" s="106">
        <f t="shared" si="43"/>
      </c>
    </row>
    <row r="465" spans="2:12" ht="13.5">
      <c r="B465" s="217"/>
      <c r="C465" s="217"/>
      <c r="D465" s="104"/>
      <c r="E465" s="161"/>
      <c r="H465" s="2"/>
      <c r="I465" s="161"/>
      <c r="J465" s="195"/>
      <c r="K465" s="218"/>
      <c r="L465" s="106">
        <f t="shared" si="43"/>
      </c>
    </row>
    <row r="466" spans="2:12" ht="13.5">
      <c r="B466" s="217"/>
      <c r="C466" s="217"/>
      <c r="D466" s="104"/>
      <c r="E466" s="161"/>
      <c r="H466" s="2"/>
      <c r="I466" s="161"/>
      <c r="J466" s="195"/>
      <c r="K466" s="218"/>
      <c r="L466" s="106">
        <f t="shared" si="43"/>
      </c>
    </row>
    <row r="467" spans="2:12" ht="13.5">
      <c r="B467" s="217"/>
      <c r="C467" s="217"/>
      <c r="D467" s="104"/>
      <c r="E467" s="161"/>
      <c r="H467" s="2"/>
      <c r="I467" s="161"/>
      <c r="J467" s="195"/>
      <c r="K467" s="218"/>
      <c r="L467" s="106">
        <f t="shared" si="43"/>
      </c>
    </row>
    <row r="468" spans="2:12" ht="13.5">
      <c r="B468" s="634" t="s">
        <v>1325</v>
      </c>
      <c r="C468" s="631" t="s">
        <v>1326</v>
      </c>
      <c r="D468" s="631"/>
      <c r="E468" s="631"/>
      <c r="F468" s="631"/>
      <c r="G468" s="3" t="s">
        <v>597</v>
      </c>
      <c r="H468" s="626" t="s">
        <v>598</v>
      </c>
      <c r="I468" s="626"/>
      <c r="J468" s="626"/>
      <c r="K468" s="106">
        <f>IF(F468="","",IF(COUNTIF($G$5:$G$682,F468)&gt;1,"2重登録","OK"))</f>
      </c>
      <c r="L468" s="106"/>
    </row>
    <row r="469" spans="2:12" ht="13.5">
      <c r="B469" s="634"/>
      <c r="C469" s="631"/>
      <c r="D469" s="631"/>
      <c r="E469" s="631"/>
      <c r="F469" s="631"/>
      <c r="G469" s="86">
        <f>COUNTIF(M472:M517,"東近江市")</f>
        <v>2</v>
      </c>
      <c r="H469" s="627">
        <f>(G469/RIGHT(A517,2))</f>
        <v>0.043478260869565216</v>
      </c>
      <c r="I469" s="627"/>
      <c r="J469" s="627"/>
      <c r="K469" s="106">
        <f>IF(F469="","",IF(COUNTIF($G$5:$G$682,F469)&gt;1,"2重登録","OK"))</f>
      </c>
      <c r="L469" s="106"/>
    </row>
    <row r="470" spans="2:12" ht="13.5">
      <c r="B470" s="104" t="s">
        <v>1327</v>
      </c>
      <c r="C470" s="85" t="s">
        <v>521</v>
      </c>
      <c r="E470" s="106"/>
      <c r="I470" s="1"/>
      <c r="J470" s="103">
        <f>IF(I470="","",(2012-I470))</f>
      </c>
      <c r="K470" s="106">
        <f>IF(F470="","",IF(COUNTIF($G$5:$G$682,F470)&gt;1,"2重登録","OK"))</f>
      </c>
      <c r="L470" s="106">
        <f t="shared" si="43"/>
      </c>
    </row>
    <row r="471" spans="2:12" ht="13.5">
      <c r="B471" s="92" t="s">
        <v>1327</v>
      </c>
      <c r="C471" s="3" t="s">
        <v>522</v>
      </c>
      <c r="E471" s="106"/>
      <c r="I471" s="1"/>
      <c r="J471" s="103">
        <f>IF(I471="","",(2012-I471))</f>
      </c>
      <c r="K471" s="106"/>
      <c r="L471" s="106">
        <f t="shared" si="43"/>
      </c>
    </row>
    <row r="472" spans="1:13" ht="13.5">
      <c r="A472" s="3" t="s">
        <v>1328</v>
      </c>
      <c r="B472" s="90" t="s">
        <v>1329</v>
      </c>
      <c r="C472" s="90" t="s">
        <v>1330</v>
      </c>
      <c r="D472" s="3" t="s">
        <v>1327</v>
      </c>
      <c r="F472" s="106" t="s">
        <v>1328</v>
      </c>
      <c r="G472" s="3" t="str">
        <f>B472&amp;C472</f>
        <v>東佳菜子</v>
      </c>
      <c r="H472" s="3" t="s">
        <v>1327</v>
      </c>
      <c r="I472" s="109" t="s">
        <v>609</v>
      </c>
      <c r="J472" s="125">
        <v>1987</v>
      </c>
      <c r="K472" s="103">
        <v>31</v>
      </c>
      <c r="L472" s="106" t="str">
        <f t="shared" si="43"/>
        <v>OK</v>
      </c>
      <c r="M472" s="104" t="s">
        <v>313</v>
      </c>
    </row>
    <row r="473" spans="1:13" ht="13.5">
      <c r="A473" s="3" t="s">
        <v>1331</v>
      </c>
      <c r="B473" s="90" t="s">
        <v>1332</v>
      </c>
      <c r="C473" s="90" t="s">
        <v>755</v>
      </c>
      <c r="D473" s="3" t="s">
        <v>1327</v>
      </c>
      <c r="F473" s="3" t="s">
        <v>1331</v>
      </c>
      <c r="G473" s="3" t="str">
        <f aca="true" t="shared" si="44" ref="G473:G521">B473&amp;C473</f>
        <v>梅森直美</v>
      </c>
      <c r="H473" s="3" t="s">
        <v>1327</v>
      </c>
      <c r="I473" s="109" t="s">
        <v>609</v>
      </c>
      <c r="J473" s="1">
        <v>1976</v>
      </c>
      <c r="K473" s="103">
        <v>42</v>
      </c>
      <c r="L473" s="106" t="str">
        <f t="shared" si="43"/>
        <v>OK</v>
      </c>
      <c r="M473" s="104" t="s">
        <v>966</v>
      </c>
    </row>
    <row r="474" spans="1:13" ht="13.5">
      <c r="A474" s="3" t="s">
        <v>316</v>
      </c>
      <c r="B474" s="90" t="s">
        <v>1333</v>
      </c>
      <c r="C474" s="90" t="s">
        <v>1334</v>
      </c>
      <c r="D474" s="3" t="s">
        <v>1327</v>
      </c>
      <c r="F474" s="106" t="s">
        <v>316</v>
      </c>
      <c r="G474" s="3" t="str">
        <f t="shared" si="44"/>
        <v>大野みずき</v>
      </c>
      <c r="H474" s="3" t="s">
        <v>1327</v>
      </c>
      <c r="I474" s="109" t="s">
        <v>609</v>
      </c>
      <c r="J474" s="125">
        <v>1994</v>
      </c>
      <c r="K474" s="103">
        <v>24</v>
      </c>
      <c r="L474" s="106" t="str">
        <f t="shared" si="43"/>
        <v>OK</v>
      </c>
      <c r="M474" s="104" t="s">
        <v>315</v>
      </c>
    </row>
    <row r="475" spans="1:13" ht="13.5">
      <c r="A475" s="3" t="s">
        <v>317</v>
      </c>
      <c r="B475" s="163" t="s">
        <v>1335</v>
      </c>
      <c r="C475" s="163" t="s">
        <v>1336</v>
      </c>
      <c r="D475" s="3" t="s">
        <v>1327</v>
      </c>
      <c r="F475" s="106" t="s">
        <v>317</v>
      </c>
      <c r="G475" s="3" t="str">
        <f t="shared" si="44"/>
        <v>片桐美里</v>
      </c>
      <c r="H475" s="3" t="s">
        <v>1327</v>
      </c>
      <c r="I475" s="109" t="s">
        <v>609</v>
      </c>
      <c r="J475" s="125">
        <v>1977</v>
      </c>
      <c r="K475" s="103">
        <v>41</v>
      </c>
      <c r="L475" s="106" t="str">
        <f t="shared" si="43"/>
        <v>OK</v>
      </c>
      <c r="M475" s="104" t="s">
        <v>314</v>
      </c>
    </row>
    <row r="476" spans="1:13" ht="13.5">
      <c r="A476" s="3" t="s">
        <v>318</v>
      </c>
      <c r="B476" s="90" t="s">
        <v>311</v>
      </c>
      <c r="C476" s="90" t="s">
        <v>1337</v>
      </c>
      <c r="D476" s="3" t="s">
        <v>1327</v>
      </c>
      <c r="F476" s="106" t="s">
        <v>318</v>
      </c>
      <c r="G476" s="3" t="str">
        <f t="shared" si="44"/>
        <v>北川円香</v>
      </c>
      <c r="H476" s="3" t="s">
        <v>1327</v>
      </c>
      <c r="I476" s="109" t="s">
        <v>609</v>
      </c>
      <c r="J476" s="125">
        <v>1991</v>
      </c>
      <c r="K476" s="103">
        <v>27</v>
      </c>
      <c r="L476" s="106" t="str">
        <f t="shared" si="43"/>
        <v>OK</v>
      </c>
      <c r="M476" s="104" t="s">
        <v>1338</v>
      </c>
    </row>
    <row r="477" spans="1:13" ht="13.5">
      <c r="A477" s="3" t="s">
        <v>319</v>
      </c>
      <c r="B477" s="90" t="s">
        <v>1195</v>
      </c>
      <c r="C477" s="90" t="s">
        <v>1339</v>
      </c>
      <c r="D477" s="3" t="s">
        <v>1327</v>
      </c>
      <c r="F477" s="3" t="s">
        <v>319</v>
      </c>
      <c r="G477" s="3" t="str">
        <f t="shared" si="44"/>
        <v>草野菜摘</v>
      </c>
      <c r="H477" s="3" t="s">
        <v>1327</v>
      </c>
      <c r="I477" s="109" t="s">
        <v>609</v>
      </c>
      <c r="J477" s="1">
        <v>1993</v>
      </c>
      <c r="K477" s="103">
        <v>25</v>
      </c>
      <c r="L477" s="106" t="str">
        <f t="shared" si="43"/>
        <v>OK</v>
      </c>
      <c r="M477" s="104" t="s">
        <v>1060</v>
      </c>
    </row>
    <row r="478" spans="1:13" ht="13.5">
      <c r="A478" s="3" t="s">
        <v>320</v>
      </c>
      <c r="B478" s="90" t="s">
        <v>1340</v>
      </c>
      <c r="C478" s="90" t="s">
        <v>1341</v>
      </c>
      <c r="D478" s="3" t="s">
        <v>1327</v>
      </c>
      <c r="F478" s="106" t="s">
        <v>320</v>
      </c>
      <c r="G478" s="3" t="str">
        <f t="shared" si="44"/>
        <v>小林　羽</v>
      </c>
      <c r="H478" s="3" t="s">
        <v>1327</v>
      </c>
      <c r="I478" s="109" t="s">
        <v>609</v>
      </c>
      <c r="J478" s="125">
        <v>1989</v>
      </c>
      <c r="K478" s="103">
        <v>29</v>
      </c>
      <c r="L478" s="106" t="str">
        <f t="shared" si="43"/>
        <v>OK</v>
      </c>
      <c r="M478" s="166" t="s">
        <v>314</v>
      </c>
    </row>
    <row r="479" spans="1:13" ht="13.5">
      <c r="A479" s="3" t="s">
        <v>321</v>
      </c>
      <c r="B479" s="163" t="s">
        <v>1342</v>
      </c>
      <c r="C479" s="163" t="s">
        <v>1343</v>
      </c>
      <c r="D479" s="3" t="s">
        <v>1327</v>
      </c>
      <c r="F479" s="106" t="s">
        <v>321</v>
      </c>
      <c r="G479" s="3" t="str">
        <f t="shared" si="44"/>
        <v>武田亜加梨</v>
      </c>
      <c r="H479" s="3" t="s">
        <v>1327</v>
      </c>
      <c r="I479" s="109" t="s">
        <v>609</v>
      </c>
      <c r="J479" s="219">
        <v>1995</v>
      </c>
      <c r="K479" s="103">
        <v>23</v>
      </c>
      <c r="L479" s="106" t="str">
        <f t="shared" si="43"/>
        <v>OK</v>
      </c>
      <c r="M479" s="220" t="s">
        <v>1060</v>
      </c>
    </row>
    <row r="480" spans="1:13" ht="13.5">
      <c r="A480" s="3" t="s">
        <v>323</v>
      </c>
      <c r="B480" s="90" t="s">
        <v>1344</v>
      </c>
      <c r="C480" s="90" t="s">
        <v>1345</v>
      </c>
      <c r="D480" s="3" t="s">
        <v>1327</v>
      </c>
      <c r="F480" s="3" t="s">
        <v>323</v>
      </c>
      <c r="G480" s="3" t="str">
        <f t="shared" si="44"/>
        <v>中川久江</v>
      </c>
      <c r="H480" s="3" t="s">
        <v>1327</v>
      </c>
      <c r="I480" s="109" t="s">
        <v>609</v>
      </c>
      <c r="J480" s="1">
        <v>1966</v>
      </c>
      <c r="K480" s="103">
        <v>52</v>
      </c>
      <c r="L480" s="106" t="str">
        <f t="shared" si="43"/>
        <v>OK</v>
      </c>
      <c r="M480" s="166" t="s">
        <v>322</v>
      </c>
    </row>
    <row r="481" spans="1:13" ht="13.5">
      <c r="A481" s="3" t="s">
        <v>324</v>
      </c>
      <c r="B481" s="90" t="s">
        <v>1346</v>
      </c>
      <c r="C481" s="90" t="s">
        <v>1347</v>
      </c>
      <c r="D481" s="3" t="s">
        <v>1327</v>
      </c>
      <c r="F481" s="106" t="s">
        <v>324</v>
      </c>
      <c r="G481" s="3" t="str">
        <f t="shared" si="44"/>
        <v>西野美恵</v>
      </c>
      <c r="H481" s="3" t="s">
        <v>1327</v>
      </c>
      <c r="I481" s="109" t="s">
        <v>609</v>
      </c>
      <c r="J481" s="125">
        <v>1988</v>
      </c>
      <c r="K481" s="103">
        <v>30</v>
      </c>
      <c r="L481" s="106" t="str">
        <f t="shared" si="43"/>
        <v>OK</v>
      </c>
      <c r="M481" s="166" t="s">
        <v>1060</v>
      </c>
    </row>
    <row r="482" spans="1:13" ht="13.5">
      <c r="A482" s="3" t="s">
        <v>325</v>
      </c>
      <c r="B482" s="163" t="s">
        <v>1348</v>
      </c>
      <c r="C482" s="163" t="s">
        <v>1349</v>
      </c>
      <c r="D482" s="3" t="s">
        <v>1327</v>
      </c>
      <c r="F482" s="106" t="s">
        <v>325</v>
      </c>
      <c r="G482" s="3" t="str">
        <f t="shared" si="44"/>
        <v>姫井亜利沙</v>
      </c>
      <c r="H482" s="3" t="s">
        <v>1327</v>
      </c>
      <c r="I482" s="109" t="s">
        <v>609</v>
      </c>
      <c r="J482" s="125">
        <v>1982</v>
      </c>
      <c r="K482" s="103">
        <v>36</v>
      </c>
      <c r="L482" s="106" t="str">
        <f t="shared" si="43"/>
        <v>OK</v>
      </c>
      <c r="M482" s="166" t="s">
        <v>314</v>
      </c>
    </row>
    <row r="483" spans="1:13" ht="13.5">
      <c r="A483" s="3" t="s">
        <v>326</v>
      </c>
      <c r="B483" s="90" t="s">
        <v>1350</v>
      </c>
      <c r="C483" s="90" t="s">
        <v>1351</v>
      </c>
      <c r="D483" s="3" t="s">
        <v>1327</v>
      </c>
      <c r="F483" s="106" t="s">
        <v>326</v>
      </c>
      <c r="G483" s="3" t="str">
        <f t="shared" si="44"/>
        <v>山岡千春</v>
      </c>
      <c r="H483" s="3" t="s">
        <v>1327</v>
      </c>
      <c r="I483" s="109" t="s">
        <v>609</v>
      </c>
      <c r="J483" s="125">
        <v>1972</v>
      </c>
      <c r="K483" s="103">
        <v>46</v>
      </c>
      <c r="L483" s="106" t="str">
        <f t="shared" si="43"/>
        <v>OK</v>
      </c>
      <c r="M483" s="166" t="s">
        <v>1060</v>
      </c>
    </row>
    <row r="484" spans="1:13" ht="13.5">
      <c r="A484" s="3" t="s">
        <v>327</v>
      </c>
      <c r="B484" s="90" t="s">
        <v>715</v>
      </c>
      <c r="C484" s="90" t="s">
        <v>1352</v>
      </c>
      <c r="D484" s="3" t="s">
        <v>1327</v>
      </c>
      <c r="F484" s="3" t="s">
        <v>327</v>
      </c>
      <c r="G484" s="3" t="str">
        <f t="shared" si="44"/>
        <v>山口真弓</v>
      </c>
      <c r="H484" s="3" t="s">
        <v>1327</v>
      </c>
      <c r="I484" s="109" t="s">
        <v>609</v>
      </c>
      <c r="J484" s="1">
        <v>1985</v>
      </c>
      <c r="K484" s="103">
        <v>33</v>
      </c>
      <c r="L484" s="106" t="str">
        <f t="shared" si="43"/>
        <v>OK</v>
      </c>
      <c r="M484" s="127" t="s">
        <v>519</v>
      </c>
    </row>
    <row r="485" spans="1:13" ht="13.5">
      <c r="A485" s="3" t="s">
        <v>328</v>
      </c>
      <c r="B485" s="166" t="s">
        <v>1353</v>
      </c>
      <c r="C485" s="166" t="s">
        <v>1354</v>
      </c>
      <c r="D485" s="166" t="s">
        <v>1327</v>
      </c>
      <c r="E485" s="166"/>
      <c r="F485" s="167" t="s">
        <v>328</v>
      </c>
      <c r="G485" s="3" t="str">
        <f t="shared" si="44"/>
        <v>上津慶和</v>
      </c>
      <c r="H485" s="166" t="s">
        <v>1327</v>
      </c>
      <c r="I485" s="221" t="s">
        <v>601</v>
      </c>
      <c r="J485" s="125">
        <v>1993</v>
      </c>
      <c r="K485" s="103">
        <v>25</v>
      </c>
      <c r="L485" s="106" t="str">
        <f t="shared" si="43"/>
        <v>OK</v>
      </c>
      <c r="M485" s="104" t="s">
        <v>1338</v>
      </c>
    </row>
    <row r="486" spans="1:13" ht="13.5">
      <c r="A486" s="3" t="s">
        <v>329</v>
      </c>
      <c r="B486" s="161" t="s">
        <v>1355</v>
      </c>
      <c r="C486" s="161" t="s">
        <v>1356</v>
      </c>
      <c r="D486" s="3" t="s">
        <v>1327</v>
      </c>
      <c r="F486" s="106" t="s">
        <v>329</v>
      </c>
      <c r="G486" s="3" t="str">
        <f t="shared" si="44"/>
        <v>猪飼尚輝</v>
      </c>
      <c r="H486" s="3" t="s">
        <v>1327</v>
      </c>
      <c r="I486" s="2" t="s">
        <v>601</v>
      </c>
      <c r="J486" s="125">
        <v>1997</v>
      </c>
      <c r="K486" s="103">
        <v>21</v>
      </c>
      <c r="L486" s="106" t="str">
        <f t="shared" si="43"/>
        <v>OK</v>
      </c>
      <c r="M486" s="104" t="s">
        <v>1338</v>
      </c>
    </row>
    <row r="487" spans="1:13" ht="13.5">
      <c r="A487" s="3" t="s">
        <v>330</v>
      </c>
      <c r="B487" s="3" t="s">
        <v>1357</v>
      </c>
      <c r="C487" s="3" t="s">
        <v>1358</v>
      </c>
      <c r="D487" s="3" t="s">
        <v>1327</v>
      </c>
      <c r="F487" s="3" t="s">
        <v>330</v>
      </c>
      <c r="G487" s="3" t="str">
        <f t="shared" si="44"/>
        <v>岡　栄介</v>
      </c>
      <c r="H487" s="3" t="s">
        <v>1327</v>
      </c>
      <c r="I487" s="2" t="s">
        <v>601</v>
      </c>
      <c r="J487" s="1">
        <v>1996</v>
      </c>
      <c r="K487" s="103">
        <v>22</v>
      </c>
      <c r="L487" s="106" t="str">
        <f t="shared" si="43"/>
        <v>OK</v>
      </c>
      <c r="M487" s="104" t="s">
        <v>322</v>
      </c>
    </row>
    <row r="488" spans="1:13" ht="13.5">
      <c r="A488" s="3" t="s">
        <v>331</v>
      </c>
      <c r="B488" s="104" t="s">
        <v>1359</v>
      </c>
      <c r="C488" s="104" t="s">
        <v>1360</v>
      </c>
      <c r="D488" s="3" t="s">
        <v>1327</v>
      </c>
      <c r="F488" s="106" t="s">
        <v>331</v>
      </c>
      <c r="G488" s="3" t="str">
        <f t="shared" si="44"/>
        <v>苅和　司</v>
      </c>
      <c r="H488" s="3" t="s">
        <v>1327</v>
      </c>
      <c r="I488" s="2" t="s">
        <v>601</v>
      </c>
      <c r="J488" s="125">
        <v>1992</v>
      </c>
      <c r="K488" s="103">
        <v>26</v>
      </c>
      <c r="L488" s="106" t="str">
        <f t="shared" si="43"/>
        <v>OK</v>
      </c>
      <c r="M488" s="104" t="s">
        <v>1060</v>
      </c>
    </row>
    <row r="489" spans="1:13" ht="13.5">
      <c r="A489" s="3" t="s">
        <v>332</v>
      </c>
      <c r="B489" s="161" t="s">
        <v>642</v>
      </c>
      <c r="C489" s="161" t="s">
        <v>1361</v>
      </c>
      <c r="D489" s="3" t="s">
        <v>1327</v>
      </c>
      <c r="F489" s="106" t="s">
        <v>332</v>
      </c>
      <c r="G489" s="3" t="str">
        <f t="shared" si="44"/>
        <v>山本竜平</v>
      </c>
      <c r="H489" s="3" t="s">
        <v>1327</v>
      </c>
      <c r="I489" s="2" t="s">
        <v>601</v>
      </c>
      <c r="J489" s="125">
        <v>1992</v>
      </c>
      <c r="K489" s="103">
        <v>26</v>
      </c>
      <c r="L489" s="106" t="str">
        <f t="shared" si="43"/>
        <v>OK</v>
      </c>
      <c r="M489" s="104" t="s">
        <v>1060</v>
      </c>
    </row>
    <row r="490" spans="1:13" ht="13.5">
      <c r="A490" s="3" t="s">
        <v>333</v>
      </c>
      <c r="B490" s="104" t="s">
        <v>1362</v>
      </c>
      <c r="C490" s="104" t="s">
        <v>944</v>
      </c>
      <c r="D490" s="3" t="s">
        <v>1327</v>
      </c>
      <c r="F490" s="106" t="s">
        <v>333</v>
      </c>
      <c r="G490" s="3" t="str">
        <f t="shared" si="44"/>
        <v>寺元翔太</v>
      </c>
      <c r="H490" s="3" t="s">
        <v>1327</v>
      </c>
      <c r="I490" s="2" t="s">
        <v>601</v>
      </c>
      <c r="J490" s="125">
        <v>1993</v>
      </c>
      <c r="K490" s="103">
        <v>25</v>
      </c>
      <c r="L490" s="106" t="str">
        <f t="shared" si="43"/>
        <v>OK</v>
      </c>
      <c r="M490" s="104" t="s">
        <v>1060</v>
      </c>
    </row>
    <row r="491" spans="1:13" ht="13.5">
      <c r="A491" s="3" t="s">
        <v>334</v>
      </c>
      <c r="B491" s="3" t="s">
        <v>1363</v>
      </c>
      <c r="C491" s="3" t="s">
        <v>1364</v>
      </c>
      <c r="D491" s="3" t="s">
        <v>1327</v>
      </c>
      <c r="F491" s="3" t="s">
        <v>334</v>
      </c>
      <c r="G491" s="3" t="str">
        <f t="shared" si="44"/>
        <v>澤村拓哉</v>
      </c>
      <c r="H491" s="3" t="s">
        <v>1327</v>
      </c>
      <c r="I491" s="2" t="s">
        <v>601</v>
      </c>
      <c r="J491" s="1">
        <v>1993</v>
      </c>
      <c r="K491" s="103">
        <v>25</v>
      </c>
      <c r="L491" s="106" t="str">
        <f t="shared" si="43"/>
        <v>OK</v>
      </c>
      <c r="M491" s="104" t="s">
        <v>1060</v>
      </c>
    </row>
    <row r="492" spans="1:13" ht="13.5">
      <c r="A492" s="3" t="s">
        <v>335</v>
      </c>
      <c r="B492" s="104" t="s">
        <v>1365</v>
      </c>
      <c r="C492" s="104" t="s">
        <v>968</v>
      </c>
      <c r="D492" s="3" t="s">
        <v>1327</v>
      </c>
      <c r="F492" s="106" t="s">
        <v>335</v>
      </c>
      <c r="G492" s="3" t="str">
        <f t="shared" si="44"/>
        <v>西嶌達也</v>
      </c>
      <c r="H492" s="3" t="s">
        <v>1327</v>
      </c>
      <c r="I492" s="2" t="s">
        <v>601</v>
      </c>
      <c r="J492" s="125">
        <v>1989</v>
      </c>
      <c r="K492" s="103">
        <v>29</v>
      </c>
      <c r="L492" s="106" t="str">
        <f t="shared" si="43"/>
        <v>OK</v>
      </c>
      <c r="M492" s="104" t="s">
        <v>1338</v>
      </c>
    </row>
    <row r="493" spans="1:13" ht="13.5">
      <c r="A493" s="3" t="s">
        <v>336</v>
      </c>
      <c r="B493" s="161" t="s">
        <v>1366</v>
      </c>
      <c r="C493" s="161" t="s">
        <v>1367</v>
      </c>
      <c r="D493" s="3" t="s">
        <v>1327</v>
      </c>
      <c r="F493" s="106" t="s">
        <v>336</v>
      </c>
      <c r="G493" s="3" t="str">
        <f t="shared" si="44"/>
        <v>川合　優</v>
      </c>
      <c r="H493" s="3" t="s">
        <v>1327</v>
      </c>
      <c r="I493" s="2" t="s">
        <v>601</v>
      </c>
      <c r="J493" s="125">
        <v>1991</v>
      </c>
      <c r="K493" s="103">
        <v>27</v>
      </c>
      <c r="L493" s="106" t="str">
        <f t="shared" si="43"/>
        <v>OK</v>
      </c>
      <c r="M493" s="104" t="s">
        <v>306</v>
      </c>
    </row>
    <row r="494" spans="1:13" ht="13.5">
      <c r="A494" s="3" t="s">
        <v>337</v>
      </c>
      <c r="B494" s="3" t="s">
        <v>1368</v>
      </c>
      <c r="C494" s="3" t="s">
        <v>308</v>
      </c>
      <c r="D494" s="3" t="s">
        <v>1327</v>
      </c>
      <c r="F494" s="3" t="s">
        <v>337</v>
      </c>
      <c r="G494" s="3" t="str">
        <f t="shared" si="44"/>
        <v>嶋村和彦</v>
      </c>
      <c r="H494" s="3" t="s">
        <v>1327</v>
      </c>
      <c r="I494" s="2" t="s">
        <v>601</v>
      </c>
      <c r="J494" s="1">
        <v>1990</v>
      </c>
      <c r="K494" s="103">
        <v>28</v>
      </c>
      <c r="L494" s="106" t="str">
        <f t="shared" si="43"/>
        <v>OK</v>
      </c>
      <c r="M494" s="104" t="s">
        <v>306</v>
      </c>
    </row>
    <row r="495" spans="1:13" ht="13.5">
      <c r="A495" s="3" t="s">
        <v>338</v>
      </c>
      <c r="B495" s="104" t="s">
        <v>1369</v>
      </c>
      <c r="C495" s="104" t="s">
        <v>1370</v>
      </c>
      <c r="D495" s="3" t="s">
        <v>1327</v>
      </c>
      <c r="F495" s="106" t="s">
        <v>338</v>
      </c>
      <c r="G495" s="3" t="str">
        <f t="shared" si="44"/>
        <v>白井秀幸</v>
      </c>
      <c r="H495" s="3" t="s">
        <v>1327</v>
      </c>
      <c r="I495" s="2" t="s">
        <v>601</v>
      </c>
      <c r="J495" s="125">
        <v>1988</v>
      </c>
      <c r="K495" s="103">
        <v>30</v>
      </c>
      <c r="L495" s="106" t="str">
        <f t="shared" si="43"/>
        <v>OK</v>
      </c>
      <c r="M495" s="104" t="s">
        <v>962</v>
      </c>
    </row>
    <row r="496" spans="1:13" ht="13.5">
      <c r="A496" s="3" t="s">
        <v>339</v>
      </c>
      <c r="B496" s="161" t="s">
        <v>1371</v>
      </c>
      <c r="C496" s="161" t="s">
        <v>1372</v>
      </c>
      <c r="D496" s="3" t="s">
        <v>1327</v>
      </c>
      <c r="F496" s="106" t="s">
        <v>339</v>
      </c>
      <c r="G496" s="3" t="str">
        <f t="shared" si="44"/>
        <v>津曲崇志</v>
      </c>
      <c r="H496" s="3" t="s">
        <v>1327</v>
      </c>
      <c r="I496" s="2" t="s">
        <v>601</v>
      </c>
      <c r="J496" s="125">
        <v>1989</v>
      </c>
      <c r="K496" s="103">
        <v>29</v>
      </c>
      <c r="L496" s="106" t="str">
        <f t="shared" si="43"/>
        <v>OK</v>
      </c>
      <c r="M496" s="104" t="s">
        <v>962</v>
      </c>
    </row>
    <row r="497" spans="1:13" ht="13.5">
      <c r="A497" s="3" t="s">
        <v>340</v>
      </c>
      <c r="B497" s="161" t="s">
        <v>715</v>
      </c>
      <c r="C497" s="161" t="s">
        <v>1373</v>
      </c>
      <c r="D497" s="3" t="s">
        <v>1327</v>
      </c>
      <c r="F497" s="106" t="s">
        <v>340</v>
      </c>
      <c r="G497" s="3" t="str">
        <f t="shared" si="44"/>
        <v>山口稔貴</v>
      </c>
      <c r="H497" s="3" t="s">
        <v>1327</v>
      </c>
      <c r="I497" s="2" t="s">
        <v>601</v>
      </c>
      <c r="J497" s="125">
        <v>1988</v>
      </c>
      <c r="K497" s="103">
        <v>30</v>
      </c>
      <c r="L497" s="106" t="str">
        <f t="shared" si="43"/>
        <v>OK</v>
      </c>
      <c r="M497" s="127" t="s">
        <v>519</v>
      </c>
    </row>
    <row r="498" spans="1:13" ht="13.5">
      <c r="A498" s="3" t="s">
        <v>341</v>
      </c>
      <c r="B498" s="104" t="s">
        <v>1374</v>
      </c>
      <c r="C498" s="104" t="s">
        <v>1375</v>
      </c>
      <c r="D498" s="3" t="s">
        <v>1327</v>
      </c>
      <c r="F498" s="106" t="s">
        <v>341</v>
      </c>
      <c r="G498" s="3" t="str">
        <f t="shared" si="44"/>
        <v>越智友基</v>
      </c>
      <c r="H498" s="3" t="s">
        <v>1327</v>
      </c>
      <c r="I498" s="2" t="s">
        <v>601</v>
      </c>
      <c r="J498" s="125">
        <v>1987</v>
      </c>
      <c r="K498" s="103">
        <v>31</v>
      </c>
      <c r="L498" s="106" t="str">
        <f t="shared" si="43"/>
        <v>OK</v>
      </c>
      <c r="M498" s="104" t="s">
        <v>313</v>
      </c>
    </row>
    <row r="499" spans="1:13" ht="13.5">
      <c r="A499" s="3" t="s">
        <v>342</v>
      </c>
      <c r="B499" s="3" t="s">
        <v>1376</v>
      </c>
      <c r="C499" s="3" t="s">
        <v>1377</v>
      </c>
      <c r="D499" s="3" t="s">
        <v>1327</v>
      </c>
      <c r="F499" s="3" t="s">
        <v>342</v>
      </c>
      <c r="G499" s="3" t="str">
        <f t="shared" si="44"/>
        <v>辻本将士</v>
      </c>
      <c r="H499" s="3" t="s">
        <v>1327</v>
      </c>
      <c r="I499" s="2" t="s">
        <v>601</v>
      </c>
      <c r="J499" s="1">
        <v>1986</v>
      </c>
      <c r="K499" s="103">
        <v>32</v>
      </c>
      <c r="L499" s="106" t="str">
        <f t="shared" si="43"/>
        <v>OK</v>
      </c>
      <c r="M499" s="104" t="s">
        <v>313</v>
      </c>
    </row>
    <row r="500" spans="1:13" ht="13.5">
      <c r="A500" s="3" t="s">
        <v>343</v>
      </c>
      <c r="B500" s="104" t="s">
        <v>1378</v>
      </c>
      <c r="C500" s="104" t="s">
        <v>1379</v>
      </c>
      <c r="D500" s="3" t="s">
        <v>1327</v>
      </c>
      <c r="F500" s="106" t="s">
        <v>343</v>
      </c>
      <c r="G500" s="3" t="str">
        <f t="shared" si="44"/>
        <v>原智則</v>
      </c>
      <c r="H500" s="3" t="s">
        <v>1327</v>
      </c>
      <c r="I500" s="2" t="s">
        <v>601</v>
      </c>
      <c r="J500" s="125">
        <v>1969</v>
      </c>
      <c r="K500" s="103">
        <v>49</v>
      </c>
      <c r="L500" s="106" t="str">
        <f t="shared" si="43"/>
        <v>OK</v>
      </c>
      <c r="M500" s="104" t="s">
        <v>1147</v>
      </c>
    </row>
    <row r="501" spans="1:13" ht="13.5">
      <c r="A501" s="3" t="s">
        <v>344</v>
      </c>
      <c r="B501" s="161" t="s">
        <v>1380</v>
      </c>
      <c r="C501" s="161" t="s">
        <v>1381</v>
      </c>
      <c r="D501" s="3" t="s">
        <v>1327</v>
      </c>
      <c r="F501" s="106" t="s">
        <v>344</v>
      </c>
      <c r="G501" s="3" t="str">
        <f t="shared" si="44"/>
        <v>小田紀彦</v>
      </c>
      <c r="H501" s="3" t="s">
        <v>1327</v>
      </c>
      <c r="I501" s="2" t="s">
        <v>601</v>
      </c>
      <c r="J501" s="125">
        <v>1984</v>
      </c>
      <c r="K501" s="103">
        <v>34</v>
      </c>
      <c r="L501" s="106" t="str">
        <f t="shared" si="43"/>
        <v>OK</v>
      </c>
      <c r="M501" s="104" t="s">
        <v>313</v>
      </c>
    </row>
    <row r="502" spans="1:13" ht="13.5">
      <c r="A502" s="3" t="s">
        <v>345</v>
      </c>
      <c r="B502" s="104" t="s">
        <v>1382</v>
      </c>
      <c r="C502" s="104" t="s">
        <v>1383</v>
      </c>
      <c r="D502" s="3" t="s">
        <v>1327</v>
      </c>
      <c r="F502" s="106" t="s">
        <v>345</v>
      </c>
      <c r="G502" s="3" t="str">
        <f t="shared" si="44"/>
        <v>ピーターリーダー</v>
      </c>
      <c r="H502" s="3" t="s">
        <v>1327</v>
      </c>
      <c r="I502" s="2" t="s">
        <v>601</v>
      </c>
      <c r="J502" s="125">
        <v>1981</v>
      </c>
      <c r="K502" s="103">
        <v>37</v>
      </c>
      <c r="L502" s="106" t="str">
        <f t="shared" si="43"/>
        <v>OK</v>
      </c>
      <c r="M502" s="104" t="s">
        <v>306</v>
      </c>
    </row>
    <row r="503" spans="1:13" ht="13.5">
      <c r="A503" s="3" t="s">
        <v>346</v>
      </c>
      <c r="B503" s="3" t="s">
        <v>1384</v>
      </c>
      <c r="C503" s="3" t="s">
        <v>1385</v>
      </c>
      <c r="D503" s="3" t="s">
        <v>1327</v>
      </c>
      <c r="F503" s="3" t="s">
        <v>346</v>
      </c>
      <c r="G503" s="3" t="str">
        <f t="shared" si="44"/>
        <v>鍋内雄樹</v>
      </c>
      <c r="H503" s="3" t="s">
        <v>1327</v>
      </c>
      <c r="I503" s="2" t="s">
        <v>601</v>
      </c>
      <c r="J503" s="1">
        <v>1990</v>
      </c>
      <c r="K503" s="103">
        <v>28</v>
      </c>
      <c r="L503" s="106" t="str">
        <f t="shared" si="43"/>
        <v>OK</v>
      </c>
      <c r="M503" s="104" t="s">
        <v>306</v>
      </c>
    </row>
    <row r="504" spans="1:13" ht="13.5">
      <c r="A504" s="3" t="s">
        <v>347</v>
      </c>
      <c r="B504" s="104" t="s">
        <v>1386</v>
      </c>
      <c r="C504" s="104" t="s">
        <v>1387</v>
      </c>
      <c r="D504" s="3" t="s">
        <v>1327</v>
      </c>
      <c r="F504" s="106" t="s">
        <v>347</v>
      </c>
      <c r="G504" s="3" t="str">
        <f t="shared" si="44"/>
        <v>石内伸幸</v>
      </c>
      <c r="H504" s="3" t="s">
        <v>1327</v>
      </c>
      <c r="I504" s="2" t="s">
        <v>601</v>
      </c>
      <c r="J504" s="125">
        <v>1981</v>
      </c>
      <c r="K504" s="103">
        <v>37</v>
      </c>
      <c r="L504" s="106" t="str">
        <f t="shared" si="43"/>
        <v>OK</v>
      </c>
      <c r="M504" s="104" t="s">
        <v>1060</v>
      </c>
    </row>
    <row r="505" spans="1:13" ht="13.5">
      <c r="A505" s="3" t="s">
        <v>348</v>
      </c>
      <c r="B505" s="161" t="s">
        <v>1306</v>
      </c>
      <c r="C505" s="161" t="s">
        <v>1388</v>
      </c>
      <c r="D505" s="3" t="s">
        <v>1327</v>
      </c>
      <c r="F505" s="106" t="s">
        <v>348</v>
      </c>
      <c r="G505" s="3" t="str">
        <f t="shared" si="44"/>
        <v>上原義弘</v>
      </c>
      <c r="H505" s="3" t="s">
        <v>1327</v>
      </c>
      <c r="I505" s="2" t="s">
        <v>601</v>
      </c>
      <c r="J505" s="125">
        <v>1974</v>
      </c>
      <c r="K505" s="103">
        <v>44</v>
      </c>
      <c r="L505" s="106" t="str">
        <f t="shared" si="43"/>
        <v>OK</v>
      </c>
      <c r="M505" s="104" t="s">
        <v>314</v>
      </c>
    </row>
    <row r="506" spans="1:13" ht="13.5">
      <c r="A506" s="3" t="s">
        <v>349</v>
      </c>
      <c r="B506" s="3" t="s">
        <v>1335</v>
      </c>
      <c r="C506" s="3" t="s">
        <v>1389</v>
      </c>
      <c r="D506" s="3" t="s">
        <v>1327</v>
      </c>
      <c r="F506" s="3" t="s">
        <v>349</v>
      </c>
      <c r="G506" s="3" t="str">
        <f t="shared" si="44"/>
        <v>片桐靖之</v>
      </c>
      <c r="H506" s="3" t="s">
        <v>1327</v>
      </c>
      <c r="I506" s="2" t="s">
        <v>601</v>
      </c>
      <c r="J506" s="1">
        <v>1976</v>
      </c>
      <c r="K506" s="103">
        <v>42</v>
      </c>
      <c r="L506" s="106" t="str">
        <f t="shared" si="43"/>
        <v>OK</v>
      </c>
      <c r="M506" s="166" t="s">
        <v>314</v>
      </c>
    </row>
    <row r="507" spans="1:13" ht="13.5">
      <c r="A507" s="3" t="s">
        <v>350</v>
      </c>
      <c r="B507" s="104" t="s">
        <v>1390</v>
      </c>
      <c r="C507" s="104" t="s">
        <v>1391</v>
      </c>
      <c r="D507" s="3" t="s">
        <v>1327</v>
      </c>
      <c r="F507" s="106" t="s">
        <v>350</v>
      </c>
      <c r="G507" s="3" t="str">
        <f t="shared" si="44"/>
        <v>鹿野雄大</v>
      </c>
      <c r="H507" s="3" t="s">
        <v>1327</v>
      </c>
      <c r="I507" s="2" t="s">
        <v>601</v>
      </c>
      <c r="J507" s="125">
        <v>1991</v>
      </c>
      <c r="K507" s="103">
        <v>27</v>
      </c>
      <c r="L507" s="106" t="str">
        <f t="shared" si="43"/>
        <v>OK</v>
      </c>
      <c r="M507" s="104" t="s">
        <v>314</v>
      </c>
    </row>
    <row r="508" spans="1:13" ht="13.5">
      <c r="A508" s="3" t="s">
        <v>351</v>
      </c>
      <c r="B508" s="161" t="s">
        <v>1392</v>
      </c>
      <c r="C508" s="161" t="s">
        <v>1393</v>
      </c>
      <c r="D508" s="3" t="s">
        <v>1327</v>
      </c>
      <c r="F508" s="106" t="s">
        <v>351</v>
      </c>
      <c r="G508" s="3" t="str">
        <f t="shared" si="44"/>
        <v>澁谷晃大</v>
      </c>
      <c r="H508" s="3" t="s">
        <v>1327</v>
      </c>
      <c r="I508" s="2" t="s">
        <v>601</v>
      </c>
      <c r="J508" s="125">
        <v>1996</v>
      </c>
      <c r="K508" s="103">
        <v>22</v>
      </c>
      <c r="L508" s="106" t="str">
        <f aca="true" t="shared" si="45" ref="L508:L571">IF(G508="","",IF(COUNTIF($G$3:$G$643,G508)&gt;1,"2重登録","OK"))</f>
        <v>OK</v>
      </c>
      <c r="M508" s="104" t="s">
        <v>314</v>
      </c>
    </row>
    <row r="509" spans="1:13" ht="13.5">
      <c r="A509" s="3" t="s">
        <v>352</v>
      </c>
      <c r="B509" s="104" t="s">
        <v>310</v>
      </c>
      <c r="C509" s="104" t="s">
        <v>1394</v>
      </c>
      <c r="D509" s="3" t="s">
        <v>1327</v>
      </c>
      <c r="F509" s="106" t="s">
        <v>352</v>
      </c>
      <c r="G509" s="3" t="str">
        <f t="shared" si="44"/>
        <v>谷口　孟</v>
      </c>
      <c r="H509" s="3" t="s">
        <v>1327</v>
      </c>
      <c r="I509" s="2" t="s">
        <v>601</v>
      </c>
      <c r="J509" s="125">
        <v>1992</v>
      </c>
      <c r="K509" s="103">
        <v>26</v>
      </c>
      <c r="L509" s="106" t="str">
        <f t="shared" si="45"/>
        <v>OK</v>
      </c>
      <c r="M509" s="104" t="s">
        <v>1338</v>
      </c>
    </row>
    <row r="510" spans="1:13" ht="13.5">
      <c r="A510" s="3" t="s">
        <v>353</v>
      </c>
      <c r="B510" s="104" t="s">
        <v>1395</v>
      </c>
      <c r="C510" s="104" t="s">
        <v>1396</v>
      </c>
      <c r="D510" s="3" t="s">
        <v>1327</v>
      </c>
      <c r="F510" s="106" t="s">
        <v>353</v>
      </c>
      <c r="G510" s="3" t="str">
        <f t="shared" si="44"/>
        <v>中尾　巧</v>
      </c>
      <c r="H510" s="3" t="s">
        <v>1327</v>
      </c>
      <c r="I510" s="2" t="s">
        <v>601</v>
      </c>
      <c r="J510" s="125">
        <v>1983</v>
      </c>
      <c r="K510" s="103">
        <v>35</v>
      </c>
      <c r="L510" s="106" t="str">
        <f t="shared" si="45"/>
        <v>OK</v>
      </c>
      <c r="M510" s="166" t="s">
        <v>1397</v>
      </c>
    </row>
    <row r="511" spans="1:13" ht="13.5">
      <c r="A511" s="3" t="s">
        <v>354</v>
      </c>
      <c r="B511" s="104" t="s">
        <v>1398</v>
      </c>
      <c r="C511" s="104" t="s">
        <v>1399</v>
      </c>
      <c r="D511" s="3" t="s">
        <v>1327</v>
      </c>
      <c r="F511" s="106" t="s">
        <v>354</v>
      </c>
      <c r="G511" s="3" t="str">
        <f t="shared" si="44"/>
        <v>野村良平</v>
      </c>
      <c r="H511" s="3" t="s">
        <v>1327</v>
      </c>
      <c r="I511" s="2" t="s">
        <v>601</v>
      </c>
      <c r="J511" s="125">
        <v>1989</v>
      </c>
      <c r="K511" s="103">
        <v>29</v>
      </c>
      <c r="L511" s="106" t="str">
        <f t="shared" si="45"/>
        <v>OK</v>
      </c>
      <c r="M511" s="166" t="s">
        <v>315</v>
      </c>
    </row>
    <row r="512" spans="1:13" ht="13.5">
      <c r="A512" s="3" t="s">
        <v>1400</v>
      </c>
      <c r="B512" s="104" t="s">
        <v>1401</v>
      </c>
      <c r="C512" s="104" t="s">
        <v>1402</v>
      </c>
      <c r="D512" s="3" t="s">
        <v>1327</v>
      </c>
      <c r="F512" s="106" t="s">
        <v>1400</v>
      </c>
      <c r="G512" s="3" t="str">
        <f t="shared" si="44"/>
        <v>東山　博</v>
      </c>
      <c r="H512" s="3" t="s">
        <v>1327</v>
      </c>
      <c r="I512" s="2" t="s">
        <v>601</v>
      </c>
      <c r="J512" s="125">
        <v>1964</v>
      </c>
      <c r="K512" s="103">
        <v>54</v>
      </c>
      <c r="L512" s="106" t="str">
        <f t="shared" si="45"/>
        <v>OK</v>
      </c>
      <c r="M512" s="166" t="s">
        <v>314</v>
      </c>
    </row>
    <row r="513" spans="1:13" ht="13.5">
      <c r="A513" s="3" t="s">
        <v>1403</v>
      </c>
      <c r="B513" s="104" t="s">
        <v>982</v>
      </c>
      <c r="C513" s="104" t="s">
        <v>1404</v>
      </c>
      <c r="D513" s="3" t="s">
        <v>1327</v>
      </c>
      <c r="F513" s="106" t="s">
        <v>1403</v>
      </c>
      <c r="G513" s="3" t="str">
        <f t="shared" si="44"/>
        <v>松本遼太郎</v>
      </c>
      <c r="H513" s="3" t="s">
        <v>1327</v>
      </c>
      <c r="I513" s="2" t="s">
        <v>601</v>
      </c>
      <c r="J513" s="125">
        <v>1991</v>
      </c>
      <c r="K513" s="103">
        <v>27</v>
      </c>
      <c r="L513" s="106" t="str">
        <f t="shared" si="45"/>
        <v>OK</v>
      </c>
      <c r="M513" s="166" t="s">
        <v>314</v>
      </c>
    </row>
    <row r="514" spans="1:13" ht="13.5">
      <c r="A514" s="3" t="s">
        <v>1405</v>
      </c>
      <c r="B514" s="104" t="s">
        <v>1406</v>
      </c>
      <c r="C514" s="104" t="s">
        <v>1407</v>
      </c>
      <c r="D514" s="3" t="s">
        <v>1327</v>
      </c>
      <c r="F514" s="106" t="s">
        <v>1405</v>
      </c>
      <c r="G514" s="3" t="str">
        <f t="shared" si="44"/>
        <v>若森裕生</v>
      </c>
      <c r="H514" s="3" t="s">
        <v>1327</v>
      </c>
      <c r="I514" s="2" t="s">
        <v>601</v>
      </c>
      <c r="J514" s="125">
        <v>1989</v>
      </c>
      <c r="K514" s="103">
        <v>29</v>
      </c>
      <c r="L514" s="106" t="str">
        <f t="shared" si="45"/>
        <v>OK</v>
      </c>
      <c r="M514" s="166" t="s">
        <v>1060</v>
      </c>
    </row>
    <row r="515" spans="1:13" ht="13.5">
      <c r="A515" s="3" t="s">
        <v>1408</v>
      </c>
      <c r="B515" s="104" t="s">
        <v>1409</v>
      </c>
      <c r="C515" s="104" t="s">
        <v>1410</v>
      </c>
      <c r="D515" s="3" t="s">
        <v>1327</v>
      </c>
      <c r="F515" s="106" t="s">
        <v>1408</v>
      </c>
      <c r="G515" s="3" t="str">
        <f t="shared" si="44"/>
        <v>松岡宗隆</v>
      </c>
      <c r="H515" s="3" t="s">
        <v>1327</v>
      </c>
      <c r="I515" s="2" t="s">
        <v>601</v>
      </c>
      <c r="J515" s="125">
        <v>1988</v>
      </c>
      <c r="K515" s="103">
        <v>30</v>
      </c>
      <c r="L515" s="106" t="str">
        <f t="shared" si="45"/>
        <v>OK</v>
      </c>
      <c r="M515" s="166" t="s">
        <v>1060</v>
      </c>
    </row>
    <row r="516" spans="1:13" ht="13.5">
      <c r="A516" s="3" t="s">
        <v>1411</v>
      </c>
      <c r="B516" s="104" t="s">
        <v>667</v>
      </c>
      <c r="C516" s="104" t="s">
        <v>1316</v>
      </c>
      <c r="D516" s="3" t="s">
        <v>1327</v>
      </c>
      <c r="F516" s="106" t="s">
        <v>1411</v>
      </c>
      <c r="G516" s="3" t="str">
        <f t="shared" si="44"/>
        <v>高橋和也</v>
      </c>
      <c r="H516" s="3" t="s">
        <v>1327</v>
      </c>
      <c r="I516" s="2" t="s">
        <v>601</v>
      </c>
      <c r="J516" s="125">
        <v>1994</v>
      </c>
      <c r="K516" s="103">
        <v>24</v>
      </c>
      <c r="L516" s="106" t="str">
        <f t="shared" si="45"/>
        <v>OK</v>
      </c>
      <c r="M516" s="166" t="s">
        <v>1060</v>
      </c>
    </row>
    <row r="517" spans="1:13" ht="13.5">
      <c r="A517" s="3" t="s">
        <v>1412</v>
      </c>
      <c r="B517" s="166" t="s">
        <v>1413</v>
      </c>
      <c r="C517" s="166" t="s">
        <v>1414</v>
      </c>
      <c r="D517" s="166" t="s">
        <v>1327</v>
      </c>
      <c r="E517" s="166"/>
      <c r="F517" s="167" t="s">
        <v>1412</v>
      </c>
      <c r="G517" s="3" t="str">
        <f t="shared" si="44"/>
        <v>國領　誠</v>
      </c>
      <c r="H517" s="166" t="s">
        <v>1327</v>
      </c>
      <c r="I517" s="221" t="s">
        <v>601</v>
      </c>
      <c r="J517" s="125">
        <v>1972</v>
      </c>
      <c r="K517" s="103">
        <v>46</v>
      </c>
      <c r="L517" s="106" t="str">
        <f t="shared" si="45"/>
        <v>OK</v>
      </c>
      <c r="M517" s="166" t="s">
        <v>314</v>
      </c>
    </row>
    <row r="518" spans="1:13" ht="13.5">
      <c r="A518" s="3" t="s">
        <v>1415</v>
      </c>
      <c r="B518" s="166" t="s">
        <v>642</v>
      </c>
      <c r="C518" s="166" t="s">
        <v>1416</v>
      </c>
      <c r="D518" s="166" t="s">
        <v>1327</v>
      </c>
      <c r="E518" s="166"/>
      <c r="F518" s="167" t="s">
        <v>1415</v>
      </c>
      <c r="G518" s="3" t="str">
        <f t="shared" si="44"/>
        <v>山本健治</v>
      </c>
      <c r="H518" s="166" t="s">
        <v>1327</v>
      </c>
      <c r="I518" s="221" t="s">
        <v>601</v>
      </c>
      <c r="J518" s="125">
        <v>1971</v>
      </c>
      <c r="K518" s="103">
        <v>47</v>
      </c>
      <c r="L518" s="106" t="str">
        <f t="shared" si="45"/>
        <v>OK</v>
      </c>
      <c r="M518" s="166" t="s">
        <v>314</v>
      </c>
    </row>
    <row r="519" spans="1:13" ht="13.5">
      <c r="A519" s="3" t="s">
        <v>1417</v>
      </c>
      <c r="B519" s="166" t="s">
        <v>1418</v>
      </c>
      <c r="C519" s="166" t="s">
        <v>1419</v>
      </c>
      <c r="D519" s="166" t="s">
        <v>1327</v>
      </c>
      <c r="E519" s="166"/>
      <c r="F519" s="167" t="s">
        <v>1417</v>
      </c>
      <c r="G519" s="3" t="str">
        <f t="shared" si="44"/>
        <v>吉川孝次</v>
      </c>
      <c r="H519" s="166" t="s">
        <v>1327</v>
      </c>
      <c r="I519" s="221" t="s">
        <v>601</v>
      </c>
      <c r="J519" s="125">
        <v>1976</v>
      </c>
      <c r="K519" s="103">
        <v>42</v>
      </c>
      <c r="L519" s="106" t="str">
        <f t="shared" si="45"/>
        <v>OK</v>
      </c>
      <c r="M519" s="166" t="s">
        <v>314</v>
      </c>
    </row>
    <row r="520" spans="1:13" ht="13.5">
      <c r="A520" s="3" t="s">
        <v>1420</v>
      </c>
      <c r="B520" s="166" t="s">
        <v>1421</v>
      </c>
      <c r="C520" s="166" t="s">
        <v>1422</v>
      </c>
      <c r="D520" s="166" t="s">
        <v>1327</v>
      </c>
      <c r="E520" s="166"/>
      <c r="F520" s="167" t="s">
        <v>1420</v>
      </c>
      <c r="G520" s="3" t="str">
        <f t="shared" si="44"/>
        <v>清川智輝</v>
      </c>
      <c r="H520" s="166" t="s">
        <v>1327</v>
      </c>
      <c r="I520" s="221" t="s">
        <v>601</v>
      </c>
      <c r="J520" s="125">
        <v>1988</v>
      </c>
      <c r="K520" s="103">
        <v>30</v>
      </c>
      <c r="L520" s="106" t="str">
        <f t="shared" si="45"/>
        <v>OK</v>
      </c>
      <c r="M520" s="166" t="s">
        <v>1338</v>
      </c>
    </row>
    <row r="521" spans="1:13" ht="13.5">
      <c r="A521" s="3" t="s">
        <v>1423</v>
      </c>
      <c r="B521" s="166" t="s">
        <v>1424</v>
      </c>
      <c r="C521" s="166" t="s">
        <v>1425</v>
      </c>
      <c r="D521" s="166" t="s">
        <v>1327</v>
      </c>
      <c r="E521" s="166"/>
      <c r="F521" s="167" t="s">
        <v>1423</v>
      </c>
      <c r="G521" s="3" t="str">
        <f t="shared" si="44"/>
        <v>東　佑樹</v>
      </c>
      <c r="H521" s="166" t="s">
        <v>1327</v>
      </c>
      <c r="I521" s="221" t="s">
        <v>601</v>
      </c>
      <c r="J521" s="125">
        <v>1985</v>
      </c>
      <c r="K521" s="103">
        <v>33</v>
      </c>
      <c r="L521" s="106" t="str">
        <f t="shared" si="45"/>
        <v>OK</v>
      </c>
      <c r="M521" s="166" t="s">
        <v>313</v>
      </c>
    </row>
    <row r="522" spans="1:13" ht="13.5">
      <c r="A522" s="3" t="s">
        <v>1426</v>
      </c>
      <c r="B522" s="104" t="s">
        <v>887</v>
      </c>
      <c r="C522" s="104" t="s">
        <v>1427</v>
      </c>
      <c r="D522" s="3" t="s">
        <v>536</v>
      </c>
      <c r="F522" s="106" t="str">
        <f>A522</f>
        <v>て５１</v>
      </c>
      <c r="G522" s="3" t="str">
        <f>B522&amp;C522</f>
        <v>鈴木智彦</v>
      </c>
      <c r="H522" s="2" t="s">
        <v>536</v>
      </c>
      <c r="I522" s="2" t="s">
        <v>842</v>
      </c>
      <c r="J522" s="125">
        <v>1981</v>
      </c>
      <c r="K522" s="103">
        <f>IF(J522="","",(2018-J522))</f>
        <v>37</v>
      </c>
      <c r="L522" s="106" t="e">
        <f>#N/A</f>
        <v>#N/A</v>
      </c>
      <c r="M522" s="166" t="s">
        <v>1428</v>
      </c>
    </row>
    <row r="523" spans="1:13" ht="13.5">
      <c r="A523" s="3" t="s">
        <v>1429</v>
      </c>
      <c r="B523" s="104" t="s">
        <v>309</v>
      </c>
      <c r="C523" s="104" t="s">
        <v>1430</v>
      </c>
      <c r="D523" s="3" t="s">
        <v>536</v>
      </c>
      <c r="F523" s="106" t="str">
        <f>A523</f>
        <v>て５２</v>
      </c>
      <c r="G523" s="3" t="str">
        <f>B523&amp;C523</f>
        <v>青木知里</v>
      </c>
      <c r="H523" s="2" t="s">
        <v>536</v>
      </c>
      <c r="I523" s="2" t="s">
        <v>609</v>
      </c>
      <c r="J523" s="125">
        <v>1992</v>
      </c>
      <c r="K523" s="103">
        <f>IF(J523="","",(2018-J523))</f>
        <v>26</v>
      </c>
      <c r="L523" s="106" t="str">
        <f>IF(G523="","",IF(COUNTIF($G$5:$G$678,G523)&gt;1,"2重登録","OK"))</f>
        <v>OK</v>
      </c>
      <c r="M523" s="166" t="s">
        <v>314</v>
      </c>
    </row>
    <row r="524" spans="2:13" ht="13.5">
      <c r="B524" s="127"/>
      <c r="C524" s="127"/>
      <c r="F524" s="106"/>
      <c r="I524" s="159"/>
      <c r="J524" s="125"/>
      <c r="K524" s="103"/>
      <c r="L524" s="106">
        <f t="shared" si="45"/>
      </c>
      <c r="M524" s="166"/>
    </row>
    <row r="525" spans="2:13" ht="13.5">
      <c r="B525" s="127"/>
      <c r="C525" s="127"/>
      <c r="F525" s="106"/>
      <c r="I525" s="159"/>
      <c r="J525" s="125"/>
      <c r="K525" s="103"/>
      <c r="L525" s="106">
        <f t="shared" si="45"/>
      </c>
      <c r="M525" s="166"/>
    </row>
    <row r="526" spans="1:13" s="193" customFormat="1" ht="13.5">
      <c r="A526" s="6"/>
      <c r="B526" s="554" t="s">
        <v>1431</v>
      </c>
      <c r="C526" s="554"/>
      <c r="D526" s="554" t="s">
        <v>1432</v>
      </c>
      <c r="E526" s="554"/>
      <c r="F526" s="554"/>
      <c r="G526" s="554"/>
      <c r="H526" s="6"/>
      <c r="I526" s="6"/>
      <c r="J526" s="116"/>
      <c r="K526" s="6"/>
      <c r="L526" s="106">
        <f t="shared" si="45"/>
      </c>
      <c r="M526" s="6"/>
    </row>
    <row r="527" spans="1:13" s="193" customFormat="1" ht="13.5">
      <c r="A527" s="6"/>
      <c r="B527" s="554"/>
      <c r="C527" s="554"/>
      <c r="D527" s="554"/>
      <c r="E527" s="554"/>
      <c r="F527" s="554"/>
      <c r="G527" s="554"/>
      <c r="H527" s="6"/>
      <c r="I527" s="6"/>
      <c r="J527" s="116"/>
      <c r="K527" s="6"/>
      <c r="L527" s="106">
        <f t="shared" si="45"/>
      </c>
      <c r="M527" s="6"/>
    </row>
    <row r="528" spans="1:15" s="98" customFormat="1" ht="13.5">
      <c r="A528" s="161"/>
      <c r="B528" s="161" t="s">
        <v>766</v>
      </c>
      <c r="C528" s="161"/>
      <c r="D528" s="3"/>
      <c r="E528" s="161"/>
      <c r="F528" s="222"/>
      <c r="G528" s="223" t="s">
        <v>597</v>
      </c>
      <c r="H528" s="223" t="s">
        <v>598</v>
      </c>
      <c r="I528" s="161"/>
      <c r="J528" s="224"/>
      <c r="K528" s="218"/>
      <c r="L528" s="106"/>
      <c r="M528" s="3"/>
      <c r="N528" s="223"/>
      <c r="O528" s="223"/>
    </row>
    <row r="529" spans="1:13" s="98" customFormat="1" ht="13.5">
      <c r="A529" s="161"/>
      <c r="B529" s="640" t="s">
        <v>507</v>
      </c>
      <c r="C529" s="640"/>
      <c r="D529" s="3"/>
      <c r="E529" s="161"/>
      <c r="F529" s="222">
        <f>A529</f>
        <v>0</v>
      </c>
      <c r="G529" s="86">
        <f>COUNTIF(M530:M577,"東近江市")</f>
        <v>5</v>
      </c>
      <c r="H529" s="627">
        <f>(G529/RIGHT(A576,2))</f>
        <v>0.10638297872340426</v>
      </c>
      <c r="I529" s="627"/>
      <c r="J529" s="627"/>
      <c r="K529" s="218"/>
      <c r="L529" s="106" t="str">
        <f t="shared" si="45"/>
        <v>OK</v>
      </c>
      <c r="M529" s="3"/>
    </row>
    <row r="530" spans="1:13" s="98" customFormat="1" ht="14.25">
      <c r="A530" s="147" t="s">
        <v>355</v>
      </c>
      <c r="B530" s="225" t="s">
        <v>767</v>
      </c>
      <c r="C530" s="225" t="s">
        <v>768</v>
      </c>
      <c r="D530" s="161" t="s">
        <v>766</v>
      </c>
      <c r="E530" s="147"/>
      <c r="F530" s="222" t="str">
        <f>A530</f>
        <v>う０１</v>
      </c>
      <c r="G530" s="98" t="str">
        <f aca="true" t="shared" si="46" ref="G530:G576">B530&amp;C530</f>
        <v>池上浩幸</v>
      </c>
      <c r="H530" s="161" t="s">
        <v>560</v>
      </c>
      <c r="I530" s="161" t="s">
        <v>601</v>
      </c>
      <c r="J530" s="226">
        <v>1965</v>
      </c>
      <c r="K530" s="218">
        <f aca="true" t="shared" si="47" ref="K530:K576">2018-J530</f>
        <v>53</v>
      </c>
      <c r="L530" s="106" t="str">
        <f t="shared" si="45"/>
        <v>OK</v>
      </c>
      <c r="M530" s="227" t="s">
        <v>880</v>
      </c>
    </row>
    <row r="531" spans="1:13" s="98" customFormat="1" ht="13.5">
      <c r="A531" s="147" t="s">
        <v>1433</v>
      </c>
      <c r="B531" s="98" t="s">
        <v>1434</v>
      </c>
      <c r="C531" s="98" t="s">
        <v>1435</v>
      </c>
      <c r="D531" s="161" t="s">
        <v>766</v>
      </c>
      <c r="F531" s="222" t="str">
        <f aca="true" t="shared" si="48" ref="F531:F576">A531</f>
        <v>う０２</v>
      </c>
      <c r="G531" s="98" t="str">
        <f t="shared" si="46"/>
        <v>石岡良典</v>
      </c>
      <c r="H531" s="161" t="s">
        <v>560</v>
      </c>
      <c r="I531" s="161" t="s">
        <v>23</v>
      </c>
      <c r="J531" s="117">
        <v>1978</v>
      </c>
      <c r="K531" s="218">
        <f t="shared" si="47"/>
        <v>40</v>
      </c>
      <c r="L531" s="106" t="str">
        <f t="shared" si="45"/>
        <v>OK</v>
      </c>
      <c r="M531" s="98" t="s">
        <v>515</v>
      </c>
    </row>
    <row r="532" spans="1:20" s="98" customFormat="1" ht="13.5">
      <c r="A532" s="147" t="s">
        <v>356</v>
      </c>
      <c r="B532" s="98" t="s">
        <v>1436</v>
      </c>
      <c r="C532" s="98" t="s">
        <v>1437</v>
      </c>
      <c r="D532" s="161" t="s">
        <v>766</v>
      </c>
      <c r="F532" s="222" t="str">
        <f t="shared" si="48"/>
        <v>う０３</v>
      </c>
      <c r="G532" s="3" t="str">
        <f t="shared" si="46"/>
        <v>小倉俊郎</v>
      </c>
      <c r="H532" s="161" t="s">
        <v>560</v>
      </c>
      <c r="I532" s="161" t="s">
        <v>23</v>
      </c>
      <c r="J532" s="117">
        <v>1959</v>
      </c>
      <c r="K532" s="218">
        <f t="shared" si="47"/>
        <v>59</v>
      </c>
      <c r="L532" s="106" t="str">
        <f t="shared" si="45"/>
        <v>OK</v>
      </c>
      <c r="M532" s="228" t="s">
        <v>874</v>
      </c>
      <c r="N532" s="6"/>
      <c r="O532" s="6"/>
      <c r="P532" s="6"/>
      <c r="Q532" s="6"/>
      <c r="R532" s="6"/>
      <c r="S532" s="6"/>
      <c r="T532" s="6"/>
    </row>
    <row r="533" spans="1:13" s="98" customFormat="1" ht="14.25">
      <c r="A533" s="147" t="s">
        <v>357</v>
      </c>
      <c r="B533" s="225" t="s">
        <v>769</v>
      </c>
      <c r="C533" s="225" t="s">
        <v>770</v>
      </c>
      <c r="D533" s="161" t="s">
        <v>766</v>
      </c>
      <c r="E533" s="147"/>
      <c r="F533" s="222" t="str">
        <f t="shared" si="48"/>
        <v>う０４</v>
      </c>
      <c r="G533" s="98" t="str">
        <f t="shared" si="46"/>
        <v>片岡一寿</v>
      </c>
      <c r="H533" s="161" t="s">
        <v>560</v>
      </c>
      <c r="I533" s="161" t="s">
        <v>601</v>
      </c>
      <c r="J533" s="226">
        <v>1971</v>
      </c>
      <c r="K533" s="218">
        <f t="shared" si="47"/>
        <v>47</v>
      </c>
      <c r="L533" s="106" t="str">
        <f t="shared" si="45"/>
        <v>OK</v>
      </c>
      <c r="M533" s="227" t="s">
        <v>874</v>
      </c>
    </row>
    <row r="534" spans="1:20" s="98" customFormat="1" ht="14.25">
      <c r="A534" s="147" t="s">
        <v>358</v>
      </c>
      <c r="B534" s="225" t="s">
        <v>769</v>
      </c>
      <c r="C534" s="225" t="s">
        <v>359</v>
      </c>
      <c r="D534" s="161" t="s">
        <v>766</v>
      </c>
      <c r="E534" s="147"/>
      <c r="F534" s="222" t="str">
        <f t="shared" si="48"/>
        <v>う０５</v>
      </c>
      <c r="G534" s="98" t="str">
        <f t="shared" si="46"/>
        <v>片岡凛耶</v>
      </c>
      <c r="H534" s="161" t="s">
        <v>560</v>
      </c>
      <c r="I534" s="161" t="s">
        <v>601</v>
      </c>
      <c r="J534" s="226">
        <v>1999</v>
      </c>
      <c r="K534" s="218">
        <f t="shared" si="47"/>
        <v>19</v>
      </c>
      <c r="L534" s="106" t="str">
        <f t="shared" si="45"/>
        <v>OK</v>
      </c>
      <c r="M534" s="227" t="s">
        <v>588</v>
      </c>
      <c r="N534" s="6"/>
      <c r="O534" s="6"/>
      <c r="P534" s="6"/>
      <c r="Q534" s="6"/>
      <c r="R534" s="6"/>
      <c r="S534" s="6"/>
      <c r="T534" s="6"/>
    </row>
    <row r="535" spans="1:20" s="98" customFormat="1" ht="14.25">
      <c r="A535" s="147" t="s">
        <v>360</v>
      </c>
      <c r="B535" s="225" t="s">
        <v>771</v>
      </c>
      <c r="C535" s="225" t="s">
        <v>772</v>
      </c>
      <c r="D535" s="161" t="s">
        <v>766</v>
      </c>
      <c r="E535" s="147"/>
      <c r="F535" s="222" t="str">
        <f t="shared" si="48"/>
        <v>う０６</v>
      </c>
      <c r="G535" s="98" t="str">
        <f t="shared" si="46"/>
        <v>片岡  大</v>
      </c>
      <c r="H535" s="161" t="s">
        <v>560</v>
      </c>
      <c r="I535" s="161" t="s">
        <v>601</v>
      </c>
      <c r="J535" s="226">
        <v>1969</v>
      </c>
      <c r="K535" s="218">
        <f t="shared" si="47"/>
        <v>49</v>
      </c>
      <c r="L535" s="106" t="str">
        <f t="shared" si="45"/>
        <v>OK</v>
      </c>
      <c r="M535" s="227" t="s">
        <v>588</v>
      </c>
      <c r="N535" s="6"/>
      <c r="O535" s="6"/>
      <c r="P535" s="6"/>
      <c r="Q535" s="6"/>
      <c r="R535" s="6"/>
      <c r="S535" s="6"/>
      <c r="T535" s="6"/>
    </row>
    <row r="536" spans="1:20" s="98" customFormat="1" ht="14.25">
      <c r="A536" s="147" t="s">
        <v>361</v>
      </c>
      <c r="B536" s="225" t="s">
        <v>773</v>
      </c>
      <c r="C536" s="225" t="s">
        <v>774</v>
      </c>
      <c r="D536" s="161" t="s">
        <v>766</v>
      </c>
      <c r="E536" s="147"/>
      <c r="F536" s="222" t="str">
        <f t="shared" si="48"/>
        <v>う０７</v>
      </c>
      <c r="G536" s="98" t="str">
        <f t="shared" si="46"/>
        <v>亀井雅嗣</v>
      </c>
      <c r="H536" s="161" t="s">
        <v>560</v>
      </c>
      <c r="I536" s="161" t="s">
        <v>601</v>
      </c>
      <c r="J536" s="226">
        <v>1970</v>
      </c>
      <c r="K536" s="218">
        <f t="shared" si="47"/>
        <v>48</v>
      </c>
      <c r="L536" s="106" t="str">
        <f t="shared" si="45"/>
        <v>OK</v>
      </c>
      <c r="M536" s="227" t="s">
        <v>873</v>
      </c>
      <c r="N536" s="6"/>
      <c r="O536" s="6"/>
      <c r="P536" s="6"/>
      <c r="Q536" s="6"/>
      <c r="R536" s="6"/>
      <c r="S536" s="6"/>
      <c r="T536" s="6"/>
    </row>
    <row r="537" spans="1:13" s="98" customFormat="1" ht="14.25">
      <c r="A537" s="147" t="s">
        <v>362</v>
      </c>
      <c r="B537" s="225" t="s">
        <v>773</v>
      </c>
      <c r="C537" s="225" t="s">
        <v>561</v>
      </c>
      <c r="D537" s="161" t="s">
        <v>766</v>
      </c>
      <c r="E537" s="147" t="s">
        <v>599</v>
      </c>
      <c r="F537" s="222" t="str">
        <f t="shared" si="48"/>
        <v>う０８</v>
      </c>
      <c r="G537" s="98" t="str">
        <f t="shared" si="46"/>
        <v>亀井皓太</v>
      </c>
      <c r="H537" s="161" t="s">
        <v>560</v>
      </c>
      <c r="I537" s="161" t="s">
        <v>601</v>
      </c>
      <c r="J537" s="226">
        <v>2003</v>
      </c>
      <c r="K537" s="218">
        <f t="shared" si="47"/>
        <v>15</v>
      </c>
      <c r="L537" s="106" t="str">
        <f t="shared" si="45"/>
        <v>OK</v>
      </c>
      <c r="M537" s="227" t="s">
        <v>873</v>
      </c>
    </row>
    <row r="538" spans="1:13" s="98" customFormat="1" ht="13.5">
      <c r="A538" s="147" t="s">
        <v>363</v>
      </c>
      <c r="B538" s="229" t="s">
        <v>511</v>
      </c>
      <c r="C538" s="229" t="s">
        <v>512</v>
      </c>
      <c r="D538" s="161" t="s">
        <v>766</v>
      </c>
      <c r="F538" s="222" t="str">
        <f t="shared" si="48"/>
        <v>う０９</v>
      </c>
      <c r="G538" s="3" t="str">
        <f t="shared" si="46"/>
        <v>神田圭右</v>
      </c>
      <c r="H538" s="161" t="s">
        <v>560</v>
      </c>
      <c r="I538" s="98" t="s">
        <v>601</v>
      </c>
      <c r="J538" s="117">
        <v>1991</v>
      </c>
      <c r="K538" s="218">
        <f t="shared" si="47"/>
        <v>27</v>
      </c>
      <c r="L538" s="106" t="str">
        <f t="shared" si="45"/>
        <v>OK</v>
      </c>
      <c r="M538" s="227" t="s">
        <v>513</v>
      </c>
    </row>
    <row r="539" spans="1:13" s="98" customFormat="1" ht="13.5">
      <c r="A539" s="147" t="s">
        <v>364</v>
      </c>
      <c r="B539" s="98" t="s">
        <v>1438</v>
      </c>
      <c r="C539" s="98" t="s">
        <v>1439</v>
      </c>
      <c r="D539" s="161" t="s">
        <v>766</v>
      </c>
      <c r="F539" s="222" t="str">
        <f t="shared" si="48"/>
        <v>う１０</v>
      </c>
      <c r="G539" s="3" t="str">
        <f t="shared" si="46"/>
        <v>北野智尋</v>
      </c>
      <c r="H539" s="161" t="s">
        <v>560</v>
      </c>
      <c r="I539" s="161" t="s">
        <v>23</v>
      </c>
      <c r="J539" s="117">
        <v>1973</v>
      </c>
      <c r="K539" s="218">
        <f t="shared" si="47"/>
        <v>45</v>
      </c>
      <c r="L539" s="106" t="str">
        <f t="shared" si="45"/>
        <v>OK</v>
      </c>
      <c r="M539" s="98" t="s">
        <v>874</v>
      </c>
    </row>
    <row r="540" spans="1:20" s="6" customFormat="1" ht="14.25">
      <c r="A540" s="147" t="s">
        <v>365</v>
      </c>
      <c r="B540" s="230" t="s">
        <v>595</v>
      </c>
      <c r="C540" s="230" t="s">
        <v>1277</v>
      </c>
      <c r="D540" s="161" t="s">
        <v>766</v>
      </c>
      <c r="E540" s="223"/>
      <c r="F540" s="222" t="str">
        <f t="shared" si="48"/>
        <v>う１１</v>
      </c>
      <c r="G540" s="98" t="str">
        <f t="shared" si="46"/>
        <v>木下　進</v>
      </c>
      <c r="H540" s="161" t="s">
        <v>560</v>
      </c>
      <c r="I540" s="161" t="s">
        <v>601</v>
      </c>
      <c r="J540" s="226">
        <v>1950</v>
      </c>
      <c r="K540" s="218">
        <f t="shared" si="47"/>
        <v>68</v>
      </c>
      <c r="L540" s="106" t="str">
        <f t="shared" si="45"/>
        <v>OK</v>
      </c>
      <c r="M540" s="227" t="s">
        <v>596</v>
      </c>
      <c r="N540" s="98"/>
      <c r="O540" s="98"/>
      <c r="P540" s="98"/>
      <c r="Q540" s="98"/>
      <c r="R540" s="98"/>
      <c r="S540" s="98"/>
      <c r="T540" s="98"/>
    </row>
    <row r="541" spans="1:13" s="98" customFormat="1" ht="13.5">
      <c r="A541" s="147" t="s">
        <v>366</v>
      </c>
      <c r="B541" s="98" t="s">
        <v>1440</v>
      </c>
      <c r="C541" s="98" t="s">
        <v>1441</v>
      </c>
      <c r="D541" s="161" t="s">
        <v>766</v>
      </c>
      <c r="F541" s="222" t="str">
        <f t="shared" si="48"/>
        <v>う１２</v>
      </c>
      <c r="G541" s="3" t="str">
        <f t="shared" si="46"/>
        <v>木森厚志</v>
      </c>
      <c r="H541" s="161" t="s">
        <v>560</v>
      </c>
      <c r="I541" s="161" t="s">
        <v>23</v>
      </c>
      <c r="J541" s="117">
        <v>1961</v>
      </c>
      <c r="K541" s="218">
        <f t="shared" si="47"/>
        <v>57</v>
      </c>
      <c r="L541" s="106" t="str">
        <f t="shared" si="45"/>
        <v>OK</v>
      </c>
      <c r="M541" s="98" t="s">
        <v>874</v>
      </c>
    </row>
    <row r="542" spans="1:13" s="98" customFormat="1" ht="13.5">
      <c r="A542" s="147" t="s">
        <v>367</v>
      </c>
      <c r="B542" s="230" t="s">
        <v>15</v>
      </c>
      <c r="C542" s="229" t="s">
        <v>539</v>
      </c>
      <c r="D542" s="161" t="s">
        <v>766</v>
      </c>
      <c r="E542" s="229"/>
      <c r="F542" s="222" t="str">
        <f t="shared" si="48"/>
        <v>う１３</v>
      </c>
      <c r="G542" s="98" t="str">
        <f t="shared" si="46"/>
        <v>久保田勉</v>
      </c>
      <c r="H542" s="161" t="s">
        <v>560</v>
      </c>
      <c r="I542" s="231" t="s">
        <v>23</v>
      </c>
      <c r="J542" s="232">
        <v>1967</v>
      </c>
      <c r="K542" s="218">
        <f t="shared" si="47"/>
        <v>51</v>
      </c>
      <c r="L542" s="106" t="str">
        <f t="shared" si="45"/>
        <v>OK</v>
      </c>
      <c r="M542" s="227" t="s">
        <v>540</v>
      </c>
    </row>
    <row r="543" spans="1:13" s="98" customFormat="1" ht="13.5">
      <c r="A543" s="147" t="s">
        <v>368</v>
      </c>
      <c r="B543" s="96" t="s">
        <v>546</v>
      </c>
      <c r="C543" s="96" t="s">
        <v>547</v>
      </c>
      <c r="D543" s="161" t="s">
        <v>766</v>
      </c>
      <c r="E543" s="162"/>
      <c r="F543" s="222" t="str">
        <f t="shared" si="48"/>
        <v>う１４</v>
      </c>
      <c r="G543" s="3" t="str">
        <f t="shared" si="46"/>
        <v>稙田優也</v>
      </c>
      <c r="H543" s="161" t="s">
        <v>560</v>
      </c>
      <c r="I543" s="3" t="s">
        <v>601</v>
      </c>
      <c r="J543" s="91">
        <v>1982</v>
      </c>
      <c r="K543" s="218">
        <f t="shared" si="47"/>
        <v>36</v>
      </c>
      <c r="L543" s="106" t="str">
        <f t="shared" si="45"/>
        <v>OK</v>
      </c>
      <c r="M543" s="161" t="s">
        <v>873</v>
      </c>
    </row>
    <row r="544" spans="1:13" s="98" customFormat="1" ht="13.5">
      <c r="A544" s="147" t="s">
        <v>369</v>
      </c>
      <c r="B544" s="230" t="s">
        <v>1442</v>
      </c>
      <c r="C544" s="98" t="s">
        <v>541</v>
      </c>
      <c r="D544" s="161" t="s">
        <v>766</v>
      </c>
      <c r="F544" s="222" t="str">
        <f t="shared" si="48"/>
        <v>う１５</v>
      </c>
      <c r="G544" s="3" t="str">
        <f t="shared" si="46"/>
        <v>末　和也</v>
      </c>
      <c r="H544" s="161" t="s">
        <v>560</v>
      </c>
      <c r="I544" s="231" t="s">
        <v>23</v>
      </c>
      <c r="J544" s="117">
        <v>1987</v>
      </c>
      <c r="K544" s="218">
        <f t="shared" si="47"/>
        <v>31</v>
      </c>
      <c r="L544" s="106" t="str">
        <f t="shared" si="45"/>
        <v>OK</v>
      </c>
      <c r="M544" s="227" t="s">
        <v>867</v>
      </c>
    </row>
    <row r="545" spans="1:20" s="98" customFormat="1" ht="14.25">
      <c r="A545" s="147" t="s">
        <v>370</v>
      </c>
      <c r="B545" s="225" t="s">
        <v>775</v>
      </c>
      <c r="C545" s="225" t="s">
        <v>776</v>
      </c>
      <c r="D545" s="161" t="s">
        <v>766</v>
      </c>
      <c r="E545" s="147"/>
      <c r="F545" s="222" t="str">
        <f t="shared" si="48"/>
        <v>う１６</v>
      </c>
      <c r="G545" s="98" t="str">
        <f t="shared" si="46"/>
        <v>竹田圭佑</v>
      </c>
      <c r="H545" s="161" t="s">
        <v>560</v>
      </c>
      <c r="I545" s="161" t="s">
        <v>601</v>
      </c>
      <c r="J545" s="226">
        <v>1982</v>
      </c>
      <c r="K545" s="218">
        <f t="shared" si="47"/>
        <v>36</v>
      </c>
      <c r="L545" s="106" t="str">
        <f t="shared" si="45"/>
        <v>OK</v>
      </c>
      <c r="M545" s="227" t="s">
        <v>864</v>
      </c>
      <c r="N545" s="6"/>
      <c r="O545" s="6"/>
      <c r="P545" s="6"/>
      <c r="Q545" s="6"/>
      <c r="R545" s="6"/>
      <c r="S545" s="6"/>
      <c r="T545" s="6"/>
    </row>
    <row r="546" spans="1:13" s="98" customFormat="1" ht="13.5">
      <c r="A546" s="147" t="s">
        <v>371</v>
      </c>
      <c r="B546" s="98" t="s">
        <v>376</v>
      </c>
      <c r="C546" s="98" t="s">
        <v>1443</v>
      </c>
      <c r="D546" s="161" t="s">
        <v>766</v>
      </c>
      <c r="F546" s="222" t="str">
        <f t="shared" si="48"/>
        <v>う１７</v>
      </c>
      <c r="G546" s="98" t="str">
        <f t="shared" si="46"/>
        <v>谷野　功</v>
      </c>
      <c r="H546" s="161" t="s">
        <v>560</v>
      </c>
      <c r="I546" s="161" t="s">
        <v>23</v>
      </c>
      <c r="J546" s="117">
        <v>1964</v>
      </c>
      <c r="K546" s="218">
        <f t="shared" si="47"/>
        <v>54</v>
      </c>
      <c r="L546" s="106" t="str">
        <f t="shared" si="45"/>
        <v>OK</v>
      </c>
      <c r="M546" s="233" t="s">
        <v>519</v>
      </c>
    </row>
    <row r="547" spans="1:13" s="98" customFormat="1" ht="13.5">
      <c r="A547" s="147" t="s">
        <v>374</v>
      </c>
      <c r="B547" s="98" t="s">
        <v>861</v>
      </c>
      <c r="C547" s="98" t="s">
        <v>381</v>
      </c>
      <c r="D547" s="161" t="s">
        <v>766</v>
      </c>
      <c r="F547" s="222" t="str">
        <f t="shared" si="48"/>
        <v>う１８</v>
      </c>
      <c r="G547" s="98" t="str">
        <f t="shared" si="46"/>
        <v>中田富憲</v>
      </c>
      <c r="H547" s="161" t="s">
        <v>560</v>
      </c>
      <c r="I547" s="161" t="s">
        <v>23</v>
      </c>
      <c r="J547" s="117">
        <v>1961</v>
      </c>
      <c r="K547" s="218">
        <f t="shared" si="47"/>
        <v>57</v>
      </c>
      <c r="L547" s="106" t="str">
        <f t="shared" si="45"/>
        <v>OK</v>
      </c>
      <c r="M547" s="234" t="s">
        <v>874</v>
      </c>
    </row>
    <row r="548" spans="1:13" s="98" customFormat="1" ht="13.5">
      <c r="A548" s="147" t="s">
        <v>375</v>
      </c>
      <c r="B548" s="230" t="s">
        <v>1444</v>
      </c>
      <c r="C548" s="229" t="s">
        <v>475</v>
      </c>
      <c r="D548" s="161" t="s">
        <v>766</v>
      </c>
      <c r="F548" s="222" t="str">
        <f t="shared" si="48"/>
        <v>う１９</v>
      </c>
      <c r="G548" s="98" t="str">
        <f t="shared" si="46"/>
        <v>原　和輝</v>
      </c>
      <c r="H548" s="161" t="s">
        <v>560</v>
      </c>
      <c r="I548" s="161" t="s">
        <v>23</v>
      </c>
      <c r="J548" s="117">
        <v>1990</v>
      </c>
      <c r="K548" s="218">
        <f t="shared" si="47"/>
        <v>28</v>
      </c>
      <c r="L548" s="106" t="str">
        <f t="shared" si="45"/>
        <v>OK</v>
      </c>
      <c r="M548" s="227" t="s">
        <v>886</v>
      </c>
    </row>
    <row r="549" spans="1:13" s="98" customFormat="1" ht="13.5">
      <c r="A549" s="147" t="s">
        <v>377</v>
      </c>
      <c r="B549" s="98" t="s">
        <v>1445</v>
      </c>
      <c r="C549" s="98" t="s">
        <v>1446</v>
      </c>
      <c r="D549" s="161" t="s">
        <v>766</v>
      </c>
      <c r="F549" s="222" t="str">
        <f t="shared" si="48"/>
        <v>う２０</v>
      </c>
      <c r="G549" s="3" t="str">
        <f t="shared" si="46"/>
        <v>深田健太郎</v>
      </c>
      <c r="H549" s="161" t="s">
        <v>560</v>
      </c>
      <c r="I549" s="161" t="s">
        <v>23</v>
      </c>
      <c r="J549" s="117">
        <v>1997</v>
      </c>
      <c r="K549" s="218">
        <f t="shared" si="47"/>
        <v>21</v>
      </c>
      <c r="L549" s="106" t="str">
        <f t="shared" si="45"/>
        <v>OK</v>
      </c>
      <c r="M549" s="227" t="s">
        <v>872</v>
      </c>
    </row>
    <row r="550" spans="1:20" s="98" customFormat="1" ht="13.5">
      <c r="A550" s="147" t="s">
        <v>378</v>
      </c>
      <c r="B550" s="98" t="s">
        <v>534</v>
      </c>
      <c r="C550" s="98" t="s">
        <v>1447</v>
      </c>
      <c r="D550" s="161" t="s">
        <v>766</v>
      </c>
      <c r="F550" s="222" t="str">
        <f t="shared" si="48"/>
        <v>う２１</v>
      </c>
      <c r="G550" s="98" t="str">
        <f t="shared" si="46"/>
        <v>本田建一</v>
      </c>
      <c r="H550" s="161" t="s">
        <v>560</v>
      </c>
      <c r="I550" s="161" t="s">
        <v>23</v>
      </c>
      <c r="J550" s="117">
        <v>1983</v>
      </c>
      <c r="K550" s="218">
        <f t="shared" si="47"/>
        <v>35</v>
      </c>
      <c r="L550" s="106" t="str">
        <f t="shared" si="45"/>
        <v>OK</v>
      </c>
      <c r="M550" s="98" t="s">
        <v>540</v>
      </c>
      <c r="N550" s="6"/>
      <c r="O550" s="6"/>
      <c r="P550" s="6"/>
      <c r="Q550" s="6"/>
      <c r="R550" s="6"/>
      <c r="S550" s="6"/>
      <c r="T550" s="6"/>
    </row>
    <row r="551" spans="1:13" s="98" customFormat="1" ht="13.5">
      <c r="A551" s="147" t="s">
        <v>379</v>
      </c>
      <c r="B551" s="230" t="s">
        <v>385</v>
      </c>
      <c r="C551" s="229" t="s">
        <v>386</v>
      </c>
      <c r="D551" s="161" t="s">
        <v>766</v>
      </c>
      <c r="F551" s="222" t="str">
        <f t="shared" si="48"/>
        <v>う２２</v>
      </c>
      <c r="G551" s="98" t="str">
        <f t="shared" si="46"/>
        <v>松野航平</v>
      </c>
      <c r="H551" s="161" t="s">
        <v>560</v>
      </c>
      <c r="I551" s="98" t="s">
        <v>601</v>
      </c>
      <c r="J551" s="117">
        <v>1990</v>
      </c>
      <c r="K551" s="218">
        <f t="shared" si="47"/>
        <v>28</v>
      </c>
      <c r="L551" s="106" t="str">
        <f t="shared" si="45"/>
        <v>OK</v>
      </c>
      <c r="M551" s="227" t="s">
        <v>886</v>
      </c>
    </row>
    <row r="552" spans="1:13" s="98" customFormat="1" ht="13.5">
      <c r="A552" s="147" t="s">
        <v>380</v>
      </c>
      <c r="B552" s="230" t="s">
        <v>1025</v>
      </c>
      <c r="C552" s="230" t="s">
        <v>535</v>
      </c>
      <c r="D552" s="161" t="s">
        <v>766</v>
      </c>
      <c r="F552" s="222" t="str">
        <f t="shared" si="48"/>
        <v>う２３</v>
      </c>
      <c r="G552" s="98" t="str">
        <f t="shared" si="46"/>
        <v>森　健一</v>
      </c>
      <c r="H552" s="161" t="s">
        <v>560</v>
      </c>
      <c r="I552" s="231" t="s">
        <v>23</v>
      </c>
      <c r="J552" s="117">
        <v>1971</v>
      </c>
      <c r="K552" s="218">
        <f t="shared" si="47"/>
        <v>47</v>
      </c>
      <c r="L552" s="106" t="str">
        <f t="shared" si="45"/>
        <v>OK</v>
      </c>
      <c r="M552" s="234" t="s">
        <v>874</v>
      </c>
    </row>
    <row r="553" spans="1:13" s="98" customFormat="1" ht="14.25">
      <c r="A553" s="147" t="s">
        <v>382</v>
      </c>
      <c r="B553" s="225" t="s">
        <v>623</v>
      </c>
      <c r="C553" s="225" t="s">
        <v>778</v>
      </c>
      <c r="D553" s="161" t="s">
        <v>766</v>
      </c>
      <c r="E553" s="147"/>
      <c r="F553" s="222" t="str">
        <f t="shared" si="48"/>
        <v>う２４</v>
      </c>
      <c r="G553" s="98" t="str">
        <f t="shared" si="46"/>
        <v>山本昌紀</v>
      </c>
      <c r="H553" s="161" t="s">
        <v>560</v>
      </c>
      <c r="I553" s="161" t="s">
        <v>601</v>
      </c>
      <c r="J553" s="226">
        <v>1970</v>
      </c>
      <c r="K553" s="218">
        <f t="shared" si="47"/>
        <v>48</v>
      </c>
      <c r="L553" s="106" t="str">
        <f t="shared" si="45"/>
        <v>OK</v>
      </c>
      <c r="M553" s="227" t="s">
        <v>879</v>
      </c>
    </row>
    <row r="554" spans="1:13" s="98" customFormat="1" ht="14.25">
      <c r="A554" s="147" t="s">
        <v>383</v>
      </c>
      <c r="B554" s="225" t="s">
        <v>623</v>
      </c>
      <c r="C554" s="225" t="s">
        <v>779</v>
      </c>
      <c r="D554" s="161" t="s">
        <v>766</v>
      </c>
      <c r="E554" s="147"/>
      <c r="F554" s="222" t="str">
        <f t="shared" si="48"/>
        <v>う２５</v>
      </c>
      <c r="G554" s="98" t="str">
        <f t="shared" si="46"/>
        <v>山本浩之</v>
      </c>
      <c r="H554" s="161" t="s">
        <v>560</v>
      </c>
      <c r="I554" s="161" t="s">
        <v>601</v>
      </c>
      <c r="J554" s="226">
        <v>1967</v>
      </c>
      <c r="K554" s="218">
        <f t="shared" si="47"/>
        <v>51</v>
      </c>
      <c r="L554" s="106" t="str">
        <f t="shared" si="45"/>
        <v>OK</v>
      </c>
      <c r="M554" s="227" t="s">
        <v>879</v>
      </c>
    </row>
    <row r="555" spans="1:20" s="6" customFormat="1" ht="13.5">
      <c r="A555" s="147" t="s">
        <v>384</v>
      </c>
      <c r="B555" s="223" t="s">
        <v>590</v>
      </c>
      <c r="C555" s="223" t="s">
        <v>1448</v>
      </c>
      <c r="D555" s="161" t="s">
        <v>766</v>
      </c>
      <c r="E555" s="147"/>
      <c r="F555" s="222" t="str">
        <f t="shared" si="48"/>
        <v>う２６</v>
      </c>
      <c r="G555" s="98" t="str">
        <f t="shared" si="46"/>
        <v>吉村　淳</v>
      </c>
      <c r="H555" s="161" t="s">
        <v>560</v>
      </c>
      <c r="I555" s="231" t="s">
        <v>601</v>
      </c>
      <c r="J555" s="235">
        <v>1976</v>
      </c>
      <c r="K555" s="218">
        <f t="shared" si="47"/>
        <v>42</v>
      </c>
      <c r="L555" s="106" t="str">
        <f t="shared" si="45"/>
        <v>OK</v>
      </c>
      <c r="M555" s="227" t="s">
        <v>875</v>
      </c>
      <c r="N555" s="98"/>
      <c r="O555" s="98"/>
      <c r="P555" s="98"/>
      <c r="Q555" s="98"/>
      <c r="R555" s="98"/>
      <c r="S555" s="98"/>
      <c r="T555" s="98"/>
    </row>
    <row r="556" spans="1:20" s="6" customFormat="1" ht="13.5">
      <c r="A556" s="147" t="s">
        <v>387</v>
      </c>
      <c r="B556" s="3" t="s">
        <v>762</v>
      </c>
      <c r="C556" s="3" t="s">
        <v>763</v>
      </c>
      <c r="D556" s="161" t="s">
        <v>766</v>
      </c>
      <c r="E556" s="3"/>
      <c r="F556" s="222" t="str">
        <f t="shared" si="48"/>
        <v>う２７</v>
      </c>
      <c r="G556" s="3" t="str">
        <f t="shared" si="46"/>
        <v>井内一博</v>
      </c>
      <c r="H556" s="161" t="s">
        <v>560</v>
      </c>
      <c r="I556" s="3" t="s">
        <v>601</v>
      </c>
      <c r="J556" s="91">
        <v>1976</v>
      </c>
      <c r="K556" s="218">
        <f t="shared" si="47"/>
        <v>42</v>
      </c>
      <c r="L556" s="106" t="str">
        <f t="shared" si="45"/>
        <v>OK</v>
      </c>
      <c r="M556" s="3" t="s">
        <v>871</v>
      </c>
      <c r="N556" s="98"/>
      <c r="O556" s="98"/>
      <c r="P556" s="98"/>
      <c r="Q556" s="98"/>
      <c r="R556" s="98"/>
      <c r="S556" s="98"/>
      <c r="T556" s="98"/>
    </row>
    <row r="557" spans="1:13" s="98" customFormat="1" ht="13.5">
      <c r="A557" s="147" t="s">
        <v>388</v>
      </c>
      <c r="B557" s="104" t="s">
        <v>1449</v>
      </c>
      <c r="C557" s="104" t="s">
        <v>1450</v>
      </c>
      <c r="D557" s="161" t="s">
        <v>766</v>
      </c>
      <c r="E557" s="3"/>
      <c r="F557" s="222" t="str">
        <f t="shared" si="48"/>
        <v>う２８</v>
      </c>
      <c r="G557" s="3" t="str">
        <f t="shared" si="46"/>
        <v>舘形和典</v>
      </c>
      <c r="H557" s="161" t="s">
        <v>560</v>
      </c>
      <c r="I557" s="3" t="s">
        <v>601</v>
      </c>
      <c r="J557" s="91">
        <v>1985</v>
      </c>
      <c r="K557" s="218">
        <f t="shared" si="47"/>
        <v>33</v>
      </c>
      <c r="L557" s="106" t="str">
        <f t="shared" si="45"/>
        <v>OK</v>
      </c>
      <c r="M557" s="3" t="s">
        <v>871</v>
      </c>
    </row>
    <row r="558" spans="1:13" s="98" customFormat="1" ht="14.25">
      <c r="A558" s="147" t="s">
        <v>389</v>
      </c>
      <c r="B558" s="236" t="s">
        <v>562</v>
      </c>
      <c r="C558" s="236" t="s">
        <v>563</v>
      </c>
      <c r="D558" s="161" t="s">
        <v>766</v>
      </c>
      <c r="E558" s="236"/>
      <c r="F558" s="222" t="str">
        <f t="shared" si="48"/>
        <v>う２９</v>
      </c>
      <c r="G558" s="98" t="str">
        <f t="shared" si="46"/>
        <v>高瀬眞志</v>
      </c>
      <c r="H558" s="161" t="s">
        <v>560</v>
      </c>
      <c r="I558" s="161" t="s">
        <v>601</v>
      </c>
      <c r="J558" s="101">
        <v>1959</v>
      </c>
      <c r="K558" s="218">
        <f t="shared" si="47"/>
        <v>59</v>
      </c>
      <c r="L558" s="106" t="str">
        <f t="shared" si="45"/>
        <v>OK</v>
      </c>
      <c r="M558" s="227" t="s">
        <v>880</v>
      </c>
    </row>
    <row r="559" spans="1:13" s="98" customFormat="1" ht="13.5">
      <c r="A559" s="147" t="s">
        <v>390</v>
      </c>
      <c r="B559" s="98" t="s">
        <v>516</v>
      </c>
      <c r="C559" s="98" t="s">
        <v>517</v>
      </c>
      <c r="D559" s="161" t="s">
        <v>766</v>
      </c>
      <c r="F559" s="222" t="str">
        <f t="shared" si="48"/>
        <v>う３０</v>
      </c>
      <c r="G559" s="98" t="str">
        <f t="shared" si="46"/>
        <v>山田和宏</v>
      </c>
      <c r="H559" s="161" t="s">
        <v>560</v>
      </c>
      <c r="I559" s="161" t="s">
        <v>23</v>
      </c>
      <c r="J559" s="117">
        <v>1962</v>
      </c>
      <c r="K559" s="218">
        <f t="shared" si="47"/>
        <v>56</v>
      </c>
      <c r="L559" s="106" t="str">
        <f t="shared" si="45"/>
        <v>OK</v>
      </c>
      <c r="M559" s="234" t="s">
        <v>874</v>
      </c>
    </row>
    <row r="560" spans="1:13" s="98" customFormat="1" ht="13.5">
      <c r="A560" s="147" t="s">
        <v>391</v>
      </c>
      <c r="B560" s="98" t="s">
        <v>516</v>
      </c>
      <c r="C560" s="98" t="s">
        <v>504</v>
      </c>
      <c r="D560" s="161" t="s">
        <v>766</v>
      </c>
      <c r="F560" s="222" t="str">
        <f t="shared" si="48"/>
        <v>う３１</v>
      </c>
      <c r="G560" s="98" t="str">
        <f t="shared" si="46"/>
        <v>山田洋平</v>
      </c>
      <c r="H560" s="161" t="s">
        <v>560</v>
      </c>
      <c r="I560" s="161" t="s">
        <v>23</v>
      </c>
      <c r="J560" s="117">
        <v>1990</v>
      </c>
      <c r="K560" s="218">
        <f t="shared" si="47"/>
        <v>28</v>
      </c>
      <c r="L560" s="106" t="str">
        <f t="shared" si="45"/>
        <v>OK</v>
      </c>
      <c r="M560" s="234" t="s">
        <v>874</v>
      </c>
    </row>
    <row r="561" spans="1:13" s="98" customFormat="1" ht="13.5">
      <c r="A561" s="147" t="s">
        <v>392</v>
      </c>
      <c r="B561" s="104" t="s">
        <v>764</v>
      </c>
      <c r="C561" s="104" t="s">
        <v>765</v>
      </c>
      <c r="D561" s="161" t="s">
        <v>766</v>
      </c>
      <c r="E561" s="3"/>
      <c r="F561" s="222" t="str">
        <f t="shared" si="48"/>
        <v>う３２</v>
      </c>
      <c r="G561" s="3" t="str">
        <f t="shared" si="46"/>
        <v>竹下英伸</v>
      </c>
      <c r="H561" s="161" t="s">
        <v>560</v>
      </c>
      <c r="I561" s="3" t="s">
        <v>601</v>
      </c>
      <c r="J561" s="91">
        <v>1972</v>
      </c>
      <c r="K561" s="218">
        <f t="shared" si="47"/>
        <v>46</v>
      </c>
      <c r="L561" s="106" t="str">
        <f t="shared" si="45"/>
        <v>OK</v>
      </c>
      <c r="M561" s="90" t="s">
        <v>868</v>
      </c>
    </row>
    <row r="562" spans="1:13" s="98" customFormat="1" ht="13.5">
      <c r="A562" s="147" t="s">
        <v>393</v>
      </c>
      <c r="B562" s="98" t="s">
        <v>402</v>
      </c>
      <c r="C562" s="98" t="s">
        <v>1451</v>
      </c>
      <c r="D562" s="161" t="s">
        <v>766</v>
      </c>
      <c r="E562" s="117" t="s">
        <v>156</v>
      </c>
      <c r="F562" s="222" t="str">
        <f t="shared" si="48"/>
        <v>う３３</v>
      </c>
      <c r="G562" s="3" t="str">
        <f t="shared" si="46"/>
        <v>竹下恭平</v>
      </c>
      <c r="H562" s="161" t="s">
        <v>560</v>
      </c>
      <c r="I562" s="161" t="s">
        <v>23</v>
      </c>
      <c r="J562" s="117">
        <v>2008</v>
      </c>
      <c r="K562" s="218">
        <f t="shared" si="47"/>
        <v>10</v>
      </c>
      <c r="L562" s="106" t="str">
        <f t="shared" si="45"/>
        <v>OK</v>
      </c>
      <c r="M562" s="237" t="s">
        <v>868</v>
      </c>
    </row>
    <row r="563" spans="1:13" s="98" customFormat="1" ht="13.5">
      <c r="A563" s="147" t="s">
        <v>394</v>
      </c>
      <c r="B563" s="104" t="s">
        <v>372</v>
      </c>
      <c r="C563" s="104" t="s">
        <v>373</v>
      </c>
      <c r="D563" s="161" t="s">
        <v>766</v>
      </c>
      <c r="E563" s="3"/>
      <c r="F563" s="222" t="str">
        <f t="shared" si="48"/>
        <v>う３４</v>
      </c>
      <c r="G563" s="3" t="str">
        <f t="shared" si="46"/>
        <v>田中邦明</v>
      </c>
      <c r="H563" s="161" t="s">
        <v>560</v>
      </c>
      <c r="I563" s="3" t="s">
        <v>23</v>
      </c>
      <c r="J563" s="91">
        <v>1984</v>
      </c>
      <c r="K563" s="218">
        <f t="shared" si="47"/>
        <v>34</v>
      </c>
      <c r="L563" s="106" t="str">
        <f t="shared" si="45"/>
        <v>OK</v>
      </c>
      <c r="M563" s="3" t="s">
        <v>871</v>
      </c>
    </row>
    <row r="564" spans="1:13" s="98" customFormat="1" ht="13.5">
      <c r="A564" s="147" t="s">
        <v>395</v>
      </c>
      <c r="B564" s="98" t="s">
        <v>372</v>
      </c>
      <c r="C564" s="98" t="s">
        <v>1452</v>
      </c>
      <c r="D564" s="161" t="s">
        <v>766</v>
      </c>
      <c r="F564" s="222" t="str">
        <f t="shared" si="48"/>
        <v>う３５</v>
      </c>
      <c r="G564" s="3" t="str">
        <f t="shared" si="46"/>
        <v>田中伸一</v>
      </c>
      <c r="H564" s="161" t="s">
        <v>560</v>
      </c>
      <c r="I564" s="161" t="s">
        <v>23</v>
      </c>
      <c r="J564" s="117">
        <v>1964</v>
      </c>
      <c r="K564" s="218">
        <f t="shared" si="47"/>
        <v>54</v>
      </c>
      <c r="L564" s="106" t="str">
        <f t="shared" si="45"/>
        <v>OK</v>
      </c>
      <c r="M564" s="98" t="s">
        <v>1338</v>
      </c>
    </row>
    <row r="565" spans="1:13" s="98" customFormat="1" ht="13.5">
      <c r="A565" s="147" t="s">
        <v>396</v>
      </c>
      <c r="B565" s="98" t="s">
        <v>372</v>
      </c>
      <c r="C565" s="98" t="s">
        <v>1453</v>
      </c>
      <c r="D565" s="161" t="s">
        <v>766</v>
      </c>
      <c r="F565" s="222" t="str">
        <f t="shared" si="48"/>
        <v>う３６</v>
      </c>
      <c r="G565" s="98" t="str">
        <f t="shared" si="46"/>
        <v>田中宏樹</v>
      </c>
      <c r="H565" s="161" t="s">
        <v>560</v>
      </c>
      <c r="I565" s="161" t="s">
        <v>23</v>
      </c>
      <c r="J565" s="117">
        <v>1963</v>
      </c>
      <c r="K565" s="218">
        <f t="shared" si="47"/>
        <v>55</v>
      </c>
      <c r="L565" s="106" t="str">
        <f t="shared" si="45"/>
        <v>OK</v>
      </c>
      <c r="M565" s="98" t="s">
        <v>515</v>
      </c>
    </row>
    <row r="566" spans="1:13" s="98" customFormat="1" ht="13.5">
      <c r="A566" s="147" t="s">
        <v>397</v>
      </c>
      <c r="B566" s="233" t="s">
        <v>1454</v>
      </c>
      <c r="C566" s="233" t="s">
        <v>1455</v>
      </c>
      <c r="D566" s="161" t="s">
        <v>766</v>
      </c>
      <c r="F566" s="222" t="str">
        <f t="shared" si="48"/>
        <v>う３７</v>
      </c>
      <c r="G566" s="98" t="str">
        <f t="shared" si="46"/>
        <v>石津綾香</v>
      </c>
      <c r="H566" s="161" t="s">
        <v>560</v>
      </c>
      <c r="I566" s="160" t="s">
        <v>840</v>
      </c>
      <c r="J566" s="117">
        <v>1982</v>
      </c>
      <c r="K566" s="218">
        <f t="shared" si="47"/>
        <v>36</v>
      </c>
      <c r="L566" s="106" t="str">
        <f t="shared" si="45"/>
        <v>OK</v>
      </c>
      <c r="M566" s="234" t="s">
        <v>874</v>
      </c>
    </row>
    <row r="567" spans="1:13" s="98" customFormat="1" ht="14.25">
      <c r="A567" s="147" t="s">
        <v>398</v>
      </c>
      <c r="B567" s="238" t="s">
        <v>591</v>
      </c>
      <c r="C567" s="238" t="s">
        <v>564</v>
      </c>
      <c r="D567" s="161" t="s">
        <v>766</v>
      </c>
      <c r="E567" s="147"/>
      <c r="F567" s="222" t="str">
        <f t="shared" si="48"/>
        <v>う３８</v>
      </c>
      <c r="G567" s="98" t="str">
        <f t="shared" si="46"/>
        <v>今井順子</v>
      </c>
      <c r="H567" s="161" t="s">
        <v>560</v>
      </c>
      <c r="I567" s="160" t="s">
        <v>609</v>
      </c>
      <c r="J567" s="226">
        <v>1958</v>
      </c>
      <c r="K567" s="218">
        <f t="shared" si="47"/>
        <v>60</v>
      </c>
      <c r="L567" s="106" t="str">
        <f t="shared" si="45"/>
        <v>OK</v>
      </c>
      <c r="M567" s="239" t="s">
        <v>868</v>
      </c>
    </row>
    <row r="568" spans="1:13" s="98" customFormat="1" ht="13.5">
      <c r="A568" s="147" t="s">
        <v>399</v>
      </c>
      <c r="B568" s="240" t="s">
        <v>862</v>
      </c>
      <c r="C568" s="241" t="s">
        <v>863</v>
      </c>
      <c r="D568" s="161" t="s">
        <v>766</v>
      </c>
      <c r="E568" s="242"/>
      <c r="F568" s="222" t="str">
        <f t="shared" si="48"/>
        <v>う３９</v>
      </c>
      <c r="G568" s="98" t="str">
        <f t="shared" si="46"/>
        <v>植垣貴美子</v>
      </c>
      <c r="H568" s="161" t="s">
        <v>560</v>
      </c>
      <c r="I568" s="160" t="s">
        <v>609</v>
      </c>
      <c r="J568" s="243">
        <v>1965</v>
      </c>
      <c r="K568" s="218">
        <f t="shared" si="47"/>
        <v>53</v>
      </c>
      <c r="L568" s="106" t="str">
        <f t="shared" si="45"/>
        <v>OK</v>
      </c>
      <c r="M568" s="234" t="s">
        <v>872</v>
      </c>
    </row>
    <row r="569" spans="1:13" s="98" customFormat="1" ht="13.5">
      <c r="A569" s="147" t="s">
        <v>400</v>
      </c>
      <c r="B569" s="238" t="s">
        <v>592</v>
      </c>
      <c r="C569" s="238" t="s">
        <v>593</v>
      </c>
      <c r="D569" s="161" t="s">
        <v>766</v>
      </c>
      <c r="E569" s="147"/>
      <c r="F569" s="222" t="str">
        <f t="shared" si="48"/>
        <v>う４０</v>
      </c>
      <c r="G569" s="98" t="str">
        <f t="shared" si="46"/>
        <v>川崎悦子</v>
      </c>
      <c r="H569" s="161" t="s">
        <v>560</v>
      </c>
      <c r="I569" s="160" t="s">
        <v>609</v>
      </c>
      <c r="J569" s="235">
        <v>1955</v>
      </c>
      <c r="K569" s="218">
        <f t="shared" si="47"/>
        <v>63</v>
      </c>
      <c r="L569" s="106" t="str">
        <f t="shared" si="45"/>
        <v>OK</v>
      </c>
      <c r="M569" s="227" t="s">
        <v>864</v>
      </c>
    </row>
    <row r="570" spans="1:13" s="98" customFormat="1" ht="14.25">
      <c r="A570" s="147" t="s">
        <v>401</v>
      </c>
      <c r="B570" s="244" t="s">
        <v>780</v>
      </c>
      <c r="C570" s="244" t="s">
        <v>783</v>
      </c>
      <c r="D570" s="161" t="s">
        <v>766</v>
      </c>
      <c r="E570" s="147"/>
      <c r="F570" s="222" t="str">
        <f t="shared" si="48"/>
        <v>う４１</v>
      </c>
      <c r="G570" s="98" t="str">
        <f t="shared" si="46"/>
        <v>古株淳子</v>
      </c>
      <c r="H570" s="161" t="s">
        <v>560</v>
      </c>
      <c r="I570" s="160" t="s">
        <v>609</v>
      </c>
      <c r="J570" s="226">
        <v>1968</v>
      </c>
      <c r="K570" s="218">
        <f t="shared" si="47"/>
        <v>50</v>
      </c>
      <c r="L570" s="106" t="str">
        <f t="shared" si="45"/>
        <v>OK</v>
      </c>
      <c r="M570" s="227" t="s">
        <v>873</v>
      </c>
    </row>
    <row r="571" spans="1:13" s="98" customFormat="1" ht="14.25">
      <c r="A571" s="147" t="s">
        <v>403</v>
      </c>
      <c r="B571" s="244" t="s">
        <v>1456</v>
      </c>
      <c r="C571" s="244" t="s">
        <v>1457</v>
      </c>
      <c r="D571" s="161" t="s">
        <v>766</v>
      </c>
      <c r="E571" s="147"/>
      <c r="F571" s="222" t="str">
        <f t="shared" si="48"/>
        <v>う４２</v>
      </c>
      <c r="G571" s="98" t="str">
        <f t="shared" si="46"/>
        <v>小塩政子</v>
      </c>
      <c r="H571" s="161" t="s">
        <v>560</v>
      </c>
      <c r="I571" s="160" t="s">
        <v>609</v>
      </c>
      <c r="J571" s="226">
        <v>1950</v>
      </c>
      <c r="K571" s="218">
        <f t="shared" si="47"/>
        <v>68</v>
      </c>
      <c r="L571" s="106" t="str">
        <f t="shared" si="45"/>
        <v>OK</v>
      </c>
      <c r="M571" s="227" t="s">
        <v>864</v>
      </c>
    </row>
    <row r="572" spans="1:13" s="98" customFormat="1" ht="13.5">
      <c r="A572" s="147" t="s">
        <v>404</v>
      </c>
      <c r="B572" s="90" t="s">
        <v>1458</v>
      </c>
      <c r="C572" s="90" t="s">
        <v>684</v>
      </c>
      <c r="D572" s="161" t="s">
        <v>766</v>
      </c>
      <c r="E572" s="3"/>
      <c r="F572" s="222" t="str">
        <f t="shared" si="48"/>
        <v>う４３</v>
      </c>
      <c r="G572" s="3" t="str">
        <f t="shared" si="46"/>
        <v>辻　佳子</v>
      </c>
      <c r="H572" s="161" t="s">
        <v>560</v>
      </c>
      <c r="I572" s="159" t="s">
        <v>840</v>
      </c>
      <c r="J572" s="85">
        <v>1973</v>
      </c>
      <c r="K572" s="218">
        <f t="shared" si="47"/>
        <v>45</v>
      </c>
      <c r="L572" s="106" t="e">
        <f>#N/A</f>
        <v>#N/A</v>
      </c>
      <c r="M572" s="3" t="s">
        <v>864</v>
      </c>
    </row>
    <row r="573" spans="1:13" s="98" customFormat="1" ht="14.25">
      <c r="A573" s="147" t="s">
        <v>405</v>
      </c>
      <c r="B573" s="244" t="s">
        <v>537</v>
      </c>
      <c r="C573" s="244" t="s">
        <v>538</v>
      </c>
      <c r="D573" s="161" t="s">
        <v>766</v>
      </c>
      <c r="E573" s="147"/>
      <c r="F573" s="222" t="str">
        <f t="shared" si="48"/>
        <v>う４４</v>
      </c>
      <c r="G573" s="3" t="str">
        <f t="shared" si="46"/>
        <v>西崎友香</v>
      </c>
      <c r="H573" s="161" t="s">
        <v>560</v>
      </c>
      <c r="I573" s="160" t="s">
        <v>609</v>
      </c>
      <c r="J573" s="226">
        <v>1980</v>
      </c>
      <c r="K573" s="218">
        <f t="shared" si="47"/>
        <v>38</v>
      </c>
      <c r="L573" s="106" t="e">
        <f>#N/A</f>
        <v>#N/A</v>
      </c>
      <c r="M573" s="227" t="s">
        <v>864</v>
      </c>
    </row>
    <row r="574" spans="1:13" s="98" customFormat="1" ht="13.5">
      <c r="A574" s="147" t="s">
        <v>406</v>
      </c>
      <c r="B574" s="245" t="s">
        <v>508</v>
      </c>
      <c r="C574" s="246" t="s">
        <v>533</v>
      </c>
      <c r="D574" s="161" t="s">
        <v>766</v>
      </c>
      <c r="F574" s="222" t="str">
        <f t="shared" si="48"/>
        <v>う４５</v>
      </c>
      <c r="G574" s="3" t="str">
        <f t="shared" si="46"/>
        <v>倍田優子</v>
      </c>
      <c r="H574" s="161" t="s">
        <v>560</v>
      </c>
      <c r="I574" s="247" t="s">
        <v>840</v>
      </c>
      <c r="J574" s="117">
        <v>1969</v>
      </c>
      <c r="K574" s="218">
        <f t="shared" si="47"/>
        <v>49</v>
      </c>
      <c r="L574" s="106" t="e">
        <f>#N/A</f>
        <v>#N/A</v>
      </c>
      <c r="M574" s="227" t="s">
        <v>874</v>
      </c>
    </row>
    <row r="575" spans="1:13" s="98" customFormat="1" ht="13.5">
      <c r="A575" s="147" t="s">
        <v>407</v>
      </c>
      <c r="B575" s="245" t="s">
        <v>777</v>
      </c>
      <c r="C575" s="245" t="s">
        <v>520</v>
      </c>
      <c r="D575" s="161" t="s">
        <v>766</v>
      </c>
      <c r="F575" s="222" t="str">
        <f t="shared" si="48"/>
        <v>う４６</v>
      </c>
      <c r="G575" s="98" t="str">
        <f t="shared" si="46"/>
        <v>山田みほ</v>
      </c>
      <c r="H575" s="161" t="s">
        <v>560</v>
      </c>
      <c r="I575" s="160" t="s">
        <v>840</v>
      </c>
      <c r="J575" s="117">
        <v>1966</v>
      </c>
      <c r="K575" s="218">
        <f t="shared" si="47"/>
        <v>52</v>
      </c>
      <c r="L575" s="106" t="e">
        <f>#N/A</f>
        <v>#N/A</v>
      </c>
      <c r="M575" s="234" t="s">
        <v>874</v>
      </c>
    </row>
    <row r="576" spans="1:13" s="98" customFormat="1" ht="13.5">
      <c r="A576" s="147" t="s">
        <v>408</v>
      </c>
      <c r="B576" s="163" t="s">
        <v>402</v>
      </c>
      <c r="C576" s="163" t="s">
        <v>548</v>
      </c>
      <c r="D576" s="161" t="s">
        <v>766</v>
      </c>
      <c r="E576" s="3"/>
      <c r="F576" s="222" t="str">
        <f t="shared" si="48"/>
        <v>う４７</v>
      </c>
      <c r="G576" s="3" t="str">
        <f t="shared" si="46"/>
        <v>竹下光代</v>
      </c>
      <c r="H576" s="161" t="s">
        <v>560</v>
      </c>
      <c r="I576" s="159" t="s">
        <v>840</v>
      </c>
      <c r="J576" s="85">
        <v>1974</v>
      </c>
      <c r="K576" s="218">
        <f t="shared" si="47"/>
        <v>44</v>
      </c>
      <c r="L576" s="106" t="e">
        <f>#N/A</f>
        <v>#N/A</v>
      </c>
      <c r="M576" s="90" t="s">
        <v>868</v>
      </c>
    </row>
    <row r="577" spans="1:10" s="98" customFormat="1" ht="13.5">
      <c r="A577" s="147" t="s">
        <v>409</v>
      </c>
      <c r="J577" s="117"/>
    </row>
    <row r="578" spans="1:10" s="98" customFormat="1" ht="13.5">
      <c r="A578" s="147" t="s">
        <v>1459</v>
      </c>
      <c r="J578" s="117"/>
    </row>
    <row r="579" s="98" customFormat="1" ht="13.5">
      <c r="J579" s="117"/>
    </row>
    <row r="580" s="98" customFormat="1" ht="13.5">
      <c r="J580" s="117"/>
    </row>
    <row r="581" spans="6:12" ht="13.5">
      <c r="F581" s="222">
        <f aca="true" t="shared" si="49" ref="F581:F589">A581</f>
        <v>0</v>
      </c>
      <c r="G581" s="3">
        <f aca="true" t="shared" si="50" ref="G581:G589">B581&amp;C581</f>
      </c>
      <c r="I581" s="161"/>
      <c r="J581" s="117"/>
      <c r="K581" s="218"/>
      <c r="L581" s="106">
        <f aca="true" t="shared" si="51" ref="L581:L586">IF(G581="","",IF(COUNTIF($G$5:$G$730,G581)&gt;1,"2重登録","OK"))</f>
      </c>
    </row>
    <row r="582" spans="6:12" ht="13.5">
      <c r="F582" s="222"/>
      <c r="I582" s="161"/>
      <c r="J582" s="117"/>
      <c r="K582" s="218"/>
      <c r="L582" s="106"/>
    </row>
    <row r="583" spans="6:12" ht="13.5">
      <c r="F583" s="222"/>
      <c r="G583" s="3">
        <v>1</v>
      </c>
      <c r="I583" s="161"/>
      <c r="J583" s="117"/>
      <c r="K583" s="218"/>
      <c r="L583" s="106"/>
    </row>
    <row r="584" spans="1:13" ht="13.5">
      <c r="A584" s="3" t="s">
        <v>1460</v>
      </c>
      <c r="B584" s="3" t="s">
        <v>1461</v>
      </c>
      <c r="C584" s="3" t="s">
        <v>1462</v>
      </c>
      <c r="D584" s="3" t="s">
        <v>1463</v>
      </c>
      <c r="F584" s="222" t="str">
        <f t="shared" si="49"/>
        <v>こ０１</v>
      </c>
      <c r="G584" s="3" t="str">
        <f t="shared" si="50"/>
        <v>安達隆一</v>
      </c>
      <c r="H584" s="3" t="s">
        <v>1463</v>
      </c>
      <c r="I584" s="161" t="s">
        <v>23</v>
      </c>
      <c r="J584" s="117">
        <v>1970</v>
      </c>
      <c r="K584" s="218">
        <f>2017-J584</f>
        <v>47</v>
      </c>
      <c r="L584" s="106" t="str">
        <f t="shared" si="51"/>
        <v>OK</v>
      </c>
      <c r="M584" s="98" t="s">
        <v>540</v>
      </c>
    </row>
    <row r="585" spans="1:13" ht="13.5">
      <c r="A585" s="3" t="s">
        <v>1464</v>
      </c>
      <c r="B585" s="3" t="s">
        <v>1465</v>
      </c>
      <c r="C585" s="3" t="s">
        <v>1466</v>
      </c>
      <c r="D585" s="3" t="s">
        <v>1463</v>
      </c>
      <c r="F585" s="222" t="str">
        <f t="shared" si="49"/>
        <v>こ０２</v>
      </c>
      <c r="G585" s="3" t="str">
        <f t="shared" si="50"/>
        <v>寺村浩一</v>
      </c>
      <c r="H585" s="3" t="s">
        <v>1463</v>
      </c>
      <c r="I585" s="161" t="s">
        <v>23</v>
      </c>
      <c r="J585" s="1">
        <v>1968</v>
      </c>
      <c r="K585" s="1">
        <f>2017-J585</f>
        <v>49</v>
      </c>
      <c r="L585" s="3" t="str">
        <f t="shared" si="51"/>
        <v>OK</v>
      </c>
      <c r="M585" s="3" t="s">
        <v>1467</v>
      </c>
    </row>
    <row r="586" spans="1:13" ht="13.5">
      <c r="A586" s="3" t="s">
        <v>1468</v>
      </c>
      <c r="B586" s="3" t="s">
        <v>1469</v>
      </c>
      <c r="C586" s="3" t="s">
        <v>504</v>
      </c>
      <c r="D586" s="3" t="s">
        <v>1463</v>
      </c>
      <c r="F586" s="222" t="str">
        <f t="shared" si="49"/>
        <v>こ０３</v>
      </c>
      <c r="G586" s="3" t="str">
        <f t="shared" si="50"/>
        <v>征矢洋平</v>
      </c>
      <c r="H586" s="3" t="s">
        <v>1463</v>
      </c>
      <c r="I586" s="161" t="s">
        <v>23</v>
      </c>
      <c r="J586" s="1">
        <v>1977</v>
      </c>
      <c r="K586" s="1">
        <f>2017-J586</f>
        <v>40</v>
      </c>
      <c r="L586" s="3" t="str">
        <f t="shared" si="51"/>
        <v>OK</v>
      </c>
      <c r="M586" s="237" t="s">
        <v>868</v>
      </c>
    </row>
    <row r="587" spans="1:13" ht="13.5">
      <c r="A587" s="3" t="s">
        <v>1470</v>
      </c>
      <c r="B587" s="212" t="s">
        <v>1471</v>
      </c>
      <c r="C587" s="104" t="s">
        <v>1472</v>
      </c>
      <c r="D587" s="3" t="s">
        <v>1463</v>
      </c>
      <c r="F587" s="106" t="str">
        <f t="shared" si="49"/>
        <v>こ０４</v>
      </c>
      <c r="G587" s="3" t="str">
        <f t="shared" si="50"/>
        <v>北村　計</v>
      </c>
      <c r="H587" s="3" t="s">
        <v>1463</v>
      </c>
      <c r="I587" s="2" t="s">
        <v>601</v>
      </c>
      <c r="J587" s="125">
        <v>1984</v>
      </c>
      <c r="K587" s="103">
        <f>IF(J587="","",(2018-J587))</f>
        <v>34</v>
      </c>
      <c r="L587" s="106" t="str">
        <f>IF(G587="","",IF(COUNTIF($G$3:$G$608,G587)&gt;1,"2重登録","OK"))</f>
        <v>OK</v>
      </c>
      <c r="M587" s="3" t="s">
        <v>1473</v>
      </c>
    </row>
    <row r="588" spans="1:13" ht="13.5">
      <c r="A588" s="3" t="s">
        <v>1474</v>
      </c>
      <c r="B588" s="212" t="s">
        <v>1475</v>
      </c>
      <c r="C588" s="213" t="s">
        <v>613</v>
      </c>
      <c r="D588" s="3" t="str">
        <f>$B$8</f>
        <v>佐藤</v>
      </c>
      <c r="F588" s="106" t="str">
        <f t="shared" si="49"/>
        <v>こ０５</v>
      </c>
      <c r="G588" s="3" t="str">
        <f t="shared" si="50"/>
        <v>國本　太郎</v>
      </c>
      <c r="H588" s="2" t="str">
        <f>$B$9</f>
        <v>中村</v>
      </c>
      <c r="I588" s="2" t="s">
        <v>601</v>
      </c>
      <c r="J588" s="125">
        <v>1974</v>
      </c>
      <c r="K588" s="103">
        <f>IF(J588="","",(2018-J588))</f>
        <v>44</v>
      </c>
      <c r="L588" s="106" t="str">
        <f>IF(G588="","",IF(COUNTIF($G$3:$G$608,G588)&gt;1,"2重登録","OK"))</f>
        <v>OK</v>
      </c>
      <c r="M588" s="3" t="s">
        <v>873</v>
      </c>
    </row>
    <row r="589" spans="1:13" ht="13.5">
      <c r="A589" s="3" t="s">
        <v>1476</v>
      </c>
      <c r="B589" s="3" t="s">
        <v>1477</v>
      </c>
      <c r="C589" s="3" t="s">
        <v>1478</v>
      </c>
      <c r="D589" s="3" t="str">
        <f>$B$8</f>
        <v>佐藤</v>
      </c>
      <c r="F589" s="3" t="str">
        <f t="shared" si="49"/>
        <v>こ０６</v>
      </c>
      <c r="G589" s="3" t="str">
        <f t="shared" si="50"/>
        <v>大橋賢太郎</v>
      </c>
      <c r="H589" s="102" t="str">
        <f>$B$9</f>
        <v>中村</v>
      </c>
      <c r="I589" s="102" t="s">
        <v>23</v>
      </c>
      <c r="J589" s="1">
        <v>1986</v>
      </c>
      <c r="K589" s="103">
        <f>IF(J589="","",(2018-J589))</f>
        <v>32</v>
      </c>
      <c r="L589" s="106" t="str">
        <f>IF(G589="","",IF(COUNTIF($G$3:$G$608,G589)&gt;1,"2重登録","OK"))</f>
        <v>OK</v>
      </c>
      <c r="M589" s="3" t="s">
        <v>874</v>
      </c>
    </row>
    <row r="590" spans="7:8" ht="13.5">
      <c r="G590" s="626" t="s">
        <v>597</v>
      </c>
      <c r="H590" s="626"/>
    </row>
    <row r="591" spans="1:13" s="6" customFormat="1" ht="18.75" customHeight="1">
      <c r="A591" s="626" t="s">
        <v>784</v>
      </c>
      <c r="B591" s="626"/>
      <c r="C591" s="641">
        <f>RIGHT(A576,2)+RIGHT(A521,2)+RIGHT(A327,2)+RIGHT(A169,2)+RIGHT(A24,2)+RIGHT(A451,2)+RIGHT(A136,2)+RIGHT(A259,2)+RIGHT(A435,2)+RIGHT(A589,2)+RIGHT(A385,2)+RIGHT(A51,2)</f>
        <v>423</v>
      </c>
      <c r="D591" s="641"/>
      <c r="E591" s="641"/>
      <c r="F591" s="106"/>
      <c r="G591" s="642">
        <f>$G$30+$H$204+$G$271+$G$334+$H$398+$G$529+$G$78+$G$469+G148+$H$2+I439+$G$583</f>
        <v>76</v>
      </c>
      <c r="H591" s="642"/>
      <c r="I591" s="3"/>
      <c r="J591" s="1"/>
      <c r="K591" s="1"/>
      <c r="L591" s="106"/>
      <c r="M591" s="3"/>
    </row>
    <row r="592" spans="1:13" s="6" customFormat="1" ht="18.75" customHeight="1">
      <c r="A592" s="91"/>
      <c r="B592" s="91"/>
      <c r="C592" s="641"/>
      <c r="D592" s="641"/>
      <c r="E592" s="641"/>
      <c r="F592" s="106"/>
      <c r="G592" s="642"/>
      <c r="H592" s="642"/>
      <c r="I592" s="3"/>
      <c r="J592" s="1"/>
      <c r="K592" s="1"/>
      <c r="L592" s="3"/>
      <c r="M592" s="3"/>
    </row>
    <row r="593" spans="1:13" s="6" customFormat="1" ht="18.75" customHeight="1">
      <c r="A593" s="118">
        <f>C591</f>
        <v>423</v>
      </c>
      <c r="B593" s="3"/>
      <c r="C593" s="3"/>
      <c r="D593" s="3"/>
      <c r="E593" s="3"/>
      <c r="F593" s="3"/>
      <c r="G593" s="153"/>
      <c r="H593" s="153"/>
      <c r="I593" s="3"/>
      <c r="J593" s="1"/>
      <c r="K593" s="1"/>
      <c r="L593" s="3"/>
      <c r="M593" s="3"/>
    </row>
    <row r="594" spans="1:13" s="6" customFormat="1" ht="18.75" customHeight="1">
      <c r="A594" s="3"/>
      <c r="B594" s="3"/>
      <c r="C594" s="3"/>
      <c r="D594" s="643"/>
      <c r="E594" s="3"/>
      <c r="F594" s="3"/>
      <c r="G594" s="644" t="s">
        <v>1479</v>
      </c>
      <c r="H594" s="644"/>
      <c r="I594" s="3"/>
      <c r="J594" s="1"/>
      <c r="K594" s="1"/>
      <c r="L594" s="3"/>
      <c r="M594" s="3"/>
    </row>
    <row r="595" spans="1:13" s="6" customFormat="1" ht="13.5">
      <c r="A595" s="3"/>
      <c r="B595" s="3"/>
      <c r="C595" s="643"/>
      <c r="D595" s="626"/>
      <c r="E595" s="3"/>
      <c r="F595" s="3"/>
      <c r="G595" s="644"/>
      <c r="H595" s="644"/>
      <c r="I595" s="3"/>
      <c r="J595" s="1"/>
      <c r="K595" s="1"/>
      <c r="L595" s="3"/>
      <c r="M595" s="3"/>
    </row>
    <row r="596" spans="1:13" s="6" customFormat="1" ht="13.5">
      <c r="A596" s="3"/>
      <c r="B596" s="3"/>
      <c r="C596" s="641"/>
      <c r="D596" s="3"/>
      <c r="E596" s="3"/>
      <c r="F596" s="3"/>
      <c r="G596" s="645">
        <f>$G$591/$C$591</f>
        <v>0.17966903073286053</v>
      </c>
      <c r="H596" s="645"/>
      <c r="I596" s="3"/>
      <c r="J596" s="1"/>
      <c r="K596" s="1"/>
      <c r="L596" s="3"/>
      <c r="M596" s="3"/>
    </row>
    <row r="597" spans="1:13" s="6" customFormat="1" ht="13.5">
      <c r="A597" s="3"/>
      <c r="B597" s="3"/>
      <c r="C597" s="3"/>
      <c r="D597" s="3"/>
      <c r="E597" s="3"/>
      <c r="F597" s="3"/>
      <c r="G597" s="645"/>
      <c r="H597" s="645"/>
      <c r="I597" s="3"/>
      <c r="J597" s="1"/>
      <c r="K597" s="1"/>
      <c r="L597" s="3"/>
      <c r="M597" s="3"/>
    </row>
    <row r="598" spans="1:13" s="6" customFormat="1" ht="13.5">
      <c r="A598" s="3"/>
      <c r="B598" s="3"/>
      <c r="C598" s="94"/>
      <c r="D598" s="3"/>
      <c r="E598" s="3"/>
      <c r="F598" s="3"/>
      <c r="G598" s="3"/>
      <c r="H598" s="3"/>
      <c r="I598" s="3"/>
      <c r="J598" s="1"/>
      <c r="K598" s="1"/>
      <c r="L598" s="3"/>
      <c r="M598" s="3"/>
    </row>
    <row r="599" spans="1:13" s="6" customFormat="1" ht="13.5">
      <c r="A599" s="3"/>
      <c r="B599" s="3"/>
      <c r="C599" s="3"/>
      <c r="D599" s="3"/>
      <c r="E599" s="3"/>
      <c r="F599" s="3"/>
      <c r="G599" s="3"/>
      <c r="H599" s="3"/>
      <c r="I599" s="3"/>
      <c r="J599" s="1"/>
      <c r="K599" s="1"/>
      <c r="L599" s="3"/>
      <c r="M599" s="3"/>
    </row>
    <row r="600" spans="1:13" s="6" customFormat="1" ht="13.5">
      <c r="A600" s="3"/>
      <c r="B600" s="3"/>
      <c r="C600" s="3"/>
      <c r="D600" s="3"/>
      <c r="E600" s="3"/>
      <c r="F600" s="3"/>
      <c r="G600" s="3"/>
      <c r="H600" s="3"/>
      <c r="I600" s="3"/>
      <c r="J600" s="1"/>
      <c r="K600" s="1"/>
      <c r="L600" s="3"/>
      <c r="M600" s="3"/>
    </row>
  </sheetData>
  <sheetProtection password="CC53" sheet="1"/>
  <mergeCells count="56">
    <mergeCell ref="G590:H590"/>
    <mergeCell ref="A591:B591"/>
    <mergeCell ref="C591:E592"/>
    <mergeCell ref="G591:H592"/>
    <mergeCell ref="D594:D595"/>
    <mergeCell ref="G594:H595"/>
    <mergeCell ref="C595:C596"/>
    <mergeCell ref="G596:H597"/>
    <mergeCell ref="C468:F469"/>
    <mergeCell ref="H468:J468"/>
    <mergeCell ref="H469:J469"/>
    <mergeCell ref="B526:C527"/>
    <mergeCell ref="D526:G527"/>
    <mergeCell ref="B529:C529"/>
    <mergeCell ref="H529:J529"/>
    <mergeCell ref="B468:B469"/>
    <mergeCell ref="B400:C400"/>
    <mergeCell ref="B438:D439"/>
    <mergeCell ref="E438:H439"/>
    <mergeCell ref="I439:J439"/>
    <mergeCell ref="L439:M439"/>
    <mergeCell ref="B441:C441"/>
    <mergeCell ref="B332:D333"/>
    <mergeCell ref="B334:C335"/>
    <mergeCell ref="B397:C398"/>
    <mergeCell ref="D397:G398"/>
    <mergeCell ref="I397:K397"/>
    <mergeCell ref="I398:K398"/>
    <mergeCell ref="B268:C269"/>
    <mergeCell ref="D268:G269"/>
    <mergeCell ref="H268:I269"/>
    <mergeCell ref="B203:C204"/>
    <mergeCell ref="H271:J271"/>
    <mergeCell ref="B330:K331"/>
    <mergeCell ref="H147:J147"/>
    <mergeCell ref="B148:C148"/>
    <mergeCell ref="H148:J148"/>
    <mergeCell ref="I203:K203"/>
    <mergeCell ref="I204:K204"/>
    <mergeCell ref="B206:C206"/>
    <mergeCell ref="C75:D76"/>
    <mergeCell ref="E75:I76"/>
    <mergeCell ref="B4:C4"/>
    <mergeCell ref="A145:A146"/>
    <mergeCell ref="B145:C146"/>
    <mergeCell ref="D145:H146"/>
    <mergeCell ref="B1:C2"/>
    <mergeCell ref="D1:G2"/>
    <mergeCell ref="I1:K1"/>
    <mergeCell ref="D203:G204"/>
    <mergeCell ref="H270:J270"/>
    <mergeCell ref="B271:C271"/>
    <mergeCell ref="I3:K3"/>
    <mergeCell ref="B27:C28"/>
    <mergeCell ref="D27:H28"/>
    <mergeCell ref="B30:C30"/>
  </mergeCells>
  <conditionalFormatting sqref="M587:M588">
    <cfRule type="cellIs" priority="1" dxfId="3" operator="equal">
      <formula>"東近江市"</formula>
    </cfRule>
  </conditionalFormatting>
  <conditionalFormatting sqref="I587:I588">
    <cfRule type="cellIs" priority="2" dxfId="3" operator="equal">
      <formula>"女"</formula>
    </cfRule>
    <cfRule type="cellIs" priority="3" dxfId="4" operator="equal">
      <formula>"女"</formula>
    </cfRule>
  </conditionalFormatting>
  <dataValidations count="3">
    <dataValidation type="list" allowBlank="1" showInputMessage="1" showErrorMessage="1" sqref="E587:E588">
      <formula1>"jr, ,"</formula1>
    </dataValidation>
    <dataValidation type="list" allowBlank="1" showInputMessage="1" showErrorMessage="1" sqref="I587:I588">
      <formula1>"男,女,"</formula1>
    </dataValidation>
    <dataValidation type="list" allowBlank="1" showInputMessage="1" showErrorMessage="1" sqref="M587:M588">
      <formula1>"東近江市,彦根市,愛荘町,長浜市,多賀町,"</formula1>
    </dataValidation>
  </dataValidations>
  <hyperlinks>
    <hyperlink ref="E438" r:id="rId1" display="miyazakid@sekisuijsuhi.co.jp"/>
  </hyperlinks>
  <printOptions/>
  <pageMargins left="0.75" right="0.75" top="1" bottom="1" header="0.5111111111111111" footer="0.5111111111111111"/>
  <pageSetup horizontalDpi="1200" verticalDpi="12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2018-11-18T08:17:52Z</cp:lastPrinted>
  <dcterms:created xsi:type="dcterms:W3CDTF">2012-02-13T23:16:57Z</dcterms:created>
  <dcterms:modified xsi:type="dcterms:W3CDTF">2019-03-18T00:13:29Z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