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00" windowHeight="10290" activeTab="0"/>
  </bookViews>
  <sheets>
    <sheet name="ドロー" sheetId="1" r:id="rId1"/>
    <sheet name="メンバー表" sheetId="2" r:id="rId2"/>
    <sheet name="写真集 (2)" sheetId="3" r:id="rId3"/>
    <sheet name="歴代成績 " sheetId="4" r:id="rId4"/>
    <sheet name="登録ナンバー" sheetId="5" r:id="rId5"/>
  </sheets>
  <definedNames>
    <definedName name="_xlnm.Print_Area" localSheetId="4">'登録ナンバー'!$A$535:$C$609</definedName>
  </definedNames>
  <calcPr fullCalcOnLoad="1"/>
</workbook>
</file>

<file path=xl/comments1.xml><?xml version="1.0" encoding="utf-8"?>
<comments xmlns="http://schemas.openxmlformats.org/spreadsheetml/2006/main">
  <authors>
    <author>NEC-PCuser</author>
  </authors>
  <commentList>
    <comment ref="BX104" authorId="0">
      <text>
        <r>
          <rPr>
            <b/>
            <sz val="9"/>
            <rFont val="ＭＳ Ｐゴシック"/>
            <family val="3"/>
          </rPr>
          <t xml:space="preserve">M-T
</t>
        </r>
        <r>
          <rPr>
            <b/>
            <sz val="9"/>
            <rFont val="ＭＳ Ｐゴシック"/>
            <family val="3"/>
          </rPr>
          <t>3-6
6-3
3-6</t>
        </r>
      </text>
    </comment>
  </commentList>
</comments>
</file>

<file path=xl/sharedStrings.xml><?xml version="1.0" encoding="utf-8"?>
<sst xmlns="http://schemas.openxmlformats.org/spreadsheetml/2006/main" count="3635" uniqueCount="1506">
  <si>
    <t>ひばり公園　ドームＡ　8：45までに本部で出席を届ける</t>
  </si>
  <si>
    <t>ひばり公園　外D　8：45　までに本部で出席を届ける</t>
  </si>
  <si>
    <t>Ａリーグ</t>
  </si>
  <si>
    <t>成績</t>
  </si>
  <si>
    <t>Ｆリーグ</t>
  </si>
  <si>
    <t>順位</t>
  </si>
  <si>
    <t>Kテニス</t>
  </si>
  <si>
    <t>-</t>
  </si>
  <si>
    <t>⑥</t>
  </si>
  <si>
    <t>村田八日市</t>
  </si>
  <si>
    <t>S</t>
  </si>
  <si>
    <t>A</t>
  </si>
  <si>
    <t>アビックBB</t>
  </si>
  <si>
    <t>光</t>
  </si>
  <si>
    <t>凸</t>
  </si>
  <si>
    <t>フレンズ</t>
  </si>
  <si>
    <t>ＴＤＣ</t>
  </si>
  <si>
    <t>もどき</t>
  </si>
  <si>
    <t>Ｂ</t>
  </si>
  <si>
    <t>ひばり公園　ドームＢ　8：45　までに本部で出席を届ける</t>
  </si>
  <si>
    <t>ひばり公園　外A・B 8:45までに本部で出席を届ける</t>
  </si>
  <si>
    <t>Ｂリーグ</t>
  </si>
  <si>
    <t>Gリーグ</t>
  </si>
  <si>
    <t>順
位</t>
  </si>
  <si>
    <t>K</t>
  </si>
  <si>
    <t>O</t>
  </si>
  <si>
    <t>Y</t>
  </si>
  <si>
    <t>チーム</t>
  </si>
  <si>
    <t>グリフィンズ</t>
  </si>
  <si>
    <t>③</t>
  </si>
  <si>
    <t>1
位</t>
  </si>
  <si>
    <t>なかた</t>
  </si>
  <si>
    <t>ぼんズ</t>
  </si>
  <si>
    <t>TDC</t>
  </si>
  <si>
    <t>2
位</t>
  </si>
  <si>
    <t>Ｍow</t>
  </si>
  <si>
    <t>3
位</t>
  </si>
  <si>
    <t>ひばり公園　外C 8：45までに本部で出席を届ける</t>
  </si>
  <si>
    <t>4
位</t>
  </si>
  <si>
    <t>Ｃリーグ</t>
  </si>
  <si>
    <t>Ｙ</t>
  </si>
  <si>
    <t>１位トーナメント</t>
  </si>
  <si>
    <t>KテニスS</t>
  </si>
  <si>
    <t>チームJUNKO</t>
  </si>
  <si>
    <t>優勝</t>
  </si>
  <si>
    <t>友達の</t>
  </si>
  <si>
    <t>②</t>
  </si>
  <si>
    <t>BYE</t>
  </si>
  <si>
    <t>3-0</t>
  </si>
  <si>
    <t>ふれふれ坊主</t>
  </si>
  <si>
    <t>友達</t>
  </si>
  <si>
    <t>チームなかた</t>
  </si>
  <si>
    <t>2-0  1-2  2-1</t>
  </si>
  <si>
    <t>Kテニス凸</t>
  </si>
  <si>
    <t>2-1</t>
  </si>
  <si>
    <t>グリフィンズK</t>
  </si>
  <si>
    <t>学</t>
  </si>
  <si>
    <r>
      <t>すこやかの杜　8：45</t>
    </r>
    <r>
      <rPr>
        <b/>
        <sz val="12"/>
        <color indexed="8"/>
        <rFont val="ＭＳ Ｐゴシック"/>
        <family val="3"/>
      </rPr>
      <t>までに本部で出席を届ける</t>
    </r>
  </si>
  <si>
    <t>友達の友達</t>
  </si>
  <si>
    <t>Ｄリーグ</t>
  </si>
  <si>
    <t>2位トーナメント</t>
  </si>
  <si>
    <t>JUNKO</t>
  </si>
  <si>
    <t>フレンズもどき</t>
  </si>
  <si>
    <t>フレンズO</t>
  </si>
  <si>
    <t>うさかめ</t>
  </si>
  <si>
    <t>3-0   3-0   2-1</t>
  </si>
  <si>
    <r>
      <t>村田コート</t>
    </r>
    <r>
      <rPr>
        <b/>
        <sz val="12"/>
        <rFont val="ＭＳ Ｐゴシック"/>
        <family val="3"/>
      </rPr>
      <t>　８：４５までに本部で出席を届ける</t>
    </r>
  </si>
  <si>
    <t>KテニスA</t>
  </si>
  <si>
    <t>Ｅリーグ</t>
  </si>
  <si>
    <t>TDC A</t>
  </si>
  <si>
    <t>ふれふれ</t>
  </si>
  <si>
    <t>坊主</t>
  </si>
  <si>
    <t>3・４位トーナメント</t>
  </si>
  <si>
    <t>アビック光</t>
  </si>
  <si>
    <t>FUNNY</t>
  </si>
  <si>
    <t>フレンズY</t>
  </si>
  <si>
    <t>2-0</t>
  </si>
  <si>
    <t>BALLS</t>
  </si>
  <si>
    <t>2-0  1-2  2-0</t>
  </si>
  <si>
    <t>TDC　B</t>
  </si>
  <si>
    <t>アビック学</t>
  </si>
  <si>
    <t>KテニスO</t>
  </si>
  <si>
    <t>第１３回　東近江カップ メンバー表</t>
  </si>
  <si>
    <t>登録ナンバー</t>
  </si>
  <si>
    <t>No.1</t>
  </si>
  <si>
    <t>け３０</t>
  </si>
  <si>
    <t>一般</t>
  </si>
  <si>
    <t>Ｓ</t>
  </si>
  <si>
    <t>け２１</t>
  </si>
  <si>
    <t>け０２</t>
  </si>
  <si>
    <t>田中瑞穂</t>
  </si>
  <si>
    <t>東　恵</t>
  </si>
  <si>
    <t>中島嬉子</t>
  </si>
  <si>
    <t>け１２</t>
  </si>
  <si>
    <t>け３９</t>
  </si>
  <si>
    <t>Ａ</t>
  </si>
  <si>
    <t>け１８</t>
  </si>
  <si>
    <t>け４１</t>
  </si>
  <si>
    <t>け２７</t>
  </si>
  <si>
    <t>け４４</t>
  </si>
  <si>
    <t>け１６</t>
  </si>
  <si>
    <t>け４０</t>
  </si>
  <si>
    <t>け１３</t>
  </si>
  <si>
    <t>け３８</t>
  </si>
  <si>
    <t>け１９</t>
  </si>
  <si>
    <t>う４１</t>
  </si>
  <si>
    <t>け０４</t>
  </si>
  <si>
    <t>け３６</t>
  </si>
  <si>
    <t>Ｏ</t>
  </si>
  <si>
    <t>け１５</t>
  </si>
  <si>
    <t>け４３</t>
  </si>
  <si>
    <t>け０５</t>
  </si>
  <si>
    <t>け４２</t>
  </si>
  <si>
    <t>う１４</t>
  </si>
  <si>
    <t>う３６</t>
  </si>
  <si>
    <t>FUNNY　BALLS</t>
  </si>
  <si>
    <t>ふ１７</t>
  </si>
  <si>
    <t>け３４</t>
  </si>
  <si>
    <t>け２６</t>
  </si>
  <si>
    <t>石津綾香</t>
  </si>
  <si>
    <t>あ０７</t>
  </si>
  <si>
    <t>あ０８</t>
  </si>
  <si>
    <t>あ０９</t>
  </si>
  <si>
    <t>あ１３</t>
  </si>
  <si>
    <t>あ１５</t>
  </si>
  <si>
    <t>あ１２</t>
  </si>
  <si>
    <t>あ０２</t>
  </si>
  <si>
    <t>あ１４</t>
  </si>
  <si>
    <t>田村和也</t>
  </si>
  <si>
    <t>治田沙映子</t>
  </si>
  <si>
    <t>氏原典子</t>
  </si>
  <si>
    <t>植村直美</t>
  </si>
  <si>
    <t>う２３</t>
  </si>
  <si>
    <t>う３５</t>
  </si>
  <si>
    <t>ぐ２５</t>
  </si>
  <si>
    <t>ぼ２６</t>
  </si>
  <si>
    <t>諌山航平</t>
  </si>
  <si>
    <t>河野由子</t>
  </si>
  <si>
    <t>う０３</t>
  </si>
  <si>
    <t>う３８</t>
  </si>
  <si>
    <t>う２９</t>
  </si>
  <si>
    <t>う４７</t>
  </si>
  <si>
    <t>き１６</t>
  </si>
  <si>
    <t>森愛捺花</t>
  </si>
  <si>
    <t>No.2</t>
  </si>
  <si>
    <t>む３８</t>
  </si>
  <si>
    <t>Mow</t>
  </si>
  <si>
    <t>む２４</t>
  </si>
  <si>
    <t>安達隆一</t>
  </si>
  <si>
    <t>國本太郎</t>
  </si>
  <si>
    <t>寺村浩一</t>
  </si>
  <si>
    <t>山村敦子</t>
  </si>
  <si>
    <t>ぐ０４</t>
  </si>
  <si>
    <t>け３２</t>
  </si>
  <si>
    <t>ぐ３０</t>
  </si>
  <si>
    <t>ぐ４２</t>
  </si>
  <si>
    <t>ぐ４８</t>
  </si>
  <si>
    <t>鵜飼元一</t>
  </si>
  <si>
    <t>ぐ２９</t>
  </si>
  <si>
    <t>ぐ４１</t>
  </si>
  <si>
    <t>友達の友達は友達</t>
  </si>
  <si>
    <t>て０４</t>
  </si>
  <si>
    <t>藤井幹太</t>
  </si>
  <si>
    <t>松本卓也</t>
  </si>
  <si>
    <t>齋藤貴恵</t>
  </si>
  <si>
    <t>ぐ２２</t>
  </si>
  <si>
    <t>ぐ４７</t>
  </si>
  <si>
    <t>チーム　</t>
  </si>
  <si>
    <t>ぐ２６</t>
  </si>
  <si>
    <t>ぐ２７</t>
  </si>
  <si>
    <t>藤岡美智子</t>
  </si>
  <si>
    <t>和田桃子</t>
  </si>
  <si>
    <t>て１８</t>
  </si>
  <si>
    <t>て１１</t>
  </si>
  <si>
    <t>て２１</t>
  </si>
  <si>
    <t>て０３</t>
  </si>
  <si>
    <t>て３４</t>
  </si>
  <si>
    <t>東　佳菜子</t>
  </si>
  <si>
    <t>て１６</t>
  </si>
  <si>
    <t>て０５</t>
  </si>
  <si>
    <t>B</t>
  </si>
  <si>
    <t>て１７</t>
  </si>
  <si>
    <t>て０９</t>
  </si>
  <si>
    <t>て３６</t>
  </si>
  <si>
    <t>て１３</t>
  </si>
  <si>
    <t>ぼ１０</t>
  </si>
  <si>
    <t>ぼ２４</t>
  </si>
  <si>
    <t>ぼ０９</t>
  </si>
  <si>
    <t>ぼ１６</t>
  </si>
  <si>
    <t>ぼ１７</t>
  </si>
  <si>
    <t>東　正隆</t>
  </si>
  <si>
    <t>む０８</t>
  </si>
  <si>
    <t>む３６</t>
  </si>
  <si>
    <t>む１６</t>
  </si>
  <si>
    <t>け３７</t>
  </si>
  <si>
    <t>む０３</t>
  </si>
  <si>
    <t>む２０</t>
  </si>
  <si>
    <t>む０４</t>
  </si>
  <si>
    <t>む３５</t>
  </si>
  <si>
    <t>む４５</t>
  </si>
  <si>
    <t>む４３</t>
  </si>
  <si>
    <t>む４８</t>
  </si>
  <si>
    <t>む３７</t>
  </si>
  <si>
    <t>No.3</t>
  </si>
  <si>
    <t>ふ１０</t>
  </si>
  <si>
    <t>ふ２１</t>
  </si>
  <si>
    <t>ぼ０２</t>
  </si>
  <si>
    <t>ふ２２</t>
  </si>
  <si>
    <t>ぼ０８</t>
  </si>
  <si>
    <t>ぼ１９</t>
  </si>
  <si>
    <t>ふ０６</t>
  </si>
  <si>
    <t>ふ２４</t>
  </si>
  <si>
    <t>ふ０７</t>
  </si>
  <si>
    <t>ふ３０</t>
  </si>
  <si>
    <t>ふ１８</t>
  </si>
  <si>
    <t>ぼ１５</t>
  </si>
  <si>
    <t>ふ０４</t>
  </si>
  <si>
    <t>ふ０５</t>
  </si>
  <si>
    <t>ふ１６</t>
  </si>
  <si>
    <t>田中喜美代</t>
  </si>
  <si>
    <t>浜田弥生</t>
  </si>
  <si>
    <t>奥内世理子</t>
  </si>
  <si>
    <t>ふ２５</t>
  </si>
  <si>
    <t>ふ２９</t>
  </si>
  <si>
    <t>ぼ２１</t>
  </si>
  <si>
    <t>廣瀬淳</t>
  </si>
  <si>
    <t>饗場祐平</t>
  </si>
  <si>
    <t>福岡孝文</t>
  </si>
  <si>
    <t>東近江カップ歴代成績</t>
  </si>
  <si>
    <t>東近江市</t>
  </si>
  <si>
    <t>東近江市第１０回</t>
  </si>
  <si>
    <t>八日市市</t>
  </si>
  <si>
    <t>第13回大会2017年</t>
  </si>
  <si>
    <t>第12回大会2016年</t>
  </si>
  <si>
    <t>第11回大会2015年</t>
  </si>
  <si>
    <t>記念大会2014年</t>
  </si>
  <si>
    <t>第9回大会2013年</t>
  </si>
  <si>
    <t>第８回大会2012年</t>
  </si>
  <si>
    <t>第7回大会2011年</t>
  </si>
  <si>
    <t>第６回大会2010年</t>
  </si>
  <si>
    <t>第５回大会2009年</t>
  </si>
  <si>
    <t>第４回大会2008年</t>
  </si>
  <si>
    <t>第３回大会2007年</t>
  </si>
  <si>
    <t>第2回大会2006年</t>
  </si>
  <si>
    <t>第１回大会2005年</t>
  </si>
  <si>
    <t>第５回大会2004年</t>
  </si>
  <si>
    <t>第４回大会2003年</t>
  </si>
  <si>
    <t>第3回大会2002年</t>
  </si>
  <si>
    <t>第2回大会2001年</t>
  </si>
  <si>
    <t>第１回大会2000年</t>
  </si>
  <si>
    <t>2017.7.9</t>
  </si>
  <si>
    <t>2016.7.10</t>
  </si>
  <si>
    <t>2015.7.12</t>
  </si>
  <si>
    <t>2014.7.13</t>
  </si>
  <si>
    <t>2013.7.21</t>
  </si>
  <si>
    <t>2012.7.1</t>
  </si>
  <si>
    <t>2011.7.3</t>
  </si>
  <si>
    <t>2010.7.4</t>
  </si>
  <si>
    <t>2009.7.5</t>
  </si>
  <si>
    <t>2008.6.28</t>
  </si>
  <si>
    <t>チームＪＵＮＫＯ</t>
  </si>
  <si>
    <t>チーム　ゆとり</t>
  </si>
  <si>
    <t>グリフィンズＡ</t>
  </si>
  <si>
    <t>ＫテニスカレッジＡ</t>
  </si>
  <si>
    <t>錦</t>
  </si>
  <si>
    <t>イナマーズ</t>
  </si>
  <si>
    <t>いい夫婦友の会</t>
  </si>
  <si>
    <t>村田製作所連合軍</t>
  </si>
  <si>
    <t>藤井正和</t>
  </si>
  <si>
    <t>吉野　淳也</t>
  </si>
  <si>
    <t>北村　健</t>
  </si>
  <si>
    <t>三代　康成</t>
  </si>
  <si>
    <t>川並　和之</t>
  </si>
  <si>
    <t>中田　冨憲</t>
  </si>
  <si>
    <t>川上　英二</t>
  </si>
  <si>
    <t>稲泉　聡</t>
  </si>
  <si>
    <t>　永里　裕次</t>
  </si>
  <si>
    <t>青井　　亘</t>
  </si>
  <si>
    <t>名田　一茂</t>
  </si>
  <si>
    <t>武藤幸宏</t>
  </si>
  <si>
    <t>岩渕　光紀</t>
  </si>
  <si>
    <t>岡本大樹</t>
  </si>
  <si>
    <t>辻　義規</t>
  </si>
  <si>
    <t>山口　真彦</t>
  </si>
  <si>
    <t>山口　直彦</t>
  </si>
  <si>
    <t>坪田　真嘉</t>
  </si>
  <si>
    <t>池端　誠治</t>
  </si>
  <si>
    <t>高瀬　英彦</t>
  </si>
  <si>
    <t>　植松　靖之</t>
  </si>
  <si>
    <t>岡川　謙二</t>
  </si>
  <si>
    <t>小出周平</t>
  </si>
  <si>
    <t>浅田恵壱</t>
  </si>
  <si>
    <t>浦崎康平</t>
  </si>
  <si>
    <t>成宮　康弘</t>
  </si>
  <si>
    <t>村地　直也</t>
  </si>
  <si>
    <t>川本　純也</t>
  </si>
  <si>
    <t>澤村　博司</t>
  </si>
  <si>
    <t>　山口　直彦</t>
  </si>
  <si>
    <t>甲斐下　仁平</t>
  </si>
  <si>
    <t>岩崎順子</t>
  </si>
  <si>
    <t>國近なつ美</t>
  </si>
  <si>
    <t>福島麻公</t>
  </si>
  <si>
    <t>三代　梨絵</t>
  </si>
  <si>
    <t>田中　和枝</t>
  </si>
  <si>
    <t>入江　晶子</t>
  </si>
  <si>
    <t>白根　和栄　</t>
  </si>
  <si>
    <t>田中　都</t>
  </si>
  <si>
    <t>今井　順子</t>
  </si>
  <si>
    <t>　高田貴代美</t>
  </si>
  <si>
    <t>青井美恵子</t>
  </si>
  <si>
    <t>名田　育子</t>
  </si>
  <si>
    <t>小倉　菜奈</t>
  </si>
  <si>
    <t>寒出麻奈未</t>
  </si>
  <si>
    <t>土肥　祐子</t>
  </si>
  <si>
    <t>石原　はる美</t>
  </si>
  <si>
    <t>松田 順子</t>
  </si>
  <si>
    <t>田中　一美</t>
  </si>
  <si>
    <t>　高田　貴代美</t>
  </si>
  <si>
    <t>　村田　由子</t>
  </si>
  <si>
    <t>岡川　恭子</t>
  </si>
  <si>
    <t>津田悠花</t>
  </si>
  <si>
    <t>三崎真依</t>
  </si>
  <si>
    <t>近藤　直美</t>
  </si>
  <si>
    <t>　永松　貴子</t>
  </si>
  <si>
    <t>浅野木奈子</t>
  </si>
  <si>
    <t>　近藤　直美</t>
  </si>
  <si>
    <t>中村　晃代</t>
  </si>
  <si>
    <t>佐藤　由美子</t>
  </si>
  <si>
    <t>松山　遥</t>
  </si>
  <si>
    <t>甲斐下　治美</t>
  </si>
  <si>
    <t>準優勝</t>
  </si>
  <si>
    <t>ＫテニスカレッジＳ</t>
  </si>
  <si>
    <t>チーム　ユトリ</t>
  </si>
  <si>
    <t>ドラゴンレッド</t>
  </si>
  <si>
    <t>Ｋテニスカレッジα</t>
  </si>
  <si>
    <t>ひろみんず</t>
  </si>
  <si>
    <t>Bambi</t>
  </si>
  <si>
    <t>Ｋテニスカレッジ</t>
  </si>
  <si>
    <t>夫婦Ｄｅテニス</t>
  </si>
  <si>
    <t>チームＬＩＮＥＳ</t>
  </si>
  <si>
    <t>安土ＴＣ.１</t>
  </si>
  <si>
    <t>今井チーム</t>
  </si>
  <si>
    <t>吉野　純也</t>
  </si>
  <si>
    <t>山口直彦</t>
  </si>
  <si>
    <t>浅田　洋史</t>
  </si>
  <si>
    <t>　青井　　亘</t>
  </si>
  <si>
    <t>　竹村　　治</t>
  </si>
  <si>
    <t>大林　　久</t>
  </si>
  <si>
    <t>大林　久</t>
  </si>
  <si>
    <t>井ノ口幹也</t>
  </si>
  <si>
    <t>永里祐次</t>
  </si>
  <si>
    <t>小菅　真一</t>
  </si>
  <si>
    <t>佐藤　和弘</t>
  </si>
  <si>
    <t>　岡川　謙二</t>
  </si>
  <si>
    <t>　中村　隆昭</t>
  </si>
  <si>
    <t>藤田　　論</t>
  </si>
  <si>
    <t>鈴木　英夫</t>
  </si>
  <si>
    <t>中西泰輝</t>
  </si>
  <si>
    <t>遠池建介</t>
  </si>
  <si>
    <t>浅田洋史</t>
  </si>
  <si>
    <t>西内　友也</t>
  </si>
  <si>
    <t>竹村　治</t>
  </si>
  <si>
    <t>山崎　正雄</t>
  </si>
  <si>
    <t>宮村　知宏</t>
  </si>
  <si>
    <t>難波　道弘</t>
  </si>
  <si>
    <t>長谷出　浩</t>
  </si>
  <si>
    <t>　名田　一茂</t>
  </si>
  <si>
    <t>　山口信一郎</t>
  </si>
  <si>
    <t>塩田　浩二</t>
  </si>
  <si>
    <t>寺田　昌登</t>
  </si>
  <si>
    <t>山本あづさ</t>
  </si>
  <si>
    <t>稲継　馨</t>
  </si>
  <si>
    <t>田中　由紀</t>
  </si>
  <si>
    <t>山口美由希</t>
  </si>
  <si>
    <t>伊吹　邦子</t>
  </si>
  <si>
    <t>河口　佳代子</t>
  </si>
  <si>
    <t>　青井美恵子</t>
  </si>
  <si>
    <t>　甲斐　好美</t>
  </si>
  <si>
    <t>田中瑞萌</t>
  </si>
  <si>
    <t>佐々木恵子</t>
  </si>
  <si>
    <t>川端文子</t>
  </si>
  <si>
    <t>藤田　博美</t>
  </si>
  <si>
    <t>松田　順子</t>
  </si>
  <si>
    <t>日比　正子</t>
  </si>
  <si>
    <t>　山根　孝恵</t>
  </si>
  <si>
    <t>小財</t>
  </si>
  <si>
    <t>塩田　佳子</t>
  </si>
  <si>
    <t>迫田　成美</t>
  </si>
  <si>
    <t>酒井直美</t>
  </si>
  <si>
    <t>三崎　真依</t>
  </si>
  <si>
    <t>金沢　優子</t>
  </si>
  <si>
    <t>浅田　祥子</t>
  </si>
  <si>
    <t>　梶木　和子</t>
  </si>
  <si>
    <t>児玉　朋子</t>
  </si>
  <si>
    <t>　名田　育子</t>
  </si>
  <si>
    <t>　仙波佳代子</t>
  </si>
  <si>
    <t>平野志津子</t>
  </si>
  <si>
    <t>早川　多喜子</t>
  </si>
  <si>
    <t>３位</t>
  </si>
  <si>
    <t>コリラックマ</t>
  </si>
  <si>
    <t>ＫテニスカレッジB</t>
  </si>
  <si>
    <t>マリナーズ</t>
  </si>
  <si>
    <t>ひこニャンズ</t>
  </si>
  <si>
    <t>ひろみんズ</t>
  </si>
  <si>
    <t>ＪＡＣＫ＆Ｂｅｔｔｙ</t>
  </si>
  <si>
    <t>ＫテニスカレッジＢ</t>
  </si>
  <si>
    <t>愛知郡ＴＣＢ</t>
  </si>
  <si>
    <t>中田富憲</t>
  </si>
  <si>
    <t>古市　卓志</t>
  </si>
  <si>
    <t>佐野　望</t>
  </si>
  <si>
    <t>水本　敦史</t>
  </si>
  <si>
    <t>内田　亮</t>
  </si>
  <si>
    <t>小笠原　光雄</t>
  </si>
  <si>
    <t>馬場　昭真</t>
  </si>
  <si>
    <t>坂元　智成</t>
  </si>
  <si>
    <t>関　弘次</t>
  </si>
  <si>
    <r>
      <t>久保</t>
    </r>
    <r>
      <rPr>
        <b/>
        <sz val="11"/>
        <color indexed="8"/>
        <rFont val="HGP創英角ｺﾞｼｯｸUB"/>
        <family val="3"/>
      </rPr>
      <t>暉暉</t>
    </r>
  </si>
  <si>
    <t>永里　裕次</t>
  </si>
  <si>
    <t>西川　昌一</t>
  </si>
  <si>
    <t>宮嶋　利弘</t>
  </si>
  <si>
    <t>杉山 邦夫</t>
  </si>
  <si>
    <t>多田　章三</t>
  </si>
  <si>
    <t>山川　利章</t>
  </si>
  <si>
    <t>松本　啓吾</t>
  </si>
  <si>
    <t>岡本　大樹</t>
  </si>
  <si>
    <t>井ノ口　尚人</t>
  </si>
  <si>
    <t>荻野　義之</t>
  </si>
  <si>
    <t>杉本　龍平</t>
  </si>
  <si>
    <t>清水　英秦</t>
  </si>
  <si>
    <t>今井順子</t>
  </si>
  <si>
    <t>藤原　泰子</t>
  </si>
  <si>
    <t>浅田　亜祐子</t>
  </si>
  <si>
    <t>小笠原　容子</t>
  </si>
  <si>
    <t>川端　文子</t>
  </si>
  <si>
    <t>折岡　育子</t>
  </si>
  <si>
    <t>湊</t>
  </si>
  <si>
    <t>飯尾　貴子</t>
  </si>
  <si>
    <t>日高眞規子</t>
  </si>
  <si>
    <t>森田千暁</t>
  </si>
  <si>
    <t>木村　美香</t>
  </si>
  <si>
    <t>梶木　和子</t>
  </si>
  <si>
    <t>橋本　真理</t>
  </si>
  <si>
    <t>吉岡　京子</t>
  </si>
  <si>
    <t>伊勢加奈子</t>
  </si>
  <si>
    <t>大橋</t>
  </si>
  <si>
    <t>　岡川　恭子</t>
  </si>
  <si>
    <t>高田貴代美</t>
  </si>
  <si>
    <t>甲斐　好美</t>
  </si>
  <si>
    <t>佐竹　昌子</t>
  </si>
  <si>
    <t>野村　良美</t>
  </si>
  <si>
    <t>村田　由子</t>
  </si>
  <si>
    <t>中村　恭子</t>
  </si>
  <si>
    <t>　落合　良弘</t>
  </si>
  <si>
    <t xml:space="preserve">chai828@nifty.com  </t>
  </si>
  <si>
    <t>東近江市民</t>
  </si>
  <si>
    <t>東近江市民率</t>
  </si>
  <si>
    <t>アビック</t>
  </si>
  <si>
    <t>略称</t>
  </si>
  <si>
    <t>アビックＢＢ</t>
  </si>
  <si>
    <t>正式名称</t>
  </si>
  <si>
    <t>あ０１</t>
  </si>
  <si>
    <t>水野</t>
  </si>
  <si>
    <t>圭補</t>
  </si>
  <si>
    <t>男</t>
  </si>
  <si>
    <t>彦根市</t>
  </si>
  <si>
    <t>青木</t>
  </si>
  <si>
    <t>重之</t>
  </si>
  <si>
    <t>草津市</t>
  </si>
  <si>
    <t>あ０３</t>
  </si>
  <si>
    <t>乾</t>
  </si>
  <si>
    <t>勝彦</t>
  </si>
  <si>
    <t>京都市</t>
  </si>
  <si>
    <t>あ０４</t>
  </si>
  <si>
    <t>佐藤</t>
  </si>
  <si>
    <t>政之</t>
  </si>
  <si>
    <t>あ０５</t>
  </si>
  <si>
    <t>中村</t>
  </si>
  <si>
    <t>亨</t>
  </si>
  <si>
    <t>あ０６</t>
  </si>
  <si>
    <t>谷崎</t>
  </si>
  <si>
    <t>真也</t>
  </si>
  <si>
    <t>甲賀市</t>
  </si>
  <si>
    <t>齋田</t>
  </si>
  <si>
    <t>至</t>
  </si>
  <si>
    <t>優子</t>
  </si>
  <si>
    <t>女</t>
  </si>
  <si>
    <t>平居</t>
  </si>
  <si>
    <t>崇</t>
  </si>
  <si>
    <t>多賀町</t>
  </si>
  <si>
    <t>あ１０</t>
  </si>
  <si>
    <t>土居</t>
  </si>
  <si>
    <t>悟</t>
  </si>
  <si>
    <t>近江八幡市</t>
  </si>
  <si>
    <t>あ１１</t>
  </si>
  <si>
    <t>宮村</t>
  </si>
  <si>
    <t>ナオキ</t>
  </si>
  <si>
    <t>西山</t>
  </si>
  <si>
    <t>抄千代</t>
  </si>
  <si>
    <t>米原市</t>
  </si>
  <si>
    <t>三原</t>
  </si>
  <si>
    <t>啓子</t>
  </si>
  <si>
    <t>落合</t>
  </si>
  <si>
    <t>良弘</t>
  </si>
  <si>
    <t>長浜市</t>
  </si>
  <si>
    <t>杉原</t>
  </si>
  <si>
    <t>徹</t>
  </si>
  <si>
    <t>代表　八木篤司</t>
  </si>
  <si>
    <t>me-me-yagirock@siren.ocn.ne.jp</t>
  </si>
  <si>
    <t>ぼ０１</t>
  </si>
  <si>
    <t>池端</t>
  </si>
  <si>
    <t>誠治</t>
  </si>
  <si>
    <t>金谷</t>
  </si>
  <si>
    <t>太郎</t>
  </si>
  <si>
    <t>ぼ０３</t>
  </si>
  <si>
    <t>小林</t>
  </si>
  <si>
    <t>祐太</t>
  </si>
  <si>
    <t>ぼ０４</t>
  </si>
  <si>
    <t>佐野</t>
  </si>
  <si>
    <t>望</t>
  </si>
  <si>
    <t>ぼ０５</t>
  </si>
  <si>
    <t>谷口</t>
  </si>
  <si>
    <t>友宏</t>
  </si>
  <si>
    <t>ぼ０６</t>
  </si>
  <si>
    <t>土田</t>
  </si>
  <si>
    <t>哲也</t>
  </si>
  <si>
    <t>ぼ０７</t>
  </si>
  <si>
    <t>堤内</t>
  </si>
  <si>
    <t>昭仁</t>
  </si>
  <si>
    <t>成宮</t>
  </si>
  <si>
    <t>康弘</t>
  </si>
  <si>
    <t>西川</t>
  </si>
  <si>
    <t>昌一</t>
  </si>
  <si>
    <t>古市</t>
  </si>
  <si>
    <t>卓志</t>
  </si>
  <si>
    <t>ぼ１１</t>
  </si>
  <si>
    <t>松井</t>
  </si>
  <si>
    <t>寛司</t>
  </si>
  <si>
    <t>ぼ１２</t>
  </si>
  <si>
    <t>村上</t>
  </si>
  <si>
    <t>知孝</t>
  </si>
  <si>
    <t>ぼ１３</t>
  </si>
  <si>
    <t>八木</t>
  </si>
  <si>
    <t>篤司</t>
  </si>
  <si>
    <t>ぼ１４</t>
  </si>
  <si>
    <t>山崎</t>
  </si>
  <si>
    <t>正雄</t>
  </si>
  <si>
    <t>伊吹</t>
  </si>
  <si>
    <t>邦子</t>
  </si>
  <si>
    <t>木村</t>
  </si>
  <si>
    <t>美香</t>
  </si>
  <si>
    <t>近藤</t>
  </si>
  <si>
    <t>直美</t>
  </si>
  <si>
    <t>ぼ１８</t>
  </si>
  <si>
    <t>佐竹</t>
  </si>
  <si>
    <t>昌子</t>
  </si>
  <si>
    <t>筒井</t>
  </si>
  <si>
    <t>珠世</t>
  </si>
  <si>
    <t>ぼ２０</t>
  </si>
  <si>
    <t>千春</t>
  </si>
  <si>
    <t>守山市</t>
  </si>
  <si>
    <t>まき</t>
  </si>
  <si>
    <t>ぼ２２</t>
  </si>
  <si>
    <t>橋本</t>
  </si>
  <si>
    <t>真理</t>
  </si>
  <si>
    <t>ぼ２３</t>
  </si>
  <si>
    <t>藤田</t>
  </si>
  <si>
    <t>博美</t>
  </si>
  <si>
    <t>藤原</t>
  </si>
  <si>
    <t>泰子</t>
  </si>
  <si>
    <t>ぼ２５</t>
  </si>
  <si>
    <t>森</t>
  </si>
  <si>
    <t>薫吏</t>
  </si>
  <si>
    <t>日髙</t>
  </si>
  <si>
    <t>眞規子</t>
  </si>
  <si>
    <t>代表：牛尾　紳之介</t>
  </si>
  <si>
    <t>京セラTC</t>
  </si>
  <si>
    <t>京セラ</t>
  </si>
  <si>
    <t>き０１</t>
  </si>
  <si>
    <t>片岡</t>
  </si>
  <si>
    <t>春己</t>
  </si>
  <si>
    <t>き０２</t>
  </si>
  <si>
    <t>山本</t>
  </si>
  <si>
    <t>　真</t>
  </si>
  <si>
    <t>き０３</t>
  </si>
  <si>
    <t>西田</t>
  </si>
  <si>
    <t>裕信</t>
  </si>
  <si>
    <t>き０４</t>
  </si>
  <si>
    <t>柴谷</t>
  </si>
  <si>
    <t>義信</t>
  </si>
  <si>
    <t>き０５</t>
  </si>
  <si>
    <t>坂元</t>
  </si>
  <si>
    <t>智成</t>
  </si>
  <si>
    <t>き０６</t>
  </si>
  <si>
    <t>荒浪</t>
  </si>
  <si>
    <t>順次</t>
  </si>
  <si>
    <t>大津市</t>
  </si>
  <si>
    <t>き０７</t>
  </si>
  <si>
    <t>中本</t>
  </si>
  <si>
    <t>隆司</t>
  </si>
  <si>
    <t>き０８</t>
  </si>
  <si>
    <t>鉄川</t>
  </si>
  <si>
    <t>聡志</t>
  </si>
  <si>
    <t>き０９</t>
  </si>
  <si>
    <t>宮道</t>
  </si>
  <si>
    <t>祐介</t>
  </si>
  <si>
    <t>き１０</t>
  </si>
  <si>
    <t>本間</t>
  </si>
  <si>
    <t>靖教</t>
  </si>
  <si>
    <t>き１１</t>
  </si>
  <si>
    <t>並河</t>
  </si>
  <si>
    <t>智加</t>
  </si>
  <si>
    <t>き１２</t>
  </si>
  <si>
    <t>橘　</t>
  </si>
  <si>
    <t>崇博</t>
  </si>
  <si>
    <t>き１３</t>
  </si>
  <si>
    <t>岡本</t>
  </si>
  <si>
    <t>　彰</t>
  </si>
  <si>
    <t>き１４</t>
  </si>
  <si>
    <t>辻井</t>
  </si>
  <si>
    <t>貴大</t>
  </si>
  <si>
    <t>き１５</t>
  </si>
  <si>
    <t>寺岡</t>
  </si>
  <si>
    <t>淳平</t>
  </si>
  <si>
    <t>牛尾</t>
  </si>
  <si>
    <t>紳之介</t>
  </si>
  <si>
    <t>き１７</t>
  </si>
  <si>
    <t>神山</t>
  </si>
  <si>
    <t>孝行</t>
  </si>
  <si>
    <t>き１８</t>
  </si>
  <si>
    <t>曽我</t>
  </si>
  <si>
    <t>卓矢</t>
  </si>
  <si>
    <t>き１９</t>
  </si>
  <si>
    <t>薮内</t>
  </si>
  <si>
    <t>陸久</t>
  </si>
  <si>
    <t>き２０</t>
  </si>
  <si>
    <t>龍村</t>
  </si>
  <si>
    <t>信</t>
  </si>
  <si>
    <t>き２１</t>
  </si>
  <si>
    <t>松島</t>
  </si>
  <si>
    <t>理和</t>
  </si>
  <si>
    <t>き２２</t>
  </si>
  <si>
    <t>西岡</t>
  </si>
  <si>
    <t>庸介</t>
  </si>
  <si>
    <t>蒲生郡</t>
  </si>
  <si>
    <t>き２３</t>
  </si>
  <si>
    <t>石川</t>
  </si>
  <si>
    <t>和洋</t>
  </si>
  <si>
    <t>き２４</t>
  </si>
  <si>
    <t>兼古</t>
  </si>
  <si>
    <t>翔太</t>
  </si>
  <si>
    <t>き２５</t>
  </si>
  <si>
    <t>井澤　</t>
  </si>
  <si>
    <t>匡志</t>
  </si>
  <si>
    <t>C57</t>
  </si>
  <si>
    <t>野洲市</t>
  </si>
  <si>
    <t>き２６</t>
  </si>
  <si>
    <t>奥田</t>
  </si>
  <si>
    <t>康博</t>
  </si>
  <si>
    <t>き２７</t>
  </si>
  <si>
    <t>茂智</t>
  </si>
  <si>
    <t>湖南市</t>
  </si>
  <si>
    <t>き２８</t>
  </si>
  <si>
    <t>秋山</t>
  </si>
  <si>
    <t>太助</t>
  </si>
  <si>
    <t>き２９</t>
  </si>
  <si>
    <t>廣瀬</t>
  </si>
  <si>
    <t>智也</t>
  </si>
  <si>
    <t>き３０</t>
  </si>
  <si>
    <t>玉川</t>
  </si>
  <si>
    <t>敬三</t>
  </si>
  <si>
    <t>き３１</t>
  </si>
  <si>
    <t>太田</t>
  </si>
  <si>
    <t>圭亮</t>
  </si>
  <si>
    <t>き３２</t>
  </si>
  <si>
    <t>馬場</t>
  </si>
  <si>
    <t>英年</t>
  </si>
  <si>
    <t>き３３</t>
  </si>
  <si>
    <t>石田</t>
  </si>
  <si>
    <t>文彦</t>
  </si>
  <si>
    <t>C55</t>
  </si>
  <si>
    <t>石田文彦</t>
  </si>
  <si>
    <t>き３４</t>
  </si>
  <si>
    <t>田中</t>
  </si>
  <si>
    <t>正行</t>
  </si>
  <si>
    <t>き３５</t>
  </si>
  <si>
    <t>一色</t>
  </si>
  <si>
    <t>翼</t>
  </si>
  <si>
    <t>き３６</t>
  </si>
  <si>
    <t>菊井</t>
  </si>
  <si>
    <t>鈴夏</t>
  </si>
  <si>
    <t>き３７</t>
  </si>
  <si>
    <t>和樹</t>
  </si>
  <si>
    <t>き３８</t>
  </si>
  <si>
    <t>島山</t>
  </si>
  <si>
    <t>莉旺</t>
  </si>
  <si>
    <t>き３９</t>
  </si>
  <si>
    <t>浅田</t>
  </si>
  <si>
    <t>き４０</t>
  </si>
  <si>
    <t>桜井</t>
  </si>
  <si>
    <t>貴哉</t>
  </si>
  <si>
    <t>き４１</t>
  </si>
  <si>
    <t>湯本</t>
  </si>
  <si>
    <t>芳明</t>
  </si>
  <si>
    <t>き４２</t>
  </si>
  <si>
    <t>高橋</t>
  </si>
  <si>
    <t>雄祐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</si>
  <si>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</si>
  <si>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</si>
  <si>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</si>
  <si>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</si>
  <si>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</si>
  <si>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</si>
  <si>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</si>
  <si>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</si>
  <si>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啓一</t>
  </si>
  <si>
    <t>き４６</t>
  </si>
  <si>
    <t>亜祐子</t>
  </si>
  <si>
    <t>き４７</t>
  </si>
  <si>
    <t>赤木</t>
  </si>
  <si>
    <t>拓</t>
  </si>
  <si>
    <t>き４８</t>
  </si>
  <si>
    <t>住谷</t>
  </si>
  <si>
    <t>岳司</t>
  </si>
  <si>
    <t>日野市</t>
  </si>
  <si>
    <t>き４９</t>
  </si>
  <si>
    <t>永田</t>
  </si>
  <si>
    <t>寛教</t>
  </si>
  <si>
    <t>き５０</t>
  </si>
  <si>
    <t>柴田</t>
  </si>
  <si>
    <t>雅寛</t>
  </si>
  <si>
    <t>名古屋市</t>
  </si>
  <si>
    <t>き５１</t>
  </si>
  <si>
    <t>大鳥</t>
  </si>
  <si>
    <t>有希子</t>
  </si>
  <si>
    <t>香芝市</t>
  </si>
  <si>
    <t>き５２</t>
  </si>
  <si>
    <t>菊池</t>
  </si>
  <si>
    <t>健太郎</t>
  </si>
  <si>
    <t>宇治市</t>
  </si>
  <si>
    <t>き５３</t>
  </si>
  <si>
    <t>村西</t>
  </si>
  <si>
    <t>き５４</t>
  </si>
  <si>
    <t>松本</t>
  </si>
  <si>
    <t>太一</t>
  </si>
  <si>
    <t>き５５</t>
  </si>
  <si>
    <t>竹村</t>
  </si>
  <si>
    <t>仁志</t>
  </si>
  <si>
    <t>霧島市</t>
  </si>
  <si>
    <t>vwkt57422@nike.eonet.ne.jp</t>
  </si>
  <si>
    <t>ふ０１</t>
  </si>
  <si>
    <t>水本</t>
  </si>
  <si>
    <t>佑人</t>
  </si>
  <si>
    <t>F01</t>
  </si>
  <si>
    <t>ふ０２</t>
  </si>
  <si>
    <t>大島</t>
  </si>
  <si>
    <t>巧也</t>
  </si>
  <si>
    <t>ふ０３</t>
  </si>
  <si>
    <t>津田</t>
  </si>
  <si>
    <t>原樹</t>
  </si>
  <si>
    <t>土肥</t>
  </si>
  <si>
    <t>将博</t>
  </si>
  <si>
    <t>奥内</t>
  </si>
  <si>
    <t>栄治</t>
  </si>
  <si>
    <t>油利</t>
  </si>
  <si>
    <t xml:space="preserve"> 享</t>
  </si>
  <si>
    <t>鈴木</t>
  </si>
  <si>
    <t>英夫</t>
  </si>
  <si>
    <t>ふ０８</t>
  </si>
  <si>
    <t>長谷出</t>
  </si>
  <si>
    <t xml:space="preserve"> 浩</t>
  </si>
  <si>
    <t>ふ０９</t>
  </si>
  <si>
    <t xml:space="preserve">山崎 </t>
  </si>
  <si>
    <t xml:space="preserve"> 豊</t>
  </si>
  <si>
    <t>三代</t>
  </si>
  <si>
    <t>康成</t>
  </si>
  <si>
    <t>ふ１１</t>
  </si>
  <si>
    <t>淳史</t>
  </si>
  <si>
    <t>ふ１２</t>
  </si>
  <si>
    <t>将義</t>
  </si>
  <si>
    <t>ふ１３</t>
  </si>
  <si>
    <t>大丸</t>
  </si>
  <si>
    <t>和輝</t>
  </si>
  <si>
    <t>ふ１４</t>
  </si>
  <si>
    <t>清水</t>
  </si>
  <si>
    <t>善弘</t>
  </si>
  <si>
    <t>ふ１５</t>
  </si>
  <si>
    <t>平塚</t>
  </si>
  <si>
    <t xml:space="preserve"> 聡</t>
  </si>
  <si>
    <t>脇野</t>
  </si>
  <si>
    <t>佳邦</t>
  </si>
  <si>
    <t>森本</t>
  </si>
  <si>
    <t>進太郎</t>
  </si>
  <si>
    <t>森本進太郎</t>
  </si>
  <si>
    <t>小路</t>
  </si>
  <si>
    <t xml:space="preserve"> 貴</t>
  </si>
  <si>
    <t>小路 貴</t>
  </si>
  <si>
    <t>ふ１９</t>
  </si>
  <si>
    <t>好真</t>
  </si>
  <si>
    <t>Jr</t>
  </si>
  <si>
    <t>ふ２０</t>
  </si>
  <si>
    <t>美和子</t>
  </si>
  <si>
    <t>梨絵</t>
  </si>
  <si>
    <t>祐子</t>
  </si>
  <si>
    <t>ふ２３</t>
  </si>
  <si>
    <t>西村</t>
  </si>
  <si>
    <t>千秋</t>
  </si>
  <si>
    <t>高島市</t>
  </si>
  <si>
    <t>伸子</t>
  </si>
  <si>
    <t>岩崎</t>
  </si>
  <si>
    <t>ひとみ</t>
  </si>
  <si>
    <t>ふ２６</t>
  </si>
  <si>
    <t>菜々</t>
  </si>
  <si>
    <t>ふ２７</t>
  </si>
  <si>
    <t>志村</t>
  </si>
  <si>
    <t xml:space="preserve"> 桃</t>
  </si>
  <si>
    <t>ふ２８</t>
  </si>
  <si>
    <t>松村</t>
  </si>
  <si>
    <t>明香</t>
  </si>
  <si>
    <t>松村明香</t>
  </si>
  <si>
    <t>廣部</t>
  </si>
  <si>
    <t>節恵</t>
  </si>
  <si>
    <t>吉岡</t>
  </si>
  <si>
    <t>京子</t>
  </si>
  <si>
    <t>愛荘町</t>
  </si>
  <si>
    <t>代表 北村 健</t>
  </si>
  <si>
    <t>at2002take@yahoo.co.jp</t>
  </si>
  <si>
    <t>東近江グリフィンズ</t>
  </si>
  <si>
    <t>ぐ０１</t>
  </si>
  <si>
    <t>恵亮</t>
  </si>
  <si>
    <t>ぐ０２</t>
  </si>
  <si>
    <t>石橋</t>
  </si>
  <si>
    <t>和基</t>
  </si>
  <si>
    <t>ぐ０３</t>
  </si>
  <si>
    <t>井ノ口</t>
  </si>
  <si>
    <t>弘祐</t>
  </si>
  <si>
    <t>幹也</t>
  </si>
  <si>
    <t>ぐ０５</t>
  </si>
  <si>
    <t>梅本</t>
  </si>
  <si>
    <t>彬充</t>
  </si>
  <si>
    <t>ぐ０６</t>
  </si>
  <si>
    <t>浦崎</t>
  </si>
  <si>
    <t>康平</t>
  </si>
  <si>
    <t>ぐ０７</t>
  </si>
  <si>
    <t>岡　</t>
  </si>
  <si>
    <t>仁史</t>
  </si>
  <si>
    <t>ぐ０８</t>
  </si>
  <si>
    <t>岡田</t>
  </si>
  <si>
    <t>真樹</t>
  </si>
  <si>
    <t>ぐ０９</t>
  </si>
  <si>
    <t>奥村</t>
  </si>
  <si>
    <t>隆広</t>
  </si>
  <si>
    <t>栗東市</t>
  </si>
  <si>
    <t>ぐ１０</t>
  </si>
  <si>
    <t>鍵谷</t>
  </si>
  <si>
    <t>浩太</t>
  </si>
  <si>
    <t>ぐ１１</t>
  </si>
  <si>
    <t>金武</t>
  </si>
  <si>
    <t>寿憲</t>
  </si>
  <si>
    <t>岐阜県</t>
  </si>
  <si>
    <t>ぐ１２</t>
  </si>
  <si>
    <t>岸本</t>
  </si>
  <si>
    <t>美敬</t>
  </si>
  <si>
    <t>ぐ１３</t>
  </si>
  <si>
    <t>北野</t>
  </si>
  <si>
    <t>照幸</t>
  </si>
  <si>
    <t>ぐ１４</t>
  </si>
  <si>
    <t>北村　</t>
  </si>
  <si>
    <t>健</t>
  </si>
  <si>
    <t>ぐ１５</t>
  </si>
  <si>
    <t>倉本</t>
  </si>
  <si>
    <t>亮太</t>
  </si>
  <si>
    <t>ぐ１６</t>
  </si>
  <si>
    <t>坪田</t>
  </si>
  <si>
    <t>英樹</t>
  </si>
  <si>
    <t>ぐ１７</t>
  </si>
  <si>
    <t>遠池</t>
  </si>
  <si>
    <t>建介</t>
  </si>
  <si>
    <t>ぐ１８</t>
  </si>
  <si>
    <t>西原</t>
  </si>
  <si>
    <t>達也</t>
  </si>
  <si>
    <t>京都府</t>
  </si>
  <si>
    <t>ぐ１９</t>
  </si>
  <si>
    <t>長谷川</t>
  </si>
  <si>
    <t>俊二</t>
  </si>
  <si>
    <t>ぐ２０</t>
  </si>
  <si>
    <t>浜田</t>
  </si>
  <si>
    <t>　豊</t>
  </si>
  <si>
    <t>愛知郡</t>
  </si>
  <si>
    <t>ぐ２１</t>
  </si>
  <si>
    <t>飛鷹</t>
  </si>
  <si>
    <t>強志</t>
  </si>
  <si>
    <t>藤井</t>
  </si>
  <si>
    <t>正和</t>
  </si>
  <si>
    <t>ぐ２３</t>
  </si>
  <si>
    <t>卓</t>
  </si>
  <si>
    <t>ぐ２４</t>
  </si>
  <si>
    <t>俊輔</t>
  </si>
  <si>
    <t>久保</t>
  </si>
  <si>
    <t>侑暉</t>
  </si>
  <si>
    <t>武藤</t>
  </si>
  <si>
    <t>幸宏</t>
  </si>
  <si>
    <t>小出</t>
  </si>
  <si>
    <t>周平</t>
  </si>
  <si>
    <t>ぐ２８</t>
  </si>
  <si>
    <t>中根</t>
  </si>
  <si>
    <t>啓伍</t>
  </si>
  <si>
    <t>恵太</t>
  </si>
  <si>
    <t>中山</t>
  </si>
  <si>
    <t>幸典</t>
  </si>
  <si>
    <t>ぐ３１</t>
  </si>
  <si>
    <t>塩谷</t>
  </si>
  <si>
    <t>敦彦</t>
  </si>
  <si>
    <t>ぐ３２</t>
  </si>
  <si>
    <t>良人</t>
  </si>
  <si>
    <t>ぐ３３</t>
  </si>
  <si>
    <t>友也</t>
  </si>
  <si>
    <t>ぐ３４</t>
  </si>
  <si>
    <t>恵</t>
  </si>
  <si>
    <t>ぐ３５</t>
  </si>
  <si>
    <t>佐々木</t>
  </si>
  <si>
    <t>恵子</t>
  </si>
  <si>
    <t>ぐ３６</t>
  </si>
  <si>
    <t>深尾</t>
  </si>
  <si>
    <t>純子</t>
  </si>
  <si>
    <t>ぐ３７</t>
  </si>
  <si>
    <t>岡</t>
  </si>
  <si>
    <t>麻公</t>
  </si>
  <si>
    <t>ぐ３８</t>
  </si>
  <si>
    <t>遠崎</t>
  </si>
  <si>
    <t>真依</t>
  </si>
  <si>
    <t>ぐ３９</t>
  </si>
  <si>
    <t>あづさ</t>
  </si>
  <si>
    <t>ぐ４０</t>
  </si>
  <si>
    <t>順子</t>
  </si>
  <si>
    <t>梅森</t>
  </si>
  <si>
    <t>由子</t>
  </si>
  <si>
    <t>ぐ４３</t>
  </si>
  <si>
    <t>伊藤</t>
  </si>
  <si>
    <t>牧子</t>
  </si>
  <si>
    <t>ぐ４４</t>
  </si>
  <si>
    <t>高田</t>
  </si>
  <si>
    <t>貴代美</t>
  </si>
  <si>
    <t>ぐ４５</t>
  </si>
  <si>
    <t>森田</t>
  </si>
  <si>
    <t>千瑛</t>
  </si>
  <si>
    <t>ぐ４６</t>
  </si>
  <si>
    <t>吉村</t>
  </si>
  <si>
    <t>安梨佐</t>
  </si>
  <si>
    <t>郊美</t>
  </si>
  <si>
    <t>ぐ４９</t>
  </si>
  <si>
    <t>直子</t>
  </si>
  <si>
    <t>ぐ５０</t>
  </si>
  <si>
    <t>大家</t>
  </si>
  <si>
    <t>香</t>
  </si>
  <si>
    <t>川並和之</t>
  </si>
  <si>
    <t>kawanami0930@yahoo.co.jp</t>
  </si>
  <si>
    <t>法人会員</t>
  </si>
  <si>
    <t>け０１</t>
  </si>
  <si>
    <t>稲岡</t>
  </si>
  <si>
    <t>和紀</t>
  </si>
  <si>
    <t>岩渕</t>
  </si>
  <si>
    <t>光紀</t>
  </si>
  <si>
    <t>け０３</t>
  </si>
  <si>
    <t>梅津</t>
  </si>
  <si>
    <t>圭</t>
  </si>
  <si>
    <t>大阪市</t>
  </si>
  <si>
    <t>大樹</t>
  </si>
  <si>
    <t>押谷</t>
  </si>
  <si>
    <t>繁樹</t>
  </si>
  <si>
    <t>け０６</t>
  </si>
  <si>
    <t>小笠原</t>
  </si>
  <si>
    <t>光雄</t>
  </si>
  <si>
    <t>け０７</t>
  </si>
  <si>
    <t>浩範</t>
  </si>
  <si>
    <t>け０８</t>
  </si>
  <si>
    <t>川上</t>
  </si>
  <si>
    <t>政治</t>
  </si>
  <si>
    <t>け０９</t>
  </si>
  <si>
    <t>上村</t>
  </si>
  <si>
    <t>悠大</t>
  </si>
  <si>
    <t>け１０</t>
  </si>
  <si>
    <t>　武</t>
  </si>
  <si>
    <t>け１１</t>
  </si>
  <si>
    <t>悠作</t>
  </si>
  <si>
    <t>川並</t>
  </si>
  <si>
    <t>和之</t>
  </si>
  <si>
    <t>　誠</t>
  </si>
  <si>
    <t>け１４</t>
  </si>
  <si>
    <t>菊居</t>
  </si>
  <si>
    <t>龍之介</t>
  </si>
  <si>
    <t>善和</t>
  </si>
  <si>
    <t>犬上郡</t>
  </si>
  <si>
    <t>　治</t>
  </si>
  <si>
    <t>日野町</t>
  </si>
  <si>
    <t>け１７</t>
  </si>
  <si>
    <t>　淳</t>
  </si>
  <si>
    <t>真嘉</t>
  </si>
  <si>
    <t>永里</t>
  </si>
  <si>
    <t>裕次</t>
  </si>
  <si>
    <t>三重県</t>
  </si>
  <si>
    <t>け２０</t>
  </si>
  <si>
    <t>中西</t>
  </si>
  <si>
    <t>勇夫</t>
  </si>
  <si>
    <t>泰輝</t>
  </si>
  <si>
    <t>け２２</t>
  </si>
  <si>
    <t>喜彦</t>
  </si>
  <si>
    <t>け２３</t>
  </si>
  <si>
    <t>浩之</t>
  </si>
  <si>
    <t>け２４</t>
  </si>
  <si>
    <t>和教</t>
  </si>
  <si>
    <t>け２５</t>
  </si>
  <si>
    <t>知宏</t>
  </si>
  <si>
    <t>宮嶋</t>
  </si>
  <si>
    <t>利行</t>
  </si>
  <si>
    <t>山口</t>
  </si>
  <si>
    <t>直彦</t>
  </si>
  <si>
    <t>け２８</t>
  </si>
  <si>
    <t>真彦</t>
  </si>
  <si>
    <t>け２９</t>
  </si>
  <si>
    <t>Ｊｒ</t>
  </si>
  <si>
    <t>吉野</t>
  </si>
  <si>
    <t>淳也</t>
  </si>
  <si>
    <t>け３１</t>
  </si>
  <si>
    <t>石原</t>
  </si>
  <si>
    <t>はる美</t>
  </si>
  <si>
    <t>池尻</t>
  </si>
  <si>
    <t>陽香</t>
  </si>
  <si>
    <t>け３３</t>
  </si>
  <si>
    <t>姫欧</t>
  </si>
  <si>
    <t>出縄</t>
  </si>
  <si>
    <t>久子</t>
  </si>
  <si>
    <t>け３５</t>
  </si>
  <si>
    <t>容子</t>
  </si>
  <si>
    <t>梶木</t>
  </si>
  <si>
    <t>和子</t>
  </si>
  <si>
    <t>美弥子</t>
  </si>
  <si>
    <t>和枝</t>
  </si>
  <si>
    <t>有紀</t>
  </si>
  <si>
    <t>竜王町</t>
  </si>
  <si>
    <t>永松</t>
  </si>
  <si>
    <t>貴子</t>
  </si>
  <si>
    <t>福永</t>
  </si>
  <si>
    <t>裕美</t>
  </si>
  <si>
    <t>布藤</t>
  </si>
  <si>
    <t>江実子</t>
  </si>
  <si>
    <t>美由希</t>
  </si>
  <si>
    <t>け４５</t>
  </si>
  <si>
    <t>廣田</t>
  </si>
  <si>
    <t>道子</t>
  </si>
  <si>
    <t>代表者　杉山邦夫</t>
  </si>
  <si>
    <t>村田ＴＣ</t>
  </si>
  <si>
    <t>村田八日市ＴＣ</t>
  </si>
  <si>
    <t>む０１</t>
  </si>
  <si>
    <t>安久</t>
  </si>
  <si>
    <t>智之</t>
  </si>
  <si>
    <t>む０２</t>
  </si>
  <si>
    <t>稲泉　</t>
  </si>
  <si>
    <t>聡</t>
  </si>
  <si>
    <t>岡川</t>
  </si>
  <si>
    <t>謙二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</si>
  <si>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</si>
  <si>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</si>
  <si>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</si>
  <si>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</si>
  <si>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</si>
  <si>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</si>
  <si>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</si>
  <si>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</si>
  <si>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</si>
  <si>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</si>
  <si>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</si>
  <si>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</si>
  <si>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</si>
  <si>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</si>
  <si>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</si>
  <si>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</si>
  <si>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</si>
  <si>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</si>
  <si>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</si>
  <si>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</si>
  <si>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</si>
  <si>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</si>
  <si>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</si>
  <si>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</si>
  <si>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</si>
  <si>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</si>
  <si>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</si>
  <si>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</si>
  <si>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</si>
  <si>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</si>
  <si>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</si>
  <si>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</si>
  <si>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</si>
  <si>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</si>
  <si>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</si>
  <si>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</si>
  <si>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</si>
  <si>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</si>
  <si>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</si>
  <si>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</si>
  <si>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</si>
  <si>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</si>
  <si>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</si>
  <si>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</si>
  <si>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</si>
  <si>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</si>
  <si>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</si>
  <si>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</si>
  <si>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</si>
  <si>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</si>
  <si>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</si>
  <si>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</si>
  <si>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</si>
  <si>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</si>
  <si>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</si>
  <si>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</si>
  <si>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</si>
  <si>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</si>
  <si>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</si>
  <si>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</si>
  <si>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</si>
  <si>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</si>
  <si>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</si>
  <si>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彰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</si>
  <si>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</si>
  <si>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</si>
  <si>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</si>
  <si>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</si>
  <si>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</si>
  <si>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</si>
  <si>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</si>
  <si>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</si>
  <si>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</si>
  <si>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</si>
  <si>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村田</t>
  </si>
  <si>
    <t>朋子</t>
  </si>
  <si>
    <t>あずさ</t>
  </si>
  <si>
    <t>文代</t>
  </si>
  <si>
    <t>彩子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</si>
  <si>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</si>
  <si>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</si>
  <si>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</si>
  <si>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</si>
  <si>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</si>
  <si>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</si>
  <si>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</si>
  <si>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</si>
  <si>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</si>
  <si>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</si>
  <si>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</si>
  <si>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南井</t>
  </si>
  <si>
    <t>まどか</t>
  </si>
  <si>
    <t>南井まどか</t>
  </si>
  <si>
    <t>む４４</t>
  </si>
  <si>
    <t>多佳美</t>
  </si>
  <si>
    <t>澤田多佳美</t>
  </si>
  <si>
    <t>春澄</t>
  </si>
  <si>
    <t>杉山春澄</t>
  </si>
  <si>
    <t>む４６</t>
  </si>
  <si>
    <t>二上</t>
  </si>
  <si>
    <t>貴光</t>
  </si>
  <si>
    <t>二上貴光</t>
  </si>
  <si>
    <t>む４７</t>
  </si>
  <si>
    <t>山田</t>
  </si>
  <si>
    <t>義大</t>
  </si>
  <si>
    <t>山田義大</t>
  </si>
  <si>
    <t>大里</t>
  </si>
  <si>
    <t>哲哉</t>
  </si>
  <si>
    <t>大里哲哉</t>
  </si>
  <si>
    <t>む４９</t>
  </si>
  <si>
    <t>川東</t>
  </si>
  <si>
    <t>真央</t>
  </si>
  <si>
    <t>川東真央</t>
  </si>
  <si>
    <t>kazuyasu7674@yahoo.co.jp</t>
  </si>
  <si>
    <t>30名</t>
  </si>
  <si>
    <t>代表　羽田昭夫</t>
  </si>
  <si>
    <t>プラチナ</t>
  </si>
  <si>
    <t>湖東プラチナ</t>
  </si>
  <si>
    <t xml:space="preserve"> </t>
  </si>
  <si>
    <t>ぷ０１</t>
  </si>
  <si>
    <t>大林</t>
  </si>
  <si>
    <t xml:space="preserve"> 久</t>
  </si>
  <si>
    <t>ぷ０２</t>
  </si>
  <si>
    <t>洋治</t>
  </si>
  <si>
    <t>ぷ０３</t>
  </si>
  <si>
    <t>中野</t>
  </si>
  <si>
    <t>潤</t>
  </si>
  <si>
    <t>ぷ０４</t>
  </si>
  <si>
    <t>ぷ０５</t>
  </si>
  <si>
    <t>堀江</t>
  </si>
  <si>
    <t>孝信</t>
  </si>
  <si>
    <t>ぷ０６</t>
  </si>
  <si>
    <t>羽田</t>
  </si>
  <si>
    <t>昭夫</t>
  </si>
  <si>
    <t>ぷ０７</t>
  </si>
  <si>
    <t>樋山</t>
  </si>
  <si>
    <t>達哉</t>
  </si>
  <si>
    <t>ぷ０８</t>
  </si>
  <si>
    <t>藤本</t>
  </si>
  <si>
    <t>昌彦</t>
  </si>
  <si>
    <t>ぷ０９</t>
  </si>
  <si>
    <t>安田</t>
  </si>
  <si>
    <t>和彦</t>
  </si>
  <si>
    <t>ぷ１０</t>
  </si>
  <si>
    <t>吉田</t>
  </si>
  <si>
    <t>知司</t>
  </si>
  <si>
    <t>ぷ１１</t>
  </si>
  <si>
    <t>直八</t>
  </si>
  <si>
    <t>ぷ１２</t>
  </si>
  <si>
    <t>新屋</t>
  </si>
  <si>
    <t>正男</t>
  </si>
  <si>
    <t>ぷ１３</t>
  </si>
  <si>
    <t>保憲</t>
  </si>
  <si>
    <t>ぷ１４</t>
  </si>
  <si>
    <t>一男</t>
  </si>
  <si>
    <t>ぷ１５</t>
  </si>
  <si>
    <t>飯塚</t>
  </si>
  <si>
    <t>アイ子</t>
  </si>
  <si>
    <t>ぷ１６</t>
  </si>
  <si>
    <t>関塚</t>
  </si>
  <si>
    <t>清茂</t>
  </si>
  <si>
    <t>ぷ１７</t>
  </si>
  <si>
    <t>北川</t>
  </si>
  <si>
    <t>美由紀</t>
  </si>
  <si>
    <t>ぷ１８</t>
  </si>
  <si>
    <t>澤井</t>
  </si>
  <si>
    <t>ぷ１９</t>
  </si>
  <si>
    <t>平野</t>
  </si>
  <si>
    <t>志津子</t>
  </si>
  <si>
    <t>ぷ２０</t>
  </si>
  <si>
    <t>堀部</t>
  </si>
  <si>
    <t>品子</t>
  </si>
  <si>
    <t>ぷ２１</t>
  </si>
  <si>
    <t>森谷</t>
  </si>
  <si>
    <t>洋子</t>
  </si>
  <si>
    <t>ぷ２２</t>
  </si>
  <si>
    <t>川勝</t>
  </si>
  <si>
    <t>豊子</t>
  </si>
  <si>
    <t>ぷ２３</t>
  </si>
  <si>
    <t>田邉</t>
  </si>
  <si>
    <t>俊子</t>
  </si>
  <si>
    <t>ぷ２４</t>
  </si>
  <si>
    <t>松田</t>
  </si>
  <si>
    <t>ぷ２５</t>
  </si>
  <si>
    <t>本池</t>
  </si>
  <si>
    <t>清子</t>
  </si>
  <si>
    <t>ぷ２６</t>
  </si>
  <si>
    <t>晶枝</t>
  </si>
  <si>
    <t>ぷ２７</t>
  </si>
  <si>
    <t>征人</t>
  </si>
  <si>
    <t>ぷ２８</t>
  </si>
  <si>
    <t>鶴田</t>
  </si>
  <si>
    <t xml:space="preserve"> 進</t>
  </si>
  <si>
    <t>ぷ２９</t>
  </si>
  <si>
    <t>喜久子</t>
  </si>
  <si>
    <t>ぷ３０</t>
  </si>
  <si>
    <t>ぷ３１</t>
  </si>
  <si>
    <t>苗村</t>
  </si>
  <si>
    <t>裕子</t>
  </si>
  <si>
    <t>P31</t>
  </si>
  <si>
    <t>苗村裕子</t>
  </si>
  <si>
    <t>ぷ３２</t>
  </si>
  <si>
    <t>五十嵐</t>
  </si>
  <si>
    <t>英毅</t>
  </si>
  <si>
    <t>P32</t>
  </si>
  <si>
    <t>五十嵐英毅</t>
  </si>
  <si>
    <t>ぷ３３</t>
  </si>
  <si>
    <t>山形</t>
  </si>
  <si>
    <t>公平</t>
  </si>
  <si>
    <t>P33</t>
  </si>
  <si>
    <t>山形公平</t>
  </si>
  <si>
    <t>ぷ３４</t>
  </si>
  <si>
    <t>川島</t>
  </si>
  <si>
    <t>芳男</t>
  </si>
  <si>
    <t>P34</t>
  </si>
  <si>
    <t>川島芳男</t>
  </si>
  <si>
    <t>上津慶和</t>
  </si>
  <si>
    <t>smile.yu5052@gmail.com</t>
  </si>
  <si>
    <t>て０１</t>
  </si>
  <si>
    <t>池田</t>
  </si>
  <si>
    <t>て０２</t>
  </si>
  <si>
    <t>大野</t>
  </si>
  <si>
    <t>みずき</t>
  </si>
  <si>
    <t>片桐</t>
  </si>
  <si>
    <t>美里</t>
  </si>
  <si>
    <t>円香</t>
  </si>
  <si>
    <t>草野</t>
  </si>
  <si>
    <t>菜摘</t>
  </si>
  <si>
    <t>て０６</t>
  </si>
  <si>
    <t>羽</t>
  </si>
  <si>
    <t>て０７</t>
  </si>
  <si>
    <t>辻</t>
  </si>
  <si>
    <t>真弓</t>
  </si>
  <si>
    <t>て０８</t>
  </si>
  <si>
    <t>中川</t>
  </si>
  <si>
    <t>久江</t>
  </si>
  <si>
    <t>姫井</t>
  </si>
  <si>
    <t>亜利沙</t>
  </si>
  <si>
    <t>て１０</t>
  </si>
  <si>
    <t>福本</t>
  </si>
  <si>
    <t>香菜実</t>
  </si>
  <si>
    <t>前川</t>
  </si>
  <si>
    <t>美恵</t>
  </si>
  <si>
    <t>て１２</t>
  </si>
  <si>
    <t>三浦</t>
  </si>
  <si>
    <t>朱莉</t>
  </si>
  <si>
    <t>山岡</t>
  </si>
  <si>
    <t>て１４</t>
  </si>
  <si>
    <t>鹿野</t>
  </si>
  <si>
    <t>さつ紀</t>
  </si>
  <si>
    <t>て１５</t>
  </si>
  <si>
    <t>猪飼</t>
  </si>
  <si>
    <t>尚輝</t>
  </si>
  <si>
    <t>石内</t>
  </si>
  <si>
    <t>伸幸</t>
  </si>
  <si>
    <t>上原</t>
  </si>
  <si>
    <t>義弘</t>
  </si>
  <si>
    <t>上津</t>
  </si>
  <si>
    <t>慶和</t>
  </si>
  <si>
    <t>て１９</t>
  </si>
  <si>
    <t>栄介</t>
  </si>
  <si>
    <t>て２０</t>
  </si>
  <si>
    <t>悟志</t>
  </si>
  <si>
    <t>靖之</t>
  </si>
  <si>
    <t>て２２</t>
  </si>
  <si>
    <t>川合</t>
  </si>
  <si>
    <t>優</t>
  </si>
  <si>
    <t>て２３</t>
  </si>
  <si>
    <t>川下</t>
  </si>
  <si>
    <t>て２４</t>
  </si>
  <si>
    <t>北澤</t>
  </si>
  <si>
    <t>純</t>
  </si>
  <si>
    <t>て２５</t>
  </si>
  <si>
    <t>北村</t>
  </si>
  <si>
    <t>拓也</t>
  </si>
  <si>
    <t>て２６</t>
  </si>
  <si>
    <t>雄大</t>
  </si>
  <si>
    <t>て２７</t>
  </si>
  <si>
    <t>澁谷</t>
  </si>
  <si>
    <t>晃大</t>
  </si>
  <si>
    <t>て２８</t>
  </si>
  <si>
    <t>嶋村</t>
  </si>
  <si>
    <t>て２９</t>
  </si>
  <si>
    <t>白井</t>
  </si>
  <si>
    <t>秀幸</t>
  </si>
  <si>
    <t>て３０</t>
  </si>
  <si>
    <t>孟</t>
  </si>
  <si>
    <t>て３１</t>
  </si>
  <si>
    <t>津曲</t>
  </si>
  <si>
    <t>崇志</t>
  </si>
  <si>
    <t>て３２</t>
  </si>
  <si>
    <t>中尾</t>
  </si>
  <si>
    <t>巧</t>
  </si>
  <si>
    <t>大阪府</t>
  </si>
  <si>
    <t>て３３</t>
  </si>
  <si>
    <t>西嶌</t>
  </si>
  <si>
    <t>野村</t>
  </si>
  <si>
    <t>良平</t>
  </si>
  <si>
    <t>て３５</t>
  </si>
  <si>
    <t>浜中</t>
  </si>
  <si>
    <t>岳史</t>
  </si>
  <si>
    <t>東山</t>
  </si>
  <si>
    <t>博</t>
  </si>
  <si>
    <t>て３７</t>
  </si>
  <si>
    <t>遼太郎</t>
  </si>
  <si>
    <t>て３８</t>
  </si>
  <si>
    <t>稔貴</t>
  </si>
  <si>
    <t>代表　片岡一寿</t>
  </si>
  <si>
    <t>ptkq67180＠yahoo.co.jp</t>
  </si>
  <si>
    <t>うさぎとかめの集い</t>
  </si>
  <si>
    <t>う０１</t>
  </si>
  <si>
    <t>池上</t>
  </si>
  <si>
    <t>浩幸</t>
  </si>
  <si>
    <t>う０２</t>
  </si>
  <si>
    <t>井内</t>
  </si>
  <si>
    <t>一博</t>
  </si>
  <si>
    <t>一寿</t>
  </si>
  <si>
    <t>う０４</t>
  </si>
  <si>
    <t xml:space="preserve">片岡  </t>
  </si>
  <si>
    <t>大</t>
  </si>
  <si>
    <t>う０５</t>
  </si>
  <si>
    <t>凛耶</t>
  </si>
  <si>
    <t>う０６</t>
  </si>
  <si>
    <t>亀井</t>
  </si>
  <si>
    <t>雅嗣</t>
  </si>
  <si>
    <t>う０７</t>
  </si>
  <si>
    <t>皓太</t>
  </si>
  <si>
    <t>う０８</t>
  </si>
  <si>
    <t>神田</t>
  </si>
  <si>
    <t>圭右</t>
  </si>
  <si>
    <t>岐阜市</t>
  </si>
  <si>
    <t>う０９</t>
  </si>
  <si>
    <t>木下</t>
  </si>
  <si>
    <t>進</t>
  </si>
  <si>
    <t>う１０</t>
  </si>
  <si>
    <t>久保田</t>
  </si>
  <si>
    <t>勉</t>
  </si>
  <si>
    <t>う１１</t>
  </si>
  <si>
    <t>渋谷</t>
  </si>
  <si>
    <t>拓哉</t>
  </si>
  <si>
    <t>う１２</t>
  </si>
  <si>
    <t>島</t>
  </si>
  <si>
    <t>新治</t>
  </si>
  <si>
    <t>う１３</t>
  </si>
  <si>
    <t>末</t>
  </si>
  <si>
    <t>和也</t>
  </si>
  <si>
    <t>末和也</t>
  </si>
  <si>
    <t>高瀬</t>
  </si>
  <si>
    <t>眞志</t>
  </si>
  <si>
    <t>う１５</t>
  </si>
  <si>
    <t>竹下</t>
  </si>
  <si>
    <t>英伸</t>
  </si>
  <si>
    <t>う１６</t>
  </si>
  <si>
    <t>竹田</t>
  </si>
  <si>
    <t>圭佑</t>
  </si>
  <si>
    <t>う１７</t>
  </si>
  <si>
    <t>邦明</t>
  </si>
  <si>
    <t>う１８</t>
  </si>
  <si>
    <t>谷岡</t>
  </si>
  <si>
    <t>う１９</t>
  </si>
  <si>
    <t>谷野</t>
  </si>
  <si>
    <t>功</t>
  </si>
  <si>
    <t>う２０</t>
  </si>
  <si>
    <t>月森</t>
  </si>
  <si>
    <t>う２１</t>
  </si>
  <si>
    <t>中井</t>
  </si>
  <si>
    <t>夏樹</t>
  </si>
  <si>
    <t>中井夏樹</t>
  </si>
  <si>
    <t>う２２</t>
  </si>
  <si>
    <t>永瀬</t>
  </si>
  <si>
    <t>卓夫</t>
  </si>
  <si>
    <t>中田</t>
  </si>
  <si>
    <t>富憲</t>
  </si>
  <si>
    <t>う２４</t>
  </si>
  <si>
    <t>西和田</t>
  </si>
  <si>
    <t>昌恭</t>
  </si>
  <si>
    <t>西和田昌恭</t>
  </si>
  <si>
    <t>う２５</t>
  </si>
  <si>
    <t>野上</t>
  </si>
  <si>
    <t>亮平</t>
  </si>
  <si>
    <t>う２６</t>
  </si>
  <si>
    <t>松野</t>
  </si>
  <si>
    <t>航平</t>
  </si>
  <si>
    <t>う２７</t>
  </si>
  <si>
    <t>健一</t>
  </si>
  <si>
    <t>う２８</t>
  </si>
  <si>
    <t>智史</t>
  </si>
  <si>
    <t>和宏</t>
  </si>
  <si>
    <t>う３０</t>
  </si>
  <si>
    <t>う３１</t>
  </si>
  <si>
    <t>昌紀</t>
  </si>
  <si>
    <t>う３２</t>
  </si>
  <si>
    <t>う３３</t>
  </si>
  <si>
    <t>淳</t>
  </si>
  <si>
    <t>う３４</t>
  </si>
  <si>
    <t>稙田</t>
  </si>
  <si>
    <t>優也</t>
  </si>
  <si>
    <t>今井</t>
  </si>
  <si>
    <t>植垣</t>
  </si>
  <si>
    <t>貴美子</t>
  </si>
  <si>
    <t>う３７</t>
  </si>
  <si>
    <t>叶丸</t>
  </si>
  <si>
    <t>利恵子</t>
  </si>
  <si>
    <t>叶丸利恵子</t>
  </si>
  <si>
    <t>川崎</t>
  </si>
  <si>
    <t>悦子</t>
  </si>
  <si>
    <t>う３９</t>
  </si>
  <si>
    <t>古株</t>
  </si>
  <si>
    <t>淳子</t>
  </si>
  <si>
    <t>う４０</t>
  </si>
  <si>
    <t>仙波</t>
  </si>
  <si>
    <t>敬子</t>
  </si>
  <si>
    <t>光代</t>
  </si>
  <si>
    <t>う４２</t>
  </si>
  <si>
    <t>佳子</t>
  </si>
  <si>
    <t>う４３</t>
  </si>
  <si>
    <t>西崎</t>
  </si>
  <si>
    <t>友香</t>
  </si>
  <si>
    <t>う４４</t>
  </si>
  <si>
    <t>倍田</t>
  </si>
  <si>
    <t>倍田優子</t>
  </si>
  <si>
    <t>う４５</t>
  </si>
  <si>
    <t>村井</t>
  </si>
  <si>
    <t>典子</t>
  </si>
  <si>
    <t>う４６</t>
  </si>
  <si>
    <t>矢野</t>
  </si>
  <si>
    <t>由美子</t>
  </si>
  <si>
    <t>みほ</t>
  </si>
  <si>
    <t>山田みほ</t>
  </si>
  <si>
    <t>う４８</t>
  </si>
  <si>
    <t>山脇</t>
  </si>
  <si>
    <t>慶子</t>
  </si>
  <si>
    <t>登録メンバー</t>
  </si>
  <si>
    <t>東近江市　市民率</t>
  </si>
  <si>
    <t>1位Ｔ　優勝　チームＪＵＮＫＯ　　　　　　　　　　　　　　　　　　　　　　　　　　　準優勝　ＫテニスカレッジＳ</t>
  </si>
  <si>
    <t>藤岡美智子　和田桃子　岩崎順子　小出周平　武藤幸宏　藤井正和</t>
  </si>
  <si>
    <t xml:space="preserve"> 吉野淳也　　中西泰輝　　岩渕光紀
中島嬉子　　　　田中瑞萌　　　東　恵</t>
  </si>
  <si>
    <t>３位　チームなかた　　　　　　　　　　　　　　　　　　　　　　　　　　　　　　　　　　　　　　　　　　　　４位　グリフィンズＫ</t>
  </si>
  <si>
    <t>久保暉侑　　　諌山航平　　中田富憲
今井順子　　日高眞規子　　　　　　河野由子　</t>
  </si>
  <si>
    <t>　　　　　　　　　　　　　中山幸典　　井ノ口幹也
　　　　　　　　　　　　　　池尻陽香　田中由子　</t>
  </si>
  <si>
    <t>２位Ｔ　優勝　ＫテニスカレッジＡ　　　　　　　　　　　　　　　　　　　　　　　　　　　　　準優勝　ＴＤＣ　Ａ</t>
  </si>
  <si>
    <t>坪田真嘉　　　川並和之　　　山口直彦
永松貴子　田中和枝　　　　山口美由希</t>
  </si>
  <si>
    <t>片桐靖之　　上津慶和　　　野村良平
片桐美里　前川美恵</t>
  </si>
  <si>
    <t>３位Ｔ　優勝　Ｋテニスカレッジ　Ｏ</t>
  </si>
  <si>
    <t>木村善和　岡本大樹　福永裕美　布藤実江子　押谷繁樹　梶木和子</t>
  </si>
  <si>
    <t>第１３回　東近江市カップ　２０１７　１セットマッチ・ノーアド（5-5タイブレーク） 7/9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</si>
</sst>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&quot;&quot;\00\2\2#,##0&quot;;[RED]&quot;&quot;\00\2\2\-#,##0&quot;"/>
    <numFmt numFmtId="179" formatCode="\##,##0;[Red]&quot;\-&quot;#,##0"/>
    <numFmt numFmtId="180" formatCode="0&quot;人&quot;"/>
    <numFmt numFmtId="181" formatCode="0_);[Red]\(0\)"/>
    <numFmt numFmtId="182" formatCode="#&quot;位&quot;"/>
    <numFmt numFmtId="183" formatCode="0&quot;勝&quot;"/>
    <numFmt numFmtId="184" formatCode="0&quot;敗&quot;"/>
  </numFmts>
  <fonts count="6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13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57"/>
      <name val="ＭＳ Ｐ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48"/>
      <color indexed="8"/>
      <name val="ＭＳ Ｐゴシック"/>
      <family val="3"/>
    </font>
    <font>
      <b/>
      <sz val="48"/>
      <name val="ＭＳ Ｐゴシック"/>
      <family val="3"/>
    </font>
    <font>
      <b/>
      <sz val="48"/>
      <color indexed="10"/>
      <name val="ＭＳ Ｐゴシック"/>
      <family val="3"/>
    </font>
    <font>
      <b/>
      <sz val="48"/>
      <color indexed="57"/>
      <name val="ＭＳ Ｐゴシック"/>
      <family val="3"/>
    </font>
    <font>
      <b/>
      <sz val="14"/>
      <color indexed="57"/>
      <name val="ＭＳ Ｐゴシック"/>
      <family val="3"/>
    </font>
    <font>
      <b/>
      <sz val="14"/>
      <name val="ＭＳ Ｐゴシック"/>
      <family val="3"/>
    </font>
    <font>
      <sz val="48"/>
      <color indexed="10"/>
      <name val="ＭＳ Ｐゴシック"/>
      <family val="3"/>
    </font>
    <font>
      <sz val="48"/>
      <color indexed="8"/>
      <name val="ＭＳ Ｐゴシック"/>
      <family val="3"/>
    </font>
    <font>
      <sz val="48"/>
      <name val="ＭＳ Ｐゴシック"/>
      <family val="3"/>
    </font>
    <font>
      <sz val="48"/>
      <color indexed="57"/>
      <name val="ＭＳ Ｐゴシック"/>
      <family val="3"/>
    </font>
    <font>
      <sz val="11"/>
      <color indexed="57"/>
      <name val="ＭＳ Ｐゴシック"/>
      <family val="3"/>
    </font>
    <font>
      <b/>
      <sz val="12"/>
      <color indexed="17"/>
      <name val="ＭＳ Ｐゴシック"/>
      <family val="3"/>
    </font>
    <font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60"/>
      <name val="ＭＳ Ｐゴシック"/>
      <family val="3"/>
    </font>
    <font>
      <b/>
      <sz val="11"/>
      <color indexed="8"/>
      <name val="HGP創英角ｺﾞｼｯｸUB"/>
      <family val="3"/>
    </font>
    <font>
      <sz val="6"/>
      <name val="ＭＳ Ｐゴシック"/>
      <family val="3"/>
    </font>
    <font>
      <b/>
      <sz val="11"/>
      <color indexed="40"/>
      <name val="ＭＳ Ｐゴシック"/>
      <family val="3"/>
    </font>
    <font>
      <b/>
      <sz val="12"/>
      <color indexed="40"/>
      <name val="ＭＳ Ｐゴシック"/>
      <family val="3"/>
    </font>
    <font>
      <sz val="11"/>
      <color theme="1"/>
      <name val="Calibri"/>
      <family val="3"/>
    </font>
    <font>
      <b/>
      <sz val="11"/>
      <color rgb="FF00B0F0"/>
      <name val="ＭＳ Ｐゴシック"/>
      <family val="3"/>
    </font>
    <font>
      <b/>
      <sz val="12"/>
      <color rgb="FF00B0F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/>
      <top/>
      <bottom/>
    </border>
    <border>
      <left style="hair"/>
      <right/>
      <top/>
      <bottom style="double"/>
    </border>
    <border>
      <left/>
      <right/>
      <top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8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hair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medium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ouble"/>
    </border>
    <border>
      <left style="dashed"/>
      <right style="medium"/>
      <top style="dashed"/>
      <bottom style="double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>
        <color indexed="8"/>
      </top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/>
      <right style="medium">
        <color indexed="10"/>
      </right>
      <top/>
      <bottom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medium">
        <color indexed="8"/>
      </right>
      <top style="thin"/>
      <bottom/>
    </border>
    <border>
      <left style="dotted">
        <color indexed="17"/>
      </left>
      <right>
        <color indexed="63"/>
      </right>
      <top style="dotted">
        <color indexed="17"/>
      </top>
      <bottom>
        <color indexed="63"/>
      </bottom>
    </border>
    <border>
      <left style="medium"/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>
        <color indexed="63"/>
      </right>
      <top style="dotted">
        <color indexed="17"/>
      </top>
      <bottom>
        <color indexed="63"/>
      </bottom>
    </border>
    <border>
      <left>
        <color indexed="63"/>
      </left>
      <right style="dotted">
        <color indexed="17"/>
      </right>
      <top style="dotted">
        <color indexed="17"/>
      </top>
      <bottom>
        <color indexed="63"/>
      </bottom>
    </border>
    <border>
      <left/>
      <right>
        <color indexed="17"/>
      </right>
      <top style="thin">
        <color indexed="8"/>
      </top>
      <bottom/>
    </border>
    <border>
      <left style="medium">
        <color indexed="10"/>
      </left>
      <right/>
      <top>
        <color indexed="10"/>
      </top>
      <bottom style="medium">
        <color indexed="10"/>
      </bottom>
    </border>
    <border>
      <left/>
      <right style="medium">
        <color indexed="10"/>
      </right>
      <top style="medium">
        <color indexed="10"/>
      </top>
      <bottom/>
    </border>
    <border>
      <left style="thin"/>
      <right/>
      <top style="medium">
        <color indexed="10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/>
      <top style="thin">
        <color indexed="8"/>
      </top>
      <bottom/>
    </border>
    <border>
      <left>
        <color indexed="63"/>
      </left>
      <right style="medium">
        <color indexed="10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/>
      <right style="thin"/>
      <top/>
      <bottom style="medium">
        <color indexed="10"/>
      </bottom>
    </border>
    <border>
      <left style="dashed">
        <color indexed="10"/>
      </left>
      <right/>
      <top/>
      <bottom>
        <color indexed="63"/>
      </bottom>
    </border>
    <border>
      <left style="thin">
        <color indexed="8"/>
      </left>
      <right/>
      <top style="thin"/>
      <bottom/>
    </border>
    <border>
      <left style="dotted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7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>
        <color indexed="8"/>
      </right>
      <top/>
      <bottom style="medium"/>
    </border>
    <border>
      <left style="medium"/>
      <right/>
      <top style="thin"/>
      <bottom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/>
      <top/>
      <bottom style="thin"/>
    </border>
    <border>
      <left/>
      <right style="medium">
        <color indexed="8"/>
      </right>
      <top style="medium"/>
      <bottom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/>
      <right style="thin"/>
      <top style="medium">
        <color indexed="10"/>
      </top>
      <bottom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>
        <color indexed="10"/>
      </bottom>
    </border>
    <border>
      <left style="medium"/>
      <right style="dashed"/>
      <top/>
      <bottom style="dashed"/>
    </border>
    <border>
      <left style="medium"/>
      <right style="dashed"/>
      <top style="dashed"/>
      <bottom style="medium">
        <color indexed="10"/>
      </bottom>
    </border>
    <border>
      <left style="medium"/>
      <right style="dashed"/>
      <top style="dashed">
        <color indexed="10"/>
      </top>
      <bottom style="dashed"/>
    </border>
    <border>
      <left style="medium"/>
      <right style="dashed"/>
      <top style="dashed"/>
      <bottom/>
    </border>
    <border>
      <left style="medium"/>
      <right>
        <color indexed="63"/>
      </right>
      <top style="double"/>
      <bottom/>
    </border>
    <border>
      <left>
        <color indexed="63"/>
      </left>
      <right style="medium"/>
      <top style="double"/>
      <bottom/>
    </border>
    <border>
      <left style="dashed"/>
      <right style="medium"/>
      <top/>
      <bottom style="dashed"/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medium">
        <color indexed="10"/>
      </bottom>
    </border>
    <border>
      <left style="dashed"/>
      <right style="medium"/>
      <top style="dashed"/>
      <bottom style="dashed">
        <color indexed="10"/>
      </bottom>
    </border>
    <border>
      <left style="dashed"/>
      <right style="medium"/>
      <top style="dashed">
        <color indexed="10"/>
      </top>
      <bottom style="dashed"/>
    </border>
    <border>
      <left style="dashed"/>
      <right style="medium"/>
      <top style="dashed"/>
      <bottom/>
    </border>
    <border>
      <left/>
      <right style="medium"/>
      <top/>
      <bottom style="double"/>
    </border>
    <border>
      <left/>
      <right style="hair"/>
      <top/>
      <bottom/>
    </border>
    <border>
      <left/>
      <right style="hair"/>
      <top/>
      <bottom style="double"/>
    </border>
  </borders>
  <cellStyleXfs count="117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10" borderId="0" applyNumberFormat="0" applyBorder="0" applyAlignment="0" applyProtection="0"/>
    <xf numFmtId="0" fontId="48" fillId="7" borderId="0" applyNumberFormat="0" applyBorder="0" applyAlignment="0" applyProtection="0"/>
    <xf numFmtId="0" fontId="46" fillId="14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1" borderId="0" applyNumberFormat="0" applyBorder="0" applyAlignment="0" applyProtection="0"/>
    <xf numFmtId="0" fontId="49" fillId="2" borderId="0" applyNumberFormat="0" applyBorder="0" applyAlignment="0" applyProtection="0"/>
    <xf numFmtId="0" fontId="49" fillId="18" borderId="0" applyNumberFormat="0" applyBorder="0" applyAlignment="0" applyProtection="0"/>
    <xf numFmtId="0" fontId="49" fillId="16" borderId="0" applyNumberFormat="0" applyBorder="0" applyAlignment="0" applyProtection="0"/>
    <xf numFmtId="0" fontId="4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6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1" borderId="0" applyNumberFormat="0" applyBorder="0" applyAlignment="0" applyProtection="0"/>
    <xf numFmtId="0" fontId="57" fillId="0" borderId="0" applyNumberFormat="0" applyFill="0" applyBorder="0" applyAlignment="0" applyProtection="0"/>
    <xf numFmtId="0" fontId="43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55" fillId="0" borderId="3" applyNumberFormat="0" applyFill="0" applyAlignment="0" applyProtection="0"/>
    <xf numFmtId="0" fontId="56" fillId="3" borderId="0" applyNumberFormat="0" applyBorder="0" applyAlignment="0" applyProtection="0"/>
    <xf numFmtId="0" fontId="47" fillId="25" borderId="4" applyNumberFormat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42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" fillId="0" borderId="9" applyNumberFormat="0" applyFill="0" applyAlignment="0" applyProtection="0"/>
    <xf numFmtId="0" fontId="52" fillId="25" borderId="10" applyNumberFormat="0" applyAlignment="0" applyProtection="0"/>
    <xf numFmtId="0" fontId="5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8" fontId="0" fillId="0" borderId="0" applyFill="0" applyBorder="0" applyProtection="0">
      <alignment vertical="center"/>
    </xf>
    <xf numFmtId="179" fontId="0" fillId="0" borderId="0" applyFill="0" applyBorder="0" applyProtection="0">
      <alignment vertical="center"/>
    </xf>
    <xf numFmtId="0" fontId="4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 applyProtection="0">
      <alignment vertical="center"/>
    </xf>
    <xf numFmtId="0" fontId="38" fillId="0" borderId="0">
      <alignment/>
      <protection/>
    </xf>
    <xf numFmtId="0" fontId="38" fillId="0" borderId="0" applyProtection="0">
      <alignment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38" fillId="0" borderId="0">
      <alignment vertical="center"/>
      <protection/>
    </xf>
    <xf numFmtId="0" fontId="5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40" fillId="4" borderId="0" applyNumberFormat="0" applyBorder="0" applyAlignment="0" applyProtection="0"/>
  </cellStyleXfs>
  <cellXfs count="962">
    <xf numFmtId="0" fontId="0" fillId="0" borderId="0" xfId="0" applyAlignment="1">
      <alignment vertical="center"/>
    </xf>
    <xf numFmtId="0" fontId="2" fillId="0" borderId="0" xfId="106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111" applyFont="1">
      <alignment vertical="center"/>
      <protection/>
    </xf>
    <xf numFmtId="0" fontId="3" fillId="0" borderId="0" xfId="111" applyFont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96" applyNumberFormat="1" applyFont="1" applyFill="1" applyBorder="1" applyAlignment="1">
      <alignment/>
    </xf>
    <xf numFmtId="0" fontId="1" fillId="0" borderId="0" xfId="96" applyNumberFormat="1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3" fillId="0" borderId="0" xfId="105" applyFont="1">
      <alignment vertical="center"/>
    </xf>
    <xf numFmtId="0" fontId="4" fillId="0" borderId="0" xfId="0" applyFont="1" applyAlignment="1">
      <alignment vertical="center"/>
    </xf>
    <xf numFmtId="0" fontId="3" fillId="0" borderId="0" xfId="106" applyNumberFormat="1" applyFont="1" applyFill="1" applyBorder="1" applyAlignment="1">
      <alignment vertical="center"/>
    </xf>
    <xf numFmtId="0" fontId="3" fillId="0" borderId="0" xfId="106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0" fontId="3" fillId="0" borderId="0" xfId="106" applyNumberFormat="1" applyFont="1" applyFill="1" applyBorder="1" applyAlignment="1">
      <alignment vertical="center"/>
    </xf>
    <xf numFmtId="0" fontId="1" fillId="0" borderId="0" xfId="106" applyNumberFormat="1" applyFont="1" applyFill="1" applyBorder="1" applyAlignment="1">
      <alignment vertical="center"/>
    </xf>
    <xf numFmtId="0" fontId="1" fillId="0" borderId="0" xfId="106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5" fillId="0" borderId="0" xfId="106" applyNumberFormat="1" applyFont="1" applyFill="1" applyBorder="1" applyAlignment="1">
      <alignment horizontal="left" vertical="center"/>
    </xf>
    <xf numFmtId="0" fontId="1" fillId="0" borderId="0" xfId="106" applyNumberFormat="1" applyFont="1" applyFill="1" applyBorder="1" applyAlignment="1">
      <alignment horizontal="left" vertical="center"/>
    </xf>
    <xf numFmtId="0" fontId="1" fillId="0" borderId="0" xfId="87" applyFont="1" applyFill="1" applyBorder="1" applyAlignment="1" applyProtection="1">
      <alignment horizontal="center" vertical="center" shrinkToFit="1"/>
      <protection/>
    </xf>
    <xf numFmtId="0" fontId="1" fillId="0" borderId="0" xfId="87" applyFont="1" applyBorder="1" applyAlignment="1">
      <alignment horizontal="center" vertical="center"/>
      <protection/>
    </xf>
    <xf numFmtId="0" fontId="1" fillId="0" borderId="0" xfId="111" applyFont="1" applyBorder="1">
      <alignment vertical="center"/>
      <protection/>
    </xf>
    <xf numFmtId="0" fontId="3" fillId="0" borderId="0" xfId="107" applyNumberFormat="1" applyFont="1" applyFill="1" applyBorder="1" applyAlignment="1">
      <alignment vertical="center"/>
    </xf>
    <xf numFmtId="0" fontId="1" fillId="0" borderId="0" xfId="97" applyNumberFormat="1" applyFont="1" applyFill="1" applyBorder="1" applyAlignment="1">
      <alignment vertical="center"/>
    </xf>
    <xf numFmtId="180" fontId="3" fillId="0" borderId="0" xfId="107" applyNumberFormat="1" applyFont="1" applyFill="1" applyBorder="1" applyAlignment="1">
      <alignment vertical="center"/>
    </xf>
    <xf numFmtId="10" fontId="3" fillId="0" borderId="0" xfId="107" applyNumberFormat="1" applyFont="1" applyFill="1" applyBorder="1" applyAlignment="1">
      <alignment vertical="center"/>
    </xf>
    <xf numFmtId="0" fontId="1" fillId="0" borderId="0" xfId="98" applyFont="1" applyBorder="1">
      <alignment vertical="center"/>
      <protection/>
    </xf>
    <xf numFmtId="0" fontId="1" fillId="0" borderId="0" xfId="111" applyFont="1" applyFill="1">
      <alignment vertical="center"/>
      <protection/>
    </xf>
    <xf numFmtId="0" fontId="2" fillId="0" borderId="0" xfId="111" applyFo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106" applyNumberFormat="1" applyFont="1" applyFill="1" applyBorder="1" applyAlignment="1">
      <alignment horizontal="center" vertical="center"/>
    </xf>
    <xf numFmtId="10" fontId="3" fillId="0" borderId="0" xfId="106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" fillId="0" borderId="0" xfId="106" applyNumberFormat="1" applyFont="1" applyFill="1" applyBorder="1" applyAlignment="1">
      <alignment horizontal="right" vertical="center"/>
    </xf>
    <xf numFmtId="0" fontId="2" fillId="0" borderId="0" xfId="106" applyNumberFormat="1" applyFont="1" applyFill="1" applyBorder="1" applyAlignment="1">
      <alignment horizontal="left" vertical="center"/>
    </xf>
    <xf numFmtId="0" fontId="3" fillId="0" borderId="0" xfId="107" applyNumberFormat="1" applyFont="1" applyFill="1" applyBorder="1" applyAlignment="1">
      <alignment horizontal="right" vertical="center"/>
    </xf>
    <xf numFmtId="0" fontId="1" fillId="0" borderId="0" xfId="111" applyNumberFormat="1" applyFont="1" applyFill="1" applyBorder="1" applyAlignment="1">
      <alignment horizontal="right"/>
      <protection/>
    </xf>
    <xf numFmtId="0" fontId="2" fillId="0" borderId="0" xfId="98" applyFont="1" applyBorder="1">
      <alignment vertical="center"/>
      <protection/>
    </xf>
    <xf numFmtId="0" fontId="2" fillId="0" borderId="0" xfId="93" applyFont="1" applyBorder="1">
      <alignment vertical="center"/>
      <protection/>
    </xf>
    <xf numFmtId="0" fontId="1" fillId="0" borderId="0" xfId="93" applyFont="1" applyFill="1" applyBorder="1">
      <alignment vertical="center"/>
      <protection/>
    </xf>
    <xf numFmtId="0" fontId="2" fillId="0" borderId="0" xfId="93" applyFont="1" applyFill="1" applyBorder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0" xfId="93" applyFont="1" applyBorder="1">
      <alignment vertical="center"/>
      <protection/>
    </xf>
    <xf numFmtId="10" fontId="3" fillId="0" borderId="0" xfId="106" applyNumberFormat="1" applyFont="1" applyFill="1" applyBorder="1" applyAlignment="1">
      <alignment vertical="center"/>
    </xf>
    <xf numFmtId="0" fontId="1" fillId="0" borderId="0" xfId="106" applyNumberFormat="1" applyFont="1" applyFill="1" applyBorder="1" applyAlignment="1">
      <alignment horizontal="left" vertical="center" shrinkToFit="1"/>
    </xf>
    <xf numFmtId="0" fontId="2" fillId="0" borderId="0" xfId="106" applyNumberFormat="1" applyFont="1" applyFill="1" applyBorder="1" applyAlignment="1">
      <alignment horizontal="left" vertical="center" shrinkToFit="1"/>
    </xf>
    <xf numFmtId="0" fontId="3" fillId="0" borderId="0" xfId="106" applyNumberFormat="1" applyFont="1" applyFill="1" applyBorder="1" applyAlignment="1">
      <alignment horizontal="left" vertical="center"/>
    </xf>
    <xf numFmtId="0" fontId="3" fillId="0" borderId="0" xfId="106" applyNumberFormat="1" applyFont="1" applyFill="1" applyBorder="1" applyAlignment="1">
      <alignment horizontal="left" vertical="center" shrinkToFit="1"/>
    </xf>
    <xf numFmtId="0" fontId="2" fillId="0" borderId="0" xfId="96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0" xfId="96" applyNumberFormat="1" applyFont="1" applyFill="1" applyBorder="1" applyAlignment="1">
      <alignment/>
    </xf>
    <xf numFmtId="0" fontId="3" fillId="0" borderId="0" xfId="110" applyFont="1" applyFill="1" applyBorder="1">
      <alignment vertical="center"/>
      <protection/>
    </xf>
    <xf numFmtId="0" fontId="3" fillId="0" borderId="0" xfId="105" applyFont="1" applyBorder="1">
      <alignment vertical="center"/>
    </xf>
    <xf numFmtId="0" fontId="3" fillId="0" borderId="0" xfId="110" applyFont="1" applyBorder="1">
      <alignment vertical="center"/>
      <protection/>
    </xf>
    <xf numFmtId="0" fontId="3" fillId="0" borderId="0" xfId="0" applyNumberFormat="1" applyFont="1" applyFill="1" applyBorder="1" applyAlignment="1">
      <alignment/>
    </xf>
    <xf numFmtId="0" fontId="2" fillId="0" borderId="0" xfId="96" applyNumberFormat="1" applyFont="1" applyFill="1" applyBorder="1" applyAlignment="1">
      <alignment vertical="center"/>
    </xf>
    <xf numFmtId="0" fontId="3" fillId="0" borderId="0" xfId="106" applyNumberFormat="1" applyFont="1" applyFill="1" applyAlignment="1">
      <alignment vertical="center"/>
    </xf>
    <xf numFmtId="0" fontId="1" fillId="0" borderId="0" xfId="96" applyNumberFormat="1" applyFont="1" applyFill="1" applyBorder="1" applyAlignment="1">
      <alignment vertical="center"/>
    </xf>
    <xf numFmtId="0" fontId="3" fillId="0" borderId="0" xfId="96" applyNumberFormat="1" applyFont="1" applyFill="1" applyBorder="1" applyAlignment="1">
      <alignment vertical="center"/>
    </xf>
    <xf numFmtId="0" fontId="6" fillId="0" borderId="0" xfId="106" applyNumberFormat="1" applyFont="1" applyFill="1" applyBorder="1" applyAlignment="1">
      <alignment vertical="center"/>
    </xf>
    <xf numFmtId="0" fontId="5" fillId="0" borderId="0" xfId="106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106" applyNumberFormat="1" applyFont="1" applyFill="1" applyBorder="1" applyAlignment="1">
      <alignment vertical="center"/>
    </xf>
    <xf numFmtId="0" fontId="8" fillId="0" borderId="0" xfId="106" applyNumberFormat="1" applyFont="1" applyFill="1" applyBorder="1" applyAlignment="1">
      <alignment vertical="center"/>
    </xf>
    <xf numFmtId="0" fontId="1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51" applyFont="1" applyBorder="1">
      <alignment vertical="center"/>
      <protection/>
    </xf>
    <xf numFmtId="0" fontId="1" fillId="0" borderId="0" xfId="105" applyFont="1" applyBorder="1">
      <alignment vertical="center"/>
    </xf>
    <xf numFmtId="0" fontId="9" fillId="0" borderId="0" xfId="106" applyNumberFormat="1" applyFont="1" applyFill="1" applyBorder="1" applyAlignment="1">
      <alignment vertical="center"/>
    </xf>
    <xf numFmtId="0" fontId="10" fillId="0" borderId="0" xfId="106" applyNumberFormat="1" applyFont="1" applyFill="1" applyBorder="1" applyAlignment="1">
      <alignment vertical="center"/>
    </xf>
    <xf numFmtId="0" fontId="3" fillId="0" borderId="0" xfId="105" applyFont="1" applyFill="1" applyBorder="1">
      <alignment vertical="center"/>
    </xf>
    <xf numFmtId="0" fontId="3" fillId="0" borderId="0" xfId="51" applyFont="1" applyBorder="1">
      <alignment vertical="center"/>
      <protection/>
    </xf>
    <xf numFmtId="0" fontId="2" fillId="0" borderId="0" xfId="105" applyFont="1" applyBorder="1">
      <alignment vertical="center"/>
    </xf>
    <xf numFmtId="0" fontId="2" fillId="0" borderId="0" xfId="105" applyFont="1" applyFill="1" applyBorder="1">
      <alignment vertical="center"/>
    </xf>
    <xf numFmtId="0" fontId="1" fillId="0" borderId="0" xfId="105" applyFont="1" applyFill="1" applyBorder="1">
      <alignment vertical="center"/>
    </xf>
    <xf numFmtId="0" fontId="11" fillId="0" borderId="0" xfId="108" applyFont="1" applyBorder="1">
      <alignment/>
      <protection/>
    </xf>
    <xf numFmtId="0" fontId="3" fillId="0" borderId="0" xfId="108" applyFont="1" applyBorder="1">
      <alignment/>
      <protection/>
    </xf>
    <xf numFmtId="0" fontId="1" fillId="0" borderId="0" xfId="51" applyFont="1" applyFill="1" applyBorder="1">
      <alignment vertical="center"/>
      <protection/>
    </xf>
    <xf numFmtId="0" fontId="3" fillId="0" borderId="0" xfId="109" applyNumberFormat="1" applyFont="1" applyFill="1" applyBorder="1" applyAlignment="1">
      <alignment/>
    </xf>
    <xf numFmtId="0" fontId="2" fillId="0" borderId="0" xfId="109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96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181" fontId="1" fillId="0" borderId="0" xfId="106" applyNumberFormat="1" applyFont="1" applyFill="1" applyBorder="1" applyAlignment="1">
      <alignment horizontal="right" vertical="center"/>
    </xf>
    <xf numFmtId="0" fontId="1" fillId="0" borderId="0" xfId="99" applyNumberFormat="1" applyFont="1" applyFill="1" applyBorder="1" applyAlignment="1">
      <alignment horizontal="right"/>
      <protection/>
    </xf>
    <xf numFmtId="0" fontId="1" fillId="0" borderId="0" xfId="101" applyNumberFormat="1" applyFont="1" applyFill="1" applyBorder="1" applyAlignment="1">
      <alignment/>
      <protection/>
    </xf>
    <xf numFmtId="0" fontId="1" fillId="0" borderId="0" xfId="101" applyFont="1">
      <alignment vertical="center"/>
      <protection/>
    </xf>
    <xf numFmtId="0" fontId="1" fillId="0" borderId="0" xfId="93" applyFont="1" applyBorder="1" applyAlignment="1">
      <alignment horizontal="center" vertical="center"/>
      <protection/>
    </xf>
    <xf numFmtId="0" fontId="1" fillId="0" borderId="0" xfId="93" applyFont="1" applyFill="1" applyBorder="1" applyAlignment="1">
      <alignment horizontal="left" vertical="center"/>
      <protection/>
    </xf>
    <xf numFmtId="0" fontId="1" fillId="0" borderId="0" xfId="93" applyFont="1" applyBorder="1" applyAlignment="1">
      <alignment horizontal="left" vertical="center"/>
      <protection/>
    </xf>
    <xf numFmtId="0" fontId="1" fillId="0" borderId="0" xfId="103" applyNumberFormat="1" applyFont="1" applyFill="1" applyBorder="1" applyAlignment="1">
      <alignment vertical="center"/>
      <protection/>
    </xf>
    <xf numFmtId="0" fontId="1" fillId="0" borderId="0" xfId="103" applyFont="1" applyFill="1" applyBorder="1">
      <alignment vertical="center"/>
      <protection/>
    </xf>
    <xf numFmtId="0" fontId="1" fillId="0" borderId="0" xfId="103" applyFont="1">
      <alignment vertical="center"/>
      <protection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96" applyNumberFormat="1" applyFont="1" applyFill="1" applyBorder="1" applyAlignment="1">
      <alignment horizontal="center" vertical="center"/>
    </xf>
    <xf numFmtId="0" fontId="0" fillId="0" borderId="0" xfId="101" applyFont="1">
      <alignment vertical="center"/>
      <protection/>
    </xf>
    <xf numFmtId="0" fontId="14" fillId="0" borderId="0" xfId="99" applyFont="1" applyBorder="1" applyAlignment="1">
      <alignment horizontal="center" vertical="center"/>
      <protection/>
    </xf>
    <xf numFmtId="0" fontId="1" fillId="0" borderId="0" xfId="99" applyNumberFormat="1" applyFont="1" applyFill="1" applyBorder="1" applyAlignment="1">
      <alignment horizontal="left"/>
      <protection/>
    </xf>
    <xf numFmtId="0" fontId="14" fillId="0" borderId="0" xfId="99" applyFont="1" applyFill="1" applyBorder="1" applyAlignment="1">
      <alignment horizontal="center" vertical="center"/>
      <protection/>
    </xf>
    <xf numFmtId="0" fontId="1" fillId="0" borderId="0" xfId="99" applyFont="1" applyBorder="1" applyAlignment="1">
      <alignment horizontal="left" vertical="center"/>
      <protection/>
    </xf>
    <xf numFmtId="0" fontId="14" fillId="0" borderId="0" xfId="106" applyNumberFormat="1" applyFont="1" applyFill="1" applyBorder="1" applyAlignment="1">
      <alignment horizontal="center" vertical="center"/>
    </xf>
    <xf numFmtId="0" fontId="1" fillId="0" borderId="0" xfId="86" applyFont="1" applyAlignment="1">
      <alignment horizontal="left"/>
      <protection/>
    </xf>
    <xf numFmtId="0" fontId="1" fillId="0" borderId="0" xfId="99" applyFont="1" applyFill="1" applyBorder="1" applyAlignment="1">
      <alignment horizontal="left" vertical="center"/>
      <protection/>
    </xf>
    <xf numFmtId="0" fontId="1" fillId="0" borderId="0" xfId="110" applyFont="1" applyFill="1" applyBorder="1">
      <alignment vertical="center"/>
      <protection/>
    </xf>
    <xf numFmtId="0" fontId="1" fillId="0" borderId="0" xfId="101" applyFont="1" applyFill="1">
      <alignment vertical="center"/>
      <protection/>
    </xf>
    <xf numFmtId="0" fontId="13" fillId="0" borderId="0" xfId="86" applyNumberFormat="1" applyFont="1" applyFill="1" applyBorder="1" applyAlignment="1">
      <alignment horizontal="left"/>
      <protection/>
    </xf>
    <xf numFmtId="0" fontId="2" fillId="0" borderId="0" xfId="86" applyNumberFormat="1" applyFont="1" applyFill="1" applyBorder="1" applyAlignment="1">
      <alignment horizontal="left"/>
      <protection/>
    </xf>
    <xf numFmtId="0" fontId="1" fillId="0" borderId="0" xfId="86" applyFont="1">
      <alignment vertical="center"/>
      <protection/>
    </xf>
    <xf numFmtId="0" fontId="2" fillId="0" borderId="0" xfId="93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2" fillId="0" borderId="0" xfId="101" applyFont="1" applyFill="1">
      <alignment vertical="center"/>
      <protection/>
    </xf>
    <xf numFmtId="49" fontId="3" fillId="0" borderId="0" xfId="106" applyNumberFormat="1" applyFont="1" applyFill="1" applyBorder="1" applyAlignment="1">
      <alignment vertical="center"/>
    </xf>
    <xf numFmtId="0" fontId="1" fillId="0" borderId="0" xfId="101" applyFont="1" applyAlignment="1">
      <alignment horizontal="center" vertical="center"/>
      <protection/>
    </xf>
    <xf numFmtId="0" fontId="2" fillId="0" borderId="0" xfId="99" applyNumberFormat="1" applyFont="1" applyFill="1" applyBorder="1" applyAlignment="1">
      <alignment horizontal="left"/>
      <protection/>
    </xf>
    <xf numFmtId="0" fontId="1" fillId="0" borderId="0" xfId="86" applyFont="1" applyAlignment="1">
      <alignment horizontal="center" vertical="center"/>
      <protection/>
    </xf>
    <xf numFmtId="0" fontId="2" fillId="0" borderId="0" xfId="99" applyFont="1" applyFill="1" applyBorder="1" applyAlignment="1">
      <alignment horizontal="left" vertical="center"/>
      <protection/>
    </xf>
    <xf numFmtId="0" fontId="1" fillId="0" borderId="0" xfId="104" applyNumberFormat="1" applyFont="1" applyFill="1" applyBorder="1" applyAlignment="1" applyProtection="1">
      <alignment vertical="center"/>
      <protection/>
    </xf>
    <xf numFmtId="0" fontId="15" fillId="0" borderId="0" xfId="104" applyNumberFormat="1" applyFont="1" applyFill="1" applyBorder="1" applyAlignment="1" applyProtection="1">
      <alignment vertical="center"/>
      <protection/>
    </xf>
    <xf numFmtId="0" fontId="1" fillId="0" borderId="14" xfId="104" applyNumberFormat="1" applyFont="1" applyFill="1" applyBorder="1" applyAlignment="1" applyProtection="1">
      <alignment vertical="center"/>
      <protection/>
    </xf>
    <xf numFmtId="0" fontId="1" fillId="0" borderId="15" xfId="104" applyNumberFormat="1" applyFont="1" applyFill="1" applyBorder="1" applyAlignment="1" applyProtection="1">
      <alignment horizontal="center" vertical="center"/>
      <protection/>
    </xf>
    <xf numFmtId="0" fontId="1" fillId="0" borderId="16" xfId="104" applyNumberFormat="1" applyFont="1" applyFill="1" applyBorder="1" applyAlignment="1" applyProtection="1">
      <alignment horizontal="center" vertical="center"/>
      <protection/>
    </xf>
    <xf numFmtId="0" fontId="6" fillId="0" borderId="17" xfId="104" applyNumberFormat="1" applyFont="1" applyFill="1" applyBorder="1" applyAlignment="1" applyProtection="1">
      <alignment horizontal="center" vertical="center"/>
      <protection/>
    </xf>
    <xf numFmtId="0" fontId="6" fillId="0" borderId="18" xfId="104" applyNumberFormat="1" applyFont="1" applyFill="1" applyBorder="1" applyAlignment="1" applyProtection="1">
      <alignment horizontal="center" vertical="center"/>
      <protection/>
    </xf>
    <xf numFmtId="0" fontId="6" fillId="0" borderId="19" xfId="104" applyNumberFormat="1" applyFont="1" applyFill="1" applyBorder="1" applyAlignment="1" applyProtection="1">
      <alignment horizontal="center" vertical="center"/>
      <protection/>
    </xf>
    <xf numFmtId="0" fontId="1" fillId="0" borderId="20" xfId="104" applyNumberFormat="1" applyFont="1" applyFill="1" applyBorder="1" applyAlignment="1" applyProtection="1">
      <alignment vertical="center"/>
      <protection/>
    </xf>
    <xf numFmtId="0" fontId="2" fillId="0" borderId="21" xfId="104" applyNumberFormat="1" applyFont="1" applyFill="1" applyBorder="1" applyAlignment="1" applyProtection="1">
      <alignment horizontal="center" vertical="center"/>
      <protection/>
    </xf>
    <xf numFmtId="0" fontId="2" fillId="0" borderId="22" xfId="104" applyNumberFormat="1" applyFont="1" applyFill="1" applyBorder="1" applyAlignment="1" applyProtection="1">
      <alignment horizontal="center" vertical="center" wrapText="1"/>
      <protection/>
    </xf>
    <xf numFmtId="0" fontId="2" fillId="0" borderId="23" xfId="104" applyNumberFormat="1" applyFont="1" applyFill="1" applyBorder="1" applyAlignment="1" applyProtection="1">
      <alignment horizontal="center" vertical="center"/>
      <protection/>
    </xf>
    <xf numFmtId="0" fontId="2" fillId="0" borderId="24" xfId="104" applyNumberFormat="1" applyFont="1" applyFill="1" applyBorder="1" applyAlignment="1" applyProtection="1">
      <alignment horizontal="center" vertical="center"/>
      <protection/>
    </xf>
    <xf numFmtId="0" fontId="2" fillId="0" borderId="25" xfId="104" applyNumberFormat="1" applyFont="1" applyFill="1" applyBorder="1" applyAlignment="1" applyProtection="1">
      <alignment horizontal="center" vertical="center"/>
      <protection/>
    </xf>
    <xf numFmtId="0" fontId="2" fillId="0" borderId="26" xfId="104" applyNumberFormat="1" applyFont="1" applyFill="1" applyBorder="1" applyAlignment="1" applyProtection="1">
      <alignment horizontal="center" vertical="center" wrapText="1"/>
      <protection/>
    </xf>
    <xf numFmtId="0" fontId="1" fillId="0" borderId="23" xfId="104" applyNumberFormat="1" applyFont="1" applyFill="1" applyBorder="1" applyAlignment="1" applyProtection="1">
      <alignment horizontal="center" vertical="center"/>
      <protection/>
    </xf>
    <xf numFmtId="0" fontId="1" fillId="0" borderId="27" xfId="104" applyNumberFormat="1" applyFont="1" applyFill="1" applyBorder="1" applyAlignment="1" applyProtection="1">
      <alignment horizontal="center" vertical="center"/>
      <protection/>
    </xf>
    <xf numFmtId="0" fontId="1" fillId="0" borderId="0" xfId="104" applyNumberFormat="1" applyFont="1" applyFill="1" applyBorder="1" applyAlignment="1" applyProtection="1">
      <alignment horizontal="center" vertical="center"/>
      <protection/>
    </xf>
    <xf numFmtId="0" fontId="1" fillId="0" borderId="28" xfId="104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center" vertical="center"/>
      <protection/>
    </xf>
    <xf numFmtId="0" fontId="1" fillId="0" borderId="23" xfId="104" applyNumberFormat="1" applyFont="1" applyFill="1" applyBorder="1" applyAlignment="1" applyProtection="1">
      <alignment horizontal="center" vertical="center" wrapText="1"/>
      <protection/>
    </xf>
    <xf numFmtId="0" fontId="1" fillId="0" borderId="30" xfId="104" applyNumberFormat="1" applyFont="1" applyFill="1" applyBorder="1" applyAlignment="1" applyProtection="1">
      <alignment horizontal="center" vertical="center"/>
      <protection/>
    </xf>
    <xf numFmtId="0" fontId="1" fillId="0" borderId="31" xfId="104" applyNumberFormat="1" applyFont="1" applyFill="1" applyBorder="1" applyAlignment="1" applyProtection="1">
      <alignment horizontal="center" vertical="center"/>
      <protection/>
    </xf>
    <xf numFmtId="0" fontId="1" fillId="0" borderId="32" xfId="104" applyNumberFormat="1" applyFont="1" applyFill="1" applyBorder="1" applyAlignment="1" applyProtection="1">
      <alignment horizontal="center" vertical="center"/>
      <protection/>
    </xf>
    <xf numFmtId="0" fontId="1" fillId="0" borderId="33" xfId="104" applyNumberFormat="1" applyFont="1" applyFill="1" applyBorder="1" applyAlignment="1" applyProtection="1">
      <alignment horizontal="center" vertical="center"/>
      <protection/>
    </xf>
    <xf numFmtId="0" fontId="1" fillId="0" borderId="34" xfId="104" applyNumberFormat="1" applyFont="1" applyFill="1" applyBorder="1" applyAlignment="1" applyProtection="1">
      <alignment horizontal="center" vertical="center"/>
      <protection/>
    </xf>
    <xf numFmtId="0" fontId="1" fillId="0" borderId="35" xfId="104" applyNumberFormat="1" applyFont="1" applyFill="1" applyBorder="1" applyAlignment="1" applyProtection="1">
      <alignment horizontal="center" vertical="center" wrapText="1"/>
      <protection/>
    </xf>
    <xf numFmtId="0" fontId="1" fillId="0" borderId="36" xfId="104" applyNumberFormat="1" applyFont="1" applyFill="1" applyBorder="1" applyAlignment="1" applyProtection="1">
      <alignment horizontal="center" vertical="center" wrapText="1"/>
      <protection/>
    </xf>
    <xf numFmtId="0" fontId="17" fillId="0" borderId="16" xfId="104" applyNumberFormat="1" applyFont="1" applyFill="1" applyBorder="1" applyAlignment="1" applyProtection="1">
      <alignment horizontal="center" vertical="center"/>
      <protection/>
    </xf>
    <xf numFmtId="0" fontId="18" fillId="0" borderId="23" xfId="104" applyNumberFormat="1" applyFont="1" applyFill="1" applyBorder="1" applyAlignment="1" applyProtection="1">
      <alignment horizontal="center" vertical="center"/>
      <protection/>
    </xf>
    <xf numFmtId="0" fontId="1" fillId="0" borderId="37" xfId="104" applyNumberFormat="1" applyFont="1" applyFill="1" applyBorder="1" applyAlignment="1" applyProtection="1">
      <alignment horizontal="center" vertical="center"/>
      <protection/>
    </xf>
    <xf numFmtId="0" fontId="1" fillId="0" borderId="0" xfId="104" applyNumberFormat="1" applyFont="1" applyFill="1" applyBorder="1" applyAlignment="1" applyProtection="1">
      <alignment horizontal="center" vertical="center"/>
      <protection/>
    </xf>
    <xf numFmtId="0" fontId="1" fillId="0" borderId="38" xfId="104" applyNumberFormat="1" applyFont="1" applyFill="1" applyBorder="1" applyAlignment="1" applyProtection="1">
      <alignment horizontal="center" vertical="center"/>
      <protection/>
    </xf>
    <xf numFmtId="0" fontId="1" fillId="0" borderId="26" xfId="104" applyNumberFormat="1" applyFont="1" applyFill="1" applyBorder="1" applyAlignment="1" applyProtection="1">
      <alignment horizontal="center" vertical="center" wrapText="1"/>
      <protection/>
    </xf>
    <xf numFmtId="0" fontId="1" fillId="0" borderId="39" xfId="104" applyNumberFormat="1" applyFont="1" applyFill="1" applyBorder="1" applyAlignment="1" applyProtection="1">
      <alignment horizontal="center" vertical="center"/>
      <protection/>
    </xf>
    <xf numFmtId="0" fontId="1" fillId="0" borderId="40" xfId="104" applyNumberFormat="1" applyFont="1" applyFill="1" applyBorder="1" applyAlignment="1" applyProtection="1">
      <alignment vertical="center"/>
      <protection/>
    </xf>
    <xf numFmtId="0" fontId="1" fillId="0" borderId="41" xfId="104" applyNumberFormat="1" applyFont="1" applyFill="1" applyBorder="1" applyAlignment="1" applyProtection="1">
      <alignment horizontal="center" vertical="center"/>
      <protection/>
    </xf>
    <xf numFmtId="0" fontId="12" fillId="0" borderId="28" xfId="104" applyNumberFormat="1" applyFont="1" applyFill="1" applyBorder="1" applyAlignment="1" applyProtection="1">
      <alignment horizontal="center" vertical="center"/>
      <protection/>
    </xf>
    <xf numFmtId="0" fontId="1" fillId="0" borderId="42" xfId="104" applyNumberFormat="1" applyFont="1" applyFill="1" applyBorder="1" applyAlignment="1" applyProtection="1">
      <alignment horizontal="center" vertical="center"/>
      <protection/>
    </xf>
    <xf numFmtId="0" fontId="1" fillId="0" borderId="35" xfId="104" applyNumberFormat="1" applyFont="1" applyFill="1" applyBorder="1" applyAlignment="1" applyProtection="1">
      <alignment horizontal="center" vertical="center"/>
      <protection/>
    </xf>
    <xf numFmtId="0" fontId="1" fillId="0" borderId="43" xfId="104" applyNumberFormat="1" applyFont="1" applyFill="1" applyBorder="1" applyAlignment="1" applyProtection="1">
      <alignment horizontal="center" vertical="center"/>
      <protection/>
    </xf>
    <xf numFmtId="0" fontId="17" fillId="0" borderId="37" xfId="104" applyNumberFormat="1" applyFont="1" applyFill="1" applyBorder="1" applyAlignment="1" applyProtection="1">
      <alignment horizontal="center" vertical="center"/>
      <protection/>
    </xf>
    <xf numFmtId="0" fontId="1" fillId="0" borderId="22" xfId="104" applyNumberFormat="1" applyFont="1" applyFill="1" applyBorder="1" applyAlignment="1" applyProtection="1">
      <alignment horizontal="center" vertical="center" wrapText="1"/>
      <protection/>
    </xf>
    <xf numFmtId="0" fontId="1" fillId="0" borderId="24" xfId="104" applyNumberFormat="1" applyFont="1" applyFill="1" applyBorder="1" applyAlignment="1" applyProtection="1">
      <alignment horizontal="center" vertical="center"/>
      <protection/>
    </xf>
    <xf numFmtId="0" fontId="1" fillId="0" borderId="19" xfId="104" applyNumberFormat="1" applyFont="1" applyFill="1" applyBorder="1" applyAlignment="1" applyProtection="1">
      <alignment horizontal="center" vertical="center"/>
      <protection/>
    </xf>
    <xf numFmtId="0" fontId="1" fillId="0" borderId="44" xfId="104" applyNumberFormat="1" applyFont="1" applyFill="1" applyBorder="1" applyAlignment="1" applyProtection="1">
      <alignment vertical="center"/>
      <protection/>
    </xf>
    <xf numFmtId="0" fontId="19" fillId="0" borderId="45" xfId="112" applyNumberFormat="1" applyFont="1" applyFill="1" applyBorder="1" applyAlignment="1" applyProtection="1">
      <alignment horizontal="center" vertical="center"/>
      <protection/>
    </xf>
    <xf numFmtId="0" fontId="1" fillId="0" borderId="23" xfId="104" applyNumberFormat="1" applyFont="1" applyFill="1" applyBorder="1" applyAlignment="1" applyProtection="1">
      <alignment horizontal="center" vertical="center"/>
      <protection/>
    </xf>
    <xf numFmtId="0" fontId="19" fillId="0" borderId="17" xfId="112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9" fillId="0" borderId="17" xfId="112" applyNumberFormat="1" applyFont="1" applyFill="1" applyBorder="1" applyAlignment="1" applyProtection="1">
      <alignment horizontal="center" vertical="center"/>
      <protection/>
    </xf>
    <xf numFmtId="0" fontId="1" fillId="0" borderId="23" xfId="104" applyNumberFormat="1" applyFont="1" applyFill="1" applyBorder="1" applyAlignment="1" applyProtection="1">
      <alignment horizontal="center" wrapText="1"/>
      <protection/>
    </xf>
    <xf numFmtId="0" fontId="1" fillId="0" borderId="46" xfId="104" applyNumberFormat="1" applyFont="1" applyFill="1" applyBorder="1" applyAlignment="1" applyProtection="1">
      <alignment horizontal="center" vertical="center" wrapText="1"/>
      <protection/>
    </xf>
    <xf numFmtId="0" fontId="1" fillId="0" borderId="47" xfId="104" applyNumberFormat="1" applyFont="1" applyFill="1" applyBorder="1" applyAlignment="1" applyProtection="1">
      <alignment horizontal="center" vertical="center"/>
      <protection/>
    </xf>
    <xf numFmtId="0" fontId="1" fillId="0" borderId="48" xfId="104" applyNumberFormat="1" applyFont="1" applyFill="1" applyBorder="1" applyAlignment="1" applyProtection="1">
      <alignment horizontal="center"/>
      <protection/>
    </xf>
    <xf numFmtId="0" fontId="1" fillId="0" borderId="49" xfId="104" applyNumberFormat="1" applyFont="1" applyFill="1" applyBorder="1" applyAlignment="1" applyProtection="1">
      <alignment horizontal="center" vertical="center"/>
      <protection/>
    </xf>
    <xf numFmtId="0" fontId="1" fillId="0" borderId="32" xfId="104" applyNumberFormat="1" applyFont="1" applyFill="1" applyBorder="1" applyAlignment="1" applyProtection="1">
      <alignment horizontal="center" vertical="center" wrapText="1"/>
      <protection/>
    </xf>
    <xf numFmtId="0" fontId="1" fillId="0" borderId="50" xfId="104" applyNumberFormat="1" applyFont="1" applyFill="1" applyBorder="1" applyAlignment="1" applyProtection="1">
      <alignment horizontal="center" vertical="center"/>
      <protection/>
    </xf>
    <xf numFmtId="0" fontId="19" fillId="0" borderId="43" xfId="112" applyNumberFormat="1" applyFont="1" applyFill="1" applyBorder="1" applyAlignment="1" applyProtection="1">
      <alignment horizontal="center" vertical="center"/>
      <protection/>
    </xf>
    <xf numFmtId="0" fontId="1" fillId="0" borderId="51" xfId="104" applyNumberFormat="1" applyFont="1" applyFill="1" applyBorder="1" applyAlignment="1" applyProtection="1">
      <alignment vertical="center"/>
      <protection/>
    </xf>
    <xf numFmtId="0" fontId="1" fillId="0" borderId="52" xfId="0" applyNumberFormat="1" applyFont="1" applyBorder="1" applyAlignment="1">
      <alignment vertical="center"/>
    </xf>
    <xf numFmtId="0" fontId="1" fillId="0" borderId="53" xfId="0" applyNumberFormat="1" applyFont="1" applyBorder="1" applyAlignment="1">
      <alignment vertical="center"/>
    </xf>
    <xf numFmtId="0" fontId="1" fillId="0" borderId="51" xfId="104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54" xfId="104" applyNumberFormat="1" applyFont="1" applyFill="1" applyBorder="1" applyAlignment="1" applyProtection="1">
      <alignment horizontal="center" vertical="center"/>
      <protection/>
    </xf>
    <xf numFmtId="0" fontId="6" fillId="0" borderId="29" xfId="104" applyNumberFormat="1" applyFont="1" applyFill="1" applyBorder="1" applyAlignment="1" applyProtection="1">
      <alignment horizontal="center" vertical="center"/>
      <protection/>
    </xf>
    <xf numFmtId="0" fontId="6" fillId="0" borderId="39" xfId="104" applyNumberFormat="1" applyFont="1" applyFill="1" applyBorder="1" applyAlignment="1" applyProtection="1">
      <alignment horizontal="center" vertical="center"/>
      <protection/>
    </xf>
    <xf numFmtId="0" fontId="2" fillId="0" borderId="55" xfId="104" applyNumberFormat="1" applyFont="1" applyFill="1" applyBorder="1" applyAlignment="1" applyProtection="1">
      <alignment horizontal="center" vertical="center" wrapText="1"/>
      <protection/>
    </xf>
    <xf numFmtId="0" fontId="2" fillId="0" borderId="56" xfId="104" applyNumberFormat="1" applyFont="1" applyFill="1" applyBorder="1" applyAlignment="1" applyProtection="1">
      <alignment horizontal="center" vertical="center" wrapText="1"/>
      <protection/>
    </xf>
    <xf numFmtId="0" fontId="1" fillId="0" borderId="17" xfId="104" applyNumberFormat="1" applyFont="1" applyFill="1" applyBorder="1" applyAlignment="1" applyProtection="1">
      <alignment horizontal="center" vertical="center"/>
      <protection/>
    </xf>
    <xf numFmtId="0" fontId="1" fillId="0" borderId="0" xfId="104" applyNumberFormat="1" applyFont="1" applyFill="1" applyBorder="1" applyAlignment="1" applyProtection="1">
      <alignment horizontal="center" vertical="center" wrapText="1"/>
      <protection/>
    </xf>
    <xf numFmtId="0" fontId="12" fillId="0" borderId="17" xfId="104" applyNumberFormat="1" applyFont="1" applyFill="1" applyBorder="1" applyAlignment="1" applyProtection="1">
      <alignment horizontal="center" vertical="center"/>
      <protection/>
    </xf>
    <xf numFmtId="0" fontId="3" fillId="0" borderId="17" xfId="104" applyNumberFormat="1" applyFont="1" applyFill="1" applyBorder="1" applyAlignment="1" applyProtection="1">
      <alignment horizontal="center" vertical="center"/>
      <protection/>
    </xf>
    <xf numFmtId="0" fontId="12" fillId="0" borderId="0" xfId="104" applyNumberFormat="1" applyFont="1" applyFill="1" applyBorder="1" applyAlignment="1" applyProtection="1">
      <alignment horizontal="center" vertical="center"/>
      <protection/>
    </xf>
    <xf numFmtId="0" fontId="1" fillId="0" borderId="36" xfId="104" applyNumberFormat="1" applyFont="1" applyFill="1" applyBorder="1" applyAlignment="1" applyProtection="1">
      <alignment horizontal="center" vertical="center"/>
      <protection/>
    </xf>
    <xf numFmtId="0" fontId="1" fillId="0" borderId="57" xfId="104" applyNumberFormat="1" applyFont="1" applyFill="1" applyBorder="1" applyAlignment="1" applyProtection="1">
      <alignment horizontal="center" vertical="center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" fillId="0" borderId="57" xfId="104" applyNumberFormat="1" applyFont="1" applyFill="1" applyBorder="1" applyAlignment="1" applyProtection="1">
      <alignment horizontal="center" vertical="center" wrapText="1"/>
      <protection/>
    </xf>
    <xf numFmtId="0" fontId="20" fillId="0" borderId="17" xfId="104" applyNumberFormat="1" applyFont="1" applyFill="1" applyBorder="1" applyAlignment="1" applyProtection="1">
      <alignment horizontal="center" vertical="center"/>
      <protection/>
    </xf>
    <xf numFmtId="0" fontId="1" fillId="0" borderId="19" xfId="104" applyNumberFormat="1" applyFont="1" applyFill="1" applyBorder="1" applyAlignment="1" applyProtection="1">
      <alignment vertical="center"/>
      <protection/>
    </xf>
    <xf numFmtId="0" fontId="1" fillId="0" borderId="57" xfId="104" applyNumberFormat="1" applyFont="1" applyFill="1" applyBorder="1" applyAlignment="1" applyProtection="1">
      <alignment vertical="center"/>
      <protection/>
    </xf>
    <xf numFmtId="0" fontId="12" fillId="0" borderId="17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104" applyNumberFormat="1" applyFont="1" applyFill="1" applyBorder="1" applyAlignment="1" applyProtection="1">
      <alignment horizontal="center" vertical="center" wrapText="1"/>
      <protection/>
    </xf>
    <xf numFmtId="0" fontId="1" fillId="0" borderId="17" xfId="104" applyNumberFormat="1" applyFont="1" applyFill="1" applyBorder="1" applyAlignment="1" applyProtection="1">
      <alignment horizontal="center" vertical="center" wrapText="1"/>
      <protection/>
    </xf>
    <xf numFmtId="0" fontId="1" fillId="0" borderId="58" xfId="104" applyNumberFormat="1" applyFont="1" applyFill="1" applyBorder="1" applyAlignment="1" applyProtection="1">
      <alignment horizontal="center" vertical="center"/>
      <protection/>
    </xf>
    <xf numFmtId="0" fontId="1" fillId="0" borderId="58" xfId="104" applyNumberFormat="1" applyFont="1" applyFill="1" applyBorder="1" applyAlignment="1" applyProtection="1">
      <alignment horizontal="center" vertical="center" wrapText="1"/>
      <protection/>
    </xf>
    <xf numFmtId="0" fontId="1" fillId="0" borderId="43" xfId="104" applyNumberFormat="1" applyFont="1" applyFill="1" applyBorder="1" applyAlignment="1" applyProtection="1">
      <alignment horizontal="center" vertical="center" wrapText="1"/>
      <protection/>
    </xf>
    <xf numFmtId="0" fontId="1" fillId="0" borderId="59" xfId="104" applyNumberFormat="1" applyFont="1" applyFill="1" applyBorder="1" applyAlignment="1" applyProtection="1">
      <alignment horizontal="center" vertical="center"/>
      <protection/>
    </xf>
    <xf numFmtId="0" fontId="6" fillId="0" borderId="17" xfId="104" applyNumberFormat="1" applyFont="1" applyFill="1" applyBorder="1" applyAlignment="1" applyProtection="1">
      <alignment vertical="center"/>
      <protection/>
    </xf>
    <xf numFmtId="0" fontId="6" fillId="0" borderId="29" xfId="104" applyNumberFormat="1" applyFont="1" applyFill="1" applyBorder="1" applyAlignment="1" applyProtection="1">
      <alignment vertical="center"/>
      <protection/>
    </xf>
    <xf numFmtId="0" fontId="6" fillId="0" borderId="60" xfId="104" applyNumberFormat="1" applyFont="1" applyFill="1" applyBorder="1" applyAlignment="1" applyProtection="1">
      <alignment vertical="center"/>
      <protection/>
    </xf>
    <xf numFmtId="0" fontId="1" fillId="0" borderId="51" xfId="104" applyNumberFormat="1" applyFont="1" applyFill="1" applyBorder="1" applyAlignment="1" applyProtection="1">
      <alignment horizontal="center" vertical="center" wrapText="1"/>
      <protection/>
    </xf>
    <xf numFmtId="0" fontId="6" fillId="0" borderId="39" xfId="104" applyNumberFormat="1" applyFont="1" applyFill="1" applyBorder="1" applyAlignment="1" applyProtection="1">
      <alignment vertical="center"/>
      <protection/>
    </xf>
    <xf numFmtId="0" fontId="6" fillId="0" borderId="61" xfId="104" applyNumberFormat="1" applyFont="1" applyFill="1" applyBorder="1" applyAlignment="1" applyProtection="1">
      <alignment vertical="center"/>
      <protection/>
    </xf>
    <xf numFmtId="0" fontId="1" fillId="0" borderId="62" xfId="104" applyNumberFormat="1" applyFont="1" applyFill="1" applyBorder="1" applyAlignment="1" applyProtection="1">
      <alignment horizontal="center" vertical="center" wrapText="1"/>
      <protection/>
    </xf>
    <xf numFmtId="0" fontId="21" fillId="0" borderId="56" xfId="104" applyNumberFormat="1" applyFont="1" applyFill="1" applyBorder="1" applyAlignment="1" applyProtection="1">
      <alignment horizontal="center" vertical="center" wrapText="1"/>
      <protection/>
    </xf>
    <xf numFmtId="0" fontId="22" fillId="0" borderId="26" xfId="104" applyNumberFormat="1" applyFont="1" applyFill="1" applyBorder="1" applyAlignment="1" applyProtection="1">
      <alignment horizontal="center" vertical="center" wrapText="1"/>
      <protection/>
    </xf>
    <xf numFmtId="0" fontId="1" fillId="0" borderId="62" xfId="104" applyNumberFormat="1" applyFont="1" applyFill="1" applyBorder="1" applyAlignment="1" applyProtection="1">
      <alignment vertical="center"/>
      <protection/>
    </xf>
    <xf numFmtId="0" fontId="1" fillId="0" borderId="20" xfId="104" applyNumberFormat="1" applyFont="1" applyFill="1" applyBorder="1" applyAlignment="1" applyProtection="1">
      <alignment horizontal="center" vertical="center" wrapText="1"/>
      <protection/>
    </xf>
    <xf numFmtId="0" fontId="1" fillId="0" borderId="63" xfId="104" applyNumberFormat="1" applyFont="1" applyFill="1" applyBorder="1" applyAlignment="1" applyProtection="1">
      <alignment horizontal="center" vertical="center" wrapText="1"/>
      <protection/>
    </xf>
    <xf numFmtId="0" fontId="14" fillId="0" borderId="19" xfId="104" applyNumberFormat="1" applyFont="1" applyFill="1" applyBorder="1" applyAlignment="1" applyProtection="1">
      <alignment horizontal="center" vertical="center" wrapText="1"/>
      <protection/>
    </xf>
    <xf numFmtId="0" fontId="14" fillId="0" borderId="61" xfId="104" applyNumberFormat="1" applyFont="1" applyFill="1" applyBorder="1" applyAlignment="1" applyProtection="1">
      <alignment horizontal="center" vertical="center" wrapText="1"/>
      <protection/>
    </xf>
    <xf numFmtId="0" fontId="14" fillId="0" borderId="39" xfId="104" applyNumberFormat="1" applyFont="1" applyFill="1" applyBorder="1" applyAlignment="1" applyProtection="1">
      <alignment horizontal="center" vertical="center" wrapText="1"/>
      <protection/>
    </xf>
    <xf numFmtId="0" fontId="1" fillId="0" borderId="64" xfId="104" applyNumberFormat="1" applyFont="1" applyFill="1" applyBorder="1" applyAlignment="1" applyProtection="1">
      <alignment horizontal="center" vertical="center" wrapText="1"/>
      <protection/>
    </xf>
    <xf numFmtId="0" fontId="1" fillId="0" borderId="51" xfId="104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5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24" fillId="0" borderId="66" xfId="113" applyFont="1" applyBorder="1" applyAlignment="1">
      <alignment horizontal="center" vertical="center"/>
      <protection/>
    </xf>
    <xf numFmtId="0" fontId="24" fillId="0" borderId="67" xfId="113" applyFont="1" applyBorder="1" applyAlignment="1">
      <alignment horizontal="center" vertical="center"/>
      <protection/>
    </xf>
    <xf numFmtId="0" fontId="24" fillId="0" borderId="68" xfId="113" applyFont="1" applyBorder="1" applyAlignment="1">
      <alignment horizontal="center" vertical="center"/>
      <protection/>
    </xf>
    <xf numFmtId="0" fontId="24" fillId="0" borderId="69" xfId="113" applyFont="1" applyBorder="1" applyAlignment="1">
      <alignment horizontal="center" vertical="center"/>
      <protection/>
    </xf>
    <xf numFmtId="0" fontId="1" fillId="0" borderId="65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0" fillId="0" borderId="0" xfId="87">
      <alignment vertical="center"/>
      <protection/>
    </xf>
    <xf numFmtId="0" fontId="2" fillId="0" borderId="73" xfId="87" applyFont="1" applyBorder="1" applyAlignment="1">
      <alignment horizontal="center" vertical="center" shrinkToFit="1"/>
      <protection/>
    </xf>
    <xf numFmtId="0" fontId="2" fillId="0" borderId="0" xfId="87" applyFont="1" applyBorder="1" applyAlignment="1">
      <alignment horizontal="center" vertical="center" shrinkToFit="1"/>
      <protection/>
    </xf>
    <xf numFmtId="0" fontId="3" fillId="0" borderId="73" xfId="87" applyFont="1" applyBorder="1" applyAlignment="1">
      <alignment horizontal="center" vertical="center" shrinkToFit="1"/>
      <protection/>
    </xf>
    <xf numFmtId="0" fontId="3" fillId="0" borderId="0" xfId="87" applyFont="1" applyBorder="1" applyAlignment="1">
      <alignment horizontal="center" vertical="center" shrinkToFit="1"/>
      <protection/>
    </xf>
    <xf numFmtId="0" fontId="2" fillId="0" borderId="74" xfId="87" applyFont="1" applyBorder="1" applyAlignment="1">
      <alignment vertical="center" shrinkToFit="1"/>
      <protection/>
    </xf>
    <xf numFmtId="0" fontId="3" fillId="0" borderId="0" xfId="87" applyFont="1" applyBorder="1" applyAlignment="1">
      <alignment vertical="center" shrinkToFit="1"/>
      <protection/>
    </xf>
    <xf numFmtId="0" fontId="18" fillId="0" borderId="73" xfId="87" applyFont="1" applyBorder="1" applyAlignment="1">
      <alignment horizontal="center" vertical="center" shrinkToFit="1"/>
      <protection/>
    </xf>
    <xf numFmtId="0" fontId="18" fillId="0" borderId="0" xfId="87" applyFont="1" applyBorder="1" applyAlignment="1">
      <alignment horizontal="center" vertical="center" shrinkToFit="1"/>
      <protection/>
    </xf>
    <xf numFmtId="0" fontId="18" fillId="0" borderId="74" xfId="87" applyFont="1" applyBorder="1" applyAlignment="1">
      <alignment vertical="center" shrinkToFit="1"/>
      <protection/>
    </xf>
    <xf numFmtId="0" fontId="18" fillId="0" borderId="0" xfId="87" applyFont="1" applyBorder="1" applyAlignment="1">
      <alignment vertical="center" shrinkToFit="1"/>
      <protection/>
    </xf>
    <xf numFmtId="0" fontId="1" fillId="0" borderId="74" xfId="87" applyFont="1" applyBorder="1" applyAlignment="1">
      <alignment vertical="center" shrinkToFit="1"/>
      <protection/>
    </xf>
    <xf numFmtId="0" fontId="1" fillId="0" borderId="0" xfId="87" applyFont="1" applyBorder="1" applyAlignment="1">
      <alignment horizontal="center" vertical="center" shrinkToFit="1"/>
      <protection/>
    </xf>
    <xf numFmtId="0" fontId="1" fillId="0" borderId="53" xfId="87" applyFont="1" applyBorder="1" applyAlignment="1">
      <alignment horizontal="center" vertical="center"/>
      <protection/>
    </xf>
    <xf numFmtId="0" fontId="1" fillId="0" borderId="75" xfId="87" applyFont="1" applyBorder="1" applyAlignment="1">
      <alignment horizontal="center" vertical="center"/>
      <protection/>
    </xf>
    <xf numFmtId="0" fontId="1" fillId="0" borderId="73" xfId="87" applyFont="1" applyBorder="1" applyAlignment="1">
      <alignment horizontal="center" vertical="center" shrinkToFit="1"/>
      <protection/>
    </xf>
    <xf numFmtId="0" fontId="2" fillId="0" borderId="0" xfId="87" applyFont="1" applyBorder="1" applyAlignment="1">
      <alignment vertical="center" shrinkToFit="1"/>
      <protection/>
    </xf>
    <xf numFmtId="0" fontId="28" fillId="0" borderId="0" xfId="87" applyFont="1" applyBorder="1" applyAlignment="1">
      <alignment vertical="center" shrinkToFit="1"/>
      <protection/>
    </xf>
    <xf numFmtId="0" fontId="27" fillId="0" borderId="0" xfId="87" applyFont="1" applyBorder="1" applyAlignment="1">
      <alignment vertical="center" shrinkToFit="1"/>
      <protection/>
    </xf>
    <xf numFmtId="0" fontId="29" fillId="0" borderId="0" xfId="87" applyFont="1" applyBorder="1" applyAlignment="1">
      <alignment vertical="center" shrinkToFit="1"/>
      <protection/>
    </xf>
    <xf numFmtId="0" fontId="3" fillId="0" borderId="53" xfId="87" applyFont="1" applyBorder="1" applyAlignment="1">
      <alignment horizontal="center" vertical="center"/>
      <protection/>
    </xf>
    <xf numFmtId="0" fontId="3" fillId="0" borderId="0" xfId="87" applyFont="1" applyBorder="1" applyAlignment="1">
      <alignment horizontal="center" vertical="center"/>
      <protection/>
    </xf>
    <xf numFmtId="0" fontId="3" fillId="0" borderId="75" xfId="87" applyFont="1" applyBorder="1" applyAlignment="1">
      <alignment horizontal="center" vertical="center"/>
      <protection/>
    </xf>
    <xf numFmtId="0" fontId="1" fillId="0" borderId="0" xfId="87" applyFont="1" applyBorder="1" applyAlignment="1">
      <alignment vertical="center" shrinkToFit="1"/>
      <protection/>
    </xf>
    <xf numFmtId="0" fontId="26" fillId="0" borderId="0" xfId="87" applyFont="1" applyBorder="1" applyAlignment="1">
      <alignment vertical="center" shrinkToFit="1"/>
      <protection/>
    </xf>
    <xf numFmtId="0" fontId="2" fillId="0" borderId="75" xfId="87" applyFont="1" applyBorder="1" applyAlignment="1">
      <alignment vertical="center" shrinkToFit="1"/>
      <protection/>
    </xf>
    <xf numFmtId="0" fontId="3" fillId="0" borderId="46" xfId="87" applyFont="1" applyBorder="1" applyAlignment="1">
      <alignment vertical="center" shrinkToFit="1"/>
      <protection/>
    </xf>
    <xf numFmtId="0" fontId="18" fillId="0" borderId="46" xfId="87" applyFont="1" applyBorder="1" applyAlignment="1">
      <alignment vertical="center" shrinkToFit="1"/>
      <protection/>
    </xf>
    <xf numFmtId="0" fontId="1" fillId="0" borderId="46" xfId="87" applyFont="1" applyBorder="1" applyAlignment="1">
      <alignment vertical="center" shrinkToFit="1"/>
      <protection/>
    </xf>
    <xf numFmtId="0" fontId="18" fillId="0" borderId="75" xfId="87" applyFont="1" applyBorder="1" applyAlignment="1">
      <alignment vertical="center" shrinkToFit="1"/>
      <protection/>
    </xf>
    <xf numFmtId="0" fontId="2" fillId="0" borderId="46" xfId="87" applyFont="1" applyBorder="1" applyAlignment="1">
      <alignment vertical="center" shrinkToFit="1"/>
      <protection/>
    </xf>
    <xf numFmtId="0" fontId="28" fillId="0" borderId="75" xfId="87" applyFont="1" applyBorder="1" applyAlignment="1">
      <alignment vertical="center" shrinkToFit="1"/>
      <protection/>
    </xf>
    <xf numFmtId="0" fontId="1" fillId="0" borderId="75" xfId="87" applyFont="1" applyBorder="1" applyAlignment="1">
      <alignment vertical="center" shrinkToFit="1"/>
      <protection/>
    </xf>
    <xf numFmtId="0" fontId="29" fillId="0" borderId="75" xfId="87" applyFont="1" applyBorder="1" applyAlignment="1">
      <alignment vertical="center" shrinkToFit="1"/>
      <protection/>
    </xf>
    <xf numFmtId="0" fontId="1" fillId="0" borderId="0" xfId="87" applyFont="1">
      <alignment vertical="center"/>
      <protection/>
    </xf>
    <xf numFmtId="0" fontId="3" fillId="0" borderId="0" xfId="87" applyFont="1">
      <alignment vertical="center"/>
      <protection/>
    </xf>
    <xf numFmtId="0" fontId="3" fillId="0" borderId="71" xfId="87" applyFont="1" applyBorder="1">
      <alignment vertical="center"/>
      <protection/>
    </xf>
    <xf numFmtId="0" fontId="3" fillId="0" borderId="0" xfId="87" applyFont="1" applyBorder="1">
      <alignment vertical="center"/>
      <protection/>
    </xf>
    <xf numFmtId="0" fontId="21" fillId="0" borderId="0" xfId="87" applyFont="1" applyBorder="1" applyAlignment="1">
      <alignment vertical="center"/>
      <protection/>
    </xf>
    <xf numFmtId="0" fontId="21" fillId="0" borderId="76" xfId="87" applyFont="1" applyBorder="1" applyAlignment="1">
      <alignment vertical="center"/>
      <protection/>
    </xf>
    <xf numFmtId="0" fontId="3" fillId="0" borderId="77" xfId="87" applyFont="1" applyBorder="1">
      <alignment vertical="center"/>
      <protection/>
    </xf>
    <xf numFmtId="0" fontId="25" fillId="0" borderId="0" xfId="87" applyFont="1" applyBorder="1" applyAlignment="1">
      <alignment vertical="center"/>
      <protection/>
    </xf>
    <xf numFmtId="0" fontId="9" fillId="0" borderId="0" xfId="87" applyFont="1" applyFill="1" applyBorder="1" applyAlignment="1" applyProtection="1">
      <alignment horizontal="center" vertical="center" shrinkToFit="1"/>
      <protection/>
    </xf>
    <xf numFmtId="0" fontId="1" fillId="0" borderId="0" xfId="87" applyFont="1" applyFill="1" applyBorder="1" applyAlignment="1" applyProtection="1">
      <alignment vertical="center" shrinkToFit="1"/>
      <protection/>
    </xf>
    <xf numFmtId="0" fontId="32" fillId="0" borderId="0" xfId="87" applyFont="1" applyBorder="1" applyAlignment="1">
      <alignment vertical="center" shrinkToFit="1"/>
      <protection/>
    </xf>
    <xf numFmtId="0" fontId="2" fillId="0" borderId="78" xfId="92" applyFont="1" applyBorder="1" applyAlignment="1">
      <alignment horizontal="center" vertical="center" shrinkToFit="1"/>
      <protection/>
    </xf>
    <xf numFmtId="0" fontId="2" fillId="0" borderId="46" xfId="92" applyFont="1" applyBorder="1" applyAlignment="1">
      <alignment horizontal="center" vertical="center" shrinkToFit="1"/>
      <protection/>
    </xf>
    <xf numFmtId="0" fontId="18" fillId="0" borderId="78" xfId="92" applyFont="1" applyBorder="1" applyAlignment="1">
      <alignment horizontal="center" vertical="center" shrinkToFit="1"/>
      <protection/>
    </xf>
    <xf numFmtId="0" fontId="18" fillId="0" borderId="46" xfId="92" applyFont="1" applyBorder="1" applyAlignment="1">
      <alignment horizontal="center" vertical="center" shrinkToFit="1"/>
      <protection/>
    </xf>
    <xf numFmtId="0" fontId="18" fillId="0" borderId="74" xfId="92" applyFont="1" applyBorder="1" applyAlignment="1">
      <alignment vertical="center" shrinkToFit="1"/>
      <protection/>
    </xf>
    <xf numFmtId="0" fontId="18" fillId="0" borderId="0" xfId="92" applyFont="1" applyBorder="1" applyAlignment="1">
      <alignment vertical="center" shrinkToFit="1"/>
      <protection/>
    </xf>
    <xf numFmtId="0" fontId="35" fillId="0" borderId="0" xfId="92" applyFont="1" applyBorder="1" applyAlignment="1">
      <alignment vertical="center" shrinkToFit="1"/>
      <protection/>
    </xf>
    <xf numFmtId="0" fontId="1" fillId="0" borderId="73" xfId="92" applyFont="1" applyBorder="1" applyAlignment="1">
      <alignment horizontal="center" vertical="center" shrinkToFit="1"/>
      <protection/>
    </xf>
    <xf numFmtId="0" fontId="1" fillId="0" borderId="0" xfId="92" applyFont="1" applyBorder="1" applyAlignment="1">
      <alignment horizontal="center" vertical="center" shrinkToFit="1"/>
      <protection/>
    </xf>
    <xf numFmtId="0" fontId="1" fillId="0" borderId="74" xfId="92" applyFont="1" applyBorder="1" applyAlignment="1">
      <alignment vertical="center" shrinkToFit="1"/>
      <protection/>
    </xf>
    <xf numFmtId="0" fontId="1" fillId="0" borderId="0" xfId="92" applyFont="1" applyBorder="1" applyAlignment="1">
      <alignment vertical="center" shrinkToFit="1"/>
      <protection/>
    </xf>
    <xf numFmtId="0" fontId="33" fillId="0" borderId="0" xfId="92" applyFont="1" applyBorder="1" applyAlignment="1">
      <alignment vertical="center" shrinkToFit="1"/>
      <protection/>
    </xf>
    <xf numFmtId="0" fontId="1" fillId="0" borderId="65" xfId="92" applyFont="1" applyBorder="1" applyAlignment="1">
      <alignment horizontal="center" vertical="center" shrinkToFit="1"/>
      <protection/>
    </xf>
    <xf numFmtId="0" fontId="1" fillId="0" borderId="79" xfId="87" applyFont="1" applyBorder="1" applyAlignment="1">
      <alignment vertical="center"/>
      <protection/>
    </xf>
    <xf numFmtId="0" fontId="0" fillId="0" borderId="0" xfId="87" applyFont="1" applyFill="1" applyBorder="1" applyAlignment="1" applyProtection="1">
      <alignment vertical="center" shrinkToFit="1"/>
      <protection/>
    </xf>
    <xf numFmtId="0" fontId="2" fillId="0" borderId="74" xfId="92" applyFont="1" applyBorder="1" applyAlignment="1">
      <alignment vertical="center" shrinkToFit="1"/>
      <protection/>
    </xf>
    <xf numFmtId="0" fontId="2" fillId="0" borderId="0" xfId="92" applyFont="1" applyBorder="1" applyAlignment="1">
      <alignment vertical="center" shrinkToFit="1"/>
      <protection/>
    </xf>
    <xf numFmtId="0" fontId="29" fillId="0" borderId="0" xfId="92" applyFont="1" applyBorder="1" applyAlignment="1">
      <alignment vertical="center" shrinkToFit="1"/>
      <protection/>
    </xf>
    <xf numFmtId="0" fontId="18" fillId="0" borderId="46" xfId="92" applyFont="1" applyBorder="1" applyAlignment="1">
      <alignment vertical="center" shrinkToFit="1"/>
      <protection/>
    </xf>
    <xf numFmtId="0" fontId="1" fillId="0" borderId="78" xfId="92" applyFont="1" applyBorder="1" applyAlignment="1">
      <alignment horizontal="center" vertical="center" shrinkToFit="1"/>
      <protection/>
    </xf>
    <xf numFmtId="0" fontId="1" fillId="0" borderId="46" xfId="92" applyFont="1" applyBorder="1" applyAlignment="1">
      <alignment horizontal="center" vertical="center" shrinkToFit="1"/>
      <protection/>
    </xf>
    <xf numFmtId="0" fontId="26" fillId="0" borderId="0" xfId="92" applyFont="1" applyBorder="1" applyAlignment="1">
      <alignment vertical="center" shrinkToFit="1"/>
      <protection/>
    </xf>
    <xf numFmtId="0" fontId="1" fillId="0" borderId="46" xfId="92" applyFont="1" applyBorder="1" applyAlignment="1">
      <alignment vertical="center" shrinkToFit="1"/>
      <protection/>
    </xf>
    <xf numFmtId="0" fontId="1" fillId="0" borderId="0" xfId="87" applyFont="1" applyAlignment="1">
      <alignment vertical="center"/>
      <protection/>
    </xf>
    <xf numFmtId="0" fontId="1" fillId="0" borderId="80" xfId="87" applyFont="1" applyFill="1" applyBorder="1" applyAlignment="1">
      <alignment vertical="center" shrinkToFit="1"/>
      <protection/>
    </xf>
    <xf numFmtId="0" fontId="1" fillId="0" borderId="0" xfId="87" applyFont="1" applyFill="1" applyAlignment="1">
      <alignment vertical="center" shrinkToFit="1"/>
      <protection/>
    </xf>
    <xf numFmtId="0" fontId="1" fillId="0" borderId="0" xfId="87" applyFont="1" applyAlignment="1">
      <alignment vertical="center" shrinkToFit="1"/>
      <protection/>
    </xf>
    <xf numFmtId="0" fontId="2" fillId="0" borderId="0" xfId="87" applyFont="1" applyFill="1" applyBorder="1" applyAlignment="1" applyProtection="1">
      <alignment horizontal="center" vertical="center" shrinkToFit="1"/>
      <protection/>
    </xf>
    <xf numFmtId="0" fontId="0" fillId="0" borderId="0" xfId="87" applyFont="1" applyFill="1" applyAlignment="1" applyProtection="1">
      <alignment vertical="center" shrinkToFit="1"/>
      <protection/>
    </xf>
    <xf numFmtId="0" fontId="1" fillId="0" borderId="80" xfId="87" applyFont="1" applyFill="1" applyBorder="1" applyAlignment="1" applyProtection="1">
      <alignment vertical="center" shrinkToFit="1"/>
      <protection/>
    </xf>
    <xf numFmtId="0" fontId="0" fillId="0" borderId="46" xfId="87" applyFont="1" applyFill="1" applyBorder="1" applyAlignment="1" applyProtection="1">
      <alignment vertical="center" shrinkToFit="1"/>
      <protection/>
    </xf>
    <xf numFmtId="0" fontId="28" fillId="0" borderId="0" xfId="92" applyFont="1" applyBorder="1" applyAlignment="1">
      <alignment vertical="center" shrinkToFit="1"/>
      <protection/>
    </xf>
    <xf numFmtId="0" fontId="2" fillId="0" borderId="75" xfId="92" applyFont="1" applyBorder="1" applyAlignment="1">
      <alignment vertical="center" shrinkToFit="1"/>
      <protection/>
    </xf>
    <xf numFmtId="0" fontId="1" fillId="0" borderId="0" xfId="87" applyFont="1" applyFill="1" applyAlignment="1" applyProtection="1">
      <alignment vertical="center" shrinkToFit="1"/>
      <protection/>
    </xf>
    <xf numFmtId="0" fontId="1" fillId="0" borderId="81" xfId="87" applyFont="1" applyFill="1" applyBorder="1" applyAlignment="1" applyProtection="1">
      <alignment vertical="center" shrinkToFit="1"/>
      <protection/>
    </xf>
    <xf numFmtId="0" fontId="1" fillId="0" borderId="46" xfId="92" applyFont="1" applyBorder="1" applyAlignment="1">
      <alignment horizontal="center" vertical="center"/>
      <protection/>
    </xf>
    <xf numFmtId="0" fontId="2" fillId="0" borderId="46" xfId="92" applyFont="1" applyBorder="1" applyAlignment="1">
      <alignment vertical="center" shrinkToFit="1"/>
      <protection/>
    </xf>
    <xf numFmtId="0" fontId="28" fillId="0" borderId="75" xfId="92" applyFont="1" applyBorder="1" applyAlignment="1">
      <alignment vertical="center" shrinkToFit="1"/>
      <protection/>
    </xf>
    <xf numFmtId="0" fontId="18" fillId="0" borderId="75" xfId="92" applyFont="1" applyBorder="1" applyAlignment="1">
      <alignment vertical="center" shrinkToFit="1"/>
      <protection/>
    </xf>
    <xf numFmtId="0" fontId="1" fillId="0" borderId="0" xfId="87" applyFont="1" applyBorder="1" applyAlignment="1">
      <alignment vertical="center"/>
      <protection/>
    </xf>
    <xf numFmtId="0" fontId="0" fillId="0" borderId="0" xfId="87" applyBorder="1">
      <alignment vertical="center"/>
      <protection/>
    </xf>
    <xf numFmtId="0" fontId="0" fillId="0" borderId="82" xfId="87" applyFont="1" applyFill="1" applyBorder="1" applyAlignment="1" applyProtection="1">
      <alignment vertical="center" shrinkToFit="1"/>
      <protection/>
    </xf>
    <xf numFmtId="0" fontId="0" fillId="0" borderId="83" xfId="87" applyFont="1" applyFill="1" applyBorder="1" applyAlignment="1" applyProtection="1">
      <alignment vertical="center" shrinkToFit="1"/>
      <protection/>
    </xf>
    <xf numFmtId="0" fontId="0" fillId="0" borderId="74" xfId="87" applyFont="1" applyFill="1" applyBorder="1" applyAlignment="1" applyProtection="1">
      <alignment vertical="center" shrinkToFit="1"/>
      <protection/>
    </xf>
    <xf numFmtId="0" fontId="0" fillId="0" borderId="84" xfId="87" applyFont="1" applyFill="1" applyBorder="1" applyAlignment="1" applyProtection="1">
      <alignment vertical="center" shrinkToFit="1"/>
      <protection/>
    </xf>
    <xf numFmtId="0" fontId="0" fillId="0" borderId="75" xfId="87" applyFont="1" applyFill="1" applyBorder="1" applyAlignment="1" applyProtection="1">
      <alignment vertical="center" shrinkToFit="1"/>
      <protection/>
    </xf>
    <xf numFmtId="0" fontId="1" fillId="0" borderId="85" xfId="92" applyFont="1" applyBorder="1" applyAlignment="1">
      <alignment horizontal="center" vertical="center"/>
      <protection/>
    </xf>
    <xf numFmtId="0" fontId="1" fillId="0" borderId="23" xfId="92" applyFont="1" applyBorder="1" applyAlignment="1">
      <alignment horizontal="center" vertical="center"/>
      <protection/>
    </xf>
    <xf numFmtId="0" fontId="1" fillId="0" borderId="0" xfId="92" applyFont="1" applyBorder="1" applyAlignment="1">
      <alignment vertical="center"/>
      <protection/>
    </xf>
    <xf numFmtId="0" fontId="0" fillId="0" borderId="46" xfId="92" applyBorder="1">
      <alignment vertical="center"/>
      <protection/>
    </xf>
    <xf numFmtId="0" fontId="1" fillId="0" borderId="86" xfId="92" applyFont="1" applyBorder="1" applyAlignment="1">
      <alignment vertical="center" shrinkToFit="1"/>
      <protection/>
    </xf>
    <xf numFmtId="0" fontId="1" fillId="0" borderId="73" xfId="92" applyFont="1" applyBorder="1" applyAlignment="1">
      <alignment vertical="center" shrinkToFit="1"/>
      <protection/>
    </xf>
    <xf numFmtId="0" fontId="1" fillId="0" borderId="83" xfId="87" applyFont="1" applyFill="1" applyBorder="1" applyAlignment="1">
      <alignment vertical="center" shrinkToFit="1"/>
      <protection/>
    </xf>
    <xf numFmtId="0" fontId="2" fillId="0" borderId="0" xfId="87" applyFont="1" applyFill="1" applyBorder="1" applyAlignment="1" applyProtection="1">
      <alignment vertical="center" shrinkToFit="1"/>
      <protection/>
    </xf>
    <xf numFmtId="0" fontId="1" fillId="0" borderId="75" xfId="87" applyFont="1" applyFill="1" applyBorder="1" applyAlignment="1" applyProtection="1">
      <alignment vertical="center" shrinkToFit="1"/>
      <protection/>
    </xf>
    <xf numFmtId="0" fontId="0" fillId="0" borderId="87" xfId="87" applyBorder="1">
      <alignment vertical="center"/>
      <protection/>
    </xf>
    <xf numFmtId="0" fontId="2" fillId="0" borderId="20" xfId="92" applyFont="1" applyBorder="1" applyAlignment="1">
      <alignment vertical="center" shrinkToFit="1"/>
      <protection/>
    </xf>
    <xf numFmtId="0" fontId="1" fillId="0" borderId="88" xfId="87" applyFont="1" applyBorder="1" applyAlignment="1">
      <alignment vertical="center"/>
      <protection/>
    </xf>
    <xf numFmtId="0" fontId="18" fillId="0" borderId="20" xfId="92" applyFont="1" applyBorder="1" applyAlignment="1">
      <alignment vertical="center" shrinkToFit="1"/>
      <protection/>
    </xf>
    <xf numFmtId="0" fontId="1" fillId="0" borderId="20" xfId="92" applyFont="1" applyBorder="1" applyAlignment="1">
      <alignment vertical="center" shrinkToFit="1"/>
      <protection/>
    </xf>
    <xf numFmtId="0" fontId="1" fillId="0" borderId="89" xfId="92" applyFont="1" applyBorder="1" applyAlignment="1">
      <alignment vertical="center" shrinkToFit="1"/>
      <protection/>
    </xf>
    <xf numFmtId="0" fontId="4" fillId="0" borderId="0" xfId="87" applyFont="1" applyBorder="1">
      <alignment vertical="center"/>
      <protection/>
    </xf>
    <xf numFmtId="0" fontId="3" fillId="0" borderId="74" xfId="87" applyFont="1" applyBorder="1" applyAlignment="1">
      <alignment vertical="center" shrinkToFit="1"/>
      <protection/>
    </xf>
    <xf numFmtId="0" fontId="3" fillId="0" borderId="53" xfId="87" applyFont="1" applyBorder="1">
      <alignment vertical="center"/>
      <protection/>
    </xf>
    <xf numFmtId="0" fontId="3" fillId="0" borderId="53" xfId="87" applyFont="1" applyBorder="1" applyAlignment="1">
      <alignment vertical="center"/>
      <protection/>
    </xf>
    <xf numFmtId="0" fontId="3" fillId="0" borderId="75" xfId="87" applyFont="1" applyBorder="1" applyAlignment="1">
      <alignment vertical="center" shrinkToFit="1"/>
      <protection/>
    </xf>
    <xf numFmtId="0" fontId="27" fillId="0" borderId="75" xfId="87" applyFont="1" applyBorder="1" applyAlignment="1">
      <alignment vertical="center" shrinkToFit="1"/>
      <protection/>
    </xf>
    <xf numFmtId="0" fontId="3" fillId="0" borderId="74" xfId="87" applyFont="1" applyBorder="1" applyAlignment="1">
      <alignment horizontal="center" vertical="center" shrinkToFit="1"/>
      <protection/>
    </xf>
    <xf numFmtId="0" fontId="25" fillId="0" borderId="53" xfId="87" applyFont="1" applyBorder="1" applyAlignment="1">
      <alignment horizontal="center" vertical="center"/>
      <protection/>
    </xf>
    <xf numFmtId="0" fontId="25" fillId="0" borderId="65" xfId="87" applyFont="1" applyBorder="1" applyAlignment="1">
      <alignment horizontal="center" vertical="center"/>
      <protection/>
    </xf>
    <xf numFmtId="0" fontId="38" fillId="0" borderId="0" xfId="87" applyFont="1">
      <alignment vertical="center"/>
      <protection/>
    </xf>
    <xf numFmtId="0" fontId="2" fillId="0" borderId="0" xfId="87" applyFont="1" applyBorder="1" applyAlignment="1">
      <alignment vertical="center"/>
      <protection/>
    </xf>
    <xf numFmtId="0" fontId="3" fillId="0" borderId="90" xfId="87" applyFont="1" applyBorder="1">
      <alignment vertical="center"/>
      <protection/>
    </xf>
    <xf numFmtId="0" fontId="1" fillId="0" borderId="91" xfId="87" applyFont="1" applyBorder="1">
      <alignment vertical="center"/>
      <protection/>
    </xf>
    <xf numFmtId="0" fontId="3" fillId="0" borderId="0" xfId="87" applyNumberFormat="1" applyFont="1" applyBorder="1">
      <alignment vertical="center"/>
      <protection/>
    </xf>
    <xf numFmtId="0" fontId="3" fillId="0" borderId="0" xfId="87" applyNumberFormat="1" applyFont="1" applyFill="1" applyBorder="1" applyAlignment="1" applyProtection="1">
      <alignment vertical="center" shrinkToFit="1"/>
      <protection/>
    </xf>
    <xf numFmtId="0" fontId="9" fillId="0" borderId="0" xfId="87" applyNumberFormat="1" applyFont="1" applyFill="1" applyBorder="1" applyAlignment="1" applyProtection="1">
      <alignment horizontal="center" vertical="center" shrinkToFit="1"/>
      <protection/>
    </xf>
    <xf numFmtId="0" fontId="1" fillId="0" borderId="0" xfId="87" applyNumberFormat="1" applyFont="1" applyFill="1" applyBorder="1" applyAlignment="1" applyProtection="1">
      <alignment horizontal="center" vertical="center" shrinkToFit="1"/>
      <protection/>
    </xf>
    <xf numFmtId="0" fontId="1" fillId="0" borderId="73" xfId="87" applyFont="1" applyFill="1" applyBorder="1" applyAlignment="1" applyProtection="1">
      <alignment vertical="center" shrinkToFit="1"/>
      <protection/>
    </xf>
    <xf numFmtId="0" fontId="0" fillId="0" borderId="79" xfId="87" applyFont="1" applyFill="1" applyBorder="1" applyAlignment="1" applyProtection="1">
      <alignment vertical="center" shrinkToFit="1"/>
      <protection/>
    </xf>
    <xf numFmtId="0" fontId="0" fillId="0" borderId="73" xfId="87" applyBorder="1">
      <alignment vertical="center"/>
      <protection/>
    </xf>
    <xf numFmtId="0" fontId="1" fillId="0" borderId="83" xfId="87" applyFont="1" applyFill="1" applyBorder="1" applyAlignment="1">
      <alignment horizontal="center" vertical="center" shrinkToFit="1"/>
      <protection/>
    </xf>
    <xf numFmtId="0" fontId="0" fillId="0" borderId="73" xfId="87" applyFont="1" applyFill="1" applyBorder="1" applyAlignment="1" applyProtection="1">
      <alignment vertical="center" shrinkToFit="1"/>
      <protection/>
    </xf>
    <xf numFmtId="0" fontId="0" fillId="0" borderId="92" xfId="87" applyBorder="1">
      <alignment vertical="center"/>
      <protection/>
    </xf>
    <xf numFmtId="0" fontId="0" fillId="0" borderId="93" xfId="87" applyBorder="1">
      <alignment vertical="center"/>
      <protection/>
    </xf>
    <xf numFmtId="0" fontId="0" fillId="0" borderId="0" xfId="87" applyNumberFormat="1" applyBorder="1">
      <alignment vertical="center"/>
      <protection/>
    </xf>
    <xf numFmtId="0" fontId="1" fillId="0" borderId="75" xfId="87" applyNumberFormat="1" applyFont="1" applyFill="1" applyBorder="1" applyAlignment="1">
      <alignment vertical="center" shrinkToFit="1"/>
      <protection/>
    </xf>
    <xf numFmtId="0" fontId="0" fillId="0" borderId="75" xfId="87" applyNumberFormat="1" applyFont="1" applyFill="1" applyBorder="1" applyAlignment="1" applyProtection="1">
      <alignment vertical="center" shrinkToFit="1"/>
      <protection/>
    </xf>
    <xf numFmtId="0" fontId="0" fillId="0" borderId="0" xfId="87" applyNumberFormat="1" applyFont="1" applyFill="1" applyBorder="1" applyAlignment="1" applyProtection="1">
      <alignment vertical="center" shrinkToFit="1"/>
      <protection/>
    </xf>
    <xf numFmtId="0" fontId="1" fillId="0" borderId="0" xfId="87" applyNumberFormat="1" applyFont="1" applyFill="1" applyBorder="1" applyAlignment="1">
      <alignment horizontal="center" vertical="center" shrinkToFit="1"/>
      <protection/>
    </xf>
    <xf numFmtId="0" fontId="0" fillId="0" borderId="73" xfId="87" applyNumberFormat="1" applyFont="1" applyFill="1" applyBorder="1" applyAlignment="1" applyProtection="1">
      <alignment vertical="center" shrinkToFit="1"/>
      <protection/>
    </xf>
    <xf numFmtId="0" fontId="1" fillId="0" borderId="0" xfId="87" applyNumberFormat="1" applyFont="1" applyFill="1" applyBorder="1" applyAlignment="1" applyProtection="1">
      <alignment vertical="center" shrinkToFit="1"/>
      <protection/>
    </xf>
    <xf numFmtId="0" fontId="0" fillId="0" borderId="94" xfId="87" applyNumberFormat="1" applyFont="1" applyFill="1" applyBorder="1" applyAlignment="1" applyProtection="1">
      <alignment vertical="center" shrinkToFit="1"/>
      <protection/>
    </xf>
    <xf numFmtId="0" fontId="0" fillId="0" borderId="94" xfId="87" applyFont="1" applyFill="1" applyBorder="1" applyAlignment="1" applyProtection="1">
      <alignment vertical="center" shrinkToFit="1"/>
      <protection/>
    </xf>
    <xf numFmtId="0" fontId="1" fillId="0" borderId="46" xfId="87" applyFont="1" applyFill="1" applyBorder="1" applyAlignment="1" applyProtection="1">
      <alignment vertical="center" shrinkToFit="1"/>
      <protection/>
    </xf>
    <xf numFmtId="0" fontId="1" fillId="0" borderId="95" xfId="87" applyNumberFormat="1" applyFont="1" applyFill="1" applyBorder="1" applyAlignment="1" applyProtection="1">
      <alignment vertical="center" shrinkToFit="1"/>
      <protection/>
    </xf>
    <xf numFmtId="0" fontId="1" fillId="0" borderId="57" xfId="87" applyNumberFormat="1" applyFont="1" applyFill="1" applyBorder="1" applyAlignment="1" applyProtection="1">
      <alignment vertical="center" shrinkToFit="1"/>
      <protection/>
    </xf>
    <xf numFmtId="0" fontId="1" fillId="0" borderId="74" xfId="87" applyFont="1" applyFill="1" applyBorder="1" applyAlignment="1" applyProtection="1">
      <alignment vertical="center" shrinkToFit="1"/>
      <protection/>
    </xf>
    <xf numFmtId="0" fontId="0" fillId="0" borderId="96" xfId="87" applyFont="1" applyFill="1" applyBorder="1" applyAlignment="1" applyProtection="1">
      <alignment vertical="center" shrinkToFit="1"/>
      <protection/>
    </xf>
    <xf numFmtId="0" fontId="1" fillId="0" borderId="97" xfId="87" applyFont="1" applyFill="1" applyBorder="1" applyAlignment="1" applyProtection="1">
      <alignment vertical="center" shrinkToFit="1"/>
      <protection/>
    </xf>
    <xf numFmtId="0" fontId="1" fillId="0" borderId="83" xfId="87" applyFont="1" applyFill="1" applyBorder="1" applyAlignment="1" applyProtection="1">
      <alignment vertical="center" shrinkToFit="1"/>
      <protection/>
    </xf>
    <xf numFmtId="0" fontId="0" fillId="0" borderId="98" xfId="87" applyFont="1" applyFill="1" applyBorder="1" applyAlignment="1" applyProtection="1">
      <alignment vertical="center" shrinkToFit="1"/>
      <protection/>
    </xf>
    <xf numFmtId="0" fontId="0" fillId="0" borderId="0" xfId="87" applyFont="1" applyAlignment="1">
      <alignment vertical="center"/>
      <protection/>
    </xf>
    <xf numFmtId="0" fontId="0" fillId="0" borderId="0" xfId="87" applyAlignment="1">
      <alignment vertical="center"/>
      <protection/>
    </xf>
    <xf numFmtId="0" fontId="1" fillId="0" borderId="99" xfId="87" applyNumberFormat="1" applyFont="1" applyFill="1" applyBorder="1" applyAlignment="1" applyProtection="1">
      <alignment vertical="center" shrinkToFit="1"/>
      <protection/>
    </xf>
    <xf numFmtId="0" fontId="1" fillId="0" borderId="83" xfId="87" applyNumberFormat="1" applyFont="1" applyFill="1" applyBorder="1" applyAlignment="1" applyProtection="1">
      <alignment vertical="center" shrinkToFit="1"/>
      <protection/>
    </xf>
    <xf numFmtId="0" fontId="1" fillId="0" borderId="100" xfId="87" applyNumberFormat="1" applyFont="1" applyFill="1" applyBorder="1" applyAlignment="1" applyProtection="1">
      <alignment vertical="center" shrinkToFit="1"/>
      <protection/>
    </xf>
    <xf numFmtId="0" fontId="1" fillId="0" borderId="101" xfId="87" applyNumberFormat="1" applyFont="1" applyFill="1" applyBorder="1" applyAlignment="1" applyProtection="1">
      <alignment vertical="center" shrinkToFit="1"/>
      <protection/>
    </xf>
    <xf numFmtId="0" fontId="1" fillId="0" borderId="0" xfId="87" applyNumberFormat="1" applyFont="1" applyFill="1" applyAlignment="1" applyProtection="1">
      <alignment vertical="center" shrinkToFit="1"/>
      <protection/>
    </xf>
    <xf numFmtId="0" fontId="1" fillId="0" borderId="29" xfId="87" applyNumberFormat="1" applyFont="1" applyFill="1" applyBorder="1" applyAlignment="1" applyProtection="1">
      <alignment vertical="center" shrinkToFit="1"/>
      <protection/>
    </xf>
    <xf numFmtId="0" fontId="1" fillId="0" borderId="102" xfId="87" applyNumberFormat="1" applyFont="1" applyFill="1" applyBorder="1" applyAlignment="1" applyProtection="1">
      <alignment vertical="center" shrinkToFit="1"/>
      <protection/>
    </xf>
    <xf numFmtId="0" fontId="1" fillId="0" borderId="79" xfId="87" applyNumberFormat="1" applyFont="1" applyFill="1" applyBorder="1" applyAlignment="1" applyProtection="1">
      <alignment vertical="center" shrinkToFit="1"/>
      <protection/>
    </xf>
    <xf numFmtId="0" fontId="1" fillId="0" borderId="0" xfId="87" applyFont="1" applyFill="1" applyBorder="1" applyAlignment="1">
      <alignment vertical="center" shrinkToFit="1"/>
      <protection/>
    </xf>
    <xf numFmtId="0" fontId="0" fillId="0" borderId="81" xfId="87" applyFont="1" applyFill="1" applyBorder="1" applyAlignment="1" applyProtection="1">
      <alignment vertical="center" shrinkToFit="1"/>
      <protection/>
    </xf>
    <xf numFmtId="0" fontId="0" fillId="0" borderId="103" xfId="87" applyFont="1" applyFill="1" applyBorder="1" applyAlignment="1" applyProtection="1">
      <alignment vertical="center" shrinkToFit="1"/>
      <protection/>
    </xf>
    <xf numFmtId="0" fontId="1" fillId="0" borderId="75" xfId="87" applyFont="1" applyBorder="1" applyAlignment="1">
      <alignment vertical="center"/>
      <protection/>
    </xf>
    <xf numFmtId="0" fontId="0" fillId="0" borderId="103" xfId="87" applyNumberFormat="1" applyFont="1" applyFill="1" applyBorder="1" applyAlignment="1" applyProtection="1">
      <alignment vertical="center" shrinkToFit="1"/>
      <protection/>
    </xf>
    <xf numFmtId="0" fontId="1" fillId="0" borderId="86" xfId="87" applyFont="1" applyFill="1" applyBorder="1" applyAlignment="1" applyProtection="1">
      <alignment vertical="center" shrinkToFit="1"/>
      <protection/>
    </xf>
    <xf numFmtId="0" fontId="1" fillId="0" borderId="94" xfId="87" applyFont="1" applyFill="1" applyBorder="1" applyAlignment="1">
      <alignment vertical="center" shrinkToFit="1"/>
      <protection/>
    </xf>
    <xf numFmtId="0" fontId="0" fillId="0" borderId="104" xfId="87" applyFont="1" applyFill="1" applyBorder="1" applyAlignment="1" applyProtection="1">
      <alignment vertical="center" shrinkToFit="1"/>
      <protection/>
    </xf>
    <xf numFmtId="0" fontId="1" fillId="0" borderId="105" xfId="87" applyNumberFormat="1" applyFont="1" applyFill="1" applyBorder="1" applyAlignment="1" applyProtection="1">
      <alignment vertical="center" shrinkToFit="1"/>
      <protection/>
    </xf>
    <xf numFmtId="0" fontId="1" fillId="0" borderId="95" xfId="87" applyFont="1" applyFill="1" applyBorder="1" applyAlignment="1" applyProtection="1">
      <alignment vertical="center" shrinkToFit="1"/>
      <protection/>
    </xf>
    <xf numFmtId="0" fontId="1" fillId="0" borderId="79" xfId="87" applyFont="1" applyFill="1" applyBorder="1" applyAlignment="1" applyProtection="1">
      <alignment vertical="center" shrinkToFit="1"/>
      <protection/>
    </xf>
    <xf numFmtId="0" fontId="1" fillId="0" borderId="103" xfId="87" applyNumberFormat="1" applyFont="1" applyFill="1" applyBorder="1" applyAlignment="1" applyProtection="1">
      <alignment vertical="center" shrinkToFit="1"/>
      <protection/>
    </xf>
    <xf numFmtId="0" fontId="0" fillId="0" borderId="86" xfId="87" applyFont="1" applyFill="1" applyBorder="1" applyAlignment="1" applyProtection="1">
      <alignment vertical="center" shrinkToFit="1"/>
      <protection/>
    </xf>
    <xf numFmtId="0" fontId="0" fillId="0" borderId="80" xfId="87" applyFont="1" applyFill="1" applyBorder="1" applyAlignment="1" applyProtection="1">
      <alignment vertical="center" shrinkToFit="1"/>
      <protection/>
    </xf>
    <xf numFmtId="0" fontId="0" fillId="0" borderId="0" xfId="87" applyBorder="1" applyAlignment="1">
      <alignment vertical="center"/>
      <protection/>
    </xf>
    <xf numFmtId="0" fontId="2" fillId="0" borderId="0" xfId="87" applyFont="1" applyBorder="1" applyAlignment="1">
      <alignment horizontal="center" vertical="center"/>
      <protection/>
    </xf>
    <xf numFmtId="0" fontId="0" fillId="0" borderId="57" xfId="87" applyFont="1" applyFill="1" applyBorder="1" applyAlignment="1" applyProtection="1">
      <alignment vertical="center" shrinkToFit="1"/>
      <protection/>
    </xf>
    <xf numFmtId="0" fontId="0" fillId="0" borderId="29" xfId="87" applyFont="1" applyFill="1" applyBorder="1" applyAlignment="1" applyProtection="1">
      <alignment vertical="center" shrinkToFit="1"/>
      <protection/>
    </xf>
    <xf numFmtId="0" fontId="0" fillId="0" borderId="106" xfId="87" applyFont="1" applyFill="1" applyBorder="1" applyAlignment="1" applyProtection="1">
      <alignment vertical="center" shrinkToFit="1"/>
      <protection/>
    </xf>
    <xf numFmtId="0" fontId="0" fillId="0" borderId="107" xfId="87" applyFont="1" applyFill="1" applyBorder="1" applyAlignment="1" applyProtection="1">
      <alignment vertical="center" shrinkToFit="1"/>
      <protection/>
    </xf>
    <xf numFmtId="0" fontId="0" fillId="0" borderId="101" xfId="87" applyFont="1" applyFill="1" applyBorder="1" applyAlignment="1" applyProtection="1">
      <alignment vertical="center" shrinkToFit="1"/>
      <protection/>
    </xf>
    <xf numFmtId="0" fontId="0" fillId="0" borderId="95" xfId="87" applyFont="1" applyFill="1" applyBorder="1" applyAlignment="1" applyProtection="1">
      <alignment vertical="center" shrinkToFit="1"/>
      <protection/>
    </xf>
    <xf numFmtId="56" fontId="1" fillId="0" borderId="0" xfId="87" applyNumberFormat="1" applyFont="1" applyFill="1" applyBorder="1" applyAlignment="1" applyProtection="1">
      <alignment vertical="center" shrinkToFit="1"/>
      <protection/>
    </xf>
    <xf numFmtId="56" fontId="1" fillId="0" borderId="75" xfId="87" applyNumberFormat="1" applyFont="1" applyFill="1" applyBorder="1" applyAlignment="1" applyProtection="1">
      <alignment vertical="center" shrinkToFit="1"/>
      <protection/>
    </xf>
    <xf numFmtId="56" fontId="1" fillId="0" borderId="79" xfId="87" applyNumberFormat="1" applyFont="1" applyFill="1" applyBorder="1" applyAlignment="1" applyProtection="1">
      <alignment vertical="center" shrinkToFit="1"/>
      <protection/>
    </xf>
    <xf numFmtId="0" fontId="1" fillId="0" borderId="108" xfId="87" applyNumberFormat="1" applyFont="1" applyFill="1" applyBorder="1" applyAlignment="1" applyProtection="1">
      <alignment vertical="center" shrinkToFit="1"/>
      <protection/>
    </xf>
    <xf numFmtId="0" fontId="1" fillId="0" borderId="0" xfId="87" applyNumberFormat="1" applyFont="1" applyBorder="1" applyAlignment="1">
      <alignment vertical="center"/>
      <protection/>
    </xf>
    <xf numFmtId="0" fontId="1" fillId="0" borderId="0" xfId="87" applyNumberFormat="1" applyFont="1" applyBorder="1" applyAlignment="1">
      <alignment vertical="center" shrinkToFit="1"/>
      <protection/>
    </xf>
    <xf numFmtId="0" fontId="0" fillId="0" borderId="82" xfId="87" applyNumberFormat="1" applyFont="1" applyFill="1" applyBorder="1" applyAlignment="1" applyProtection="1">
      <alignment vertical="center" shrinkToFit="1"/>
      <protection/>
    </xf>
    <xf numFmtId="0" fontId="0" fillId="0" borderId="80" xfId="87" applyNumberFormat="1" applyFont="1" applyFill="1" applyBorder="1" applyAlignment="1" applyProtection="1">
      <alignment vertical="center" shrinkToFit="1"/>
      <protection/>
    </xf>
    <xf numFmtId="0" fontId="0" fillId="0" borderId="84" xfId="87" applyNumberFormat="1" applyFont="1" applyFill="1" applyBorder="1" applyAlignment="1" applyProtection="1">
      <alignment vertical="center" shrinkToFit="1"/>
      <protection/>
    </xf>
    <xf numFmtId="0" fontId="1" fillId="0" borderId="108" xfId="87" applyFont="1" applyFill="1" applyBorder="1" applyAlignment="1" applyProtection="1">
      <alignment vertical="center" shrinkToFit="1"/>
      <protection/>
    </xf>
    <xf numFmtId="0" fontId="1" fillId="0" borderId="109" xfId="87" applyFont="1" applyFill="1" applyBorder="1" applyAlignment="1" applyProtection="1">
      <alignment vertical="center" shrinkToFit="1"/>
      <protection/>
    </xf>
    <xf numFmtId="0" fontId="9" fillId="0" borderId="0" xfId="87" applyFont="1" applyFill="1" applyBorder="1" applyAlignment="1" applyProtection="1">
      <alignment vertical="center" shrinkToFit="1"/>
      <protection/>
    </xf>
    <xf numFmtId="0" fontId="0" fillId="0" borderId="110" xfId="87" applyFont="1" applyFill="1" applyBorder="1" applyAlignment="1" applyProtection="1">
      <alignment vertical="center" shrinkToFit="1"/>
      <protection/>
    </xf>
    <xf numFmtId="0" fontId="0" fillId="0" borderId="83" xfId="87" applyNumberFormat="1" applyFont="1" applyFill="1" applyBorder="1" applyAlignment="1" applyProtection="1">
      <alignment vertical="center" shrinkToFit="1"/>
      <protection/>
    </xf>
    <xf numFmtId="0" fontId="1" fillId="0" borderId="83" xfId="87" applyNumberFormat="1" applyFont="1" applyFill="1" applyBorder="1" applyAlignment="1">
      <alignment vertical="center" shrinkToFit="1"/>
      <protection/>
    </xf>
    <xf numFmtId="0" fontId="9" fillId="0" borderId="111" xfId="87" applyFont="1" applyFill="1" applyBorder="1" applyAlignment="1" applyProtection="1">
      <alignment horizontal="center" vertical="center" shrinkToFit="1"/>
      <protection/>
    </xf>
    <xf numFmtId="0" fontId="38" fillId="0" borderId="0" xfId="87" applyNumberFormat="1" applyFont="1" applyBorder="1">
      <alignment vertical="center"/>
      <protection/>
    </xf>
    <xf numFmtId="0" fontId="40" fillId="0" borderId="0" xfId="87" applyNumberFormat="1" applyFont="1" applyBorder="1">
      <alignment vertical="center"/>
      <protection/>
    </xf>
    <xf numFmtId="0" fontId="40" fillId="0" borderId="0" xfId="87" applyFont="1" applyBorder="1">
      <alignment vertical="center"/>
      <protection/>
    </xf>
    <xf numFmtId="0" fontId="0" fillId="0" borderId="112" xfId="87" applyBorder="1">
      <alignment vertical="center"/>
      <protection/>
    </xf>
    <xf numFmtId="0" fontId="1" fillId="0" borderId="0" xfId="87" applyFont="1" applyFill="1" applyBorder="1" applyAlignment="1" applyProtection="1" quotePrefix="1">
      <alignment vertical="center" shrinkToFit="1"/>
      <protection/>
    </xf>
    <xf numFmtId="0" fontId="1" fillId="0" borderId="0" xfId="0" applyFont="1" applyAlignment="1">
      <alignment vertical="center" wrapText="1"/>
    </xf>
    <xf numFmtId="182" fontId="0" fillId="0" borderId="71" xfId="87" applyNumberFormat="1" applyBorder="1" applyAlignment="1">
      <alignment horizontal="center" vertical="center"/>
      <protection/>
    </xf>
    <xf numFmtId="0" fontId="0" fillId="0" borderId="71" xfId="87" applyBorder="1" applyAlignment="1">
      <alignment horizontal="center" vertical="center"/>
      <protection/>
    </xf>
    <xf numFmtId="0" fontId="1" fillId="0" borderId="113" xfId="87" applyFont="1" applyFill="1" applyBorder="1" applyAlignment="1" applyProtection="1">
      <alignment horizontal="center" vertical="center" shrinkToFit="1"/>
      <protection/>
    </xf>
    <xf numFmtId="0" fontId="1" fillId="0" borderId="75" xfId="87" applyFont="1" applyFill="1" applyBorder="1" applyAlignment="1" applyProtection="1">
      <alignment horizontal="center" vertical="center" shrinkToFit="1"/>
      <protection/>
    </xf>
    <xf numFmtId="0" fontId="0" fillId="0" borderId="0" xfId="87" applyAlignment="1">
      <alignment horizontal="center" vertical="center"/>
      <protection/>
    </xf>
    <xf numFmtId="0" fontId="26" fillId="0" borderId="73" xfId="87" applyFont="1" applyBorder="1" applyAlignment="1">
      <alignment horizontal="center" vertical="center" shrinkToFit="1"/>
      <protection/>
    </xf>
    <xf numFmtId="0" fontId="26" fillId="0" borderId="0" xfId="87" applyFont="1" applyBorder="1" applyAlignment="1">
      <alignment horizontal="center" vertical="center" shrinkToFit="1"/>
      <protection/>
    </xf>
    <xf numFmtId="0" fontId="27" fillId="0" borderId="0" xfId="87" applyFont="1" applyBorder="1" applyAlignment="1">
      <alignment horizontal="center" vertical="center" shrinkToFit="1"/>
      <protection/>
    </xf>
    <xf numFmtId="0" fontId="29" fillId="0" borderId="73" xfId="87" applyFont="1" applyBorder="1" applyAlignment="1">
      <alignment horizontal="center" vertical="center" shrinkToFit="1"/>
      <protection/>
    </xf>
    <xf numFmtId="0" fontId="29" fillId="0" borderId="0" xfId="87" applyFont="1" applyBorder="1" applyAlignment="1">
      <alignment horizontal="center" vertical="center" shrinkToFit="1"/>
      <protection/>
    </xf>
    <xf numFmtId="0" fontId="3" fillId="0" borderId="86" xfId="87" applyFont="1" applyBorder="1" applyAlignment="1">
      <alignment horizontal="center" vertical="center" wrapText="1" shrinkToFit="1"/>
      <protection/>
    </xf>
    <xf numFmtId="0" fontId="3" fillId="0" borderId="73" xfId="87" applyFont="1" applyBorder="1" applyAlignment="1">
      <alignment horizontal="center" vertical="center" wrapText="1" shrinkToFit="1"/>
      <protection/>
    </xf>
    <xf numFmtId="0" fontId="3" fillId="0" borderId="78" xfId="87" applyFont="1" applyBorder="1" applyAlignment="1">
      <alignment horizontal="center" vertical="center" wrapText="1" shrinkToFit="1"/>
      <protection/>
    </xf>
    <xf numFmtId="0" fontId="3" fillId="0" borderId="74" xfId="87" applyFont="1" applyBorder="1" applyAlignment="1">
      <alignment horizontal="center" vertical="center" wrapText="1" shrinkToFit="1"/>
      <protection/>
    </xf>
    <xf numFmtId="0" fontId="3" fillId="0" borderId="0" xfId="87" applyFont="1" applyBorder="1" applyAlignment="1">
      <alignment horizontal="center" vertical="center" wrapText="1" shrinkToFit="1"/>
      <protection/>
    </xf>
    <xf numFmtId="0" fontId="3" fillId="0" borderId="46" xfId="87" applyFont="1" applyBorder="1" applyAlignment="1">
      <alignment horizontal="center" vertical="center" wrapText="1" shrinkToFit="1"/>
      <protection/>
    </xf>
    <xf numFmtId="0" fontId="3" fillId="0" borderId="84" xfId="87" applyFont="1" applyBorder="1" applyAlignment="1">
      <alignment horizontal="center" vertical="center" wrapText="1" shrinkToFit="1"/>
      <protection/>
    </xf>
    <xf numFmtId="0" fontId="3" fillId="0" borderId="75" xfId="87" applyFont="1" applyBorder="1" applyAlignment="1">
      <alignment horizontal="center" vertical="center" wrapText="1" shrinkToFit="1"/>
      <protection/>
    </xf>
    <xf numFmtId="0" fontId="3" fillId="0" borderId="98" xfId="87" applyFont="1" applyBorder="1" applyAlignment="1">
      <alignment horizontal="center" vertical="center" wrapText="1" shrinkToFit="1"/>
      <protection/>
    </xf>
    <xf numFmtId="0" fontId="28" fillId="0" borderId="73" xfId="87" applyFont="1" applyBorder="1" applyAlignment="1">
      <alignment horizontal="center" vertical="center" shrinkToFit="1"/>
      <protection/>
    </xf>
    <xf numFmtId="0" fontId="28" fillId="0" borderId="0" xfId="87" applyFont="1" applyBorder="1" applyAlignment="1">
      <alignment horizontal="center" vertical="center" shrinkToFit="1"/>
      <protection/>
    </xf>
    <xf numFmtId="0" fontId="3" fillId="0" borderId="114" xfId="87" applyFont="1" applyBorder="1" applyAlignment="1">
      <alignment horizontal="center" vertical="center"/>
      <protection/>
    </xf>
    <xf numFmtId="0" fontId="3" fillId="0" borderId="53" xfId="87" applyFont="1" applyBorder="1" applyAlignment="1">
      <alignment horizontal="center" vertical="center"/>
      <protection/>
    </xf>
    <xf numFmtId="0" fontId="3" fillId="0" borderId="74" xfId="87" applyFont="1" applyBorder="1" applyAlignment="1">
      <alignment horizontal="center" vertical="center"/>
      <protection/>
    </xf>
    <xf numFmtId="0" fontId="3" fillId="0" borderId="0" xfId="87" applyFont="1" applyBorder="1" applyAlignment="1">
      <alignment horizontal="center" vertical="center"/>
      <protection/>
    </xf>
    <xf numFmtId="0" fontId="1" fillId="0" borderId="73" xfId="87" applyFont="1" applyBorder="1" applyAlignment="1">
      <alignment horizontal="center" vertical="center" shrinkToFit="1"/>
      <protection/>
    </xf>
    <xf numFmtId="0" fontId="1" fillId="0" borderId="0" xfId="87" applyFont="1" applyBorder="1" applyAlignment="1">
      <alignment horizontal="center" vertical="center" shrinkToFit="1"/>
      <protection/>
    </xf>
    <xf numFmtId="0" fontId="3" fillId="0" borderId="0" xfId="87" applyFont="1" applyBorder="1" applyAlignment="1">
      <alignment horizontal="center" vertical="center" shrinkToFit="1"/>
      <protection/>
    </xf>
    <xf numFmtId="0" fontId="3" fillId="0" borderId="46" xfId="87" applyFont="1" applyBorder="1" applyAlignment="1">
      <alignment horizontal="center" vertical="center" shrinkToFit="1"/>
      <protection/>
    </xf>
    <xf numFmtId="0" fontId="2" fillId="0" borderId="0" xfId="87" applyFont="1" applyBorder="1" applyAlignment="1">
      <alignment horizontal="center" vertical="center" shrinkToFit="1"/>
      <protection/>
    </xf>
    <xf numFmtId="0" fontId="18" fillId="0" borderId="0" xfId="87" applyFont="1" applyBorder="1" applyAlignment="1">
      <alignment horizontal="center" vertical="center" shrinkToFit="1"/>
      <protection/>
    </xf>
    <xf numFmtId="0" fontId="18" fillId="0" borderId="46" xfId="87" applyFont="1" applyBorder="1" applyAlignment="1">
      <alignment horizontal="center" vertical="center" shrinkToFit="1"/>
      <protection/>
    </xf>
    <xf numFmtId="0" fontId="1" fillId="0" borderId="46" xfId="87" applyFont="1" applyBorder="1" applyAlignment="1">
      <alignment horizontal="center" vertical="center" shrinkToFit="1"/>
      <protection/>
    </xf>
    <xf numFmtId="0" fontId="18" fillId="0" borderId="73" xfId="87" applyFont="1" applyBorder="1" applyAlignment="1">
      <alignment horizontal="center" vertical="center" shrinkToFit="1"/>
      <protection/>
    </xf>
    <xf numFmtId="0" fontId="18" fillId="0" borderId="78" xfId="87" applyFont="1" applyBorder="1" applyAlignment="1">
      <alignment horizontal="center" vertical="center" shrinkToFit="1"/>
      <protection/>
    </xf>
    <xf numFmtId="0" fontId="3" fillId="0" borderId="46" xfId="87" applyFont="1" applyBorder="1" applyAlignment="1">
      <alignment horizontal="center" vertical="center"/>
      <protection/>
    </xf>
    <xf numFmtId="0" fontId="3" fillId="0" borderId="84" xfId="87" applyFont="1" applyBorder="1" applyAlignment="1">
      <alignment horizontal="center" vertical="center"/>
      <protection/>
    </xf>
    <xf numFmtId="0" fontId="3" fillId="0" borderId="75" xfId="87" applyFont="1" applyBorder="1" applyAlignment="1">
      <alignment horizontal="center" vertical="center"/>
      <protection/>
    </xf>
    <xf numFmtId="0" fontId="3" fillId="0" borderId="98" xfId="87" applyFont="1" applyBorder="1" applyAlignment="1">
      <alignment horizontal="center" vertical="center"/>
      <protection/>
    </xf>
    <xf numFmtId="0" fontId="3" fillId="0" borderId="73" xfId="87" applyFont="1" applyBorder="1" applyAlignment="1">
      <alignment horizontal="center" vertical="center" shrinkToFit="1"/>
      <protection/>
    </xf>
    <xf numFmtId="0" fontId="3" fillId="0" borderId="78" xfId="87" applyFont="1" applyBorder="1" applyAlignment="1">
      <alignment horizontal="center" vertical="center" shrinkToFit="1"/>
      <protection/>
    </xf>
    <xf numFmtId="0" fontId="27" fillId="0" borderId="73" xfId="87" applyFont="1" applyBorder="1" applyAlignment="1">
      <alignment horizontal="center" vertical="center" shrinkToFit="1"/>
      <protection/>
    </xf>
    <xf numFmtId="0" fontId="3" fillId="0" borderId="72" xfId="87" applyFont="1" applyBorder="1" applyAlignment="1">
      <alignment horizontal="center" vertical="center"/>
      <protection/>
    </xf>
    <xf numFmtId="0" fontId="3" fillId="0" borderId="115" xfId="87" applyFont="1" applyBorder="1" applyAlignment="1">
      <alignment horizontal="center" vertical="center" shrinkToFit="1"/>
      <protection/>
    </xf>
    <xf numFmtId="0" fontId="3" fillId="0" borderId="116" xfId="87" applyFont="1" applyBorder="1" applyAlignment="1">
      <alignment horizontal="center" vertical="center" shrinkToFit="1"/>
      <protection/>
    </xf>
    <xf numFmtId="0" fontId="3" fillId="0" borderId="117" xfId="87" applyFont="1" applyBorder="1" applyAlignment="1">
      <alignment horizontal="center" vertical="center" shrinkToFit="1"/>
      <protection/>
    </xf>
    <xf numFmtId="0" fontId="3" fillId="0" borderId="118" xfId="87" applyFont="1" applyBorder="1" applyAlignment="1">
      <alignment horizontal="center" vertical="center" shrinkToFit="1"/>
      <protection/>
    </xf>
    <xf numFmtId="0" fontId="3" fillId="0" borderId="119" xfId="87" applyFont="1" applyBorder="1" applyAlignment="1">
      <alignment horizontal="center" vertical="center" shrinkToFit="1"/>
      <protection/>
    </xf>
    <xf numFmtId="0" fontId="3" fillId="0" borderId="120" xfId="87" applyFont="1" applyBorder="1" applyAlignment="1">
      <alignment horizontal="center" vertical="center" shrinkToFit="1"/>
      <protection/>
    </xf>
    <xf numFmtId="0" fontId="2" fillId="0" borderId="46" xfId="87" applyFont="1" applyBorder="1" applyAlignment="1">
      <alignment horizontal="center" vertical="center" shrinkToFit="1"/>
      <protection/>
    </xf>
    <xf numFmtId="0" fontId="37" fillId="0" borderId="53" xfId="87" applyFont="1" applyBorder="1" applyAlignment="1">
      <alignment horizontal="center" vertical="center"/>
      <protection/>
    </xf>
    <xf numFmtId="0" fontId="14" fillId="0" borderId="53" xfId="87" applyFont="1" applyBorder="1" applyAlignment="1">
      <alignment horizontal="center" vertical="center"/>
      <protection/>
    </xf>
    <xf numFmtId="0" fontId="14" fillId="0" borderId="65" xfId="87" applyFont="1" applyBorder="1" applyAlignment="1">
      <alignment horizontal="center" vertical="center"/>
      <protection/>
    </xf>
    <xf numFmtId="183" fontId="3" fillId="0" borderId="86" xfId="87" applyNumberFormat="1" applyFont="1" applyBorder="1" applyAlignment="1">
      <alignment horizontal="center" vertical="center" shrinkToFit="1"/>
      <protection/>
    </xf>
    <xf numFmtId="183" fontId="3" fillId="0" borderId="73" xfId="87" applyNumberFormat="1" applyFont="1" applyBorder="1" applyAlignment="1">
      <alignment horizontal="center" vertical="center" shrinkToFit="1"/>
      <protection/>
    </xf>
    <xf numFmtId="183" fontId="3" fillId="0" borderId="74" xfId="87" applyNumberFormat="1" applyFont="1" applyBorder="1" applyAlignment="1">
      <alignment horizontal="center" vertical="center" shrinkToFit="1"/>
      <protection/>
    </xf>
    <xf numFmtId="183" fontId="3" fillId="0" borderId="0" xfId="87" applyNumberFormat="1" applyFont="1" applyBorder="1" applyAlignment="1">
      <alignment horizontal="center" vertical="center" shrinkToFit="1"/>
      <protection/>
    </xf>
    <xf numFmtId="184" fontId="3" fillId="0" borderId="73" xfId="87" applyNumberFormat="1" applyFont="1" applyBorder="1" applyAlignment="1">
      <alignment horizontal="center" vertical="center"/>
      <protection/>
    </xf>
    <xf numFmtId="184" fontId="3" fillId="0" borderId="121" xfId="87" applyNumberFormat="1" applyFont="1" applyBorder="1" applyAlignment="1">
      <alignment horizontal="center" vertical="center"/>
      <protection/>
    </xf>
    <xf numFmtId="184" fontId="3" fillId="0" borderId="0" xfId="87" applyNumberFormat="1" applyFont="1" applyBorder="1" applyAlignment="1">
      <alignment horizontal="center" vertical="center"/>
      <protection/>
    </xf>
    <xf numFmtId="184" fontId="3" fillId="0" borderId="71" xfId="87" applyNumberFormat="1" applyFont="1" applyBorder="1" applyAlignment="1">
      <alignment horizontal="center" vertical="center"/>
      <protection/>
    </xf>
    <xf numFmtId="182" fontId="3" fillId="0" borderId="77" xfId="87" applyNumberFormat="1" applyFont="1" applyBorder="1" applyAlignment="1">
      <alignment horizontal="center" vertical="center"/>
      <protection/>
    </xf>
    <xf numFmtId="0" fontId="3" fillId="0" borderId="77" xfId="87" applyFont="1" applyBorder="1" applyAlignment="1">
      <alignment horizontal="center" vertical="center"/>
      <protection/>
    </xf>
    <xf numFmtId="0" fontId="33" fillId="0" borderId="73" xfId="92" applyFont="1" applyBorder="1" applyAlignment="1">
      <alignment horizontal="center" vertical="center" shrinkToFit="1"/>
      <protection/>
    </xf>
    <xf numFmtId="0" fontId="33" fillId="0" borderId="0" xfId="92" applyFont="1" applyBorder="1" applyAlignment="1">
      <alignment horizontal="center" vertical="center" shrinkToFit="1"/>
      <protection/>
    </xf>
    <xf numFmtId="0" fontId="32" fillId="0" borderId="73" xfId="87" applyFont="1" applyBorder="1" applyAlignment="1">
      <alignment horizontal="center" vertical="center" shrinkToFit="1"/>
      <protection/>
    </xf>
    <xf numFmtId="0" fontId="32" fillId="0" borderId="0" xfId="87" applyFont="1" applyBorder="1" applyAlignment="1">
      <alignment horizontal="center" vertical="center" shrinkToFit="1"/>
      <protection/>
    </xf>
    <xf numFmtId="0" fontId="33" fillId="0" borderId="73" xfId="87" applyFont="1" applyBorder="1" applyAlignment="1">
      <alignment horizontal="center" vertical="center" shrinkToFit="1"/>
      <protection/>
    </xf>
    <xf numFmtId="0" fontId="33" fillId="0" borderId="0" xfId="87" applyFont="1" applyBorder="1" applyAlignment="1">
      <alignment horizontal="center" vertical="center" shrinkToFit="1"/>
      <protection/>
    </xf>
    <xf numFmtId="0" fontId="34" fillId="0" borderId="0" xfId="87" applyFont="1" applyBorder="1" applyAlignment="1">
      <alignment horizontal="center" vertical="center" shrinkToFit="1"/>
      <protection/>
    </xf>
    <xf numFmtId="0" fontId="33" fillId="0" borderId="65" xfId="92" applyFont="1" applyBorder="1" applyAlignment="1">
      <alignment horizontal="center" vertical="center" shrinkToFit="1"/>
      <protection/>
    </xf>
    <xf numFmtId="0" fontId="29" fillId="0" borderId="73" xfId="92" applyFont="1" applyBorder="1" applyAlignment="1">
      <alignment horizontal="center" vertical="center" shrinkToFit="1"/>
      <protection/>
    </xf>
    <xf numFmtId="0" fontId="29" fillId="0" borderId="0" xfId="92" applyFont="1" applyBorder="1" applyAlignment="1">
      <alignment horizontal="center" vertical="center" shrinkToFit="1"/>
      <protection/>
    </xf>
    <xf numFmtId="0" fontId="26" fillId="0" borderId="73" xfId="92" applyFont="1" applyBorder="1" applyAlignment="1">
      <alignment horizontal="center" vertical="center" shrinkToFit="1"/>
      <protection/>
    </xf>
    <xf numFmtId="0" fontId="26" fillId="0" borderId="0" xfId="92" applyFont="1" applyBorder="1" applyAlignment="1">
      <alignment horizontal="center" vertical="center" shrinkToFit="1"/>
      <protection/>
    </xf>
    <xf numFmtId="0" fontId="26" fillId="0" borderId="65" xfId="92" applyFont="1" applyBorder="1" applyAlignment="1">
      <alignment horizontal="center" vertical="center" shrinkToFit="1"/>
      <protection/>
    </xf>
    <xf numFmtId="0" fontId="28" fillId="0" borderId="73" xfId="92" applyFont="1" applyBorder="1" applyAlignment="1">
      <alignment horizontal="center" vertical="center" shrinkToFit="1"/>
      <protection/>
    </xf>
    <xf numFmtId="0" fontId="28" fillId="0" borderId="0" xfId="92" applyFont="1" applyBorder="1" applyAlignment="1">
      <alignment horizontal="center" vertical="center" shrinkToFit="1"/>
      <protection/>
    </xf>
    <xf numFmtId="0" fontId="1" fillId="0" borderId="74" xfId="92" applyFont="1" applyBorder="1" applyAlignment="1">
      <alignment horizontal="center" vertical="center" shrinkToFit="1"/>
      <protection/>
    </xf>
    <xf numFmtId="0" fontId="1" fillId="0" borderId="0" xfId="92" applyFont="1" applyBorder="1" applyAlignment="1">
      <alignment horizontal="center" vertical="center" shrinkToFit="1"/>
      <protection/>
    </xf>
    <xf numFmtId="0" fontId="1" fillId="0" borderId="73" xfId="92" applyFont="1" applyBorder="1" applyAlignment="1">
      <alignment horizontal="center" vertical="center" shrinkToFit="1"/>
      <protection/>
    </xf>
    <xf numFmtId="0" fontId="1" fillId="0" borderId="0" xfId="87" applyFont="1" applyAlignment="1">
      <alignment horizontal="center" vertical="center"/>
      <protection/>
    </xf>
    <xf numFmtId="0" fontId="1" fillId="0" borderId="82" xfId="87" applyFont="1" applyFill="1" applyBorder="1" applyAlignment="1" applyProtection="1" quotePrefix="1">
      <alignment horizontal="center" vertical="center" shrinkToFit="1"/>
      <protection/>
    </xf>
    <xf numFmtId="0" fontId="1" fillId="0" borderId="83" xfId="87" applyFont="1" applyFill="1" applyBorder="1" applyAlignment="1" applyProtection="1">
      <alignment horizontal="center" vertical="center" shrinkToFit="1"/>
      <protection/>
    </xf>
    <xf numFmtId="0" fontId="1" fillId="0" borderId="80" xfId="87" applyFont="1" applyFill="1" applyBorder="1" applyAlignment="1" applyProtection="1">
      <alignment horizontal="center" vertical="center" shrinkToFit="1"/>
      <protection/>
    </xf>
    <xf numFmtId="0" fontId="1" fillId="0" borderId="0" xfId="87" applyFont="1" applyFill="1" applyBorder="1" applyAlignment="1" applyProtection="1">
      <alignment horizontal="center" vertical="center" shrinkToFit="1"/>
      <protection/>
    </xf>
    <xf numFmtId="0" fontId="1" fillId="0" borderId="0" xfId="87" applyFont="1" applyBorder="1" applyAlignment="1">
      <alignment horizontal="center" vertical="center"/>
      <protection/>
    </xf>
    <xf numFmtId="0" fontId="1" fillId="0" borderId="29" xfId="87" applyFont="1" applyFill="1" applyBorder="1" applyAlignment="1" applyProtection="1">
      <alignment horizontal="center" vertical="center" shrinkToFit="1"/>
      <protection/>
    </xf>
    <xf numFmtId="0" fontId="1" fillId="0" borderId="79" xfId="87" applyFont="1" applyFill="1" applyBorder="1" applyAlignment="1" applyProtection="1">
      <alignment horizontal="center" vertical="center" shrinkToFit="1"/>
      <protection/>
    </xf>
    <xf numFmtId="0" fontId="1" fillId="0" borderId="107" xfId="87" applyFont="1" applyFill="1" applyBorder="1" applyAlignment="1" applyProtection="1">
      <alignment horizontal="center" vertical="center" shrinkToFit="1"/>
      <protection/>
    </xf>
    <xf numFmtId="0" fontId="1" fillId="0" borderId="79" xfId="87" applyFont="1" applyBorder="1" applyAlignment="1">
      <alignment horizontal="center" vertical="center" shrinkToFit="1"/>
      <protection/>
    </xf>
    <xf numFmtId="0" fontId="1" fillId="0" borderId="46" xfId="92" applyFont="1" applyBorder="1" applyAlignment="1">
      <alignment horizontal="center" vertical="center" shrinkToFit="1"/>
      <protection/>
    </xf>
    <xf numFmtId="0" fontId="1" fillId="0" borderId="65" xfId="92" applyFont="1" applyBorder="1" applyAlignment="1">
      <alignment horizontal="center" vertical="center" shrinkToFit="1"/>
      <protection/>
    </xf>
    <xf numFmtId="0" fontId="1" fillId="0" borderId="49" xfId="92" applyFont="1" applyBorder="1" applyAlignment="1">
      <alignment horizontal="center" vertical="center" shrinkToFit="1"/>
      <protection/>
    </xf>
    <xf numFmtId="0" fontId="18" fillId="0" borderId="74" xfId="87" applyFont="1" applyBorder="1" applyAlignment="1">
      <alignment horizontal="center" vertical="center" shrinkToFit="1"/>
      <protection/>
    </xf>
    <xf numFmtId="0" fontId="1" fillId="0" borderId="88" xfId="87" applyFont="1" applyBorder="1" applyAlignment="1">
      <alignment horizontal="left" vertical="center" wrapText="1"/>
      <protection/>
    </xf>
    <xf numFmtId="0" fontId="1" fillId="0" borderId="0" xfId="87" applyFont="1" applyBorder="1" applyAlignment="1">
      <alignment horizontal="left" vertical="center" wrapText="1"/>
      <protection/>
    </xf>
    <xf numFmtId="0" fontId="1" fillId="0" borderId="88" xfId="87" applyFont="1" applyBorder="1" applyAlignment="1">
      <alignment horizontal="center" vertical="center" wrapText="1"/>
      <protection/>
    </xf>
    <xf numFmtId="0" fontId="1" fillId="0" borderId="88" xfId="87" applyFont="1" applyBorder="1" applyAlignment="1">
      <alignment horizontal="center" vertical="center"/>
      <protection/>
    </xf>
    <xf numFmtId="0" fontId="1" fillId="0" borderId="122" xfId="92" applyFont="1" applyBorder="1" applyAlignment="1">
      <alignment horizontal="center" vertical="center" shrinkToFit="1"/>
      <protection/>
    </xf>
    <xf numFmtId="0" fontId="1" fillId="0" borderId="86" xfId="92" applyFont="1" applyBorder="1" applyAlignment="1">
      <alignment horizontal="center" vertical="center" shrinkToFit="1"/>
      <protection/>
    </xf>
    <xf numFmtId="0" fontId="1" fillId="0" borderId="78" xfId="92" applyFont="1" applyBorder="1" applyAlignment="1">
      <alignment horizontal="center" vertical="center" shrinkToFit="1"/>
      <protection/>
    </xf>
    <xf numFmtId="0" fontId="1" fillId="0" borderId="89" xfId="92" applyFont="1" applyBorder="1" applyAlignment="1">
      <alignment horizontal="center" vertical="center" shrinkToFit="1"/>
      <protection/>
    </xf>
    <xf numFmtId="0" fontId="1" fillId="0" borderId="20" xfId="92" applyFont="1" applyBorder="1" applyAlignment="1">
      <alignment horizontal="center" vertical="center" shrinkToFit="1"/>
      <protection/>
    </xf>
    <xf numFmtId="0" fontId="1" fillId="0" borderId="123" xfId="92" applyFont="1" applyBorder="1" applyAlignment="1">
      <alignment horizontal="center" vertical="center" shrinkToFit="1"/>
      <protection/>
    </xf>
    <xf numFmtId="0" fontId="3" fillId="0" borderId="124" xfId="92" applyFont="1" applyBorder="1" applyAlignment="1">
      <alignment horizontal="center" vertical="center" shrinkToFit="1"/>
      <protection/>
    </xf>
    <xf numFmtId="0" fontId="3" fillId="0" borderId="73" xfId="92" applyFont="1" applyBorder="1" applyAlignment="1">
      <alignment horizontal="center" vertical="center" shrinkToFit="1"/>
      <protection/>
    </xf>
    <xf numFmtId="0" fontId="3" fillId="0" borderId="78" xfId="92" applyFont="1" applyBorder="1" applyAlignment="1">
      <alignment horizontal="center" vertical="center" shrinkToFit="1"/>
      <protection/>
    </xf>
    <xf numFmtId="0" fontId="3" fillId="0" borderId="87" xfId="92" applyFont="1" applyBorder="1" applyAlignment="1">
      <alignment horizontal="center" vertical="center" shrinkToFit="1"/>
      <protection/>
    </xf>
    <xf numFmtId="0" fontId="3" fillId="0" borderId="0" xfId="92" applyFont="1" applyBorder="1" applyAlignment="1">
      <alignment horizontal="center" vertical="center" shrinkToFit="1"/>
      <protection/>
    </xf>
    <xf numFmtId="0" fontId="3" fillId="0" borderId="46" xfId="92" applyFont="1" applyBorder="1" applyAlignment="1">
      <alignment horizontal="center" vertical="center" shrinkToFit="1"/>
      <protection/>
    </xf>
    <xf numFmtId="0" fontId="1" fillId="0" borderId="86" xfId="87" applyFont="1" applyBorder="1" applyAlignment="1">
      <alignment horizontal="center" vertical="center" shrinkToFit="1"/>
      <protection/>
    </xf>
    <xf numFmtId="0" fontId="1" fillId="0" borderId="74" xfId="87" applyFont="1" applyBorder="1" applyAlignment="1">
      <alignment horizontal="center" vertical="center" shrinkToFit="1"/>
      <protection/>
    </xf>
    <xf numFmtId="0" fontId="1" fillId="0" borderId="78" xfId="87" applyFont="1" applyBorder="1" applyAlignment="1">
      <alignment horizontal="center" vertical="center" shrinkToFit="1"/>
      <protection/>
    </xf>
    <xf numFmtId="0" fontId="1" fillId="0" borderId="115" xfId="92" applyFont="1" applyBorder="1" applyAlignment="1">
      <alignment horizontal="center" vertical="center" shrinkToFit="1"/>
      <protection/>
    </xf>
    <xf numFmtId="0" fontId="1" fillId="0" borderId="116" xfId="92" applyFont="1" applyBorder="1" applyAlignment="1">
      <alignment horizontal="center" vertical="center" shrinkToFit="1"/>
      <protection/>
    </xf>
    <xf numFmtId="0" fontId="1" fillId="0" borderId="117" xfId="92" applyFont="1" applyBorder="1" applyAlignment="1">
      <alignment horizontal="center" vertical="center" shrinkToFit="1"/>
      <protection/>
    </xf>
    <xf numFmtId="0" fontId="1" fillId="0" borderId="118" xfId="92" applyFont="1" applyBorder="1" applyAlignment="1">
      <alignment horizontal="center" vertical="center" shrinkToFit="1"/>
      <protection/>
    </xf>
    <xf numFmtId="0" fontId="1" fillId="0" borderId="119" xfId="92" applyFont="1" applyBorder="1" applyAlignment="1">
      <alignment horizontal="center" vertical="center" shrinkToFit="1"/>
      <protection/>
    </xf>
    <xf numFmtId="0" fontId="1" fillId="0" borderId="120" xfId="92" applyFont="1" applyBorder="1" applyAlignment="1">
      <alignment horizontal="center" vertical="center" shrinkToFit="1"/>
      <protection/>
    </xf>
    <xf numFmtId="0" fontId="1" fillId="0" borderId="125" xfId="92" applyFont="1" applyBorder="1" applyAlignment="1">
      <alignment horizontal="center" vertical="center" shrinkToFit="1"/>
      <protection/>
    </xf>
    <xf numFmtId="0" fontId="1" fillId="0" borderId="126" xfId="92" applyFont="1" applyBorder="1" applyAlignment="1">
      <alignment horizontal="center" vertical="center" shrinkToFit="1"/>
      <protection/>
    </xf>
    <xf numFmtId="0" fontId="1" fillId="0" borderId="127" xfId="92" applyFont="1" applyBorder="1" applyAlignment="1">
      <alignment horizontal="center" vertical="center" shrinkToFit="1"/>
      <protection/>
    </xf>
    <xf numFmtId="0" fontId="18" fillId="0" borderId="0" xfId="92" applyFont="1" applyBorder="1" applyAlignment="1">
      <alignment horizontal="center" vertical="center" shrinkToFit="1"/>
      <protection/>
    </xf>
    <xf numFmtId="0" fontId="18" fillId="0" borderId="74" xfId="92" applyFont="1" applyBorder="1" applyAlignment="1">
      <alignment horizontal="center" vertical="center" shrinkToFit="1"/>
      <protection/>
    </xf>
    <xf numFmtId="0" fontId="18" fillId="0" borderId="46" xfId="92" applyFont="1" applyBorder="1" applyAlignment="1">
      <alignment horizontal="center" vertical="center" shrinkToFit="1"/>
      <protection/>
    </xf>
    <xf numFmtId="0" fontId="18" fillId="0" borderId="87" xfId="92" applyFont="1" applyBorder="1" applyAlignment="1">
      <alignment horizontal="center" vertical="center" shrinkToFit="1"/>
      <protection/>
    </xf>
    <xf numFmtId="0" fontId="18" fillId="0" borderId="128" xfId="92" applyFont="1" applyBorder="1" applyAlignment="1">
      <alignment horizontal="center" vertical="center" shrinkToFit="1"/>
      <protection/>
    </xf>
    <xf numFmtId="0" fontId="18" fillId="0" borderId="75" xfId="92" applyFont="1" applyBorder="1" applyAlignment="1">
      <alignment horizontal="center" vertical="center" shrinkToFit="1"/>
      <protection/>
    </xf>
    <xf numFmtId="0" fontId="18" fillId="0" borderId="98" xfId="92" applyFont="1" applyBorder="1" applyAlignment="1">
      <alignment horizontal="center" vertical="center" shrinkToFit="1"/>
      <protection/>
    </xf>
    <xf numFmtId="0" fontId="18" fillId="0" borderId="20" xfId="92" applyFont="1" applyBorder="1" applyAlignment="1">
      <alignment horizontal="center" vertical="center" shrinkToFit="1"/>
      <protection/>
    </xf>
    <xf numFmtId="0" fontId="35" fillId="0" borderId="0" xfId="92" applyFont="1" applyBorder="1" applyAlignment="1">
      <alignment horizontal="center" vertical="center" shrinkToFit="1"/>
      <protection/>
    </xf>
    <xf numFmtId="0" fontId="18" fillId="0" borderId="86" xfId="92" applyFont="1" applyBorder="1" applyAlignment="1">
      <alignment horizontal="center" vertical="center" shrinkToFit="1"/>
      <protection/>
    </xf>
    <xf numFmtId="0" fontId="18" fillId="0" borderId="73" xfId="92" applyFont="1" applyBorder="1" applyAlignment="1">
      <alignment horizontal="center" vertical="center" shrinkToFit="1"/>
      <protection/>
    </xf>
    <xf numFmtId="0" fontId="18" fillId="0" borderId="78" xfId="92" applyFont="1" applyBorder="1" applyAlignment="1">
      <alignment horizontal="center" vertical="center" shrinkToFit="1"/>
      <protection/>
    </xf>
    <xf numFmtId="0" fontId="18" fillId="0" borderId="86" xfId="87" applyFont="1" applyBorder="1" applyAlignment="1">
      <alignment horizontal="center" vertical="center" shrinkToFit="1"/>
      <protection/>
    </xf>
    <xf numFmtId="0" fontId="35" fillId="0" borderId="73" xfId="92" applyFont="1" applyBorder="1" applyAlignment="1">
      <alignment horizontal="center" vertical="center" shrinkToFit="1"/>
      <protection/>
    </xf>
    <xf numFmtId="0" fontId="18" fillId="0" borderId="89" xfId="92" applyFont="1" applyBorder="1" applyAlignment="1">
      <alignment horizontal="center" vertical="center" shrinkToFit="1"/>
      <protection/>
    </xf>
    <xf numFmtId="0" fontId="18" fillId="0" borderId="115" xfId="92" applyFont="1" applyBorder="1" applyAlignment="1">
      <alignment horizontal="center" vertical="center" shrinkToFit="1"/>
      <protection/>
    </xf>
    <xf numFmtId="0" fontId="36" fillId="0" borderId="116" xfId="0" applyFont="1" applyBorder="1" applyAlignment="1">
      <alignment vertical="center"/>
    </xf>
    <xf numFmtId="0" fontId="36" fillId="0" borderId="117" xfId="0" applyFont="1" applyBorder="1" applyAlignment="1">
      <alignment vertical="center"/>
    </xf>
    <xf numFmtId="0" fontId="36" fillId="0" borderId="118" xfId="0" applyFont="1" applyBorder="1" applyAlignment="1">
      <alignment vertical="center"/>
    </xf>
    <xf numFmtId="0" fontId="36" fillId="0" borderId="119" xfId="0" applyFont="1" applyBorder="1" applyAlignment="1">
      <alignment vertical="center"/>
    </xf>
    <xf numFmtId="0" fontId="36" fillId="0" borderId="120" xfId="0" applyFont="1" applyBorder="1" applyAlignment="1">
      <alignment vertical="center"/>
    </xf>
    <xf numFmtId="0" fontId="36" fillId="0" borderId="125" xfId="0" applyFont="1" applyBorder="1" applyAlignment="1">
      <alignment vertical="center"/>
    </xf>
    <xf numFmtId="0" fontId="36" fillId="0" borderId="126" xfId="0" applyFont="1" applyBorder="1" applyAlignment="1">
      <alignment vertical="center"/>
    </xf>
    <xf numFmtId="0" fontId="36" fillId="0" borderId="127" xfId="0" applyFont="1" applyBorder="1" applyAlignment="1">
      <alignment vertical="center"/>
    </xf>
    <xf numFmtId="0" fontId="2" fillId="0" borderId="74" xfId="87" applyFont="1" applyBorder="1" applyAlignment="1">
      <alignment horizontal="center" vertical="center" shrinkToFit="1"/>
      <protection/>
    </xf>
    <xf numFmtId="0" fontId="2" fillId="0" borderId="74" xfId="92" applyFont="1" applyBorder="1" applyAlignment="1">
      <alignment horizontal="center" vertical="center" shrinkToFit="1"/>
      <protection/>
    </xf>
    <xf numFmtId="0" fontId="2" fillId="0" borderId="0" xfId="92" applyFont="1" applyBorder="1" applyAlignment="1">
      <alignment horizontal="center" vertical="center" shrinkToFit="1"/>
      <protection/>
    </xf>
    <xf numFmtId="0" fontId="2" fillId="0" borderId="46" xfId="92" applyFont="1" applyBorder="1" applyAlignment="1">
      <alignment horizontal="center" vertical="center" shrinkToFit="1"/>
      <protection/>
    </xf>
    <xf numFmtId="0" fontId="2" fillId="0" borderId="20" xfId="92" applyFont="1" applyBorder="1" applyAlignment="1">
      <alignment horizontal="center" vertical="center" shrinkToFit="1"/>
      <protection/>
    </xf>
    <xf numFmtId="0" fontId="2" fillId="0" borderId="73" xfId="87" applyFont="1" applyBorder="1" applyAlignment="1">
      <alignment horizontal="center" vertical="center" shrinkToFit="1"/>
      <protection/>
    </xf>
    <xf numFmtId="0" fontId="2" fillId="0" borderId="73" xfId="92" applyFont="1" applyBorder="1" applyAlignment="1">
      <alignment horizontal="center" vertical="center" shrinkToFit="1"/>
      <protection/>
    </xf>
    <xf numFmtId="0" fontId="2" fillId="0" borderId="89" xfId="92" applyFont="1" applyBorder="1" applyAlignment="1">
      <alignment horizontal="center" vertical="center" shrinkToFit="1"/>
      <protection/>
    </xf>
    <xf numFmtId="0" fontId="2" fillId="0" borderId="87" xfId="92" applyFont="1" applyBorder="1" applyAlignment="1">
      <alignment horizontal="center" vertical="center" shrinkToFit="1"/>
      <protection/>
    </xf>
    <xf numFmtId="0" fontId="2" fillId="0" borderId="128" xfId="92" applyFont="1" applyBorder="1" applyAlignment="1">
      <alignment horizontal="center" vertical="center" shrinkToFit="1"/>
      <protection/>
    </xf>
    <xf numFmtId="0" fontId="2" fillId="0" borderId="75" xfId="92" applyFont="1" applyBorder="1" applyAlignment="1">
      <alignment horizontal="center" vertical="center" shrinkToFit="1"/>
      <protection/>
    </xf>
    <xf numFmtId="0" fontId="2" fillId="0" borderId="86" xfId="92" applyFont="1" applyBorder="1" applyAlignment="1">
      <alignment horizontal="center" vertical="center" shrinkToFit="1"/>
      <protection/>
    </xf>
    <xf numFmtId="0" fontId="2" fillId="0" borderId="78" xfId="92" applyFont="1" applyBorder="1" applyAlignment="1">
      <alignment horizontal="center" vertical="center" shrinkToFit="1"/>
      <protection/>
    </xf>
    <xf numFmtId="0" fontId="1" fillId="0" borderId="114" xfId="92" applyFont="1" applyBorder="1" applyAlignment="1">
      <alignment horizontal="center" vertical="center"/>
      <protection/>
    </xf>
    <xf numFmtId="0" fontId="1" fillId="0" borderId="53" xfId="92" applyFont="1" applyBorder="1" applyAlignment="1">
      <alignment horizontal="center" vertical="center"/>
      <protection/>
    </xf>
    <xf numFmtId="0" fontId="1" fillId="0" borderId="72" xfId="92" applyFont="1" applyBorder="1" applyAlignment="1">
      <alignment horizontal="center" vertical="center"/>
      <protection/>
    </xf>
    <xf numFmtId="0" fontId="1" fillId="0" borderId="74" xfId="92" applyFont="1" applyBorder="1" applyAlignment="1">
      <alignment horizontal="center" vertical="center"/>
      <protection/>
    </xf>
    <xf numFmtId="0" fontId="1" fillId="0" borderId="0" xfId="92" applyFont="1" applyBorder="1" applyAlignment="1">
      <alignment horizontal="center" vertical="center"/>
      <protection/>
    </xf>
    <xf numFmtId="0" fontId="1" fillId="0" borderId="46" xfId="92" applyFont="1" applyBorder="1" applyAlignment="1">
      <alignment horizontal="center" vertical="center"/>
      <protection/>
    </xf>
    <xf numFmtId="0" fontId="2" fillId="0" borderId="86" xfId="87" applyFont="1" applyBorder="1" applyAlignment="1">
      <alignment horizontal="center" vertical="center" shrinkToFit="1"/>
      <protection/>
    </xf>
    <xf numFmtId="0" fontId="2" fillId="0" borderId="78" xfId="87" applyFont="1" applyBorder="1" applyAlignment="1">
      <alignment horizontal="center" vertical="center" shrinkToFit="1"/>
      <protection/>
    </xf>
    <xf numFmtId="0" fontId="1" fillId="0" borderId="0" xfId="87" applyFont="1" applyFill="1" applyAlignment="1" applyProtection="1">
      <alignment horizontal="center" vertical="center" shrinkToFit="1"/>
      <protection/>
    </xf>
    <xf numFmtId="0" fontId="39" fillId="0" borderId="0" xfId="87" applyFont="1" applyFill="1" applyBorder="1" applyAlignment="1" applyProtection="1">
      <alignment horizontal="center" vertical="center" shrinkToFit="1"/>
      <protection/>
    </xf>
    <xf numFmtId="0" fontId="39" fillId="0" borderId="46" xfId="87" applyFont="1" applyFill="1" applyBorder="1" applyAlignment="1" applyProtection="1">
      <alignment horizontal="center" vertical="center" shrinkToFit="1"/>
      <protection/>
    </xf>
    <xf numFmtId="0" fontId="39" fillId="0" borderId="79" xfId="87" applyFont="1" applyFill="1" applyBorder="1" applyAlignment="1" applyProtection="1">
      <alignment horizontal="center" vertical="center" shrinkToFit="1"/>
      <protection/>
    </xf>
    <xf numFmtId="0" fontId="39" fillId="0" borderId="108" xfId="87" applyFont="1" applyFill="1" applyBorder="1" applyAlignment="1" applyProtection="1">
      <alignment horizontal="center" vertical="center" shrinkToFit="1"/>
      <protection/>
    </xf>
    <xf numFmtId="0" fontId="1" fillId="0" borderId="74" xfId="87" applyFont="1" applyFill="1" applyBorder="1" applyAlignment="1" applyProtection="1">
      <alignment horizontal="center" vertical="center" shrinkToFit="1"/>
      <protection/>
    </xf>
    <xf numFmtId="0" fontId="1" fillId="0" borderId="129" xfId="92" applyFont="1" applyBorder="1" applyAlignment="1">
      <alignment horizontal="center" vertical="center"/>
      <protection/>
    </xf>
    <xf numFmtId="0" fontId="1" fillId="0" borderId="20" xfId="92" applyFont="1" applyBorder="1" applyAlignment="1">
      <alignment horizontal="center" vertical="center"/>
      <protection/>
    </xf>
    <xf numFmtId="0" fontId="1" fillId="0" borderId="84" xfId="92" applyFont="1" applyBorder="1" applyAlignment="1">
      <alignment horizontal="center" vertical="center"/>
      <protection/>
    </xf>
    <xf numFmtId="0" fontId="1" fillId="0" borderId="75" xfId="92" applyFont="1" applyBorder="1" applyAlignment="1">
      <alignment horizontal="center" vertical="center"/>
      <protection/>
    </xf>
    <xf numFmtId="0" fontId="1" fillId="0" borderId="130" xfId="92" applyFont="1" applyBorder="1" applyAlignment="1">
      <alignment horizontal="center" vertical="center"/>
      <protection/>
    </xf>
    <xf numFmtId="0" fontId="18" fillId="0" borderId="124" xfId="87" applyFont="1" applyBorder="1" applyAlignment="1">
      <alignment horizontal="center" vertical="center" shrinkToFit="1"/>
      <protection/>
    </xf>
    <xf numFmtId="0" fontId="18" fillId="0" borderId="87" xfId="87" applyFont="1" applyBorder="1" applyAlignment="1">
      <alignment horizontal="center" vertical="center" shrinkToFit="1"/>
      <protection/>
    </xf>
    <xf numFmtId="0" fontId="18" fillId="0" borderId="115" xfId="87" applyFont="1" applyBorder="1" applyAlignment="1">
      <alignment horizontal="center" vertical="center" shrinkToFit="1"/>
      <protection/>
    </xf>
    <xf numFmtId="0" fontId="18" fillId="0" borderId="116" xfId="87" applyFont="1" applyBorder="1" applyAlignment="1">
      <alignment horizontal="center" vertical="center" shrinkToFit="1"/>
      <protection/>
    </xf>
    <xf numFmtId="0" fontId="18" fillId="0" borderId="117" xfId="87" applyFont="1" applyBorder="1" applyAlignment="1">
      <alignment horizontal="center" vertical="center" shrinkToFit="1"/>
      <protection/>
    </xf>
    <xf numFmtId="0" fontId="18" fillId="0" borderId="118" xfId="87" applyFont="1" applyBorder="1" applyAlignment="1">
      <alignment horizontal="center" vertical="center" shrinkToFit="1"/>
      <protection/>
    </xf>
    <xf numFmtId="0" fontId="18" fillId="0" borderId="119" xfId="87" applyFont="1" applyBorder="1" applyAlignment="1">
      <alignment horizontal="center" vertical="center" shrinkToFit="1"/>
      <protection/>
    </xf>
    <xf numFmtId="0" fontId="18" fillId="0" borderId="120" xfId="87" applyFont="1" applyBorder="1" applyAlignment="1">
      <alignment horizontal="center" vertical="center" shrinkToFit="1"/>
      <protection/>
    </xf>
    <xf numFmtId="0" fontId="18" fillId="0" borderId="125" xfId="87" applyFont="1" applyBorder="1" applyAlignment="1">
      <alignment horizontal="center" vertical="center" shrinkToFit="1"/>
      <protection/>
    </xf>
    <xf numFmtId="0" fontId="18" fillId="0" borderId="126" xfId="87" applyFont="1" applyBorder="1" applyAlignment="1">
      <alignment horizontal="center" vertical="center" shrinkToFit="1"/>
      <protection/>
    </xf>
    <xf numFmtId="0" fontId="18" fillId="0" borderId="127" xfId="87" applyFont="1" applyBorder="1" applyAlignment="1">
      <alignment horizontal="center" vertical="center" shrinkToFit="1"/>
      <protection/>
    </xf>
    <xf numFmtId="0" fontId="14" fillId="0" borderId="0" xfId="87" applyFont="1" applyBorder="1" applyAlignment="1">
      <alignment horizontal="center" vertical="center"/>
      <protection/>
    </xf>
    <xf numFmtId="0" fontId="1" fillId="0" borderId="83" xfId="87" applyFont="1" applyFill="1" applyBorder="1" applyAlignment="1">
      <alignment horizontal="center" vertical="center" shrinkToFit="1"/>
      <protection/>
    </xf>
    <xf numFmtId="0" fontId="1" fillId="0" borderId="131" xfId="87" applyFont="1" applyFill="1" applyBorder="1" applyAlignment="1">
      <alignment horizontal="center" vertical="center" shrinkToFit="1"/>
      <protection/>
    </xf>
    <xf numFmtId="0" fontId="3" fillId="0" borderId="74" xfId="87" applyFont="1" applyBorder="1" applyAlignment="1">
      <alignment horizontal="center" vertical="center" shrinkToFit="1"/>
      <protection/>
    </xf>
    <xf numFmtId="0" fontId="2" fillId="0" borderId="86" xfId="92" applyFont="1" applyBorder="1" applyAlignment="1">
      <alignment horizontal="center" vertical="center" wrapText="1" shrinkToFit="1"/>
      <protection/>
    </xf>
    <xf numFmtId="0" fontId="2" fillId="0" borderId="73" xfId="92" applyFont="1" applyBorder="1" applyAlignment="1">
      <alignment horizontal="center" vertical="center" wrapText="1" shrinkToFit="1"/>
      <protection/>
    </xf>
    <xf numFmtId="0" fontId="2" fillId="0" borderId="78" xfId="92" applyFont="1" applyBorder="1" applyAlignment="1">
      <alignment horizontal="center" vertical="center" wrapText="1" shrinkToFit="1"/>
      <protection/>
    </xf>
    <xf numFmtId="0" fontId="2" fillId="0" borderId="74" xfId="92" applyFont="1" applyBorder="1" applyAlignment="1">
      <alignment horizontal="center" vertical="center" wrapText="1" shrinkToFit="1"/>
      <protection/>
    </xf>
    <xf numFmtId="0" fontId="2" fillId="0" borderId="0" xfId="92" applyFont="1" applyBorder="1" applyAlignment="1">
      <alignment horizontal="center" vertical="center" wrapText="1" shrinkToFit="1"/>
      <protection/>
    </xf>
    <xf numFmtId="0" fontId="2" fillId="0" borderId="46" xfId="92" applyFont="1" applyBorder="1" applyAlignment="1">
      <alignment horizontal="center" vertical="center" wrapText="1" shrinkToFit="1"/>
      <protection/>
    </xf>
    <xf numFmtId="0" fontId="2" fillId="0" borderId="84" xfId="92" applyFont="1" applyBorder="1" applyAlignment="1">
      <alignment horizontal="center" vertical="center" wrapText="1" shrinkToFit="1"/>
      <protection/>
    </xf>
    <xf numFmtId="0" fontId="2" fillId="0" borderId="75" xfId="92" applyFont="1" applyBorder="1" applyAlignment="1">
      <alignment horizontal="center" vertical="center" wrapText="1" shrinkToFit="1"/>
      <protection/>
    </xf>
    <xf numFmtId="0" fontId="2" fillId="0" borderId="98" xfId="92" applyFont="1" applyBorder="1" applyAlignment="1">
      <alignment horizontal="center" vertical="center" wrapText="1" shrinkToFit="1"/>
      <protection/>
    </xf>
    <xf numFmtId="0" fontId="18" fillId="0" borderId="124" xfId="92" applyFont="1" applyBorder="1" applyAlignment="1">
      <alignment horizontal="center" vertical="center" shrinkToFit="1"/>
      <protection/>
    </xf>
    <xf numFmtId="0" fontId="2" fillId="0" borderId="124" xfId="92" applyFont="1" applyBorder="1" applyAlignment="1">
      <alignment horizontal="center" vertical="center" shrinkToFit="1"/>
      <protection/>
    </xf>
    <xf numFmtId="183" fontId="18" fillId="0" borderId="86" xfId="87" applyNumberFormat="1" applyFont="1" applyBorder="1" applyAlignment="1">
      <alignment horizontal="center" vertical="center" shrinkToFit="1"/>
      <protection/>
    </xf>
    <xf numFmtId="183" fontId="18" fillId="0" borderId="73" xfId="87" applyNumberFormat="1" applyFont="1" applyBorder="1" applyAlignment="1">
      <alignment horizontal="center" vertical="center" shrinkToFit="1"/>
      <protection/>
    </xf>
    <xf numFmtId="183" fontId="18" fillId="0" borderId="74" xfId="87" applyNumberFormat="1" applyFont="1" applyBorder="1" applyAlignment="1">
      <alignment horizontal="center" vertical="center" shrinkToFit="1"/>
      <protection/>
    </xf>
    <xf numFmtId="183" fontId="18" fillId="0" borderId="0" xfId="87" applyNumberFormat="1" applyFont="1" applyBorder="1" applyAlignment="1">
      <alignment horizontal="center" vertical="center" shrinkToFit="1"/>
      <protection/>
    </xf>
    <xf numFmtId="184" fontId="18" fillId="0" borderId="73" xfId="87" applyNumberFormat="1" applyFont="1" applyBorder="1" applyAlignment="1">
      <alignment horizontal="center" vertical="center"/>
      <protection/>
    </xf>
    <xf numFmtId="184" fontId="18" fillId="0" borderId="121" xfId="87" applyNumberFormat="1" applyFont="1" applyBorder="1" applyAlignment="1">
      <alignment horizontal="center" vertical="center"/>
      <protection/>
    </xf>
    <xf numFmtId="184" fontId="18" fillId="0" borderId="0" xfId="87" applyNumberFormat="1" applyFont="1" applyBorder="1" applyAlignment="1">
      <alignment horizontal="center" vertical="center"/>
      <protection/>
    </xf>
    <xf numFmtId="184" fontId="18" fillId="0" borderId="71" xfId="87" applyNumberFormat="1" applyFont="1" applyBorder="1" applyAlignment="1">
      <alignment horizontal="center" vertical="center"/>
      <protection/>
    </xf>
    <xf numFmtId="0" fontId="14" fillId="0" borderId="132" xfId="92" applyFont="1" applyBorder="1" applyAlignment="1">
      <alignment horizontal="center" vertical="center" shrinkToFit="1"/>
      <protection/>
    </xf>
    <xf numFmtId="0" fontId="14" fillId="0" borderId="53" xfId="92" applyFont="1" applyBorder="1" applyAlignment="1">
      <alignment horizontal="center" vertical="center" shrinkToFit="1"/>
      <protection/>
    </xf>
    <xf numFmtId="0" fontId="14" fillId="0" borderId="72" xfId="92" applyFont="1" applyBorder="1" applyAlignment="1">
      <alignment horizontal="center" vertical="center" shrinkToFit="1"/>
      <protection/>
    </xf>
    <xf numFmtId="0" fontId="14" fillId="0" borderId="87" xfId="92" applyFont="1" applyBorder="1" applyAlignment="1">
      <alignment horizontal="center" vertical="center" shrinkToFit="1"/>
      <protection/>
    </xf>
    <xf numFmtId="0" fontId="14" fillId="0" borderId="0" xfId="92" applyFont="1" applyBorder="1" applyAlignment="1">
      <alignment horizontal="center" vertical="center" shrinkToFit="1"/>
      <protection/>
    </xf>
    <xf numFmtId="0" fontId="14" fillId="0" borderId="46" xfId="92" applyFont="1" applyBorder="1" applyAlignment="1">
      <alignment horizontal="center" vertical="center" shrinkToFit="1"/>
      <protection/>
    </xf>
    <xf numFmtId="0" fontId="2" fillId="0" borderId="0" xfId="87" applyFont="1" applyFill="1" applyBorder="1" applyAlignment="1" applyProtection="1">
      <alignment horizontal="center" vertical="center" shrinkToFit="1"/>
      <protection/>
    </xf>
    <xf numFmtId="0" fontId="9" fillId="0" borderId="0" xfId="87" applyFont="1" applyFill="1" applyBorder="1" applyAlignment="1" applyProtection="1">
      <alignment horizontal="center" vertical="center" shrinkToFit="1"/>
      <protection/>
    </xf>
    <xf numFmtId="0" fontId="3" fillId="0" borderId="133" xfId="92" applyFont="1" applyBorder="1" applyAlignment="1">
      <alignment horizontal="center" vertical="center" shrinkToFit="1"/>
      <protection/>
    </xf>
    <xf numFmtId="0" fontId="3" fillId="0" borderId="65" xfId="92" applyFont="1" applyBorder="1" applyAlignment="1">
      <alignment horizontal="center" vertical="center" shrinkToFit="1"/>
      <protection/>
    </xf>
    <xf numFmtId="0" fontId="3" fillId="0" borderId="49" xfId="92" applyFont="1" applyBorder="1" applyAlignment="1">
      <alignment horizontal="center" vertical="center" shrinkToFit="1"/>
      <protection/>
    </xf>
    <xf numFmtId="0" fontId="1" fillId="0" borderId="46" xfId="87" applyFont="1" applyFill="1" applyBorder="1" applyAlignment="1" applyProtection="1">
      <alignment horizontal="center" vertical="center" shrinkToFit="1"/>
      <protection/>
    </xf>
    <xf numFmtId="0" fontId="1" fillId="0" borderId="0" xfId="87" applyFont="1" applyFill="1" applyBorder="1" applyAlignment="1">
      <alignment horizontal="center" vertical="center" shrinkToFit="1"/>
      <protection/>
    </xf>
    <xf numFmtId="0" fontId="1" fillId="0" borderId="46" xfId="87" applyFont="1" applyFill="1" applyBorder="1" applyAlignment="1">
      <alignment horizontal="center" vertical="center" shrinkToFit="1"/>
      <protection/>
    </xf>
    <xf numFmtId="0" fontId="0" fillId="0" borderId="80" xfId="87" applyFont="1" applyFill="1" applyBorder="1" applyAlignment="1" applyProtection="1">
      <alignment horizontal="center" vertical="center" shrinkToFit="1"/>
      <protection/>
    </xf>
    <xf numFmtId="0" fontId="0" fillId="0" borderId="0" xfId="87" applyFont="1" applyFill="1" applyBorder="1" applyAlignment="1" applyProtection="1">
      <alignment horizontal="center" vertical="center" shrinkToFit="1"/>
      <protection/>
    </xf>
    <xf numFmtId="0" fontId="0" fillId="0" borderId="95" xfId="87" applyFont="1" applyFill="1" applyBorder="1" applyAlignment="1" applyProtection="1">
      <alignment horizontal="center" vertical="center" shrinkToFit="1"/>
      <protection/>
    </xf>
    <xf numFmtId="0" fontId="0" fillId="0" borderId="79" xfId="87" applyFont="1" applyFill="1" applyBorder="1" applyAlignment="1" applyProtection="1">
      <alignment horizontal="center" vertical="center" shrinkToFit="1"/>
      <protection/>
    </xf>
    <xf numFmtId="0" fontId="3" fillId="0" borderId="87" xfId="87" applyFont="1" applyBorder="1" applyAlignment="1">
      <alignment horizontal="center" vertical="center" shrinkToFit="1"/>
      <protection/>
    </xf>
    <xf numFmtId="0" fontId="3" fillId="0" borderId="133" xfId="87" applyFont="1" applyBorder="1" applyAlignment="1">
      <alignment horizontal="center" vertical="center" shrinkToFit="1"/>
      <protection/>
    </xf>
    <xf numFmtId="0" fontId="3" fillId="0" borderId="65" xfId="87" applyFont="1" applyBorder="1" applyAlignment="1">
      <alignment horizontal="center" vertical="center" shrinkToFit="1"/>
      <protection/>
    </xf>
    <xf numFmtId="0" fontId="3" fillId="0" borderId="49" xfId="87" applyFont="1" applyBorder="1" applyAlignment="1">
      <alignment horizontal="center" vertical="center" shrinkToFit="1"/>
      <protection/>
    </xf>
    <xf numFmtId="0" fontId="1" fillId="0" borderId="102" xfId="87" applyFont="1" applyFill="1" applyBorder="1" applyAlignment="1" applyProtection="1">
      <alignment horizontal="center" vertical="center" shrinkToFit="1"/>
      <protection/>
    </xf>
    <xf numFmtId="56" fontId="1" fillId="0" borderId="0" xfId="87" applyNumberFormat="1" applyFont="1" applyFill="1" applyBorder="1" applyAlignment="1" applyProtection="1">
      <alignment horizontal="center" vertical="center" shrinkToFit="1"/>
      <protection/>
    </xf>
    <xf numFmtId="0" fontId="1" fillId="0" borderId="0" xfId="87" applyFont="1" applyFill="1" applyAlignment="1">
      <alignment horizontal="center" vertical="center" shrinkToFit="1"/>
      <protection/>
    </xf>
    <xf numFmtId="0" fontId="3" fillId="0" borderId="0" xfId="87" applyNumberFormat="1" applyFont="1" applyFill="1" applyBorder="1" applyAlignment="1" applyProtection="1">
      <alignment horizontal="center" vertical="center" shrinkToFit="1"/>
      <protection/>
    </xf>
    <xf numFmtId="0" fontId="0" fillId="0" borderId="101" xfId="87" applyFont="1" applyFill="1" applyBorder="1" applyAlignment="1" applyProtection="1">
      <alignment horizontal="center" vertical="center" shrinkToFit="1"/>
      <protection/>
    </xf>
    <xf numFmtId="0" fontId="1" fillId="0" borderId="0" xfId="87" applyFont="1" applyFill="1" applyBorder="1" applyAlignment="1" applyProtection="1" quotePrefix="1">
      <alignment horizontal="center" vertical="center" shrinkToFit="1"/>
      <protection/>
    </xf>
    <xf numFmtId="0" fontId="1" fillId="0" borderId="96" xfId="87" applyFont="1" applyFill="1" applyBorder="1" applyAlignment="1" applyProtection="1">
      <alignment horizontal="center" vertical="center" shrinkToFit="1"/>
      <protection/>
    </xf>
    <xf numFmtId="0" fontId="1" fillId="0" borderId="81" xfId="87" applyFont="1" applyFill="1" applyBorder="1" applyAlignment="1" applyProtection="1">
      <alignment horizontal="center" vertical="center" shrinkToFit="1"/>
      <protection/>
    </xf>
    <xf numFmtId="0" fontId="9" fillId="0" borderId="0" xfId="87" applyFont="1" applyBorder="1" applyAlignment="1">
      <alignment horizontal="center" vertical="center"/>
      <protection/>
    </xf>
    <xf numFmtId="0" fontId="9" fillId="0" borderId="0" xfId="87" applyNumberFormat="1" applyFont="1" applyFill="1" applyBorder="1" applyAlignment="1" applyProtection="1">
      <alignment horizontal="center" vertical="center" shrinkToFit="1"/>
      <protection/>
    </xf>
    <xf numFmtId="0" fontId="2" fillId="0" borderId="115" xfId="87" applyFont="1" applyBorder="1" applyAlignment="1">
      <alignment horizontal="center" vertical="center" shrinkToFit="1"/>
      <protection/>
    </xf>
    <xf numFmtId="0" fontId="2" fillId="0" borderId="116" xfId="87" applyFont="1" applyBorder="1" applyAlignment="1">
      <alignment horizontal="center" vertical="center" shrinkToFit="1"/>
      <protection/>
    </xf>
    <xf numFmtId="0" fontId="2" fillId="0" borderId="117" xfId="87" applyFont="1" applyBorder="1" applyAlignment="1">
      <alignment horizontal="center" vertical="center" shrinkToFit="1"/>
      <protection/>
    </xf>
    <xf numFmtId="0" fontId="2" fillId="0" borderId="118" xfId="87" applyFont="1" applyBorder="1" applyAlignment="1">
      <alignment horizontal="center" vertical="center" shrinkToFit="1"/>
      <protection/>
    </xf>
    <xf numFmtId="0" fontId="2" fillId="0" borderId="119" xfId="87" applyFont="1" applyBorder="1" applyAlignment="1">
      <alignment horizontal="center" vertical="center" shrinkToFit="1"/>
      <protection/>
    </xf>
    <xf numFmtId="0" fontId="2" fillId="0" borderId="120" xfId="87" applyFont="1" applyBorder="1" applyAlignment="1">
      <alignment horizontal="center" vertical="center" shrinkToFit="1"/>
      <protection/>
    </xf>
    <xf numFmtId="0" fontId="2" fillId="0" borderId="125" xfId="87" applyFont="1" applyBorder="1" applyAlignment="1">
      <alignment horizontal="center" vertical="center" shrinkToFit="1"/>
      <protection/>
    </xf>
    <xf numFmtId="0" fontId="2" fillId="0" borderId="126" xfId="87" applyFont="1" applyBorder="1" applyAlignment="1">
      <alignment horizontal="center" vertical="center" shrinkToFit="1"/>
      <protection/>
    </xf>
    <xf numFmtId="0" fontId="2" fillId="0" borderId="127" xfId="87" applyFont="1" applyBorder="1" applyAlignment="1">
      <alignment horizontal="center" vertical="center" shrinkToFit="1"/>
      <protection/>
    </xf>
    <xf numFmtId="183" fontId="2" fillId="0" borderId="86" xfId="87" applyNumberFormat="1" applyFont="1" applyBorder="1" applyAlignment="1">
      <alignment horizontal="center" vertical="center" shrinkToFit="1"/>
      <protection/>
    </xf>
    <xf numFmtId="183" fontId="2" fillId="0" borderId="73" xfId="87" applyNumberFormat="1" applyFont="1" applyBorder="1" applyAlignment="1">
      <alignment horizontal="center" vertical="center" shrinkToFit="1"/>
      <protection/>
    </xf>
    <xf numFmtId="183" fontId="2" fillId="0" borderId="74" xfId="87" applyNumberFormat="1" applyFont="1" applyBorder="1" applyAlignment="1">
      <alignment horizontal="center" vertical="center" shrinkToFit="1"/>
      <protection/>
    </xf>
    <xf numFmtId="183" fontId="2" fillId="0" borderId="0" xfId="87" applyNumberFormat="1" applyFont="1" applyBorder="1" applyAlignment="1">
      <alignment horizontal="center" vertical="center" shrinkToFit="1"/>
      <protection/>
    </xf>
    <xf numFmtId="184" fontId="2" fillId="0" borderId="73" xfId="87" applyNumberFormat="1" applyFont="1" applyBorder="1" applyAlignment="1">
      <alignment horizontal="center" vertical="center"/>
      <protection/>
    </xf>
    <xf numFmtId="184" fontId="2" fillId="0" borderId="121" xfId="87" applyNumberFormat="1" applyFont="1" applyBorder="1" applyAlignment="1">
      <alignment horizontal="center" vertical="center"/>
      <protection/>
    </xf>
    <xf numFmtId="184" fontId="2" fillId="0" borderId="0" xfId="87" applyNumberFormat="1" applyFont="1" applyBorder="1" applyAlignment="1">
      <alignment horizontal="center" vertical="center"/>
      <protection/>
    </xf>
    <xf numFmtId="184" fontId="2" fillId="0" borderId="71" xfId="87" applyNumberFormat="1" applyFont="1" applyBorder="1" applyAlignment="1">
      <alignment horizontal="center" vertical="center"/>
      <protection/>
    </xf>
    <xf numFmtId="2" fontId="2" fillId="0" borderId="74" xfId="87" applyNumberFormat="1" applyFont="1" applyBorder="1" applyAlignment="1">
      <alignment horizontal="center" vertical="center" shrinkToFit="1"/>
      <protection/>
    </xf>
    <xf numFmtId="2" fontId="2" fillId="0" borderId="0" xfId="87" applyNumberFormat="1" applyFont="1" applyBorder="1" applyAlignment="1">
      <alignment horizontal="center" vertical="center" shrinkToFit="1"/>
      <protection/>
    </xf>
    <xf numFmtId="2" fontId="2" fillId="0" borderId="84" xfId="87" applyNumberFormat="1" applyFont="1" applyBorder="1" applyAlignment="1">
      <alignment horizontal="center" vertical="center" shrinkToFit="1"/>
      <protection/>
    </xf>
    <xf numFmtId="2" fontId="2" fillId="0" borderId="75" xfId="87" applyNumberFormat="1" applyFont="1" applyBorder="1" applyAlignment="1">
      <alignment horizontal="center" vertical="center" shrinkToFit="1"/>
      <protection/>
    </xf>
    <xf numFmtId="182" fontId="2" fillId="0" borderId="0" xfId="87" applyNumberFormat="1" applyFont="1" applyBorder="1" applyAlignment="1">
      <alignment horizontal="center" vertical="center"/>
      <protection/>
    </xf>
    <xf numFmtId="182" fontId="2" fillId="0" borderId="71" xfId="87" applyNumberFormat="1" applyFont="1" applyBorder="1" applyAlignment="1">
      <alignment horizontal="center" vertical="center"/>
      <protection/>
    </xf>
    <xf numFmtId="182" fontId="2" fillId="0" borderId="75" xfId="87" applyNumberFormat="1" applyFont="1" applyBorder="1" applyAlignment="1">
      <alignment horizontal="center" vertical="center"/>
      <protection/>
    </xf>
    <xf numFmtId="182" fontId="2" fillId="0" borderId="134" xfId="87" applyNumberFormat="1" applyFont="1" applyBorder="1" applyAlignment="1">
      <alignment horizontal="center" vertical="center"/>
      <protection/>
    </xf>
    <xf numFmtId="0" fontId="31" fillId="0" borderId="74" xfId="87" applyFont="1" applyBorder="1" applyAlignment="1">
      <alignment horizontal="center" vertical="center"/>
      <protection/>
    </xf>
    <xf numFmtId="0" fontId="31" fillId="0" borderId="0" xfId="87" applyFont="1" applyBorder="1" applyAlignment="1">
      <alignment horizontal="center" vertical="center"/>
      <protection/>
    </xf>
    <xf numFmtId="0" fontId="31" fillId="0" borderId="71" xfId="87" applyFont="1" applyBorder="1" applyAlignment="1">
      <alignment horizontal="center" vertical="center"/>
      <protection/>
    </xf>
    <xf numFmtId="0" fontId="31" fillId="0" borderId="84" xfId="87" applyFont="1" applyBorder="1" applyAlignment="1">
      <alignment horizontal="center" vertical="center"/>
      <protection/>
    </xf>
    <xf numFmtId="0" fontId="31" fillId="0" borderId="75" xfId="87" applyFont="1" applyBorder="1" applyAlignment="1">
      <alignment horizontal="center" vertical="center"/>
      <protection/>
    </xf>
    <xf numFmtId="0" fontId="31" fillId="0" borderId="134" xfId="87" applyFont="1" applyBorder="1" applyAlignment="1">
      <alignment horizontal="center" vertical="center"/>
      <protection/>
    </xf>
    <xf numFmtId="0" fontId="30" fillId="0" borderId="114" xfId="87" applyFont="1" applyBorder="1" applyAlignment="1">
      <alignment horizontal="center" vertical="center"/>
      <protection/>
    </xf>
    <xf numFmtId="0" fontId="30" fillId="0" borderId="53" xfId="87" applyFont="1" applyBorder="1" applyAlignment="1">
      <alignment horizontal="center" vertical="center"/>
      <protection/>
    </xf>
    <xf numFmtId="0" fontId="30" fillId="0" borderId="70" xfId="87" applyFont="1" applyBorder="1" applyAlignment="1">
      <alignment horizontal="center" vertical="center"/>
      <protection/>
    </xf>
    <xf numFmtId="0" fontId="30" fillId="0" borderId="74" xfId="87" applyFont="1" applyBorder="1" applyAlignment="1">
      <alignment horizontal="center" vertical="center"/>
      <protection/>
    </xf>
    <xf numFmtId="0" fontId="30" fillId="0" borderId="0" xfId="87" applyFont="1" applyBorder="1" applyAlignment="1">
      <alignment horizontal="center" vertical="center"/>
      <protection/>
    </xf>
    <xf numFmtId="0" fontId="30" fillId="0" borderId="71" xfId="87" applyFont="1" applyBorder="1" applyAlignment="1">
      <alignment horizontal="center" vertical="center"/>
      <protection/>
    </xf>
    <xf numFmtId="182" fontId="18" fillId="0" borderId="0" xfId="87" applyNumberFormat="1" applyFont="1" applyBorder="1" applyAlignment="1">
      <alignment horizontal="center" vertical="center"/>
      <protection/>
    </xf>
    <xf numFmtId="182" fontId="18" fillId="0" borderId="71" xfId="87" applyNumberFormat="1" applyFont="1" applyBorder="1" applyAlignment="1">
      <alignment horizontal="center" vertical="center"/>
      <protection/>
    </xf>
    <xf numFmtId="0" fontId="2" fillId="0" borderId="0" xfId="87" applyFont="1" applyBorder="1" applyAlignment="1">
      <alignment horizontal="center" vertical="center"/>
      <protection/>
    </xf>
    <xf numFmtId="2" fontId="18" fillId="0" borderId="74" xfId="87" applyNumberFormat="1" applyFont="1" applyBorder="1" applyAlignment="1">
      <alignment horizontal="center" vertical="center" shrinkToFit="1"/>
      <protection/>
    </xf>
    <xf numFmtId="2" fontId="18" fillId="0" borderId="0" xfId="87" applyNumberFormat="1" applyFont="1" applyBorder="1" applyAlignment="1">
      <alignment horizontal="center" vertical="center" shrinkToFit="1"/>
      <protection/>
    </xf>
    <xf numFmtId="2" fontId="18" fillId="0" borderId="84" xfId="87" applyNumberFormat="1" applyFont="1" applyBorder="1" applyAlignment="1">
      <alignment horizontal="center" vertical="center" shrinkToFit="1"/>
      <protection/>
    </xf>
    <xf numFmtId="2" fontId="18" fillId="0" borderId="75" xfId="87" applyNumberFormat="1" applyFont="1" applyBorder="1" applyAlignment="1">
      <alignment horizontal="center" vertical="center" shrinkToFit="1"/>
      <protection/>
    </xf>
    <xf numFmtId="182" fontId="18" fillId="0" borderId="75" xfId="87" applyNumberFormat="1" applyFont="1" applyBorder="1" applyAlignment="1">
      <alignment horizontal="center" vertical="center"/>
      <protection/>
    </xf>
    <xf numFmtId="182" fontId="18" fillId="0" borderId="134" xfId="87" applyNumberFormat="1" applyFont="1" applyBorder="1" applyAlignment="1">
      <alignment horizontal="center" vertical="center"/>
      <protection/>
    </xf>
    <xf numFmtId="0" fontId="18" fillId="0" borderId="128" xfId="87" applyFont="1" applyBorder="1" applyAlignment="1">
      <alignment horizontal="center" vertical="center" shrinkToFit="1"/>
      <protection/>
    </xf>
    <xf numFmtId="0" fontId="18" fillId="0" borderId="75" xfId="87" applyFont="1" applyBorder="1" applyAlignment="1">
      <alignment horizontal="center" vertical="center" shrinkToFit="1"/>
      <protection/>
    </xf>
    <xf numFmtId="0" fontId="18" fillId="0" borderId="86" xfId="87" applyFont="1" applyBorder="1" applyAlignment="1">
      <alignment horizontal="center" vertical="center" wrapText="1" shrinkToFit="1"/>
      <protection/>
    </xf>
    <xf numFmtId="0" fontId="18" fillId="0" borderId="73" xfId="87" applyFont="1" applyBorder="1" applyAlignment="1">
      <alignment horizontal="center" vertical="center" wrapText="1" shrinkToFit="1"/>
      <protection/>
    </xf>
    <xf numFmtId="0" fontId="18" fillId="0" borderId="78" xfId="87" applyFont="1" applyBorder="1" applyAlignment="1">
      <alignment horizontal="center" vertical="center" wrapText="1" shrinkToFit="1"/>
      <protection/>
    </xf>
    <xf numFmtId="0" fontId="18" fillId="0" borderId="74" xfId="87" applyFont="1" applyBorder="1" applyAlignment="1">
      <alignment horizontal="center" vertical="center" wrapText="1" shrinkToFit="1"/>
      <protection/>
    </xf>
    <xf numFmtId="0" fontId="18" fillId="0" borderId="0" xfId="87" applyFont="1" applyBorder="1" applyAlignment="1">
      <alignment horizontal="center" vertical="center" wrapText="1" shrinkToFit="1"/>
      <protection/>
    </xf>
    <xf numFmtId="0" fontId="18" fillId="0" borderId="46" xfId="87" applyFont="1" applyBorder="1" applyAlignment="1">
      <alignment horizontal="center" vertical="center" wrapText="1" shrinkToFit="1"/>
      <protection/>
    </xf>
    <xf numFmtId="0" fontId="18" fillId="0" borderId="84" xfId="87" applyFont="1" applyBorder="1" applyAlignment="1">
      <alignment horizontal="center" vertical="center" wrapText="1" shrinkToFit="1"/>
      <protection/>
    </xf>
    <xf numFmtId="0" fontId="18" fillId="0" borderId="75" xfId="87" applyFont="1" applyBorder="1" applyAlignment="1">
      <alignment horizontal="center" vertical="center" wrapText="1" shrinkToFit="1"/>
      <protection/>
    </xf>
    <xf numFmtId="0" fontId="18" fillId="0" borderId="98" xfId="87" applyFont="1" applyBorder="1" applyAlignment="1">
      <alignment horizontal="center" vertical="center" wrapText="1" shrinkToFit="1"/>
      <protection/>
    </xf>
    <xf numFmtId="0" fontId="18" fillId="0" borderId="124" xfId="87" applyFont="1" applyBorder="1" applyAlignment="1">
      <alignment horizontal="left" vertical="center" shrinkToFit="1"/>
      <protection/>
    </xf>
    <xf numFmtId="0" fontId="18" fillId="0" borderId="73" xfId="87" applyFont="1" applyBorder="1" applyAlignment="1">
      <alignment horizontal="left" vertical="center" shrinkToFit="1"/>
      <protection/>
    </xf>
    <xf numFmtId="0" fontId="18" fillId="0" borderId="87" xfId="87" applyFont="1" applyBorder="1" applyAlignment="1">
      <alignment horizontal="left" vertical="center" shrinkToFit="1"/>
      <protection/>
    </xf>
    <xf numFmtId="0" fontId="18" fillId="0" borderId="0" xfId="87" applyFont="1" applyBorder="1" applyAlignment="1">
      <alignment horizontal="left" vertical="center" shrinkToFit="1"/>
      <protection/>
    </xf>
    <xf numFmtId="0" fontId="1" fillId="0" borderId="74" xfId="87" applyFont="1" applyBorder="1" applyAlignment="1">
      <alignment horizontal="center" vertical="center"/>
      <protection/>
    </xf>
    <xf numFmtId="0" fontId="1" fillId="0" borderId="46" xfId="87" applyFont="1" applyBorder="1" applyAlignment="1">
      <alignment horizontal="center" vertical="center"/>
      <protection/>
    </xf>
    <xf numFmtId="0" fontId="1" fillId="0" borderId="84" xfId="87" applyFont="1" applyBorder="1" applyAlignment="1">
      <alignment horizontal="center" vertical="center"/>
      <protection/>
    </xf>
    <xf numFmtId="0" fontId="1" fillId="0" borderId="75" xfId="87" applyFont="1" applyBorder="1" applyAlignment="1">
      <alignment horizontal="center" vertical="center"/>
      <protection/>
    </xf>
    <xf numFmtId="0" fontId="1" fillId="0" borderId="98" xfId="87" applyFont="1" applyBorder="1" applyAlignment="1">
      <alignment horizontal="center" vertical="center"/>
      <protection/>
    </xf>
    <xf numFmtId="0" fontId="14" fillId="0" borderId="0" xfId="87" applyFont="1" applyAlignment="1">
      <alignment horizontal="center" vertical="center"/>
      <protection/>
    </xf>
    <xf numFmtId="0" fontId="1" fillId="0" borderId="114" xfId="87" applyFont="1" applyBorder="1" applyAlignment="1">
      <alignment horizontal="center" vertical="center"/>
      <protection/>
    </xf>
    <xf numFmtId="0" fontId="1" fillId="0" borderId="53" xfId="87" applyFont="1" applyBorder="1" applyAlignment="1">
      <alignment horizontal="center" vertical="center"/>
      <protection/>
    </xf>
    <xf numFmtId="0" fontId="1" fillId="0" borderId="72" xfId="87" applyFont="1" applyBorder="1" applyAlignment="1">
      <alignment horizontal="center" vertical="center"/>
      <protection/>
    </xf>
    <xf numFmtId="0" fontId="2" fillId="0" borderId="124" xfId="87" applyFont="1" applyBorder="1" applyAlignment="1">
      <alignment horizontal="center" vertical="center" shrinkToFit="1"/>
      <protection/>
    </xf>
    <xf numFmtId="0" fontId="2" fillId="0" borderId="87" xfId="87" applyFont="1" applyBorder="1" applyAlignment="1">
      <alignment horizontal="center" vertical="center" shrinkToFit="1"/>
      <protection/>
    </xf>
    <xf numFmtId="183" fontId="1" fillId="0" borderId="86" xfId="87" applyNumberFormat="1" applyFont="1" applyBorder="1" applyAlignment="1">
      <alignment horizontal="center" vertical="center" shrinkToFit="1"/>
      <protection/>
    </xf>
    <xf numFmtId="183" fontId="1" fillId="0" borderId="73" xfId="87" applyNumberFormat="1" applyFont="1" applyBorder="1" applyAlignment="1">
      <alignment horizontal="center" vertical="center" shrinkToFit="1"/>
      <protection/>
    </xf>
    <xf numFmtId="183" fontId="1" fillId="0" borderId="74" xfId="87" applyNumberFormat="1" applyFont="1" applyBorder="1" applyAlignment="1">
      <alignment horizontal="center" vertical="center" shrinkToFit="1"/>
      <protection/>
    </xf>
    <xf numFmtId="183" fontId="1" fillId="0" borderId="0" xfId="87" applyNumberFormat="1" applyFont="1" applyBorder="1" applyAlignment="1">
      <alignment horizontal="center" vertical="center" shrinkToFit="1"/>
      <protection/>
    </xf>
    <xf numFmtId="0" fontId="15" fillId="0" borderId="114" xfId="87" applyFont="1" applyBorder="1" applyAlignment="1">
      <alignment horizontal="center" vertical="center"/>
      <protection/>
    </xf>
    <xf numFmtId="0" fontId="15" fillId="0" borderId="53" xfId="87" applyFont="1" applyBorder="1" applyAlignment="1">
      <alignment horizontal="center" vertical="center"/>
      <protection/>
    </xf>
    <xf numFmtId="0" fontId="15" fillId="0" borderId="70" xfId="87" applyFont="1" applyBorder="1" applyAlignment="1">
      <alignment horizontal="center" vertical="center"/>
      <protection/>
    </xf>
    <xf numFmtId="0" fontId="15" fillId="0" borderId="74" xfId="87" applyFont="1" applyBorder="1" applyAlignment="1">
      <alignment horizontal="center" vertical="center"/>
      <protection/>
    </xf>
    <xf numFmtId="0" fontId="15" fillId="0" borderId="0" xfId="87" applyFont="1" applyBorder="1" applyAlignment="1">
      <alignment horizontal="center" vertical="center"/>
      <protection/>
    </xf>
    <xf numFmtId="0" fontId="15" fillId="0" borderId="71" xfId="87" applyFont="1" applyBorder="1" applyAlignment="1">
      <alignment horizontal="center" vertical="center"/>
      <protection/>
    </xf>
    <xf numFmtId="184" fontId="1" fillId="0" borderId="73" xfId="87" applyNumberFormat="1" applyFont="1" applyBorder="1" applyAlignment="1">
      <alignment horizontal="center" vertical="center"/>
      <protection/>
    </xf>
    <xf numFmtId="184" fontId="1" fillId="0" borderId="121" xfId="87" applyNumberFormat="1" applyFont="1" applyBorder="1" applyAlignment="1">
      <alignment horizontal="center" vertical="center"/>
      <protection/>
    </xf>
    <xf numFmtId="184" fontId="1" fillId="0" borderId="0" xfId="87" applyNumberFormat="1" applyFont="1" applyBorder="1" applyAlignment="1">
      <alignment horizontal="center" vertical="center"/>
      <protection/>
    </xf>
    <xf numFmtId="184" fontId="1" fillId="0" borderId="71" xfId="87" applyNumberFormat="1" applyFont="1" applyBorder="1" applyAlignment="1">
      <alignment horizontal="center" vertical="center"/>
      <protection/>
    </xf>
    <xf numFmtId="0" fontId="2" fillId="0" borderId="128" xfId="87" applyFont="1" applyBorder="1" applyAlignment="1">
      <alignment horizontal="center" vertical="center" shrinkToFit="1"/>
      <protection/>
    </xf>
    <xf numFmtId="0" fontId="2" fillId="0" borderId="75" xfId="87" applyFont="1" applyBorder="1" applyAlignment="1">
      <alignment horizontal="center" vertical="center" shrinkToFit="1"/>
      <protection/>
    </xf>
    <xf numFmtId="0" fontId="2" fillId="0" borderId="98" xfId="87" applyFont="1" applyBorder="1" applyAlignment="1">
      <alignment horizontal="center" vertical="center" shrinkToFit="1"/>
      <protection/>
    </xf>
    <xf numFmtId="0" fontId="15" fillId="0" borderId="84" xfId="87" applyFont="1" applyBorder="1" applyAlignment="1">
      <alignment horizontal="center" vertical="center"/>
      <protection/>
    </xf>
    <xf numFmtId="0" fontId="15" fillId="0" borderId="75" xfId="87" applyFont="1" applyBorder="1" applyAlignment="1">
      <alignment horizontal="center" vertical="center"/>
      <protection/>
    </xf>
    <xf numFmtId="0" fontId="15" fillId="0" borderId="134" xfId="87" applyFont="1" applyBorder="1" applyAlignment="1">
      <alignment horizontal="center" vertical="center"/>
      <protection/>
    </xf>
    <xf numFmtId="0" fontId="3" fillId="0" borderId="124" xfId="87" applyFont="1" applyBorder="1" applyAlignment="1">
      <alignment horizontal="center" vertical="center" shrinkToFit="1"/>
      <protection/>
    </xf>
    <xf numFmtId="2" fontId="1" fillId="0" borderId="74" xfId="87" applyNumberFormat="1" applyFont="1" applyBorder="1" applyAlignment="1">
      <alignment horizontal="center" vertical="center" shrinkToFit="1"/>
      <protection/>
    </xf>
    <xf numFmtId="2" fontId="1" fillId="0" borderId="0" xfId="87" applyNumberFormat="1" applyFont="1" applyBorder="1" applyAlignment="1">
      <alignment horizontal="center" vertical="center" shrinkToFit="1"/>
      <protection/>
    </xf>
    <xf numFmtId="2" fontId="1" fillId="0" borderId="84" xfId="87" applyNumberFormat="1" applyFont="1" applyBorder="1" applyAlignment="1">
      <alignment horizontal="center" vertical="center" shrinkToFit="1"/>
      <protection/>
    </xf>
    <xf numFmtId="2" fontId="1" fillId="0" borderId="75" xfId="87" applyNumberFormat="1" applyFont="1" applyBorder="1" applyAlignment="1">
      <alignment horizontal="center" vertical="center" shrinkToFit="1"/>
      <protection/>
    </xf>
    <xf numFmtId="182" fontId="1" fillId="0" borderId="0" xfId="87" applyNumberFormat="1" applyFont="1" applyBorder="1" applyAlignment="1">
      <alignment horizontal="center" vertical="center"/>
      <protection/>
    </xf>
    <xf numFmtId="182" fontId="1" fillId="0" borderId="71" xfId="87" applyNumberFormat="1" applyFont="1" applyBorder="1" applyAlignment="1">
      <alignment horizontal="center" vertical="center"/>
      <protection/>
    </xf>
    <xf numFmtId="182" fontId="1" fillId="0" borderId="75" xfId="87" applyNumberFormat="1" applyFont="1" applyBorder="1" applyAlignment="1">
      <alignment horizontal="center" vertical="center"/>
      <protection/>
    </xf>
    <xf numFmtId="182" fontId="1" fillId="0" borderId="134" xfId="87" applyNumberFormat="1" applyFont="1" applyBorder="1" applyAlignment="1">
      <alignment horizontal="center" vertical="center"/>
      <protection/>
    </xf>
    <xf numFmtId="0" fontId="1" fillId="0" borderId="83" xfId="87" applyFont="1" applyFill="1" applyBorder="1" applyAlignment="1" applyProtection="1" quotePrefix="1">
      <alignment horizontal="center" vertical="center" shrinkToFit="1"/>
      <protection/>
    </xf>
    <xf numFmtId="0" fontId="24" fillId="0" borderId="0" xfId="87" applyFont="1" applyAlignment="1">
      <alignment horizontal="center" vertical="center"/>
      <protection/>
    </xf>
    <xf numFmtId="0" fontId="14" fillId="0" borderId="132" xfId="87" applyFont="1" applyBorder="1" applyAlignment="1">
      <alignment horizontal="center" vertical="center" shrinkToFit="1"/>
      <protection/>
    </xf>
    <xf numFmtId="0" fontId="14" fillId="0" borderId="53" xfId="87" applyFont="1" applyBorder="1" applyAlignment="1">
      <alignment horizontal="center" vertical="center" shrinkToFit="1"/>
      <protection/>
    </xf>
    <xf numFmtId="0" fontId="14" fillId="0" borderId="72" xfId="87" applyFont="1" applyBorder="1" applyAlignment="1">
      <alignment horizontal="center" vertical="center" shrinkToFit="1"/>
      <protection/>
    </xf>
    <xf numFmtId="0" fontId="14" fillId="0" borderId="87" xfId="87" applyFont="1" applyBorder="1" applyAlignment="1">
      <alignment horizontal="center" vertical="center" shrinkToFit="1"/>
      <protection/>
    </xf>
    <xf numFmtId="0" fontId="14" fillId="0" borderId="0" xfId="87" applyFont="1" applyBorder="1" applyAlignment="1">
      <alignment horizontal="center" vertical="center" shrinkToFit="1"/>
      <protection/>
    </xf>
    <xf numFmtId="0" fontId="14" fillId="0" borderId="46" xfId="87" applyFont="1" applyBorder="1" applyAlignment="1">
      <alignment horizontal="center" vertical="center" shrinkToFit="1"/>
      <protection/>
    </xf>
    <xf numFmtId="0" fontId="14" fillId="0" borderId="128" xfId="87" applyFont="1" applyBorder="1" applyAlignment="1">
      <alignment horizontal="center" vertical="center" shrinkToFit="1"/>
      <protection/>
    </xf>
    <xf numFmtId="0" fontId="14" fillId="0" borderId="75" xfId="87" applyFont="1" applyBorder="1" applyAlignment="1">
      <alignment horizontal="center" vertical="center" shrinkToFit="1"/>
      <protection/>
    </xf>
    <xf numFmtId="0" fontId="14" fillId="0" borderId="98" xfId="87" applyFont="1" applyBorder="1" applyAlignment="1">
      <alignment horizontal="center" vertical="center" shrinkToFit="1"/>
      <protection/>
    </xf>
    <xf numFmtId="0" fontId="1" fillId="0" borderId="108" xfId="87" applyFont="1" applyFill="1" applyBorder="1" applyAlignment="1" applyProtection="1">
      <alignment horizontal="center" vertical="center" shrinkToFit="1"/>
      <protection/>
    </xf>
    <xf numFmtId="0" fontId="2" fillId="0" borderId="74" xfId="87" applyFont="1" applyFill="1" applyBorder="1" applyAlignment="1" applyProtection="1">
      <alignment horizontal="center" vertical="center" shrinkToFit="1"/>
      <protection/>
    </xf>
    <xf numFmtId="0" fontId="2" fillId="0" borderId="0" xfId="87" applyFont="1" applyFill="1" applyAlignment="1" applyProtection="1">
      <alignment horizontal="center" vertical="center" shrinkToFit="1"/>
      <protection/>
    </xf>
    <xf numFmtId="2" fontId="3" fillId="0" borderId="74" xfId="87" applyNumberFormat="1" applyFont="1" applyBorder="1" applyAlignment="1">
      <alignment horizontal="center" vertical="center" shrinkToFit="1"/>
      <protection/>
    </xf>
    <xf numFmtId="2" fontId="3" fillId="0" borderId="0" xfId="87" applyNumberFormat="1" applyFont="1" applyBorder="1" applyAlignment="1">
      <alignment horizontal="center" vertical="center" shrinkToFit="1"/>
      <protection/>
    </xf>
    <xf numFmtId="182" fontId="3" fillId="0" borderId="0" xfId="87" applyNumberFormat="1" applyFont="1" applyBorder="1" applyAlignment="1">
      <alignment horizontal="center" vertical="center"/>
      <protection/>
    </xf>
    <xf numFmtId="182" fontId="3" fillId="0" borderId="71" xfId="87" applyNumberFormat="1" applyFont="1" applyBorder="1" applyAlignment="1">
      <alignment horizontal="center" vertical="center"/>
      <protection/>
    </xf>
    <xf numFmtId="0" fontId="0" fillId="0" borderId="46" xfId="87" applyFont="1" applyFill="1" applyBorder="1" applyAlignment="1" applyProtection="1">
      <alignment horizontal="center" vertical="center" shrinkToFit="1"/>
      <protection/>
    </xf>
    <xf numFmtId="0" fontId="6" fillId="0" borderId="82" xfId="87" applyFont="1" applyFill="1" applyBorder="1" applyAlignment="1" applyProtection="1" quotePrefix="1">
      <alignment horizontal="center" vertical="center" wrapText="1" shrinkToFit="1"/>
      <protection/>
    </xf>
    <xf numFmtId="0" fontId="6" fillId="0" borderId="83" xfId="87" applyFont="1" applyFill="1" applyBorder="1" applyAlignment="1" applyProtection="1">
      <alignment horizontal="center" vertical="center" shrinkToFit="1"/>
      <protection/>
    </xf>
    <xf numFmtId="0" fontId="6" fillId="0" borderId="135" xfId="87" applyFont="1" applyFill="1" applyBorder="1" applyAlignment="1" applyProtection="1">
      <alignment horizontal="center" vertical="center" shrinkToFit="1"/>
      <protection/>
    </xf>
    <xf numFmtId="0" fontId="6" fillId="0" borderId="80" xfId="87" applyFont="1" applyFill="1" applyBorder="1" applyAlignment="1" applyProtection="1">
      <alignment horizontal="center" vertical="center" shrinkToFit="1"/>
      <protection/>
    </xf>
    <xf numFmtId="0" fontId="6" fillId="0" borderId="0" xfId="87" applyFont="1" applyFill="1" applyBorder="1" applyAlignment="1" applyProtection="1">
      <alignment horizontal="center" vertical="center" shrinkToFit="1"/>
      <protection/>
    </xf>
    <xf numFmtId="0" fontId="6" fillId="0" borderId="46" xfId="87" applyFont="1" applyFill="1" applyBorder="1" applyAlignment="1" applyProtection="1">
      <alignment horizontal="center" vertical="center" shrinkToFit="1"/>
      <protection/>
    </xf>
    <xf numFmtId="0" fontId="25" fillId="0" borderId="132" xfId="87" applyFont="1" applyBorder="1" applyAlignment="1">
      <alignment horizontal="center" vertical="center" shrinkToFit="1"/>
      <protection/>
    </xf>
    <xf numFmtId="0" fontId="25" fillId="0" borderId="53" xfId="87" applyFont="1" applyBorder="1" applyAlignment="1">
      <alignment horizontal="center" vertical="center" shrinkToFit="1"/>
      <protection/>
    </xf>
    <xf numFmtId="0" fontId="25" fillId="0" borderId="72" xfId="87" applyFont="1" applyBorder="1" applyAlignment="1">
      <alignment horizontal="center" vertical="center" shrinkToFit="1"/>
      <protection/>
    </xf>
    <xf numFmtId="0" fontId="25" fillId="0" borderId="87" xfId="87" applyFont="1" applyBorder="1" applyAlignment="1">
      <alignment horizontal="center" vertical="center" shrinkToFit="1"/>
      <protection/>
    </xf>
    <xf numFmtId="0" fontId="25" fillId="0" borderId="0" xfId="87" applyFont="1" applyBorder="1" applyAlignment="1">
      <alignment horizontal="center" vertical="center" shrinkToFit="1"/>
      <protection/>
    </xf>
    <xf numFmtId="0" fontId="25" fillId="0" borderId="46" xfId="87" applyFont="1" applyBorder="1" applyAlignment="1">
      <alignment horizontal="center" vertical="center" shrinkToFit="1"/>
      <protection/>
    </xf>
    <xf numFmtId="0" fontId="25" fillId="0" borderId="128" xfId="87" applyFont="1" applyBorder="1" applyAlignment="1">
      <alignment horizontal="center" vertical="center" shrinkToFit="1"/>
      <protection/>
    </xf>
    <xf numFmtId="0" fontId="25" fillId="0" borderId="75" xfId="87" applyFont="1" applyBorder="1" applyAlignment="1">
      <alignment horizontal="center" vertical="center" shrinkToFit="1"/>
      <protection/>
    </xf>
    <xf numFmtId="0" fontId="25" fillId="0" borderId="98" xfId="87" applyFont="1" applyBorder="1" applyAlignment="1">
      <alignment horizontal="center" vertical="center" shrinkToFit="1"/>
      <protection/>
    </xf>
    <xf numFmtId="0" fontId="25" fillId="0" borderId="53" xfId="87" applyFont="1" applyBorder="1" applyAlignment="1">
      <alignment horizontal="center" vertical="center"/>
      <protection/>
    </xf>
    <xf numFmtId="0" fontId="25" fillId="0" borderId="65" xfId="87" applyFont="1" applyBorder="1" applyAlignment="1">
      <alignment horizontal="center" vertical="center"/>
      <protection/>
    </xf>
    <xf numFmtId="0" fontId="2" fillId="0" borderId="86" xfId="87" applyFont="1" applyBorder="1" applyAlignment="1">
      <alignment horizontal="center" vertical="center" wrapText="1" shrinkToFit="1"/>
      <protection/>
    </xf>
    <xf numFmtId="0" fontId="2" fillId="0" borderId="73" xfId="87" applyFont="1" applyBorder="1" applyAlignment="1">
      <alignment horizontal="center" vertical="center" wrapText="1" shrinkToFit="1"/>
      <protection/>
    </xf>
    <xf numFmtId="0" fontId="2" fillId="0" borderId="78" xfId="87" applyFont="1" applyBorder="1" applyAlignment="1">
      <alignment horizontal="center" vertical="center" wrapText="1" shrinkToFit="1"/>
      <protection/>
    </xf>
    <xf numFmtId="0" fontId="2" fillId="0" borderId="74" xfId="87" applyFont="1" applyBorder="1" applyAlignment="1">
      <alignment horizontal="center" vertical="center" wrapText="1" shrinkToFit="1"/>
      <protection/>
    </xf>
    <xf numFmtId="0" fontId="2" fillId="0" borderId="0" xfId="87" applyFont="1" applyBorder="1" applyAlignment="1">
      <alignment horizontal="center" vertical="center" wrapText="1" shrinkToFit="1"/>
      <protection/>
    </xf>
    <xf numFmtId="0" fontId="2" fillId="0" borderId="46" xfId="87" applyFont="1" applyBorder="1" applyAlignment="1">
      <alignment horizontal="center" vertical="center" wrapText="1" shrinkToFit="1"/>
      <protection/>
    </xf>
    <xf numFmtId="0" fontId="2" fillId="0" borderId="84" xfId="87" applyFont="1" applyBorder="1" applyAlignment="1">
      <alignment horizontal="center" vertical="center" wrapText="1" shrinkToFit="1"/>
      <protection/>
    </xf>
    <xf numFmtId="0" fontId="2" fillId="0" borderId="75" xfId="87" applyFont="1" applyBorder="1" applyAlignment="1">
      <alignment horizontal="center" vertical="center" wrapText="1" shrinkToFit="1"/>
      <protection/>
    </xf>
    <xf numFmtId="0" fontId="2" fillId="0" borderId="98" xfId="87" applyFont="1" applyBorder="1" applyAlignment="1">
      <alignment horizontal="center" vertical="center" wrapText="1" shrinkToFit="1"/>
      <protection/>
    </xf>
    <xf numFmtId="2" fontId="3" fillId="0" borderId="84" xfId="87" applyNumberFormat="1" applyFont="1" applyBorder="1" applyAlignment="1">
      <alignment horizontal="center" vertical="center" shrinkToFit="1"/>
      <protection/>
    </xf>
    <xf numFmtId="2" fontId="3" fillId="0" borderId="75" xfId="87" applyNumberFormat="1" applyFont="1" applyBorder="1" applyAlignment="1">
      <alignment horizontal="center" vertical="center" shrinkToFit="1"/>
      <protection/>
    </xf>
    <xf numFmtId="182" fontId="3" fillId="0" borderId="75" xfId="87" applyNumberFormat="1" applyFont="1" applyBorder="1" applyAlignment="1">
      <alignment horizontal="center" vertical="center"/>
      <protection/>
    </xf>
    <xf numFmtId="182" fontId="3" fillId="0" borderId="134" xfId="87" applyNumberFormat="1" applyFont="1" applyBorder="1" applyAlignment="1">
      <alignment horizontal="center" vertical="center"/>
      <protection/>
    </xf>
    <xf numFmtId="0" fontId="3" fillId="0" borderId="128" xfId="87" applyFont="1" applyBorder="1" applyAlignment="1">
      <alignment horizontal="center" vertical="center" shrinkToFit="1"/>
      <protection/>
    </xf>
    <xf numFmtId="0" fontId="3" fillId="0" borderId="75" xfId="87" applyFont="1" applyBorder="1" applyAlignment="1">
      <alignment horizontal="center" vertical="center" shrinkToFit="1"/>
      <protection/>
    </xf>
    <xf numFmtId="0" fontId="3" fillId="0" borderId="98" xfId="87" applyFont="1" applyBorder="1" applyAlignment="1">
      <alignment horizontal="center" vertical="center" shrinkToFit="1"/>
      <protection/>
    </xf>
    <xf numFmtId="0" fontId="3" fillId="0" borderId="125" xfId="87" applyFont="1" applyBorder="1" applyAlignment="1">
      <alignment horizontal="center" vertical="center" shrinkToFit="1"/>
      <protection/>
    </xf>
    <xf numFmtId="0" fontId="3" fillId="0" borderId="126" xfId="87" applyFont="1" applyBorder="1" applyAlignment="1">
      <alignment horizontal="center" vertical="center" shrinkToFit="1"/>
      <protection/>
    </xf>
    <xf numFmtId="0" fontId="3" fillId="0" borderId="127" xfId="87" applyFont="1" applyBorder="1" applyAlignment="1">
      <alignment horizontal="center" vertical="center" shrinkToFit="1"/>
      <protection/>
    </xf>
    <xf numFmtId="0" fontId="18" fillId="0" borderId="98" xfId="87" applyFont="1" applyBorder="1" applyAlignment="1">
      <alignment horizontal="center" vertical="center" shrinkToFit="1"/>
      <protection/>
    </xf>
    <xf numFmtId="0" fontId="1" fillId="0" borderId="115" xfId="87" applyFont="1" applyBorder="1" applyAlignment="1">
      <alignment horizontal="center" vertical="center" shrinkToFit="1"/>
      <protection/>
    </xf>
    <xf numFmtId="0" fontId="1" fillId="0" borderId="116" xfId="87" applyFont="1" applyBorder="1" applyAlignment="1">
      <alignment horizontal="center" vertical="center" shrinkToFit="1"/>
      <protection/>
    </xf>
    <xf numFmtId="0" fontId="1" fillId="0" borderId="117" xfId="87" applyFont="1" applyBorder="1" applyAlignment="1">
      <alignment horizontal="center" vertical="center" shrinkToFit="1"/>
      <protection/>
    </xf>
    <xf numFmtId="0" fontId="1" fillId="0" borderId="118" xfId="87" applyFont="1" applyBorder="1" applyAlignment="1">
      <alignment horizontal="center" vertical="center" shrinkToFit="1"/>
      <protection/>
    </xf>
    <xf numFmtId="0" fontId="1" fillId="0" borderId="119" xfId="87" applyFont="1" applyBorder="1" applyAlignment="1">
      <alignment horizontal="center" vertical="center" shrinkToFit="1"/>
      <protection/>
    </xf>
    <xf numFmtId="0" fontId="1" fillId="0" borderId="120" xfId="87" applyFont="1" applyBorder="1" applyAlignment="1">
      <alignment horizontal="center" vertical="center" shrinkToFit="1"/>
      <protection/>
    </xf>
    <xf numFmtId="0" fontId="1" fillId="0" borderId="125" xfId="87" applyFont="1" applyBorder="1" applyAlignment="1">
      <alignment horizontal="center" vertical="center" shrinkToFit="1"/>
      <protection/>
    </xf>
    <xf numFmtId="0" fontId="1" fillId="0" borderId="126" xfId="87" applyFont="1" applyBorder="1" applyAlignment="1">
      <alignment horizontal="center" vertical="center" shrinkToFit="1"/>
      <protection/>
    </xf>
    <xf numFmtId="0" fontId="1" fillId="0" borderId="127" xfId="87" applyFont="1" applyBorder="1" applyAlignment="1">
      <alignment horizontal="center" vertical="center" shrinkToFit="1"/>
      <protection/>
    </xf>
    <xf numFmtId="0" fontId="25" fillId="0" borderId="76" xfId="87" applyFont="1" applyBorder="1" applyAlignment="1">
      <alignment horizontal="center" vertical="center"/>
      <protection/>
    </xf>
    <xf numFmtId="0" fontId="31" fillId="0" borderId="114" xfId="87" applyFont="1" applyBorder="1" applyAlignment="1">
      <alignment horizontal="center" vertical="center"/>
      <protection/>
    </xf>
    <xf numFmtId="0" fontId="31" fillId="0" borderId="53" xfId="87" applyFont="1" applyBorder="1" applyAlignment="1">
      <alignment horizontal="center" vertical="center"/>
      <protection/>
    </xf>
    <xf numFmtId="0" fontId="31" fillId="0" borderId="70" xfId="87" applyFont="1" applyBorder="1" applyAlignment="1">
      <alignment horizontal="center" vertical="center"/>
      <protection/>
    </xf>
    <xf numFmtId="0" fontId="2" fillId="0" borderId="124" xfId="87" applyFont="1" applyBorder="1" applyAlignment="1">
      <alignment horizontal="left" vertical="center" shrinkToFit="1"/>
      <protection/>
    </xf>
    <xf numFmtId="0" fontId="2" fillId="0" borderId="73" xfId="87" applyFont="1" applyBorder="1" applyAlignment="1">
      <alignment horizontal="left" vertical="center" shrinkToFit="1"/>
      <protection/>
    </xf>
    <xf numFmtId="0" fontId="2" fillId="0" borderId="87" xfId="87" applyFont="1" applyBorder="1" applyAlignment="1">
      <alignment horizontal="left" vertical="center" shrinkToFit="1"/>
      <protection/>
    </xf>
    <xf numFmtId="0" fontId="2" fillId="0" borderId="0" xfId="87" applyFont="1" applyBorder="1" applyAlignment="1">
      <alignment horizontal="left" vertical="center" shrinkToFit="1"/>
      <protection/>
    </xf>
    <xf numFmtId="0" fontId="3" fillId="0" borderId="0" xfId="87" applyFont="1" applyFill="1" applyBorder="1" applyAlignment="1" applyProtection="1">
      <alignment horizontal="center" vertical="center" shrinkToFit="1"/>
      <protection/>
    </xf>
    <xf numFmtId="0" fontId="39" fillId="0" borderId="81" xfId="87" applyFont="1" applyFill="1" applyBorder="1" applyAlignment="1" applyProtection="1">
      <alignment horizontal="center" vertical="center" shrinkToFit="1"/>
      <protection/>
    </xf>
    <xf numFmtId="0" fontId="39" fillId="0" borderId="103" xfId="87" applyFont="1" applyFill="1" applyBorder="1" applyAlignment="1" applyProtection="1">
      <alignment horizontal="center" vertical="center" shrinkToFit="1"/>
      <protection/>
    </xf>
    <xf numFmtId="0" fontId="21" fillId="0" borderId="76" xfId="87" applyFont="1" applyBorder="1" applyAlignment="1">
      <alignment horizontal="center" vertical="center"/>
      <protection/>
    </xf>
    <xf numFmtId="0" fontId="1" fillId="0" borderId="99" xfId="87" applyNumberFormat="1" applyFont="1" applyFill="1" applyBorder="1" applyAlignment="1" applyProtection="1" quotePrefix="1">
      <alignment horizontal="center" vertical="center" shrinkToFit="1"/>
      <protection/>
    </xf>
    <xf numFmtId="0" fontId="1" fillId="0" borderId="83" xfId="87" applyNumberFormat="1" applyFont="1" applyFill="1" applyBorder="1" applyAlignment="1" applyProtection="1">
      <alignment horizontal="center" vertical="center" shrinkToFit="1"/>
      <protection/>
    </xf>
    <xf numFmtId="0" fontId="1" fillId="0" borderId="101" xfId="87" applyNumberFormat="1" applyFont="1" applyFill="1" applyBorder="1" applyAlignment="1" applyProtection="1">
      <alignment horizontal="center" vertical="center" shrinkToFit="1"/>
      <protection/>
    </xf>
    <xf numFmtId="0" fontId="1" fillId="0" borderId="0" xfId="87" applyNumberFormat="1" applyFont="1" applyFill="1" applyAlignment="1" applyProtection="1">
      <alignment horizontal="center" vertical="center" shrinkToFit="1"/>
      <protection/>
    </xf>
    <xf numFmtId="0" fontId="2" fillId="0" borderId="74" xfId="87" applyFont="1" applyFill="1" applyBorder="1" applyAlignment="1" applyProtection="1" quotePrefix="1">
      <alignment horizontal="center" vertical="center" shrinkToFit="1"/>
      <protection/>
    </xf>
    <xf numFmtId="0" fontId="2" fillId="0" borderId="81" xfId="87" applyFont="1" applyFill="1" applyBorder="1" applyAlignment="1" applyProtection="1">
      <alignment horizontal="center" vertical="center" shrinkToFit="1"/>
      <protection/>
    </xf>
    <xf numFmtId="0" fontId="2" fillId="0" borderId="0" xfId="87" applyFont="1" applyFill="1" applyAlignment="1" applyProtection="1" quotePrefix="1">
      <alignment horizontal="center" vertical="center" shrinkToFit="1"/>
      <protection/>
    </xf>
    <xf numFmtId="0" fontId="1" fillId="0" borderId="97" xfId="87" applyFont="1" applyFill="1" applyBorder="1" applyAlignment="1" applyProtection="1" quotePrefix="1">
      <alignment horizontal="center" vertical="center" shrinkToFit="1"/>
      <protection/>
    </xf>
    <xf numFmtId="0" fontId="1" fillId="0" borderId="0" xfId="87" applyNumberFormat="1" applyFont="1" applyFill="1" applyBorder="1" applyAlignment="1" applyProtection="1">
      <alignment horizontal="center" vertical="center" shrinkToFit="1"/>
      <protection/>
    </xf>
    <xf numFmtId="0" fontId="1" fillId="0" borderId="79" xfId="87" applyNumberFormat="1" applyFont="1" applyFill="1" applyBorder="1" applyAlignment="1" applyProtection="1">
      <alignment horizontal="center" vertical="center" shrinkToFit="1"/>
      <protection/>
    </xf>
    <xf numFmtId="0" fontId="1" fillId="0" borderId="0" xfId="87" applyNumberFormat="1" applyFont="1" applyFill="1" applyAlignment="1" applyProtection="1" quotePrefix="1">
      <alignment horizontal="center" vertical="center" shrinkToFit="1"/>
      <protection/>
    </xf>
    <xf numFmtId="0" fontId="1" fillId="0" borderId="71" xfId="0" applyFont="1" applyBorder="1" applyAlignment="1">
      <alignment horizontal="center" vertical="center"/>
    </xf>
    <xf numFmtId="0" fontId="24" fillId="0" borderId="66" xfId="113" applyFont="1" applyBorder="1" applyAlignment="1">
      <alignment horizontal="center" vertical="center"/>
      <protection/>
    </xf>
    <xf numFmtId="0" fontId="24" fillId="0" borderId="68" xfId="113" applyFont="1" applyBorder="1" applyAlignment="1">
      <alignment horizontal="center" vertical="center"/>
      <protection/>
    </xf>
    <xf numFmtId="0" fontId="24" fillId="0" borderId="136" xfId="113" applyFont="1" applyBorder="1" applyAlignment="1">
      <alignment horizontal="center" vertical="center"/>
      <protection/>
    </xf>
    <xf numFmtId="0" fontId="24" fillId="0" borderId="137" xfId="113" applyFont="1" applyBorder="1" applyAlignment="1">
      <alignment horizontal="center" vertical="center"/>
      <protection/>
    </xf>
    <xf numFmtId="0" fontId="24" fillId="0" borderId="138" xfId="113" applyFont="1" applyBorder="1" applyAlignment="1">
      <alignment horizontal="center" vertical="center"/>
      <protection/>
    </xf>
    <xf numFmtId="0" fontId="24" fillId="0" borderId="139" xfId="113" applyFont="1" applyBorder="1" applyAlignment="1">
      <alignment horizontal="center" vertical="center"/>
      <protection/>
    </xf>
    <xf numFmtId="0" fontId="24" fillId="0" borderId="140" xfId="113" applyFont="1" applyBorder="1" applyAlignment="1">
      <alignment horizontal="center" vertical="center"/>
      <protection/>
    </xf>
    <xf numFmtId="0" fontId="24" fillId="0" borderId="141" xfId="113" applyFont="1" applyBorder="1" applyAlignment="1">
      <alignment horizontal="center" vertical="center"/>
      <protection/>
    </xf>
    <xf numFmtId="0" fontId="24" fillId="0" borderId="142" xfId="113" applyFont="1" applyBorder="1" applyAlignment="1">
      <alignment horizontal="center" vertical="center"/>
      <protection/>
    </xf>
    <xf numFmtId="0" fontId="24" fillId="0" borderId="143" xfId="113" applyFont="1" applyBorder="1" applyAlignment="1">
      <alignment horizontal="center" vertical="center"/>
      <protection/>
    </xf>
    <xf numFmtId="0" fontId="24" fillId="0" borderId="144" xfId="113" applyFont="1" applyBorder="1" applyAlignment="1">
      <alignment horizontal="center" vertical="center"/>
      <protection/>
    </xf>
    <xf numFmtId="0" fontId="24" fillId="0" borderId="67" xfId="113" applyFont="1" applyBorder="1" applyAlignment="1">
      <alignment horizontal="center" vertical="center"/>
      <protection/>
    </xf>
    <xf numFmtId="0" fontId="24" fillId="0" borderId="145" xfId="113" applyFont="1" applyBorder="1" applyAlignment="1">
      <alignment horizontal="center" vertical="center"/>
      <protection/>
    </xf>
    <xf numFmtId="0" fontId="24" fillId="0" borderId="146" xfId="113" applyFont="1" applyBorder="1" applyAlignment="1">
      <alignment horizontal="center" vertical="center"/>
      <protection/>
    </xf>
    <xf numFmtId="0" fontId="24" fillId="0" borderId="69" xfId="113" applyFont="1" applyBorder="1" applyAlignment="1">
      <alignment horizontal="center" vertical="center"/>
      <protection/>
    </xf>
    <xf numFmtId="0" fontId="24" fillId="0" borderId="147" xfId="113" applyFont="1" applyBorder="1" applyAlignment="1">
      <alignment horizontal="center" vertical="center"/>
      <protection/>
    </xf>
    <xf numFmtId="0" fontId="24" fillId="0" borderId="148" xfId="113" applyFont="1" applyBorder="1" applyAlignment="1">
      <alignment horizontal="center" vertical="center"/>
      <protection/>
    </xf>
    <xf numFmtId="0" fontId="24" fillId="0" borderId="149" xfId="113" applyFont="1" applyBorder="1" applyAlignment="1">
      <alignment horizontal="center" vertical="center"/>
      <protection/>
    </xf>
    <xf numFmtId="0" fontId="24" fillId="0" borderId="87" xfId="113" applyFont="1" applyBorder="1" applyAlignment="1">
      <alignment horizontal="center" vertical="center"/>
      <protection/>
    </xf>
    <xf numFmtId="0" fontId="24" fillId="0" borderId="71" xfId="113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56" fontId="1" fillId="0" borderId="87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center"/>
    </xf>
    <xf numFmtId="0" fontId="1" fillId="0" borderId="15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wrapText="1"/>
    </xf>
    <xf numFmtId="0" fontId="16" fillId="0" borderId="0" xfId="104" applyNumberFormat="1" applyFont="1" applyFill="1" applyBorder="1" applyAlignment="1" applyProtection="1">
      <alignment horizontal="center" vertical="center"/>
      <protection/>
    </xf>
    <xf numFmtId="0" fontId="5" fillId="0" borderId="0" xfId="106" applyNumberFormat="1" applyFont="1" applyFill="1" applyBorder="1" applyAlignment="1">
      <alignment horizontal="left" vertical="center"/>
    </xf>
    <xf numFmtId="0" fontId="1" fillId="0" borderId="0" xfId="97" applyNumberFormat="1" applyFont="1" applyFill="1" applyBorder="1" applyAlignment="1">
      <alignment vertical="center"/>
    </xf>
    <xf numFmtId="0" fontId="2" fillId="0" borderId="0" xfId="106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111" applyFont="1" applyBorder="1" applyAlignment="1">
      <alignment horizontal="center" vertical="center"/>
      <protection/>
    </xf>
    <xf numFmtId="0" fontId="3" fillId="0" borderId="0" xfId="106" applyNumberFormat="1" applyFont="1" applyFill="1" applyBorder="1" applyAlignment="1">
      <alignment horizontal="center" vertical="center"/>
    </xf>
    <xf numFmtId="10" fontId="3" fillId="0" borderId="0" xfId="106" applyNumberFormat="1" applyFont="1" applyFill="1" applyBorder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106" applyNumberFormat="1" applyFont="1" applyFill="1" applyBorder="1" applyAlignment="1">
      <alignment horizontal="center" vertical="center"/>
    </xf>
    <xf numFmtId="49" fontId="3" fillId="0" borderId="0" xfId="106" applyNumberFormat="1" applyFont="1" applyFill="1" applyBorder="1" applyAlignment="1">
      <alignment horizontal="center" vertical="center"/>
    </xf>
    <xf numFmtId="180" fontId="3" fillId="0" borderId="0" xfId="106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96" applyNumberFormat="1" applyFont="1" applyFill="1" applyBorder="1" applyAlignment="1">
      <alignment horizontal="center"/>
    </xf>
    <xf numFmtId="10" fontId="2" fillId="0" borderId="0" xfId="96" applyNumberFormat="1" applyFont="1" applyFill="1" applyBorder="1" applyAlignment="1">
      <alignment horizontal="center"/>
    </xf>
    <xf numFmtId="0" fontId="1" fillId="0" borderId="0" xfId="96" applyNumberFormat="1" applyFont="1" applyFill="1" applyBorder="1" applyAlignment="1">
      <alignment horizontal="left" vertical="center"/>
    </xf>
    <xf numFmtId="0" fontId="3" fillId="0" borderId="0" xfId="93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106" applyNumberFormat="1" applyFont="1" applyFill="1" applyAlignment="1">
      <alignment horizontal="center" vertical="center"/>
    </xf>
    <xf numFmtId="180" fontId="2" fillId="0" borderId="0" xfId="96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64" fillId="0" borderId="0" xfId="87" applyFont="1" applyFill="1" applyBorder="1" applyAlignment="1" applyProtection="1">
      <alignment horizontal="center" vertical="center" shrinkToFit="1"/>
      <protection/>
    </xf>
    <xf numFmtId="0" fontId="1" fillId="0" borderId="98" xfId="92" applyFont="1" applyBorder="1" applyAlignment="1">
      <alignment horizontal="center" vertical="center"/>
      <protection/>
    </xf>
    <xf numFmtId="0" fontId="2" fillId="0" borderId="53" xfId="87" applyFont="1" applyBorder="1" applyAlignment="1">
      <alignment horizontal="center" vertical="center"/>
      <protection/>
    </xf>
    <xf numFmtId="0" fontId="2" fillId="0" borderId="0" xfId="87" applyFont="1" applyBorder="1" applyAlignment="1">
      <alignment horizontal="center" vertical="center"/>
      <protection/>
    </xf>
    <xf numFmtId="0" fontId="2" fillId="0" borderId="0" xfId="87" applyFont="1" applyFill="1" applyBorder="1" applyAlignment="1" applyProtection="1">
      <alignment horizontal="left" vertical="center" indent="2" shrinkToFit="1"/>
      <protection/>
    </xf>
    <xf numFmtId="0" fontId="65" fillId="0" borderId="0" xfId="87" applyFont="1" applyAlignment="1">
      <alignment horizontal="center" vertical="center"/>
      <protection/>
    </xf>
    <xf numFmtId="0" fontId="9" fillId="0" borderId="0" xfId="87" applyFont="1" applyAlignment="1">
      <alignment vertical="center"/>
      <protection/>
    </xf>
    <xf numFmtId="0" fontId="1" fillId="0" borderId="76" xfId="87" applyFont="1" applyBorder="1" applyAlignment="1">
      <alignment horizontal="center" vertical="center"/>
      <protection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Excel Built-in Normal" xfId="51"/>
    <cellStyle name="Excel Built-in Normal 2" xfId="52"/>
    <cellStyle name="Excel Built-in Normal_2014singlesdrew" xfId="53"/>
    <cellStyle name="アクセント 1" xfId="54"/>
    <cellStyle name="アクセント 2" xfId="55"/>
    <cellStyle name="アクセント 3" xfId="56"/>
    <cellStyle name="アクセント 4" xfId="57"/>
    <cellStyle name="アクセント 5" xfId="58"/>
    <cellStyle name="アクセント 6" xfId="59"/>
    <cellStyle name="タイトル" xfId="60"/>
    <cellStyle name="チェック セル" xfId="61"/>
    <cellStyle name="どちらでもない" xfId="62"/>
    <cellStyle name="Percent" xfId="63"/>
    <cellStyle name="Hyperlink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合計" xfId="76"/>
    <cellStyle name="集計" xfId="77"/>
    <cellStyle name="出力" xfId="78"/>
    <cellStyle name="説明文" xfId="79"/>
    <cellStyle name="Currency [0]" xfId="80"/>
    <cellStyle name="Currency" xfId="81"/>
    <cellStyle name="通貨 2" xfId="82"/>
    <cellStyle name="通貨 2 2" xfId="83"/>
    <cellStyle name="通貨 2_201407hcupkekka" xfId="84"/>
    <cellStyle name="入力" xfId="85"/>
    <cellStyle name="標準 10" xfId="86"/>
    <cellStyle name="標準 2" xfId="87"/>
    <cellStyle name="標準 2 2" xfId="88"/>
    <cellStyle name="標準 2 2 2" xfId="89"/>
    <cellStyle name="標準 2 2_2014singlesdrew" xfId="90"/>
    <cellStyle name="標準 2_201107cupdoro" xfId="91"/>
    <cellStyle name="標準 2_ドロー作成　東近江カップ2012_ドロー作成　東近江カップ" xfId="92"/>
    <cellStyle name="標準 3" xfId="93"/>
    <cellStyle name="標準 3 2" xfId="94"/>
    <cellStyle name="標準 3_201406SSyoukou" xfId="95"/>
    <cellStyle name="標準 3_登録ナンバー" xfId="96"/>
    <cellStyle name="標準 3_登録ナンバー_登録ナンバー15.02.16" xfId="97"/>
    <cellStyle name="標準 3_登録ナンバー15.02.16" xfId="98"/>
    <cellStyle name="標準 4" xfId="99"/>
    <cellStyle name="標準 5" xfId="100"/>
    <cellStyle name="標準 6" xfId="101"/>
    <cellStyle name="標準 7" xfId="102"/>
    <cellStyle name="標準 9" xfId="103"/>
    <cellStyle name="標準_201107cupdoro" xfId="104"/>
    <cellStyle name="標準_Book2" xfId="105"/>
    <cellStyle name="標準_Book2_登録ナンバー" xfId="106"/>
    <cellStyle name="標準_Book2_登録ナンバー_登録ナンバー15.02.16" xfId="107"/>
    <cellStyle name="標準_Sheet1" xfId="108"/>
    <cellStyle name="標準_Sheet1_登録ナンバー" xfId="109"/>
    <cellStyle name="標準_登録ナンバー" xfId="110"/>
    <cellStyle name="標準_登録ナンバー15.02.16" xfId="111"/>
    <cellStyle name="標準_東近江カップ2012HPアップ(1)" xfId="112"/>
    <cellStyle name="標準_要項　東近江カップ　2012" xfId="113"/>
    <cellStyle name="Followed Hyperlink" xfId="114"/>
    <cellStyle name="普通" xfId="115"/>
    <cellStyle name="良い" xfId="116"/>
  </cellStyles>
  <dxfs count="2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indexed="1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20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101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419100</xdr:colOff>
      <xdr:row>19</xdr:row>
      <xdr:rowOff>123825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0"/>
          <a:ext cx="45339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6</xdr:col>
      <xdr:colOff>485775</xdr:colOff>
      <xdr:row>46</xdr:row>
      <xdr:rowOff>28575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457700"/>
          <a:ext cx="46005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13</xdr:col>
      <xdr:colOff>485775</xdr:colOff>
      <xdr:row>46</xdr:row>
      <xdr:rowOff>28575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4457700"/>
          <a:ext cx="4600575" cy="345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6</xdr:col>
      <xdr:colOff>428625</xdr:colOff>
      <xdr:row>71</xdr:row>
      <xdr:rowOff>142875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915400"/>
          <a:ext cx="45434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13</xdr:col>
      <xdr:colOff>438150</xdr:colOff>
      <xdr:row>71</xdr:row>
      <xdr:rowOff>142875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8915400"/>
          <a:ext cx="45529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7</xdr:col>
      <xdr:colOff>66675</xdr:colOff>
      <xdr:row>99</xdr:row>
      <xdr:rowOff>47625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373100"/>
          <a:ext cx="486727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526</xdr:row>
      <xdr:rowOff>114300</xdr:rowOff>
    </xdr:from>
    <xdr:to>
      <xdr:col>2</xdr:col>
      <xdr:colOff>85725</xdr:colOff>
      <xdr:row>526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219200" y="9042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421</xdr:row>
      <xdr:rowOff>114300</xdr:rowOff>
    </xdr:from>
    <xdr:to>
      <xdr:col>2</xdr:col>
      <xdr:colOff>85725</xdr:colOff>
      <xdr:row>421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219200" y="7229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522</xdr:row>
      <xdr:rowOff>114300</xdr:rowOff>
    </xdr:from>
    <xdr:to>
      <xdr:col>2</xdr:col>
      <xdr:colOff>85725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219200" y="897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417</xdr:row>
      <xdr:rowOff>114300</xdr:rowOff>
    </xdr:from>
    <xdr:to>
      <xdr:col>2</xdr:col>
      <xdr:colOff>85725</xdr:colOff>
      <xdr:row>417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219200" y="7160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562</xdr:row>
      <xdr:rowOff>0</xdr:rowOff>
    </xdr:from>
    <xdr:to>
      <xdr:col>2</xdr:col>
      <xdr:colOff>85725</xdr:colOff>
      <xdr:row>562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1219200" y="9679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415</xdr:row>
      <xdr:rowOff>114300</xdr:rowOff>
    </xdr:from>
    <xdr:to>
      <xdr:col>2</xdr:col>
      <xdr:colOff>85725</xdr:colOff>
      <xdr:row>415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219200" y="7126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95250</xdr:rowOff>
    </xdr:from>
    <xdr:to>
      <xdr:col>2</xdr:col>
      <xdr:colOff>38100</xdr:colOff>
      <xdr:row>444</xdr:row>
      <xdr:rowOff>104775</xdr:rowOff>
    </xdr:to>
    <xdr:sp>
      <xdr:nvSpPr>
        <xdr:cNvPr id="7" name="Line 7"/>
        <xdr:cNvSpPr>
          <a:spLocks/>
        </xdr:cNvSpPr>
      </xdr:nvSpPr>
      <xdr:spPr>
        <a:xfrm flipH="1" flipV="1">
          <a:off x="1219200" y="76219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114300</xdr:rowOff>
    </xdr:from>
    <xdr:to>
      <xdr:col>2</xdr:col>
      <xdr:colOff>0</xdr:colOff>
      <xdr:row>445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219200" y="7640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197</xdr:row>
      <xdr:rowOff>95250</xdr:rowOff>
    </xdr:from>
    <xdr:to>
      <xdr:col>3</xdr:col>
      <xdr:colOff>38100</xdr:colOff>
      <xdr:row>197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1219200" y="338709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198</xdr:row>
      <xdr:rowOff>114300</xdr:rowOff>
    </xdr:from>
    <xdr:to>
      <xdr:col>3</xdr:col>
      <xdr:colOff>0</xdr:colOff>
      <xdr:row>198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1219200" y="3406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413</xdr:row>
      <xdr:rowOff>114300</xdr:rowOff>
    </xdr:from>
    <xdr:to>
      <xdr:col>2</xdr:col>
      <xdr:colOff>85725</xdr:colOff>
      <xdr:row>413</xdr:row>
      <xdr:rowOff>114300</xdr:rowOff>
    </xdr:to>
    <xdr:sp>
      <xdr:nvSpPr>
        <xdr:cNvPr id="11" name="Line 8"/>
        <xdr:cNvSpPr>
          <a:spLocks/>
        </xdr:cNvSpPr>
      </xdr:nvSpPr>
      <xdr:spPr>
        <a:xfrm flipH="1">
          <a:off x="1219200" y="7092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12" name="Line 7"/>
        <xdr:cNvSpPr>
          <a:spLocks/>
        </xdr:cNvSpPr>
      </xdr:nvSpPr>
      <xdr:spPr>
        <a:xfrm flipH="1" flipV="1">
          <a:off x="1219200" y="75704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219200" y="7589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4" name="Line 7"/>
        <xdr:cNvSpPr>
          <a:spLocks/>
        </xdr:cNvSpPr>
      </xdr:nvSpPr>
      <xdr:spPr>
        <a:xfrm flipH="1" flipV="1">
          <a:off x="1219200" y="3352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1219200" y="3371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R135"/>
  <sheetViews>
    <sheetView tabSelected="1" zoomScalePageLayoutView="0" workbookViewId="0" topLeftCell="A1">
      <selection activeCell="R30" sqref="R30:AA31"/>
    </sheetView>
  </sheetViews>
  <sheetFormatPr defaultColWidth="1.12109375" defaultRowHeight="9.75" customHeight="1"/>
  <cols>
    <col min="1" max="1" width="0.5" style="256" customWidth="1"/>
    <col min="2" max="8" width="1.12109375" style="256" customWidth="1"/>
    <col min="9" max="9" width="1.625" style="256" customWidth="1"/>
    <col min="10" max="10" width="0.74609375" style="256" customWidth="1"/>
    <col min="11" max="11" width="1.12109375" style="256" customWidth="1"/>
    <col min="12" max="12" width="1.37890625" style="256" customWidth="1"/>
    <col min="13" max="13" width="0.875" style="256" customWidth="1"/>
    <col min="14" max="14" width="1.625" style="256" customWidth="1"/>
    <col min="15" max="15" width="0.74609375" style="256" customWidth="1"/>
    <col min="16" max="16" width="1.12109375" style="256" customWidth="1"/>
    <col min="17" max="17" width="1.4921875" style="256" customWidth="1"/>
    <col min="18" max="18" width="0.6171875" style="256" customWidth="1"/>
    <col min="19" max="19" width="2.00390625" style="256" customWidth="1"/>
    <col min="20" max="20" width="0.74609375" style="256" customWidth="1"/>
    <col min="21" max="21" width="1.12109375" style="256" customWidth="1"/>
    <col min="22" max="22" width="1.37890625" style="256" customWidth="1"/>
    <col min="23" max="23" width="0.5" style="256" customWidth="1"/>
    <col min="24" max="24" width="2.125" style="256" customWidth="1"/>
    <col min="25" max="25" width="0.875" style="256" customWidth="1"/>
    <col min="26" max="26" width="1.12109375" style="256" customWidth="1"/>
    <col min="27" max="27" width="1.4921875" style="256" customWidth="1"/>
    <col min="28" max="28" width="0.5" style="256" customWidth="1"/>
    <col min="29" max="29" width="2.125" style="256" customWidth="1"/>
    <col min="30" max="30" width="0.74609375" style="256" customWidth="1"/>
    <col min="31" max="31" width="1.12109375" style="256" customWidth="1"/>
    <col min="32" max="32" width="1.25" style="256" customWidth="1"/>
    <col min="33" max="33" width="0.6171875" style="256" customWidth="1"/>
    <col min="34" max="34" width="2.125" style="256" customWidth="1"/>
    <col min="35" max="35" width="0.74609375" style="256" customWidth="1"/>
    <col min="36" max="36" width="1.12109375" style="256" customWidth="1"/>
    <col min="37" max="37" width="1.37890625" style="256" customWidth="1"/>
    <col min="38" max="38" width="2.125" style="256" hidden="1" customWidth="1"/>
    <col min="39" max="40" width="1.12109375" style="256" customWidth="1"/>
    <col min="41" max="41" width="0.74609375" style="256" customWidth="1"/>
    <col min="42" max="42" width="1.12109375" style="256" customWidth="1"/>
    <col min="43" max="43" width="0.74609375" style="256" customWidth="1"/>
    <col min="44" max="44" width="1.12109375" style="256" customWidth="1"/>
    <col min="45" max="45" width="0.5" style="256" customWidth="1"/>
    <col min="46" max="46" width="1.875" style="256" customWidth="1"/>
    <col min="47" max="47" width="0.6171875" style="256" customWidth="1"/>
    <col min="48" max="53" width="1.12109375" style="256" customWidth="1"/>
    <col min="54" max="54" width="0.6171875" style="256" customWidth="1"/>
    <col min="55" max="55" width="2.375" style="256" customWidth="1"/>
    <col min="56" max="56" width="0.74609375" style="256" customWidth="1"/>
    <col min="57" max="57" width="1.12109375" style="256" customWidth="1"/>
    <col min="58" max="58" width="1.4921875" style="256" customWidth="1"/>
    <col min="59" max="59" width="0.74609375" style="256" customWidth="1"/>
    <col min="60" max="60" width="2.00390625" style="256" customWidth="1"/>
    <col min="61" max="61" width="0.74609375" style="256" customWidth="1"/>
    <col min="62" max="62" width="1.12109375" style="256" customWidth="1"/>
    <col min="63" max="63" width="1.4921875" style="256" customWidth="1"/>
    <col min="64" max="64" width="0.5" style="256" customWidth="1"/>
    <col min="65" max="65" width="2.25390625" style="256" customWidth="1"/>
    <col min="66" max="66" width="0.74609375" style="256" customWidth="1"/>
    <col min="67" max="67" width="1.12109375" style="256" customWidth="1"/>
    <col min="68" max="68" width="1.25" style="256" customWidth="1"/>
    <col min="69" max="69" width="0.6171875" style="256" customWidth="1"/>
    <col min="70" max="70" width="2.00390625" style="256" customWidth="1"/>
    <col min="71" max="71" width="0.74609375" style="256" customWidth="1"/>
    <col min="72" max="72" width="1.12109375" style="256" customWidth="1"/>
    <col min="73" max="73" width="1.4921875" style="256" customWidth="1"/>
    <col min="74" max="74" width="0.5" style="256" customWidth="1"/>
    <col min="75" max="75" width="2.25390625" style="256" customWidth="1"/>
    <col min="76" max="76" width="0.74609375" style="256" customWidth="1"/>
    <col min="77" max="77" width="1.12109375" style="256" customWidth="1"/>
    <col min="78" max="78" width="1.00390625" style="256" customWidth="1"/>
    <col min="79" max="79" width="0.6171875" style="256" customWidth="1"/>
    <col min="80" max="80" width="2.25390625" style="256" customWidth="1"/>
    <col min="81" max="81" width="0.74609375" style="256" customWidth="1"/>
    <col min="82" max="83" width="1.12109375" style="256" customWidth="1"/>
    <col min="84" max="84" width="0.12890625" style="256" customWidth="1"/>
    <col min="85" max="85" width="1.12109375" style="256" customWidth="1"/>
    <col min="86" max="86" width="1.875" style="256" customWidth="1"/>
    <col min="87" max="87" width="1.12109375" style="256" customWidth="1"/>
    <col min="88" max="88" width="1.00390625" style="256" customWidth="1"/>
    <col min="89" max="89" width="1.12109375" style="256" customWidth="1"/>
    <col min="90" max="90" width="1.75390625" style="256" customWidth="1"/>
    <col min="91" max="91" width="1.00390625" style="256" customWidth="1"/>
    <col min="92" max="92" width="0.74609375" style="256" customWidth="1"/>
    <col min="93" max="101" width="1.12109375" style="256" customWidth="1"/>
    <col min="102" max="102" width="2.50390625" style="256" bestFit="1" customWidth="1"/>
    <col min="103" max="16384" width="1.12109375" style="256" customWidth="1"/>
  </cols>
  <sheetData>
    <row r="1" spans="3:89" ht="9.75" customHeight="1">
      <c r="C1" s="804" t="s">
        <v>1505</v>
      </c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  <c r="AF1" s="804"/>
      <c r="AG1" s="804"/>
      <c r="AH1" s="804"/>
      <c r="AI1" s="804"/>
      <c r="AJ1" s="804"/>
      <c r="AK1" s="804"/>
      <c r="AL1" s="804"/>
      <c r="AM1" s="804"/>
      <c r="AN1" s="804"/>
      <c r="AO1" s="804"/>
      <c r="AP1" s="804"/>
      <c r="AQ1" s="804"/>
      <c r="AR1" s="804"/>
      <c r="AS1" s="804"/>
      <c r="AT1" s="804"/>
      <c r="AU1" s="804"/>
      <c r="AV1" s="804"/>
      <c r="AW1" s="804"/>
      <c r="AX1" s="804"/>
      <c r="AY1" s="804"/>
      <c r="AZ1" s="804"/>
      <c r="BA1" s="804"/>
      <c r="BB1" s="804"/>
      <c r="BC1" s="804"/>
      <c r="BD1" s="804"/>
      <c r="BE1" s="804"/>
      <c r="BF1" s="804"/>
      <c r="BG1" s="804"/>
      <c r="BH1" s="804"/>
      <c r="BI1" s="804"/>
      <c r="BJ1" s="804"/>
      <c r="BK1" s="804"/>
      <c r="BL1" s="804"/>
      <c r="BM1" s="804"/>
      <c r="BN1" s="804"/>
      <c r="BO1" s="804"/>
      <c r="BP1" s="804"/>
      <c r="BQ1" s="804"/>
      <c r="BR1" s="804"/>
      <c r="BS1" s="804"/>
      <c r="BT1" s="804"/>
      <c r="BU1" s="804"/>
      <c r="BV1" s="804"/>
      <c r="BW1" s="804"/>
      <c r="BX1" s="804"/>
      <c r="BY1" s="804"/>
      <c r="BZ1" s="804"/>
      <c r="CA1" s="804"/>
      <c r="CB1" s="804"/>
      <c r="CC1" s="804"/>
      <c r="CD1" s="804"/>
      <c r="CE1" s="804"/>
      <c r="CF1" s="804"/>
      <c r="CG1" s="804"/>
      <c r="CH1" s="804"/>
      <c r="CI1" s="804"/>
      <c r="CJ1" s="804"/>
      <c r="CK1" s="804"/>
    </row>
    <row r="2" spans="3:89" ht="9.75" customHeight="1"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804"/>
      <c r="AB2" s="804"/>
      <c r="AC2" s="804"/>
      <c r="AD2" s="804"/>
      <c r="AE2" s="804"/>
      <c r="AF2" s="804"/>
      <c r="AG2" s="804"/>
      <c r="AH2" s="804"/>
      <c r="AI2" s="804"/>
      <c r="AJ2" s="804"/>
      <c r="AK2" s="804"/>
      <c r="AL2" s="804"/>
      <c r="AM2" s="804"/>
      <c r="AN2" s="804"/>
      <c r="AO2" s="804"/>
      <c r="AP2" s="804"/>
      <c r="AQ2" s="804"/>
      <c r="AR2" s="804"/>
      <c r="AS2" s="804"/>
      <c r="AT2" s="804"/>
      <c r="AU2" s="804"/>
      <c r="AV2" s="804"/>
      <c r="AW2" s="804"/>
      <c r="AX2" s="804"/>
      <c r="AY2" s="804"/>
      <c r="AZ2" s="804"/>
      <c r="BA2" s="804"/>
      <c r="BB2" s="804"/>
      <c r="BC2" s="804"/>
      <c r="BD2" s="804"/>
      <c r="BE2" s="804"/>
      <c r="BF2" s="804"/>
      <c r="BG2" s="804"/>
      <c r="BH2" s="804"/>
      <c r="BI2" s="804"/>
      <c r="BJ2" s="804"/>
      <c r="BK2" s="804"/>
      <c r="BL2" s="804"/>
      <c r="BM2" s="804"/>
      <c r="BN2" s="804"/>
      <c r="BO2" s="804"/>
      <c r="BP2" s="804"/>
      <c r="BQ2" s="804"/>
      <c r="BR2" s="804"/>
      <c r="BS2" s="804"/>
      <c r="BT2" s="804"/>
      <c r="BU2" s="804"/>
      <c r="BV2" s="804"/>
      <c r="BW2" s="804"/>
      <c r="BX2" s="804"/>
      <c r="BY2" s="804"/>
      <c r="BZ2" s="804"/>
      <c r="CA2" s="804"/>
      <c r="CB2" s="804"/>
      <c r="CC2" s="804"/>
      <c r="CD2" s="804"/>
      <c r="CE2" s="804"/>
      <c r="CF2" s="804"/>
      <c r="CG2" s="804"/>
      <c r="CH2" s="804"/>
      <c r="CI2" s="804"/>
      <c r="CJ2" s="804"/>
      <c r="CK2" s="804"/>
    </row>
    <row r="3" spans="3:89" ht="9" customHeight="1"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4"/>
      <c r="P3" s="804"/>
      <c r="Q3" s="804"/>
      <c r="R3" s="804"/>
      <c r="S3" s="804"/>
      <c r="T3" s="804"/>
      <c r="U3" s="804"/>
      <c r="V3" s="804"/>
      <c r="W3" s="804"/>
      <c r="X3" s="804"/>
      <c r="Y3" s="804"/>
      <c r="Z3" s="804"/>
      <c r="AA3" s="804"/>
      <c r="AB3" s="804"/>
      <c r="AC3" s="804"/>
      <c r="AD3" s="804"/>
      <c r="AE3" s="804"/>
      <c r="AF3" s="804"/>
      <c r="AG3" s="804"/>
      <c r="AH3" s="804"/>
      <c r="AI3" s="804"/>
      <c r="AJ3" s="804"/>
      <c r="AK3" s="804"/>
      <c r="AL3" s="804"/>
      <c r="AM3" s="804"/>
      <c r="AN3" s="804"/>
      <c r="AO3" s="804"/>
      <c r="AP3" s="804"/>
      <c r="AQ3" s="804"/>
      <c r="AR3" s="804"/>
      <c r="AS3" s="804"/>
      <c r="AT3" s="804"/>
      <c r="AU3" s="804"/>
      <c r="AV3" s="804"/>
      <c r="AW3" s="804"/>
      <c r="AX3" s="804"/>
      <c r="AY3" s="804"/>
      <c r="AZ3" s="804"/>
      <c r="BA3" s="804"/>
      <c r="BB3" s="804"/>
      <c r="BC3" s="804"/>
      <c r="BD3" s="804"/>
      <c r="BE3" s="804"/>
      <c r="BF3" s="804"/>
      <c r="BG3" s="804"/>
      <c r="BH3" s="804"/>
      <c r="BI3" s="804"/>
      <c r="BJ3" s="804"/>
      <c r="BK3" s="804"/>
      <c r="BL3" s="804"/>
      <c r="BM3" s="804"/>
      <c r="BN3" s="804"/>
      <c r="BO3" s="804"/>
      <c r="BP3" s="804"/>
      <c r="BQ3" s="804"/>
      <c r="BR3" s="804"/>
      <c r="BS3" s="804"/>
      <c r="BT3" s="804"/>
      <c r="BU3" s="804"/>
      <c r="BV3" s="804"/>
      <c r="BW3" s="804"/>
      <c r="BX3" s="804"/>
      <c r="BY3" s="804"/>
      <c r="BZ3" s="804"/>
      <c r="CA3" s="804"/>
      <c r="CB3" s="804"/>
      <c r="CC3" s="804"/>
      <c r="CD3" s="804"/>
      <c r="CE3" s="804"/>
      <c r="CF3" s="804"/>
      <c r="CG3" s="804"/>
      <c r="CH3" s="804"/>
      <c r="CI3" s="804"/>
      <c r="CJ3" s="804"/>
      <c r="CK3" s="804"/>
    </row>
    <row r="4" spans="2:94" ht="9" customHeight="1">
      <c r="B4" s="768" t="s">
        <v>0</v>
      </c>
      <c r="C4" s="768"/>
      <c r="D4" s="768"/>
      <c r="E4" s="768"/>
      <c r="F4" s="768"/>
      <c r="G4" s="768"/>
      <c r="H4" s="768"/>
      <c r="I4" s="768"/>
      <c r="J4" s="768"/>
      <c r="K4" s="768"/>
      <c r="L4" s="768"/>
      <c r="M4" s="768"/>
      <c r="N4" s="768"/>
      <c r="O4" s="768"/>
      <c r="P4" s="768"/>
      <c r="Q4" s="768"/>
      <c r="R4" s="768"/>
      <c r="S4" s="768"/>
      <c r="T4" s="768"/>
      <c r="U4" s="768"/>
      <c r="V4" s="768"/>
      <c r="W4" s="768"/>
      <c r="X4" s="768"/>
      <c r="Y4" s="768"/>
      <c r="Z4" s="768"/>
      <c r="AA4" s="768"/>
      <c r="AB4" s="768"/>
      <c r="AC4" s="768"/>
      <c r="AD4" s="768"/>
      <c r="AE4" s="768"/>
      <c r="AF4" s="768"/>
      <c r="AG4" s="768"/>
      <c r="AH4" s="768"/>
      <c r="AI4" s="768"/>
      <c r="AJ4" s="768"/>
      <c r="AK4" s="768"/>
      <c r="AL4" s="768"/>
      <c r="AM4" s="768"/>
      <c r="AN4" s="768"/>
      <c r="AO4" s="768"/>
      <c r="AP4" s="768"/>
      <c r="AQ4" s="768"/>
      <c r="AR4" s="768"/>
      <c r="AS4" s="768"/>
      <c r="AT4" s="768"/>
      <c r="AU4" s="768"/>
      <c r="AV4" s="768"/>
      <c r="AW4" s="647" t="s">
        <v>1</v>
      </c>
      <c r="AX4" s="647"/>
      <c r="AY4" s="647"/>
      <c r="AZ4" s="647"/>
      <c r="BA4" s="647"/>
      <c r="BB4" s="647"/>
      <c r="BC4" s="647"/>
      <c r="BD4" s="647"/>
      <c r="BE4" s="647"/>
      <c r="BF4" s="647"/>
      <c r="BG4" s="647"/>
      <c r="BH4" s="647"/>
      <c r="BI4" s="647"/>
      <c r="BJ4" s="647"/>
      <c r="BK4" s="647"/>
      <c r="BL4" s="647"/>
      <c r="BM4" s="647"/>
      <c r="BN4" s="647"/>
      <c r="BO4" s="647"/>
      <c r="BP4" s="647"/>
      <c r="BQ4" s="647"/>
      <c r="BR4" s="647"/>
      <c r="BS4" s="647"/>
      <c r="BT4" s="647"/>
      <c r="BU4" s="647"/>
      <c r="BV4" s="647"/>
      <c r="BW4" s="647"/>
      <c r="BX4" s="647"/>
      <c r="BY4" s="647"/>
      <c r="BZ4" s="647"/>
      <c r="CA4" s="647"/>
      <c r="CB4" s="647"/>
      <c r="CC4" s="647"/>
      <c r="CD4" s="647"/>
      <c r="CE4" s="647"/>
      <c r="CF4" s="647"/>
      <c r="CG4" s="647"/>
      <c r="CH4" s="647"/>
      <c r="CI4" s="647"/>
      <c r="CJ4" s="647"/>
      <c r="CK4" s="647"/>
      <c r="CL4" s="647"/>
      <c r="CM4" s="647"/>
      <c r="CN4" s="647"/>
      <c r="CO4" s="647"/>
      <c r="CP4" s="647"/>
    </row>
    <row r="5" spans="2:94" ht="6" customHeight="1"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8"/>
      <c r="Z5" s="768"/>
      <c r="AA5" s="768"/>
      <c r="AB5" s="768"/>
      <c r="AC5" s="768"/>
      <c r="AD5" s="768"/>
      <c r="AE5" s="768"/>
      <c r="AF5" s="768"/>
      <c r="AG5" s="768"/>
      <c r="AH5" s="768"/>
      <c r="AI5" s="768"/>
      <c r="AJ5" s="768"/>
      <c r="AK5" s="768"/>
      <c r="AL5" s="768"/>
      <c r="AM5" s="768"/>
      <c r="AN5" s="768"/>
      <c r="AO5" s="768"/>
      <c r="AP5" s="768"/>
      <c r="AQ5" s="768"/>
      <c r="AR5" s="768"/>
      <c r="AS5" s="768"/>
      <c r="AT5" s="768"/>
      <c r="AU5" s="768"/>
      <c r="AV5" s="768"/>
      <c r="AW5" s="647"/>
      <c r="AX5" s="647"/>
      <c r="AY5" s="647"/>
      <c r="AZ5" s="647"/>
      <c r="BA5" s="647"/>
      <c r="BB5" s="647"/>
      <c r="BC5" s="647"/>
      <c r="BD5" s="647"/>
      <c r="BE5" s="647"/>
      <c r="BF5" s="647"/>
      <c r="BG5" s="647"/>
      <c r="BH5" s="647"/>
      <c r="BI5" s="647"/>
      <c r="BJ5" s="647"/>
      <c r="BK5" s="647"/>
      <c r="BL5" s="647"/>
      <c r="BM5" s="647"/>
      <c r="BN5" s="647"/>
      <c r="BO5" s="647"/>
      <c r="BP5" s="647"/>
      <c r="BQ5" s="647"/>
      <c r="BR5" s="647"/>
      <c r="BS5" s="647"/>
      <c r="BT5" s="647"/>
      <c r="BU5" s="647"/>
      <c r="BV5" s="647"/>
      <c r="BW5" s="647"/>
      <c r="BX5" s="647"/>
      <c r="BY5" s="647"/>
      <c r="BZ5" s="647"/>
      <c r="CA5" s="647"/>
      <c r="CB5" s="647"/>
      <c r="CC5" s="647"/>
      <c r="CD5" s="647"/>
      <c r="CE5" s="647"/>
      <c r="CF5" s="647"/>
      <c r="CG5" s="647"/>
      <c r="CH5" s="647"/>
      <c r="CI5" s="647"/>
      <c r="CJ5" s="647"/>
      <c r="CK5" s="647"/>
      <c r="CL5" s="647"/>
      <c r="CM5" s="647"/>
      <c r="CN5" s="647"/>
      <c r="CO5" s="647"/>
      <c r="CP5" s="647"/>
    </row>
    <row r="6" spans="2:92" ht="9" customHeight="1">
      <c r="B6" s="805" t="s">
        <v>2</v>
      </c>
      <c r="C6" s="806"/>
      <c r="D6" s="806"/>
      <c r="E6" s="806"/>
      <c r="F6" s="806"/>
      <c r="G6" s="807"/>
      <c r="H6" s="769" t="str">
        <f>B10</f>
        <v>Kテニス</v>
      </c>
      <c r="I6" s="770"/>
      <c r="J6" s="770"/>
      <c r="K6" s="770"/>
      <c r="L6" s="770"/>
      <c r="M6" s="770"/>
      <c r="N6" s="770"/>
      <c r="O6" s="770"/>
      <c r="P6" s="770"/>
      <c r="Q6" s="770"/>
      <c r="R6" s="769" t="str">
        <f>B16</f>
        <v>アビックBB</v>
      </c>
      <c r="S6" s="770"/>
      <c r="T6" s="770"/>
      <c r="U6" s="770"/>
      <c r="V6" s="770"/>
      <c r="W6" s="770"/>
      <c r="X6" s="770"/>
      <c r="Y6" s="770"/>
      <c r="Z6" s="770"/>
      <c r="AA6" s="771"/>
      <c r="AB6" s="769" t="str">
        <f>B22</f>
        <v>フレンズ</v>
      </c>
      <c r="AC6" s="770"/>
      <c r="AD6" s="770"/>
      <c r="AE6" s="770"/>
      <c r="AF6" s="770"/>
      <c r="AG6" s="770"/>
      <c r="AH6" s="770"/>
      <c r="AI6" s="770"/>
      <c r="AJ6" s="770"/>
      <c r="AK6" s="771"/>
      <c r="AL6" s="269"/>
      <c r="AM6" s="778" t="s">
        <v>3</v>
      </c>
      <c r="AN6" s="779"/>
      <c r="AO6" s="779"/>
      <c r="AP6" s="779"/>
      <c r="AQ6" s="779"/>
      <c r="AR6" s="779"/>
      <c r="AS6" s="779"/>
      <c r="AT6" s="780"/>
      <c r="AU6" s="290"/>
      <c r="AV6" s="805" t="s">
        <v>4</v>
      </c>
      <c r="AW6" s="806"/>
      <c r="AX6" s="806"/>
      <c r="AY6" s="806"/>
      <c r="AZ6" s="806"/>
      <c r="BA6" s="807"/>
      <c r="BB6" s="769" t="str">
        <f>AV10</f>
        <v>村田八日市</v>
      </c>
      <c r="BC6" s="770"/>
      <c r="BD6" s="770"/>
      <c r="BE6" s="770"/>
      <c r="BF6" s="770"/>
      <c r="BG6" s="770"/>
      <c r="BH6" s="770"/>
      <c r="BI6" s="770"/>
      <c r="BJ6" s="770"/>
      <c r="BK6" s="770"/>
      <c r="BL6" s="769" t="str">
        <f>AV16</f>
        <v>Kテニス</v>
      </c>
      <c r="BM6" s="770"/>
      <c r="BN6" s="770"/>
      <c r="BO6" s="770"/>
      <c r="BP6" s="770"/>
      <c r="BQ6" s="770"/>
      <c r="BR6" s="770"/>
      <c r="BS6" s="770"/>
      <c r="BT6" s="770"/>
      <c r="BU6" s="771"/>
      <c r="BV6" s="769" t="str">
        <f>AV22</f>
        <v>ＴＤＣ</v>
      </c>
      <c r="BW6" s="770"/>
      <c r="BX6" s="770"/>
      <c r="BY6" s="770"/>
      <c r="BZ6" s="770"/>
      <c r="CA6" s="770"/>
      <c r="CB6" s="770"/>
      <c r="CC6" s="770"/>
      <c r="CD6" s="770"/>
      <c r="CE6" s="771"/>
      <c r="CF6" s="269"/>
      <c r="CG6" s="778" t="s">
        <v>3</v>
      </c>
      <c r="CH6" s="779"/>
      <c r="CI6" s="779"/>
      <c r="CJ6" s="779"/>
      <c r="CK6" s="779"/>
      <c r="CL6" s="779"/>
      <c r="CM6" s="779"/>
      <c r="CN6" s="780"/>
    </row>
    <row r="7" spans="2:92" ht="9" customHeight="1">
      <c r="B7" s="808"/>
      <c r="C7" s="809"/>
      <c r="D7" s="809"/>
      <c r="E7" s="809"/>
      <c r="F7" s="809"/>
      <c r="G7" s="810"/>
      <c r="H7" s="763"/>
      <c r="I7" s="543"/>
      <c r="J7" s="543"/>
      <c r="K7" s="543"/>
      <c r="L7" s="543"/>
      <c r="M7" s="543"/>
      <c r="N7" s="543"/>
      <c r="O7" s="543"/>
      <c r="P7" s="543"/>
      <c r="Q7" s="543"/>
      <c r="R7" s="763"/>
      <c r="S7" s="543"/>
      <c r="T7" s="543"/>
      <c r="U7" s="543"/>
      <c r="V7" s="543"/>
      <c r="W7" s="543"/>
      <c r="X7" s="543"/>
      <c r="Y7" s="543"/>
      <c r="Z7" s="543"/>
      <c r="AA7" s="764"/>
      <c r="AB7" s="763"/>
      <c r="AC7" s="543"/>
      <c r="AD7" s="543"/>
      <c r="AE7" s="543"/>
      <c r="AF7" s="543"/>
      <c r="AG7" s="543"/>
      <c r="AH7" s="543"/>
      <c r="AI7" s="543"/>
      <c r="AJ7" s="543"/>
      <c r="AK7" s="764"/>
      <c r="AL7" s="28"/>
      <c r="AM7" s="781"/>
      <c r="AN7" s="782"/>
      <c r="AO7" s="782"/>
      <c r="AP7" s="782"/>
      <c r="AQ7" s="782"/>
      <c r="AR7" s="782"/>
      <c r="AS7" s="782"/>
      <c r="AT7" s="783"/>
      <c r="AU7" s="290"/>
      <c r="AV7" s="808"/>
      <c r="AW7" s="809"/>
      <c r="AX7" s="809"/>
      <c r="AY7" s="809"/>
      <c r="AZ7" s="809"/>
      <c r="BA7" s="810"/>
      <c r="BB7" s="763"/>
      <c r="BC7" s="543"/>
      <c r="BD7" s="543"/>
      <c r="BE7" s="543"/>
      <c r="BF7" s="543"/>
      <c r="BG7" s="543"/>
      <c r="BH7" s="543"/>
      <c r="BI7" s="543"/>
      <c r="BJ7" s="543"/>
      <c r="BK7" s="543"/>
      <c r="BL7" s="763"/>
      <c r="BM7" s="543"/>
      <c r="BN7" s="543"/>
      <c r="BO7" s="543"/>
      <c r="BP7" s="543"/>
      <c r="BQ7" s="543"/>
      <c r="BR7" s="543"/>
      <c r="BS7" s="543"/>
      <c r="BT7" s="543"/>
      <c r="BU7" s="764"/>
      <c r="BV7" s="763"/>
      <c r="BW7" s="543"/>
      <c r="BX7" s="543"/>
      <c r="BY7" s="543"/>
      <c r="BZ7" s="543"/>
      <c r="CA7" s="543"/>
      <c r="CB7" s="543"/>
      <c r="CC7" s="543"/>
      <c r="CD7" s="543"/>
      <c r="CE7" s="764"/>
      <c r="CF7" s="28"/>
      <c r="CG7" s="781"/>
      <c r="CH7" s="782"/>
      <c r="CI7" s="782"/>
      <c r="CJ7" s="782"/>
      <c r="CK7" s="782"/>
      <c r="CL7" s="782"/>
      <c r="CM7" s="782"/>
      <c r="CN7" s="783"/>
    </row>
    <row r="8" spans="2:92" ht="9" customHeight="1">
      <c r="B8" s="808"/>
      <c r="C8" s="809"/>
      <c r="D8" s="809"/>
      <c r="E8" s="809"/>
      <c r="F8" s="809"/>
      <c r="G8" s="810"/>
      <c r="H8" s="763" t="str">
        <f>B13</f>
        <v>S</v>
      </c>
      <c r="I8" s="543"/>
      <c r="J8" s="543"/>
      <c r="K8" s="543"/>
      <c r="L8" s="543"/>
      <c r="M8" s="543"/>
      <c r="N8" s="543"/>
      <c r="O8" s="543"/>
      <c r="P8" s="543"/>
      <c r="Q8" s="764"/>
      <c r="R8" s="763" t="str">
        <f>B19</f>
        <v>光</v>
      </c>
      <c r="S8" s="543"/>
      <c r="T8" s="543"/>
      <c r="U8" s="543"/>
      <c r="V8" s="543"/>
      <c r="W8" s="543"/>
      <c r="X8" s="543"/>
      <c r="Y8" s="543"/>
      <c r="Z8" s="543"/>
      <c r="AA8" s="764"/>
      <c r="AB8" s="763" t="str">
        <f>B25</f>
        <v>もどき</v>
      </c>
      <c r="AC8" s="543"/>
      <c r="AD8" s="543"/>
      <c r="AE8" s="543"/>
      <c r="AF8" s="543"/>
      <c r="AG8" s="543"/>
      <c r="AH8" s="543"/>
      <c r="AI8" s="543"/>
      <c r="AJ8" s="543"/>
      <c r="AK8" s="764"/>
      <c r="AL8" s="28"/>
      <c r="AM8" s="781" t="s">
        <v>5</v>
      </c>
      <c r="AN8" s="782"/>
      <c r="AO8" s="782"/>
      <c r="AP8" s="782"/>
      <c r="AQ8" s="782"/>
      <c r="AR8" s="782"/>
      <c r="AS8" s="782"/>
      <c r="AT8" s="783"/>
      <c r="AU8" s="290"/>
      <c r="AV8" s="808"/>
      <c r="AW8" s="809"/>
      <c r="AX8" s="809"/>
      <c r="AY8" s="809"/>
      <c r="AZ8" s="809"/>
      <c r="BA8" s="810"/>
      <c r="BB8" s="763" t="str">
        <f>AV13</f>
        <v>A</v>
      </c>
      <c r="BC8" s="543"/>
      <c r="BD8" s="543"/>
      <c r="BE8" s="543"/>
      <c r="BF8" s="543"/>
      <c r="BG8" s="543"/>
      <c r="BH8" s="543"/>
      <c r="BI8" s="543"/>
      <c r="BJ8" s="543"/>
      <c r="BK8" s="543"/>
      <c r="BL8" s="763" t="str">
        <f>AV19</f>
        <v>凸</v>
      </c>
      <c r="BM8" s="543"/>
      <c r="BN8" s="543"/>
      <c r="BO8" s="543"/>
      <c r="BP8" s="543"/>
      <c r="BQ8" s="543"/>
      <c r="BR8" s="543"/>
      <c r="BS8" s="543"/>
      <c r="BT8" s="543"/>
      <c r="BU8" s="764"/>
      <c r="BV8" s="763" t="str">
        <f>AV25</f>
        <v>Ｂ</v>
      </c>
      <c r="BW8" s="543"/>
      <c r="BX8" s="543"/>
      <c r="BY8" s="543"/>
      <c r="BZ8" s="543"/>
      <c r="CA8" s="543"/>
      <c r="CB8" s="543"/>
      <c r="CC8" s="543"/>
      <c r="CD8" s="543"/>
      <c r="CE8" s="764"/>
      <c r="CF8" s="28"/>
      <c r="CG8" s="781" t="s">
        <v>5</v>
      </c>
      <c r="CH8" s="782"/>
      <c r="CI8" s="782"/>
      <c r="CJ8" s="782"/>
      <c r="CK8" s="782"/>
      <c r="CL8" s="782"/>
      <c r="CM8" s="782"/>
      <c r="CN8" s="783"/>
    </row>
    <row r="9" spans="2:92" ht="9" customHeight="1">
      <c r="B9" s="811"/>
      <c r="C9" s="812"/>
      <c r="D9" s="812"/>
      <c r="E9" s="812"/>
      <c r="F9" s="812"/>
      <c r="G9" s="813"/>
      <c r="H9" s="765"/>
      <c r="I9" s="766"/>
      <c r="J9" s="766"/>
      <c r="K9" s="766"/>
      <c r="L9" s="766"/>
      <c r="M9" s="766"/>
      <c r="N9" s="766"/>
      <c r="O9" s="766"/>
      <c r="P9" s="766"/>
      <c r="Q9" s="767"/>
      <c r="R9" s="765"/>
      <c r="S9" s="766"/>
      <c r="T9" s="766"/>
      <c r="U9" s="766"/>
      <c r="V9" s="766"/>
      <c r="W9" s="766"/>
      <c r="X9" s="766"/>
      <c r="Y9" s="766"/>
      <c r="Z9" s="766"/>
      <c r="AA9" s="767"/>
      <c r="AB9" s="765"/>
      <c r="AC9" s="766"/>
      <c r="AD9" s="766"/>
      <c r="AE9" s="766"/>
      <c r="AF9" s="766"/>
      <c r="AG9" s="766"/>
      <c r="AH9" s="766"/>
      <c r="AI9" s="766"/>
      <c r="AJ9" s="766"/>
      <c r="AK9" s="767"/>
      <c r="AL9" s="270"/>
      <c r="AM9" s="791"/>
      <c r="AN9" s="792"/>
      <c r="AO9" s="792"/>
      <c r="AP9" s="792"/>
      <c r="AQ9" s="792"/>
      <c r="AR9" s="792"/>
      <c r="AS9" s="792"/>
      <c r="AT9" s="793"/>
      <c r="AU9" s="290"/>
      <c r="AV9" s="811"/>
      <c r="AW9" s="812"/>
      <c r="AX9" s="812"/>
      <c r="AY9" s="812"/>
      <c r="AZ9" s="812"/>
      <c r="BA9" s="813"/>
      <c r="BB9" s="765"/>
      <c r="BC9" s="766"/>
      <c r="BD9" s="766"/>
      <c r="BE9" s="766"/>
      <c r="BF9" s="766"/>
      <c r="BG9" s="766"/>
      <c r="BH9" s="766"/>
      <c r="BI9" s="766"/>
      <c r="BJ9" s="766"/>
      <c r="BK9" s="766"/>
      <c r="BL9" s="765"/>
      <c r="BM9" s="766"/>
      <c r="BN9" s="766"/>
      <c r="BO9" s="766"/>
      <c r="BP9" s="766"/>
      <c r="BQ9" s="766"/>
      <c r="BR9" s="766"/>
      <c r="BS9" s="766"/>
      <c r="BT9" s="766"/>
      <c r="BU9" s="767"/>
      <c r="BV9" s="765"/>
      <c r="BW9" s="766"/>
      <c r="BX9" s="766"/>
      <c r="BY9" s="766"/>
      <c r="BZ9" s="766"/>
      <c r="CA9" s="766"/>
      <c r="CB9" s="766"/>
      <c r="CC9" s="766"/>
      <c r="CD9" s="766"/>
      <c r="CE9" s="767"/>
      <c r="CF9" s="270"/>
      <c r="CG9" s="791"/>
      <c r="CH9" s="792"/>
      <c r="CI9" s="792"/>
      <c r="CJ9" s="792"/>
      <c r="CK9" s="792"/>
      <c r="CL9" s="792"/>
      <c r="CM9" s="792"/>
      <c r="CN9" s="793"/>
    </row>
    <row r="10" spans="1:93" ht="9" customHeight="1">
      <c r="A10" s="457">
        <f>AQ13</f>
        <v>1</v>
      </c>
      <c r="B10" s="772" t="s">
        <v>6</v>
      </c>
      <c r="C10" s="609"/>
      <c r="D10" s="609"/>
      <c r="E10" s="609"/>
      <c r="F10" s="609"/>
      <c r="G10" s="624"/>
      <c r="H10" s="839">
        <f>IF(W13="③","丸付数字は試合順序","")</f>
      </c>
      <c r="I10" s="840"/>
      <c r="J10" s="840"/>
      <c r="K10" s="840"/>
      <c r="L10" s="840"/>
      <c r="M10" s="840"/>
      <c r="N10" s="840"/>
      <c r="O10" s="840"/>
      <c r="P10" s="840"/>
      <c r="Q10" s="841"/>
      <c r="R10" s="623" t="str">
        <f>IF(U13="","③",IF(R12=2,"②",IF(R12=3,"③",R12)))</f>
        <v>③</v>
      </c>
      <c r="S10" s="609"/>
      <c r="T10" s="476" t="s">
        <v>7</v>
      </c>
      <c r="U10" s="609">
        <f>IF(U13="","",3-R12)</f>
        <v>0</v>
      </c>
      <c r="V10" s="609"/>
      <c r="W10" s="609" t="s">
        <v>8</v>
      </c>
      <c r="X10" s="609"/>
      <c r="Y10" s="476" t="s">
        <v>7</v>
      </c>
      <c r="Z10" s="609">
        <v>0</v>
      </c>
      <c r="AA10" s="624"/>
      <c r="AB10" s="623" t="str">
        <f>IF(AE13="","②",IF(AB12=2,"②",IF(AB12=3,"③",AB12)))</f>
        <v>③</v>
      </c>
      <c r="AC10" s="609"/>
      <c r="AD10" s="476" t="s">
        <v>7</v>
      </c>
      <c r="AE10" s="609">
        <f>IF(AE13="","",(3-AB12))</f>
        <v>0</v>
      </c>
      <c r="AF10" s="609"/>
      <c r="AG10" s="609" t="s">
        <v>8</v>
      </c>
      <c r="AH10" s="609"/>
      <c r="AI10" s="476" t="s">
        <v>7</v>
      </c>
      <c r="AJ10" s="609">
        <v>2</v>
      </c>
      <c r="AK10" s="624"/>
      <c r="AL10" s="257">
        <f>R12+AB12</f>
        <v>6</v>
      </c>
      <c r="AM10" s="711">
        <f>IF(W13="③","",COUNTIF(R10:AF12,"③*")+COUNTIF(R10:AK12,"②*"))</f>
        <v>2</v>
      </c>
      <c r="AN10" s="712"/>
      <c r="AO10" s="712"/>
      <c r="AP10" s="712"/>
      <c r="AQ10" s="715">
        <f>IF(W13="③","",2-AM10)</f>
        <v>0</v>
      </c>
      <c r="AR10" s="715"/>
      <c r="AS10" s="715"/>
      <c r="AT10" s="716"/>
      <c r="AU10" s="518">
        <f>CK13</f>
        <v>2</v>
      </c>
      <c r="AV10" s="759" t="s">
        <v>9</v>
      </c>
      <c r="AW10" s="760"/>
      <c r="AX10" s="760"/>
      <c r="AY10" s="760"/>
      <c r="AZ10" s="760"/>
      <c r="BA10" s="760"/>
      <c r="BB10" s="750">
        <f>IF(BQ13="③","丸付数字は試合順序","")</f>
      </c>
      <c r="BC10" s="751"/>
      <c r="BD10" s="751"/>
      <c r="BE10" s="751"/>
      <c r="BF10" s="751"/>
      <c r="BG10" s="751"/>
      <c r="BH10" s="751"/>
      <c r="BI10" s="751"/>
      <c r="BJ10" s="751"/>
      <c r="BK10" s="752"/>
      <c r="BL10" s="592">
        <f>IF(BO13="","③",IF(BL12=2,"②",IF(BL12=3,"③",BL12)))</f>
        <v>1</v>
      </c>
      <c r="BM10" s="490"/>
      <c r="BN10" s="465" t="s">
        <v>7</v>
      </c>
      <c r="BO10" s="490">
        <f>IF(BO13="","",3-BL12)</f>
        <v>2</v>
      </c>
      <c r="BP10" s="490"/>
      <c r="BQ10" s="490" t="s">
        <v>8</v>
      </c>
      <c r="BR10" s="490"/>
      <c r="BS10" s="465" t="s">
        <v>7</v>
      </c>
      <c r="BT10" s="490">
        <v>4</v>
      </c>
      <c r="BU10" s="491"/>
      <c r="BV10" s="592" t="str">
        <f>IF(BY13="","②",IF(BV12=2,"②",IF(BV12=3,"③",BV12)))</f>
        <v>③</v>
      </c>
      <c r="BW10" s="490"/>
      <c r="BX10" s="465" t="s">
        <v>7</v>
      </c>
      <c r="BY10" s="490">
        <f>IF(BY13="","",(3-BV12))</f>
        <v>0</v>
      </c>
      <c r="BZ10" s="490"/>
      <c r="CA10" s="490" t="s">
        <v>8</v>
      </c>
      <c r="CB10" s="490"/>
      <c r="CC10" s="465" t="s">
        <v>7</v>
      </c>
      <c r="CD10" s="490">
        <v>2</v>
      </c>
      <c r="CE10" s="491"/>
      <c r="CF10" s="263">
        <f>BL12+BV12</f>
        <v>4</v>
      </c>
      <c r="CG10" s="662">
        <v>1</v>
      </c>
      <c r="CH10" s="663"/>
      <c r="CI10" s="663"/>
      <c r="CJ10" s="663"/>
      <c r="CK10" s="666">
        <v>1</v>
      </c>
      <c r="CL10" s="666"/>
      <c r="CM10" s="666"/>
      <c r="CN10" s="667"/>
      <c r="CO10" s="356"/>
    </row>
    <row r="11" spans="1:93" ht="13.5" customHeight="1">
      <c r="A11" s="458"/>
      <c r="B11" s="773"/>
      <c r="C11" s="486"/>
      <c r="D11" s="486"/>
      <c r="E11" s="486"/>
      <c r="F11" s="486"/>
      <c r="G11" s="506"/>
      <c r="H11" s="842"/>
      <c r="I11" s="843"/>
      <c r="J11" s="843"/>
      <c r="K11" s="843"/>
      <c r="L11" s="843"/>
      <c r="M11" s="843"/>
      <c r="N11" s="843"/>
      <c r="O11" s="843"/>
      <c r="P11" s="843"/>
      <c r="Q11" s="844"/>
      <c r="R11" s="604"/>
      <c r="S11" s="486"/>
      <c r="T11" s="477"/>
      <c r="U11" s="486"/>
      <c r="V11" s="486"/>
      <c r="W11" s="486"/>
      <c r="X11" s="486"/>
      <c r="Y11" s="477"/>
      <c r="Z11" s="486"/>
      <c r="AA11" s="506"/>
      <c r="AB11" s="604"/>
      <c r="AC11" s="486"/>
      <c r="AD11" s="477"/>
      <c r="AE11" s="486"/>
      <c r="AF11" s="486"/>
      <c r="AG11" s="486"/>
      <c r="AH11" s="486"/>
      <c r="AI11" s="477"/>
      <c r="AJ11" s="486"/>
      <c r="AK11" s="506"/>
      <c r="AL11" s="258"/>
      <c r="AM11" s="713"/>
      <c r="AN11" s="714"/>
      <c r="AO11" s="714"/>
      <c r="AP11" s="714"/>
      <c r="AQ11" s="717"/>
      <c r="AR11" s="717"/>
      <c r="AS11" s="717"/>
      <c r="AT11" s="718"/>
      <c r="AU11" s="519"/>
      <c r="AV11" s="761"/>
      <c r="AW11" s="762"/>
      <c r="AX11" s="762"/>
      <c r="AY11" s="762"/>
      <c r="AZ11" s="762"/>
      <c r="BA11" s="762"/>
      <c r="BB11" s="753"/>
      <c r="BC11" s="754"/>
      <c r="BD11" s="754"/>
      <c r="BE11" s="754"/>
      <c r="BF11" s="754"/>
      <c r="BG11" s="754"/>
      <c r="BH11" s="754"/>
      <c r="BI11" s="754"/>
      <c r="BJ11" s="754"/>
      <c r="BK11" s="755"/>
      <c r="BL11" s="551"/>
      <c r="BM11" s="487"/>
      <c r="BN11" s="466"/>
      <c r="BO11" s="487"/>
      <c r="BP11" s="487"/>
      <c r="BQ11" s="487"/>
      <c r="BR11" s="487"/>
      <c r="BS11" s="466"/>
      <c r="BT11" s="487"/>
      <c r="BU11" s="488"/>
      <c r="BV11" s="551"/>
      <c r="BW11" s="487"/>
      <c r="BX11" s="466"/>
      <c r="BY11" s="487"/>
      <c r="BZ11" s="487"/>
      <c r="CA11" s="487"/>
      <c r="CB11" s="487"/>
      <c r="CC11" s="466"/>
      <c r="CD11" s="487"/>
      <c r="CE11" s="488"/>
      <c r="CF11" s="264"/>
      <c r="CG11" s="664"/>
      <c r="CH11" s="665"/>
      <c r="CI11" s="665"/>
      <c r="CJ11" s="665"/>
      <c r="CK11" s="668"/>
      <c r="CL11" s="668"/>
      <c r="CM11" s="668"/>
      <c r="CN11" s="669"/>
      <c r="CO11" s="356"/>
    </row>
    <row r="12" spans="1:93" ht="4.5" customHeight="1" hidden="1">
      <c r="A12" s="458"/>
      <c r="B12" s="773"/>
      <c r="C12" s="486"/>
      <c r="D12" s="486"/>
      <c r="E12" s="486"/>
      <c r="F12" s="486"/>
      <c r="G12" s="506"/>
      <c r="H12" s="842"/>
      <c r="I12" s="843"/>
      <c r="J12" s="843"/>
      <c r="K12" s="843"/>
      <c r="L12" s="843"/>
      <c r="M12" s="843"/>
      <c r="N12" s="843"/>
      <c r="O12" s="843"/>
      <c r="P12" s="843"/>
      <c r="Q12" s="844"/>
      <c r="R12" s="261">
        <f>COUNTIF(R13,"⑥")+COUNTIF(W10,"⑥")+COUNTIF(W13,"⑥")</f>
        <v>3</v>
      </c>
      <c r="S12" s="272"/>
      <c r="T12" s="273"/>
      <c r="U12" s="272"/>
      <c r="V12" s="272"/>
      <c r="W12" s="272" t="str">
        <f>IF(W10="⑥","6",W10)</f>
        <v>6</v>
      </c>
      <c r="X12" s="272"/>
      <c r="Y12" s="273"/>
      <c r="Z12" s="272"/>
      <c r="AA12" s="286"/>
      <c r="AB12" s="261">
        <f>COUNTIF(AB13:AH14,"⑥")+COUNTIF(AG10,"⑥")</f>
        <v>3</v>
      </c>
      <c r="AC12" s="272"/>
      <c r="AD12" s="273"/>
      <c r="AE12" s="272"/>
      <c r="AF12" s="272"/>
      <c r="AG12" s="272" t="str">
        <f>IF(AG10="⑥","6",AG10)</f>
        <v>6</v>
      </c>
      <c r="AH12" s="272"/>
      <c r="AI12" s="273"/>
      <c r="AJ12" s="272"/>
      <c r="AK12" s="286"/>
      <c r="AL12" s="272"/>
      <c r="AM12" s="713"/>
      <c r="AN12" s="714"/>
      <c r="AO12" s="714"/>
      <c r="AP12" s="714"/>
      <c r="AQ12" s="717"/>
      <c r="AR12" s="717"/>
      <c r="AS12" s="717"/>
      <c r="AT12" s="718"/>
      <c r="AU12" s="519"/>
      <c r="AV12" s="761"/>
      <c r="AW12" s="762"/>
      <c r="AX12" s="762"/>
      <c r="AY12" s="762"/>
      <c r="AZ12" s="762"/>
      <c r="BA12" s="762"/>
      <c r="BB12" s="753"/>
      <c r="BC12" s="754"/>
      <c r="BD12" s="754"/>
      <c r="BE12" s="754"/>
      <c r="BF12" s="754"/>
      <c r="BG12" s="754"/>
      <c r="BH12" s="754"/>
      <c r="BI12" s="754"/>
      <c r="BJ12" s="754"/>
      <c r="BK12" s="755"/>
      <c r="BL12" s="265">
        <f>COUNTIF(BL13,"⑥")+COUNTIF(BQ10,"⑥")+COUNTIF(BQ13,"⑥")</f>
        <v>1</v>
      </c>
      <c r="BM12" s="266"/>
      <c r="BN12" s="275"/>
      <c r="BO12" s="266"/>
      <c r="BP12" s="266"/>
      <c r="BQ12" s="266" t="str">
        <f>IF(BQ10="⑥","6",BQ10)</f>
        <v>6</v>
      </c>
      <c r="BR12" s="266"/>
      <c r="BS12" s="275"/>
      <c r="BT12" s="266"/>
      <c r="BU12" s="283"/>
      <c r="BV12" s="265">
        <f>COUNTIF(BV13:CB14,"⑥")+COUNTIF(CA10,"⑥")</f>
        <v>3</v>
      </c>
      <c r="BW12" s="266"/>
      <c r="BX12" s="275"/>
      <c r="BY12" s="266"/>
      <c r="BZ12" s="266"/>
      <c r="CA12" s="266" t="str">
        <f>IF(CA10="⑥","6",CA10)</f>
        <v>6</v>
      </c>
      <c r="CB12" s="266"/>
      <c r="CC12" s="275"/>
      <c r="CD12" s="266"/>
      <c r="CE12" s="283"/>
      <c r="CF12" s="266"/>
      <c r="CG12" s="664"/>
      <c r="CH12" s="665"/>
      <c r="CI12" s="665"/>
      <c r="CJ12" s="665"/>
      <c r="CK12" s="668"/>
      <c r="CL12" s="668"/>
      <c r="CM12" s="668"/>
      <c r="CN12" s="669"/>
      <c r="CO12" s="356"/>
    </row>
    <row r="13" spans="2:93" ht="9" customHeight="1">
      <c r="B13" s="773" t="s">
        <v>10</v>
      </c>
      <c r="C13" s="486"/>
      <c r="D13" s="486"/>
      <c r="E13" s="486"/>
      <c r="F13" s="486"/>
      <c r="G13" s="506"/>
      <c r="H13" s="842"/>
      <c r="I13" s="843"/>
      <c r="J13" s="843"/>
      <c r="K13" s="843"/>
      <c r="L13" s="843"/>
      <c r="M13" s="843"/>
      <c r="N13" s="843"/>
      <c r="O13" s="843"/>
      <c r="P13" s="843"/>
      <c r="Q13" s="844"/>
      <c r="R13" s="604" t="s">
        <v>8</v>
      </c>
      <c r="S13" s="486"/>
      <c r="T13" s="477" t="s">
        <v>7</v>
      </c>
      <c r="U13" s="486">
        <v>2</v>
      </c>
      <c r="V13" s="486"/>
      <c r="W13" s="486" t="s">
        <v>8</v>
      </c>
      <c r="X13" s="486"/>
      <c r="Y13" s="477" t="s">
        <v>7</v>
      </c>
      <c r="Z13" s="486">
        <v>3</v>
      </c>
      <c r="AA13" s="506"/>
      <c r="AB13" s="604" t="s">
        <v>8</v>
      </c>
      <c r="AC13" s="486"/>
      <c r="AD13" s="477" t="s">
        <v>7</v>
      </c>
      <c r="AE13" s="486">
        <v>0</v>
      </c>
      <c r="AF13" s="486"/>
      <c r="AG13" s="486" t="s">
        <v>8</v>
      </c>
      <c r="AH13" s="486"/>
      <c r="AI13" s="477" t="s">
        <v>7</v>
      </c>
      <c r="AJ13" s="486">
        <v>2</v>
      </c>
      <c r="AK13" s="506"/>
      <c r="AL13" s="258"/>
      <c r="AM13" s="719">
        <f>IF(W13="③","",IF(AM10=AM22,((W12+W15+R15+AG12+AB15+AG15)/(R15+W12+W15+AG12+AG15+AB15+Z10+Z13+U13+AJ10+AJ13+AE13)),""))</f>
      </c>
      <c r="AN13" s="720"/>
      <c r="AO13" s="720"/>
      <c r="AP13" s="720"/>
      <c r="AQ13" s="723">
        <f>IF(W13="③","",IF(AND(COUNTIF(AM10:AP24,1)=3,COUNTIF(AL10:AL22,3)=3),RANK(AM13,AM13:AP27)-2,IF(COUNTIF(AM10:AP24,1)=3,RANK(AL10,AL10:AL22),RANK(AM10,AM10:AP24))))</f>
        <v>1</v>
      </c>
      <c r="AR13" s="723"/>
      <c r="AS13" s="723"/>
      <c r="AT13" s="724"/>
      <c r="AU13" s="291"/>
      <c r="AV13" s="637" t="s">
        <v>11</v>
      </c>
      <c r="AW13" s="487"/>
      <c r="AX13" s="487"/>
      <c r="AY13" s="487"/>
      <c r="AZ13" s="487"/>
      <c r="BA13" s="487"/>
      <c r="BB13" s="753"/>
      <c r="BC13" s="754"/>
      <c r="BD13" s="754"/>
      <c r="BE13" s="754"/>
      <c r="BF13" s="754"/>
      <c r="BG13" s="754"/>
      <c r="BH13" s="754"/>
      <c r="BI13" s="754"/>
      <c r="BJ13" s="754"/>
      <c r="BK13" s="755"/>
      <c r="BL13" s="551">
        <v>2</v>
      </c>
      <c r="BM13" s="487"/>
      <c r="BN13" s="466" t="s">
        <v>7</v>
      </c>
      <c r="BO13" s="487">
        <v>6</v>
      </c>
      <c r="BP13" s="487"/>
      <c r="BQ13" s="487">
        <v>4</v>
      </c>
      <c r="BR13" s="487"/>
      <c r="BS13" s="466" t="s">
        <v>7</v>
      </c>
      <c r="BT13" s="487">
        <v>6</v>
      </c>
      <c r="BU13" s="488"/>
      <c r="BV13" s="551" t="s">
        <v>8</v>
      </c>
      <c r="BW13" s="487"/>
      <c r="BX13" s="466" t="s">
        <v>7</v>
      </c>
      <c r="BY13" s="487">
        <v>0</v>
      </c>
      <c r="BZ13" s="487"/>
      <c r="CA13" s="487" t="s">
        <v>8</v>
      </c>
      <c r="CB13" s="487"/>
      <c r="CC13" s="466" t="s">
        <v>7</v>
      </c>
      <c r="CD13" s="487">
        <v>5</v>
      </c>
      <c r="CE13" s="488"/>
      <c r="CF13" s="264"/>
      <c r="CG13" s="742">
        <f>IF(BQ13="③","",IF(CG10=CG22,((BQ12+BQ15+BL15+CA12+BV15+CA15)/(BL15+BQ12+BQ15+CA12+CA15+BV15+BT10+BT13+BO13+CD10+CD13+BY13)),""))</f>
      </c>
      <c r="CH13" s="743"/>
      <c r="CI13" s="743"/>
      <c r="CJ13" s="743"/>
      <c r="CK13" s="739">
        <v>2</v>
      </c>
      <c r="CL13" s="739"/>
      <c r="CM13" s="739"/>
      <c r="CN13" s="740"/>
      <c r="CO13" s="356"/>
    </row>
    <row r="14" spans="2:93" ht="11.25" customHeight="1">
      <c r="B14" s="773"/>
      <c r="C14" s="486"/>
      <c r="D14" s="486"/>
      <c r="E14" s="486"/>
      <c r="F14" s="486"/>
      <c r="G14" s="506"/>
      <c r="H14" s="842"/>
      <c r="I14" s="843"/>
      <c r="J14" s="843"/>
      <c r="K14" s="843"/>
      <c r="L14" s="843"/>
      <c r="M14" s="843"/>
      <c r="N14" s="843"/>
      <c r="O14" s="843"/>
      <c r="P14" s="843"/>
      <c r="Q14" s="844"/>
      <c r="R14" s="604"/>
      <c r="S14" s="486"/>
      <c r="T14" s="477"/>
      <c r="U14" s="486"/>
      <c r="V14" s="486"/>
      <c r="W14" s="486"/>
      <c r="X14" s="486"/>
      <c r="Y14" s="477"/>
      <c r="Z14" s="486"/>
      <c r="AA14" s="506"/>
      <c r="AB14" s="604"/>
      <c r="AC14" s="486"/>
      <c r="AD14" s="477"/>
      <c r="AE14" s="486"/>
      <c r="AF14" s="486"/>
      <c r="AG14" s="486"/>
      <c r="AH14" s="486"/>
      <c r="AI14" s="477"/>
      <c r="AJ14" s="486"/>
      <c r="AK14" s="506"/>
      <c r="AL14" s="258"/>
      <c r="AM14" s="719"/>
      <c r="AN14" s="720"/>
      <c r="AO14" s="720"/>
      <c r="AP14" s="720"/>
      <c r="AQ14" s="723"/>
      <c r="AR14" s="723"/>
      <c r="AS14" s="723"/>
      <c r="AT14" s="724"/>
      <c r="AU14" s="291"/>
      <c r="AV14" s="637"/>
      <c r="AW14" s="487"/>
      <c r="AX14" s="487"/>
      <c r="AY14" s="487"/>
      <c r="AZ14" s="487"/>
      <c r="BA14" s="487"/>
      <c r="BB14" s="753"/>
      <c r="BC14" s="754"/>
      <c r="BD14" s="754"/>
      <c r="BE14" s="754"/>
      <c r="BF14" s="754"/>
      <c r="BG14" s="754"/>
      <c r="BH14" s="754"/>
      <c r="BI14" s="754"/>
      <c r="BJ14" s="754"/>
      <c r="BK14" s="755"/>
      <c r="BL14" s="551"/>
      <c r="BM14" s="487"/>
      <c r="BN14" s="466"/>
      <c r="BO14" s="487"/>
      <c r="BP14" s="487"/>
      <c r="BQ14" s="487"/>
      <c r="BR14" s="487"/>
      <c r="BS14" s="466"/>
      <c r="BT14" s="487"/>
      <c r="BU14" s="488"/>
      <c r="BV14" s="551"/>
      <c r="BW14" s="487"/>
      <c r="BX14" s="466"/>
      <c r="BY14" s="487"/>
      <c r="BZ14" s="487"/>
      <c r="CA14" s="487"/>
      <c r="CB14" s="487"/>
      <c r="CC14" s="466"/>
      <c r="CD14" s="487"/>
      <c r="CE14" s="488"/>
      <c r="CF14" s="264"/>
      <c r="CG14" s="742"/>
      <c r="CH14" s="743"/>
      <c r="CI14" s="743"/>
      <c r="CJ14" s="743"/>
      <c r="CK14" s="739"/>
      <c r="CL14" s="739"/>
      <c r="CM14" s="739"/>
      <c r="CN14" s="740"/>
      <c r="CO14" s="356"/>
    </row>
    <row r="15" spans="2:93" ht="6" customHeight="1" hidden="1">
      <c r="B15" s="788"/>
      <c r="C15" s="789"/>
      <c r="D15" s="789"/>
      <c r="E15" s="789"/>
      <c r="F15" s="789"/>
      <c r="G15" s="790"/>
      <c r="H15" s="845"/>
      <c r="I15" s="846"/>
      <c r="J15" s="846"/>
      <c r="K15" s="846"/>
      <c r="L15" s="846"/>
      <c r="M15" s="846"/>
      <c r="N15" s="846"/>
      <c r="O15" s="846"/>
      <c r="P15" s="846"/>
      <c r="Q15" s="847"/>
      <c r="R15" s="272" t="str">
        <f>IF(R13="⑥","6",R13)</f>
        <v>6</v>
      </c>
      <c r="S15" s="281"/>
      <c r="T15" s="281"/>
      <c r="U15" s="281"/>
      <c r="V15" s="281"/>
      <c r="W15" s="272" t="str">
        <f>IF(W13="⑥","6",W13)</f>
        <v>6</v>
      </c>
      <c r="X15" s="272"/>
      <c r="Y15" s="272"/>
      <c r="Z15" s="272"/>
      <c r="AA15" s="286"/>
      <c r="AB15" s="272" t="str">
        <f>IF(AB13="⑥","6",AB13)</f>
        <v>6</v>
      </c>
      <c r="AC15" s="281"/>
      <c r="AD15" s="287"/>
      <c r="AE15" s="281"/>
      <c r="AF15" s="281"/>
      <c r="AG15" s="272" t="str">
        <f>IF(AG13="⑥","6",AG13)</f>
        <v>6</v>
      </c>
      <c r="AH15" s="272"/>
      <c r="AI15" s="273"/>
      <c r="AJ15" s="272"/>
      <c r="AK15" s="286"/>
      <c r="AL15" s="272"/>
      <c r="AM15" s="721"/>
      <c r="AN15" s="722"/>
      <c r="AO15" s="722"/>
      <c r="AP15" s="722"/>
      <c r="AQ15" s="725"/>
      <c r="AR15" s="725"/>
      <c r="AS15" s="725"/>
      <c r="AT15" s="726"/>
      <c r="AU15" s="291"/>
      <c r="AV15" s="748"/>
      <c r="AW15" s="749"/>
      <c r="AX15" s="749"/>
      <c r="AY15" s="749"/>
      <c r="AZ15" s="749"/>
      <c r="BA15" s="749"/>
      <c r="BB15" s="756"/>
      <c r="BC15" s="757"/>
      <c r="BD15" s="757"/>
      <c r="BE15" s="757"/>
      <c r="BF15" s="757"/>
      <c r="BG15" s="757"/>
      <c r="BH15" s="757"/>
      <c r="BI15" s="757"/>
      <c r="BJ15" s="757"/>
      <c r="BK15" s="758"/>
      <c r="BL15" s="266">
        <f>IF(BL13="⑥","6",BL13)</f>
        <v>2</v>
      </c>
      <c r="BM15" s="285"/>
      <c r="BN15" s="285"/>
      <c r="BO15" s="285"/>
      <c r="BP15" s="285"/>
      <c r="BQ15" s="266">
        <f>IF(BQ13="⑥","6",BQ13)</f>
        <v>4</v>
      </c>
      <c r="BR15" s="266"/>
      <c r="BS15" s="266"/>
      <c r="BT15" s="266"/>
      <c r="BU15" s="283"/>
      <c r="BV15" s="266" t="str">
        <f>IF(BV13="⑥","6",BV13)</f>
        <v>6</v>
      </c>
      <c r="BW15" s="285"/>
      <c r="BX15" s="289"/>
      <c r="BY15" s="285"/>
      <c r="BZ15" s="285"/>
      <c r="CA15" s="266" t="str">
        <f>IF(CA13="⑥","6",CA13)</f>
        <v>6</v>
      </c>
      <c r="CB15" s="266"/>
      <c r="CC15" s="275"/>
      <c r="CD15" s="266"/>
      <c r="CE15" s="283"/>
      <c r="CF15" s="266"/>
      <c r="CG15" s="744"/>
      <c r="CH15" s="745"/>
      <c r="CI15" s="745"/>
      <c r="CJ15" s="745"/>
      <c r="CK15" s="746"/>
      <c r="CL15" s="746"/>
      <c r="CM15" s="746"/>
      <c r="CN15" s="747"/>
      <c r="CO15" s="356"/>
    </row>
    <row r="16" spans="1:93" ht="9" customHeight="1">
      <c r="A16" s="457">
        <f>AQ19</f>
        <v>3</v>
      </c>
      <c r="B16" s="794" t="s">
        <v>12</v>
      </c>
      <c r="C16" s="496"/>
      <c r="D16" s="496"/>
      <c r="E16" s="496"/>
      <c r="F16" s="496"/>
      <c r="G16" s="497"/>
      <c r="H16" s="568">
        <f>IF(H18=2,"②",IF(H18=3,"③",H18))</f>
        <v>0</v>
      </c>
      <c r="I16" s="482"/>
      <c r="J16" s="462" t="s">
        <v>7</v>
      </c>
      <c r="K16" s="482">
        <f>R12</f>
        <v>3</v>
      </c>
      <c r="L16" s="482"/>
      <c r="M16" s="496">
        <f>IF(M18=6,"⑥",M18)</f>
        <v>0</v>
      </c>
      <c r="N16" s="496"/>
      <c r="O16" s="498" t="s">
        <v>7</v>
      </c>
      <c r="P16" s="496" t="str">
        <f>W12</f>
        <v>6</v>
      </c>
      <c r="Q16" s="497"/>
      <c r="R16" s="500"/>
      <c r="S16" s="501"/>
      <c r="T16" s="501"/>
      <c r="U16" s="501"/>
      <c r="V16" s="501"/>
      <c r="W16" s="501"/>
      <c r="X16" s="501"/>
      <c r="Y16" s="501"/>
      <c r="Z16" s="501"/>
      <c r="AA16" s="502"/>
      <c r="AB16" s="568">
        <f>IF(AE19="","①",IF(AB18=2,"②",IF(AB18=3,"③",AB18)))</f>
        <v>1</v>
      </c>
      <c r="AC16" s="482"/>
      <c r="AD16" s="462" t="s">
        <v>7</v>
      </c>
      <c r="AE16" s="482">
        <f>IF(AE19="","",(3-AB18))</f>
        <v>2</v>
      </c>
      <c r="AF16" s="482"/>
      <c r="AG16" s="482">
        <v>4</v>
      </c>
      <c r="AH16" s="482"/>
      <c r="AI16" s="462" t="s">
        <v>7</v>
      </c>
      <c r="AJ16" s="482">
        <v>6</v>
      </c>
      <c r="AK16" s="570"/>
      <c r="AL16" s="271">
        <f>H18+AB18</f>
        <v>1</v>
      </c>
      <c r="AM16" s="774">
        <f>IF(W13="③","",COUNTIF(H16:AF18,"③*")+COUNTIF(H16:AK18,"②*"))</f>
        <v>0</v>
      </c>
      <c r="AN16" s="775"/>
      <c r="AO16" s="775"/>
      <c r="AP16" s="775"/>
      <c r="AQ16" s="784">
        <f>IF(W13="③","",2-AM16)</f>
        <v>2</v>
      </c>
      <c r="AR16" s="784"/>
      <c r="AS16" s="784"/>
      <c r="AT16" s="785"/>
      <c r="AU16" s="518">
        <f>CK19</f>
        <v>1</v>
      </c>
      <c r="AV16" s="772" t="s">
        <v>6</v>
      </c>
      <c r="AW16" s="609"/>
      <c r="AX16" s="609"/>
      <c r="AY16" s="609"/>
      <c r="AZ16" s="609"/>
      <c r="BA16" s="624"/>
      <c r="BB16" s="623" t="str">
        <f>IF(BB18=2,"②",IF(BB18=3,"③",BB18))</f>
        <v>②</v>
      </c>
      <c r="BC16" s="609"/>
      <c r="BD16" s="522" t="s">
        <v>7</v>
      </c>
      <c r="BE16" s="609">
        <f>BL12</f>
        <v>1</v>
      </c>
      <c r="BF16" s="609"/>
      <c r="BG16" s="609">
        <f>IF(BG18=6,"⑥",BG18)</f>
        <v>4</v>
      </c>
      <c r="BH16" s="609"/>
      <c r="BI16" s="476" t="s">
        <v>7</v>
      </c>
      <c r="BJ16" s="609" t="str">
        <f>BQ12</f>
        <v>6</v>
      </c>
      <c r="BK16" s="624"/>
      <c r="BL16" s="702"/>
      <c r="BM16" s="703"/>
      <c r="BN16" s="703"/>
      <c r="BO16" s="703"/>
      <c r="BP16" s="703"/>
      <c r="BQ16" s="703"/>
      <c r="BR16" s="703"/>
      <c r="BS16" s="703"/>
      <c r="BT16" s="703"/>
      <c r="BU16" s="704"/>
      <c r="BV16" s="623" t="str">
        <f>IF(BY19="","①",IF(BV18=2,"②",IF(BV18=3,"③",BV18)))</f>
        <v>③</v>
      </c>
      <c r="BW16" s="609"/>
      <c r="BX16" s="476" t="s">
        <v>7</v>
      </c>
      <c r="BY16" s="609">
        <f>IF(BY19="","",(3-BV18))</f>
        <v>0</v>
      </c>
      <c r="BZ16" s="609"/>
      <c r="CA16" s="609" t="s">
        <v>8</v>
      </c>
      <c r="CB16" s="609"/>
      <c r="CC16" s="476" t="s">
        <v>7</v>
      </c>
      <c r="CD16" s="609">
        <v>0</v>
      </c>
      <c r="CE16" s="624"/>
      <c r="CF16" s="257">
        <f>BB18+BV18</f>
        <v>5</v>
      </c>
      <c r="CG16" s="711">
        <v>2</v>
      </c>
      <c r="CH16" s="712"/>
      <c r="CI16" s="712"/>
      <c r="CJ16" s="712"/>
      <c r="CK16" s="715">
        <v>0</v>
      </c>
      <c r="CL16" s="715"/>
      <c r="CM16" s="715"/>
      <c r="CN16" s="716"/>
      <c r="CO16" s="356"/>
    </row>
    <row r="17" spans="1:93" ht="9" customHeight="1">
      <c r="A17" s="458"/>
      <c r="B17" s="688"/>
      <c r="C17" s="484"/>
      <c r="D17" s="484"/>
      <c r="E17" s="484"/>
      <c r="F17" s="484"/>
      <c r="G17" s="485"/>
      <c r="H17" s="569"/>
      <c r="I17" s="483"/>
      <c r="J17" s="463"/>
      <c r="K17" s="483"/>
      <c r="L17" s="483"/>
      <c r="M17" s="484"/>
      <c r="N17" s="484"/>
      <c r="O17" s="464"/>
      <c r="P17" s="484"/>
      <c r="Q17" s="485"/>
      <c r="R17" s="503"/>
      <c r="S17" s="504"/>
      <c r="T17" s="504"/>
      <c r="U17" s="504"/>
      <c r="V17" s="504"/>
      <c r="W17" s="504"/>
      <c r="X17" s="504"/>
      <c r="Y17" s="504"/>
      <c r="Z17" s="504"/>
      <c r="AA17" s="505"/>
      <c r="AB17" s="569"/>
      <c r="AC17" s="483"/>
      <c r="AD17" s="463"/>
      <c r="AE17" s="483"/>
      <c r="AF17" s="483"/>
      <c r="AG17" s="483"/>
      <c r="AH17" s="483"/>
      <c r="AI17" s="463"/>
      <c r="AJ17" s="483"/>
      <c r="AK17" s="489"/>
      <c r="AL17" s="268"/>
      <c r="AM17" s="776"/>
      <c r="AN17" s="777"/>
      <c r="AO17" s="777"/>
      <c r="AP17" s="777"/>
      <c r="AQ17" s="786"/>
      <c r="AR17" s="786"/>
      <c r="AS17" s="786"/>
      <c r="AT17" s="787"/>
      <c r="AU17" s="519"/>
      <c r="AV17" s="773"/>
      <c r="AW17" s="486"/>
      <c r="AX17" s="486"/>
      <c r="AY17" s="486"/>
      <c r="AZ17" s="486"/>
      <c r="BA17" s="506"/>
      <c r="BB17" s="604"/>
      <c r="BC17" s="486"/>
      <c r="BD17" s="523"/>
      <c r="BE17" s="486"/>
      <c r="BF17" s="486"/>
      <c r="BG17" s="486"/>
      <c r="BH17" s="486"/>
      <c r="BI17" s="477"/>
      <c r="BJ17" s="486"/>
      <c r="BK17" s="506"/>
      <c r="BL17" s="705"/>
      <c r="BM17" s="706"/>
      <c r="BN17" s="706"/>
      <c r="BO17" s="706"/>
      <c r="BP17" s="706"/>
      <c r="BQ17" s="706"/>
      <c r="BR17" s="706"/>
      <c r="BS17" s="706"/>
      <c r="BT17" s="706"/>
      <c r="BU17" s="707"/>
      <c r="BV17" s="604"/>
      <c r="BW17" s="486"/>
      <c r="BX17" s="477"/>
      <c r="BY17" s="486"/>
      <c r="BZ17" s="486"/>
      <c r="CA17" s="486"/>
      <c r="CB17" s="486"/>
      <c r="CC17" s="477"/>
      <c r="CD17" s="486"/>
      <c r="CE17" s="506"/>
      <c r="CF17" s="258"/>
      <c r="CG17" s="713"/>
      <c r="CH17" s="714"/>
      <c r="CI17" s="714"/>
      <c r="CJ17" s="714"/>
      <c r="CK17" s="717"/>
      <c r="CL17" s="717"/>
      <c r="CM17" s="717"/>
      <c r="CN17" s="718"/>
      <c r="CO17" s="341"/>
    </row>
    <row r="18" spans="1:92" ht="5.25" customHeight="1" hidden="1">
      <c r="A18" s="458"/>
      <c r="B18" s="688"/>
      <c r="C18" s="484"/>
      <c r="D18" s="484"/>
      <c r="E18" s="484"/>
      <c r="F18" s="484"/>
      <c r="G18" s="485"/>
      <c r="H18" s="261">
        <f>U10</f>
        <v>0</v>
      </c>
      <c r="I18" s="272"/>
      <c r="J18" s="273"/>
      <c r="K18" s="272"/>
      <c r="L18" s="272"/>
      <c r="M18" s="262">
        <f>Z10</f>
        <v>0</v>
      </c>
      <c r="N18" s="262"/>
      <c r="O18" s="274"/>
      <c r="P18" s="262"/>
      <c r="Q18" s="282"/>
      <c r="R18" s="503"/>
      <c r="S18" s="504"/>
      <c r="T18" s="504"/>
      <c r="U18" s="504"/>
      <c r="V18" s="504"/>
      <c r="W18" s="504"/>
      <c r="X18" s="504"/>
      <c r="Y18" s="504"/>
      <c r="Z18" s="504"/>
      <c r="AA18" s="505"/>
      <c r="AB18" s="267">
        <f>COUNTIF(AB19:AH20,"⑥")+COUNTIF(AG16,"⑥")</f>
        <v>1</v>
      </c>
      <c r="AC18" s="279"/>
      <c r="AD18" s="280"/>
      <c r="AE18" s="279"/>
      <c r="AF18" s="279"/>
      <c r="AG18" s="279">
        <f>IF(AG16="⑥","6",AG16)</f>
        <v>4</v>
      </c>
      <c r="AH18" s="279"/>
      <c r="AI18" s="280"/>
      <c r="AJ18" s="279"/>
      <c r="AK18" s="284"/>
      <c r="AL18" s="279"/>
      <c r="AM18" s="776"/>
      <c r="AN18" s="777"/>
      <c r="AO18" s="777"/>
      <c r="AP18" s="777"/>
      <c r="AQ18" s="786"/>
      <c r="AR18" s="786"/>
      <c r="AS18" s="786"/>
      <c r="AT18" s="787"/>
      <c r="AU18" s="519"/>
      <c r="AV18" s="773"/>
      <c r="AW18" s="486"/>
      <c r="AX18" s="486"/>
      <c r="AY18" s="486"/>
      <c r="AZ18" s="486"/>
      <c r="BA18" s="506"/>
      <c r="BB18" s="261">
        <f>BO10</f>
        <v>2</v>
      </c>
      <c r="BC18" s="272"/>
      <c r="BD18" s="300"/>
      <c r="BE18" s="272"/>
      <c r="BF18" s="272"/>
      <c r="BG18" s="272">
        <f>BT10</f>
        <v>4</v>
      </c>
      <c r="BH18" s="272"/>
      <c r="BI18" s="273"/>
      <c r="BJ18" s="272"/>
      <c r="BK18" s="286"/>
      <c r="BL18" s="705"/>
      <c r="BM18" s="706"/>
      <c r="BN18" s="706"/>
      <c r="BO18" s="706"/>
      <c r="BP18" s="706"/>
      <c r="BQ18" s="706"/>
      <c r="BR18" s="706"/>
      <c r="BS18" s="706"/>
      <c r="BT18" s="706"/>
      <c r="BU18" s="707"/>
      <c r="BV18" s="261">
        <f>COUNTIF(BV19:CB20,"⑥")+COUNTIF(CA16,"⑥")</f>
        <v>3</v>
      </c>
      <c r="BW18" s="272"/>
      <c r="BX18" s="273"/>
      <c r="BY18" s="272"/>
      <c r="BZ18" s="272"/>
      <c r="CA18" s="272" t="str">
        <f>IF(CA16="⑥","6",CA16)</f>
        <v>6</v>
      </c>
      <c r="CB18" s="272"/>
      <c r="CC18" s="273"/>
      <c r="CD18" s="272"/>
      <c r="CE18" s="286"/>
      <c r="CF18" s="272"/>
      <c r="CG18" s="713"/>
      <c r="CH18" s="714"/>
      <c r="CI18" s="714"/>
      <c r="CJ18" s="714"/>
      <c r="CK18" s="717"/>
      <c r="CL18" s="717"/>
      <c r="CM18" s="717"/>
      <c r="CN18" s="718"/>
    </row>
    <row r="19" spans="2:92" ht="9" customHeight="1">
      <c r="B19" s="688" t="s">
        <v>13</v>
      </c>
      <c r="C19" s="484"/>
      <c r="D19" s="484"/>
      <c r="E19" s="484"/>
      <c r="F19" s="484"/>
      <c r="G19" s="485"/>
      <c r="H19" s="484">
        <f>IF(H21=6,"⑥",H21)</f>
        <v>2</v>
      </c>
      <c r="I19" s="484"/>
      <c r="J19" s="464" t="s">
        <v>7</v>
      </c>
      <c r="K19" s="484" t="str">
        <f>R15</f>
        <v>6</v>
      </c>
      <c r="L19" s="484"/>
      <c r="M19" s="484">
        <f>IF(M21=6,"⑥",M21)</f>
        <v>3</v>
      </c>
      <c r="N19" s="484"/>
      <c r="O19" s="464" t="s">
        <v>7</v>
      </c>
      <c r="P19" s="484" t="str">
        <f>W15</f>
        <v>6</v>
      </c>
      <c r="Q19" s="485"/>
      <c r="R19" s="503"/>
      <c r="S19" s="504"/>
      <c r="T19" s="504"/>
      <c r="U19" s="504"/>
      <c r="V19" s="504"/>
      <c r="W19" s="504"/>
      <c r="X19" s="504"/>
      <c r="Y19" s="504"/>
      <c r="Z19" s="504"/>
      <c r="AA19" s="505"/>
      <c r="AB19" s="569" t="s">
        <v>8</v>
      </c>
      <c r="AC19" s="483"/>
      <c r="AD19" s="463" t="s">
        <v>7</v>
      </c>
      <c r="AE19" s="483">
        <v>1</v>
      </c>
      <c r="AF19" s="483"/>
      <c r="AG19" s="483">
        <v>1</v>
      </c>
      <c r="AH19" s="483"/>
      <c r="AI19" s="463" t="s">
        <v>7</v>
      </c>
      <c r="AJ19" s="483" t="s">
        <v>8</v>
      </c>
      <c r="AK19" s="489"/>
      <c r="AL19" s="268"/>
      <c r="AM19" s="795">
        <f>IF(W13="③","",IF(AM16=AM10,((M18+M21+H21+AG18+AG21+AB21)/(AJ16+AJ19+AE19+P16+P19+K19+M18+M21+H21+AG18+AG21+AB21)),""))</f>
      </c>
      <c r="AN19" s="796"/>
      <c r="AO19" s="796"/>
      <c r="AP19" s="796"/>
      <c r="AQ19" s="799">
        <f>IF(W13="③","",IF(AND(COUNTIF(AM10:AP24,1)=3,COUNTIF(AL10:AL22,3)=3),RANK(AM19,AM13:AP27)-2,IF(COUNTIF(AM10:AP24,1)=3,RANK(AL16,AL16:AL27),RANK(AM16,AM10:AP24))))</f>
        <v>3</v>
      </c>
      <c r="AR19" s="799"/>
      <c r="AS19" s="799"/>
      <c r="AT19" s="800"/>
      <c r="AU19" s="291"/>
      <c r="AV19" s="773" t="s">
        <v>14</v>
      </c>
      <c r="AW19" s="486"/>
      <c r="AX19" s="486"/>
      <c r="AY19" s="486"/>
      <c r="AZ19" s="486"/>
      <c r="BA19" s="506"/>
      <c r="BB19" s="486" t="str">
        <f>IF(BB21=6,"⑥",BB21)</f>
        <v>⑥</v>
      </c>
      <c r="BC19" s="486"/>
      <c r="BD19" s="523" t="s">
        <v>7</v>
      </c>
      <c r="BE19" s="486">
        <f>BL15</f>
        <v>2</v>
      </c>
      <c r="BF19" s="486"/>
      <c r="BG19" s="486" t="s">
        <v>8</v>
      </c>
      <c r="BH19" s="486"/>
      <c r="BI19" s="477" t="s">
        <v>7</v>
      </c>
      <c r="BJ19" s="486">
        <v>4</v>
      </c>
      <c r="BK19" s="506"/>
      <c r="BL19" s="705"/>
      <c r="BM19" s="706"/>
      <c r="BN19" s="706"/>
      <c r="BO19" s="706"/>
      <c r="BP19" s="706"/>
      <c r="BQ19" s="706"/>
      <c r="BR19" s="706"/>
      <c r="BS19" s="706"/>
      <c r="BT19" s="706"/>
      <c r="BU19" s="707"/>
      <c r="BV19" s="604" t="s">
        <v>8</v>
      </c>
      <c r="BW19" s="486"/>
      <c r="BX19" s="477" t="s">
        <v>7</v>
      </c>
      <c r="BY19" s="486">
        <v>1</v>
      </c>
      <c r="BZ19" s="486"/>
      <c r="CA19" s="486" t="s">
        <v>8</v>
      </c>
      <c r="CB19" s="486"/>
      <c r="CC19" s="477" t="s">
        <v>7</v>
      </c>
      <c r="CD19" s="486">
        <v>0</v>
      </c>
      <c r="CE19" s="506"/>
      <c r="CF19" s="258"/>
      <c r="CG19" s="719">
        <f>IF(BQ13="③","",IF(CG16=CG10,((BG18+BG21+BB21+CA18+CA21+BV21)/(CD16+CD19+BY19+BJ16+BJ19+BE19+BG18+BG21+BB21+CA18+CA21+BV21)),""))</f>
      </c>
      <c r="CH19" s="720"/>
      <c r="CI19" s="720"/>
      <c r="CJ19" s="720"/>
      <c r="CK19" s="723">
        <v>1</v>
      </c>
      <c r="CL19" s="723"/>
      <c r="CM19" s="723"/>
      <c r="CN19" s="724"/>
    </row>
    <row r="20" spans="2:92" ht="9.75" customHeight="1">
      <c r="B20" s="688"/>
      <c r="C20" s="484"/>
      <c r="D20" s="484"/>
      <c r="E20" s="484"/>
      <c r="F20" s="484"/>
      <c r="G20" s="485"/>
      <c r="H20" s="484"/>
      <c r="I20" s="484"/>
      <c r="J20" s="464"/>
      <c r="K20" s="484"/>
      <c r="L20" s="484"/>
      <c r="M20" s="484"/>
      <c r="N20" s="484"/>
      <c r="O20" s="464"/>
      <c r="P20" s="484"/>
      <c r="Q20" s="485"/>
      <c r="R20" s="503"/>
      <c r="S20" s="504"/>
      <c r="T20" s="504"/>
      <c r="U20" s="504"/>
      <c r="V20" s="504"/>
      <c r="W20" s="504"/>
      <c r="X20" s="504"/>
      <c r="Y20" s="504"/>
      <c r="Z20" s="504"/>
      <c r="AA20" s="505"/>
      <c r="AB20" s="569"/>
      <c r="AC20" s="483"/>
      <c r="AD20" s="463"/>
      <c r="AE20" s="483"/>
      <c r="AF20" s="483"/>
      <c r="AG20" s="483"/>
      <c r="AH20" s="483"/>
      <c r="AI20" s="463"/>
      <c r="AJ20" s="483"/>
      <c r="AK20" s="489"/>
      <c r="AL20" s="268"/>
      <c r="AM20" s="795"/>
      <c r="AN20" s="796"/>
      <c r="AO20" s="796"/>
      <c r="AP20" s="796"/>
      <c r="AQ20" s="799"/>
      <c r="AR20" s="799"/>
      <c r="AS20" s="799"/>
      <c r="AT20" s="800"/>
      <c r="AU20" s="291"/>
      <c r="AV20" s="773"/>
      <c r="AW20" s="486"/>
      <c r="AX20" s="486"/>
      <c r="AY20" s="486"/>
      <c r="AZ20" s="486"/>
      <c r="BA20" s="506"/>
      <c r="BB20" s="486"/>
      <c r="BC20" s="486"/>
      <c r="BD20" s="523"/>
      <c r="BE20" s="486"/>
      <c r="BF20" s="486"/>
      <c r="BG20" s="486"/>
      <c r="BH20" s="486"/>
      <c r="BI20" s="477"/>
      <c r="BJ20" s="486"/>
      <c r="BK20" s="506"/>
      <c r="BL20" s="705"/>
      <c r="BM20" s="706"/>
      <c r="BN20" s="706"/>
      <c r="BO20" s="706"/>
      <c r="BP20" s="706"/>
      <c r="BQ20" s="706"/>
      <c r="BR20" s="706"/>
      <c r="BS20" s="706"/>
      <c r="BT20" s="706"/>
      <c r="BU20" s="707"/>
      <c r="BV20" s="604"/>
      <c r="BW20" s="486"/>
      <c r="BX20" s="477"/>
      <c r="BY20" s="486"/>
      <c r="BZ20" s="486"/>
      <c r="CA20" s="486"/>
      <c r="CB20" s="486"/>
      <c r="CC20" s="477"/>
      <c r="CD20" s="486"/>
      <c r="CE20" s="506"/>
      <c r="CF20" s="258"/>
      <c r="CG20" s="719"/>
      <c r="CH20" s="720"/>
      <c r="CI20" s="720"/>
      <c r="CJ20" s="720"/>
      <c r="CK20" s="723"/>
      <c r="CL20" s="723"/>
      <c r="CM20" s="723"/>
      <c r="CN20" s="724"/>
    </row>
    <row r="21" spans="2:92" ht="3" customHeight="1" hidden="1">
      <c r="B21" s="852"/>
      <c r="C21" s="853"/>
      <c r="D21" s="853"/>
      <c r="E21" s="853"/>
      <c r="F21" s="853"/>
      <c r="G21" s="854"/>
      <c r="H21" s="262">
        <f>U13</f>
        <v>2</v>
      </c>
      <c r="I21" s="262"/>
      <c r="J21" s="274"/>
      <c r="K21" s="262"/>
      <c r="L21" s="262"/>
      <c r="M21" s="262">
        <f>Z13</f>
        <v>3</v>
      </c>
      <c r="N21" s="262"/>
      <c r="O21" s="274"/>
      <c r="P21" s="262"/>
      <c r="Q21" s="282"/>
      <c r="R21" s="855"/>
      <c r="S21" s="856"/>
      <c r="T21" s="856"/>
      <c r="U21" s="856"/>
      <c r="V21" s="856"/>
      <c r="W21" s="856"/>
      <c r="X21" s="856"/>
      <c r="Y21" s="856"/>
      <c r="Z21" s="856"/>
      <c r="AA21" s="857"/>
      <c r="AB21" s="279" t="str">
        <f>IF(AB19="⑥","6",AB19)</f>
        <v>6</v>
      </c>
      <c r="AC21" s="288"/>
      <c r="AD21" s="288"/>
      <c r="AE21" s="288"/>
      <c r="AF21" s="288"/>
      <c r="AG21" s="279">
        <f>IF(AG19="⑥","6",AG19)</f>
        <v>1</v>
      </c>
      <c r="AH21" s="279"/>
      <c r="AI21" s="279"/>
      <c r="AJ21" s="279"/>
      <c r="AK21" s="284"/>
      <c r="AL21" s="279"/>
      <c r="AM21" s="797"/>
      <c r="AN21" s="798"/>
      <c r="AO21" s="798"/>
      <c r="AP21" s="798"/>
      <c r="AQ21" s="801"/>
      <c r="AR21" s="801"/>
      <c r="AS21" s="801"/>
      <c r="AT21" s="802"/>
      <c r="AU21" s="291"/>
      <c r="AV21" s="788"/>
      <c r="AW21" s="789"/>
      <c r="AX21" s="789"/>
      <c r="AY21" s="789"/>
      <c r="AZ21" s="789"/>
      <c r="BA21" s="790"/>
      <c r="BB21" s="272">
        <f>BO13</f>
        <v>6</v>
      </c>
      <c r="BC21" s="272"/>
      <c r="BD21" s="300"/>
      <c r="BE21" s="272"/>
      <c r="BF21" s="272"/>
      <c r="BG21" s="272">
        <f>BT13</f>
        <v>6</v>
      </c>
      <c r="BH21" s="272"/>
      <c r="BI21" s="273"/>
      <c r="BJ21" s="272"/>
      <c r="BK21" s="286"/>
      <c r="BL21" s="708"/>
      <c r="BM21" s="709"/>
      <c r="BN21" s="709"/>
      <c r="BO21" s="709"/>
      <c r="BP21" s="709"/>
      <c r="BQ21" s="709"/>
      <c r="BR21" s="709"/>
      <c r="BS21" s="709"/>
      <c r="BT21" s="709"/>
      <c r="BU21" s="710"/>
      <c r="BV21" s="272" t="str">
        <f>IF(BV19="⑥","6",BV19)</f>
        <v>6</v>
      </c>
      <c r="BW21" s="281"/>
      <c r="BX21" s="281"/>
      <c r="BY21" s="281"/>
      <c r="BZ21" s="281"/>
      <c r="CA21" s="272" t="str">
        <f>IF(CA19="⑥","6",CA19)</f>
        <v>6</v>
      </c>
      <c r="CB21" s="272"/>
      <c r="CC21" s="272"/>
      <c r="CD21" s="272"/>
      <c r="CE21" s="286"/>
      <c r="CF21" s="272"/>
      <c r="CG21" s="721"/>
      <c r="CH21" s="722"/>
      <c r="CI21" s="722"/>
      <c r="CJ21" s="722"/>
      <c r="CK21" s="725"/>
      <c r="CL21" s="725"/>
      <c r="CM21" s="725"/>
      <c r="CN21" s="726"/>
    </row>
    <row r="22" spans="1:92" ht="9" customHeight="1">
      <c r="A22" s="457">
        <f>AQ25</f>
        <v>2</v>
      </c>
      <c r="B22" s="636" t="s">
        <v>15</v>
      </c>
      <c r="C22" s="490"/>
      <c r="D22" s="490"/>
      <c r="E22" s="490"/>
      <c r="F22" s="490"/>
      <c r="G22" s="491"/>
      <c r="H22" s="592">
        <f>IF(H24=2,"②",IF(H24=3,"③",H24))</f>
        <v>0</v>
      </c>
      <c r="I22" s="490"/>
      <c r="J22" s="465" t="s">
        <v>7</v>
      </c>
      <c r="K22" s="490">
        <f>AB12</f>
        <v>3</v>
      </c>
      <c r="L22" s="490"/>
      <c r="M22" s="490">
        <f>IF(M24=6,"⑥",M24)</f>
        <v>2</v>
      </c>
      <c r="N22" s="490"/>
      <c r="O22" s="465" t="s">
        <v>7</v>
      </c>
      <c r="P22" s="490" t="str">
        <f>AG12</f>
        <v>6</v>
      </c>
      <c r="Q22" s="491"/>
      <c r="R22" s="592" t="str">
        <f>IF(R24=2,"②",IF(R24=3,"③",R24))</f>
        <v>②</v>
      </c>
      <c r="S22" s="490"/>
      <c r="T22" s="465" t="s">
        <v>7</v>
      </c>
      <c r="U22" s="490">
        <f>AB18</f>
        <v>1</v>
      </c>
      <c r="V22" s="490"/>
      <c r="W22" s="490" t="str">
        <f>IF(W24=6,"⑥",W24)</f>
        <v>⑥</v>
      </c>
      <c r="X22" s="490"/>
      <c r="Y22" s="465" t="s">
        <v>7</v>
      </c>
      <c r="Z22" s="490">
        <f>AG18</f>
        <v>4</v>
      </c>
      <c r="AA22" s="491"/>
      <c r="AB22" s="638"/>
      <c r="AC22" s="639"/>
      <c r="AD22" s="639"/>
      <c r="AE22" s="639"/>
      <c r="AF22" s="639"/>
      <c r="AG22" s="639"/>
      <c r="AH22" s="639"/>
      <c r="AI22" s="639"/>
      <c r="AJ22" s="639"/>
      <c r="AK22" s="640"/>
      <c r="AL22" s="263">
        <f>H24+R24</f>
        <v>2</v>
      </c>
      <c r="AM22" s="662">
        <f>IF(AM16="","",COUNTIF(H22:AF24,"③*")+COUNTIF(H22:AK24,"②*"))</f>
        <v>1</v>
      </c>
      <c r="AN22" s="663"/>
      <c r="AO22" s="663"/>
      <c r="AP22" s="663"/>
      <c r="AQ22" s="666">
        <f>IF(W13="③","",2-AM22)</f>
        <v>1</v>
      </c>
      <c r="AR22" s="666"/>
      <c r="AS22" s="666"/>
      <c r="AT22" s="667"/>
      <c r="AU22" s="518">
        <f>CK25</f>
        <v>3</v>
      </c>
      <c r="AV22" s="794" t="s">
        <v>16</v>
      </c>
      <c r="AW22" s="496"/>
      <c r="AX22" s="496"/>
      <c r="AY22" s="496"/>
      <c r="AZ22" s="496"/>
      <c r="BA22" s="497"/>
      <c r="BB22" s="568">
        <f>IF(BB24=2,"②",IF(BB24=3,"③",BB24))</f>
        <v>0</v>
      </c>
      <c r="BC22" s="482"/>
      <c r="BD22" s="524" t="s">
        <v>7</v>
      </c>
      <c r="BE22" s="482">
        <f>BV12</f>
        <v>3</v>
      </c>
      <c r="BF22" s="482"/>
      <c r="BG22" s="482">
        <f>IF(BG24=6,"⑥",BG24)</f>
        <v>2</v>
      </c>
      <c r="BH22" s="482"/>
      <c r="BI22" s="462" t="s">
        <v>7</v>
      </c>
      <c r="BJ22" s="482" t="str">
        <f>CA12</f>
        <v>6</v>
      </c>
      <c r="BK22" s="570"/>
      <c r="BL22" s="568">
        <f>IF(BL24=2,"②",IF(BL24=3,"③",BL24))</f>
        <v>0</v>
      </c>
      <c r="BM22" s="482"/>
      <c r="BN22" s="462" t="s">
        <v>7</v>
      </c>
      <c r="BO22" s="482">
        <f>BV18</f>
        <v>3</v>
      </c>
      <c r="BP22" s="482"/>
      <c r="BQ22" s="496">
        <f>IF(BQ24=6,"⑥",BQ24)</f>
        <v>0</v>
      </c>
      <c r="BR22" s="496"/>
      <c r="BS22" s="498" t="s">
        <v>7</v>
      </c>
      <c r="BT22" s="496" t="str">
        <f>CA18</f>
        <v>6</v>
      </c>
      <c r="BU22" s="497"/>
      <c r="BV22" s="500"/>
      <c r="BW22" s="501"/>
      <c r="BX22" s="501"/>
      <c r="BY22" s="501"/>
      <c r="BZ22" s="501"/>
      <c r="CA22" s="501"/>
      <c r="CB22" s="501"/>
      <c r="CC22" s="501"/>
      <c r="CD22" s="501"/>
      <c r="CE22" s="502"/>
      <c r="CF22" s="259">
        <f>BB24+BL24</f>
        <v>0</v>
      </c>
      <c r="CG22" s="510">
        <f>IF(CG16="","",COUNTIF(BB22:BZ24,"③*")+COUNTIF(BB22:CE24,"②*"))</f>
        <v>0</v>
      </c>
      <c r="CH22" s="511"/>
      <c r="CI22" s="511"/>
      <c r="CJ22" s="511"/>
      <c r="CK22" s="514">
        <v>2</v>
      </c>
      <c r="CL22" s="514"/>
      <c r="CM22" s="514"/>
      <c r="CN22" s="515"/>
    </row>
    <row r="23" spans="1:92" ht="9" customHeight="1">
      <c r="A23" s="458"/>
      <c r="B23" s="637"/>
      <c r="C23" s="487"/>
      <c r="D23" s="487"/>
      <c r="E23" s="487"/>
      <c r="F23" s="487"/>
      <c r="G23" s="488"/>
      <c r="H23" s="551"/>
      <c r="I23" s="487"/>
      <c r="J23" s="466"/>
      <c r="K23" s="487"/>
      <c r="L23" s="487"/>
      <c r="M23" s="487"/>
      <c r="N23" s="487"/>
      <c r="O23" s="466"/>
      <c r="P23" s="487"/>
      <c r="Q23" s="488"/>
      <c r="R23" s="551"/>
      <c r="S23" s="487"/>
      <c r="T23" s="466"/>
      <c r="U23" s="487"/>
      <c r="V23" s="487"/>
      <c r="W23" s="487"/>
      <c r="X23" s="487"/>
      <c r="Y23" s="466"/>
      <c r="Z23" s="487"/>
      <c r="AA23" s="488"/>
      <c r="AB23" s="641"/>
      <c r="AC23" s="642"/>
      <c r="AD23" s="642"/>
      <c r="AE23" s="642"/>
      <c r="AF23" s="642"/>
      <c r="AG23" s="642"/>
      <c r="AH23" s="642"/>
      <c r="AI23" s="642"/>
      <c r="AJ23" s="642"/>
      <c r="AK23" s="643"/>
      <c r="AL23" s="264"/>
      <c r="AM23" s="664"/>
      <c r="AN23" s="665"/>
      <c r="AO23" s="665"/>
      <c r="AP23" s="665"/>
      <c r="AQ23" s="668"/>
      <c r="AR23" s="668"/>
      <c r="AS23" s="668"/>
      <c r="AT23" s="669"/>
      <c r="AU23" s="519"/>
      <c r="AV23" s="688"/>
      <c r="AW23" s="484"/>
      <c r="AX23" s="484"/>
      <c r="AY23" s="484"/>
      <c r="AZ23" s="484"/>
      <c r="BA23" s="485"/>
      <c r="BB23" s="569"/>
      <c r="BC23" s="483"/>
      <c r="BD23" s="525"/>
      <c r="BE23" s="483"/>
      <c r="BF23" s="483"/>
      <c r="BG23" s="483"/>
      <c r="BH23" s="483"/>
      <c r="BI23" s="463"/>
      <c r="BJ23" s="483"/>
      <c r="BK23" s="489"/>
      <c r="BL23" s="569"/>
      <c r="BM23" s="483"/>
      <c r="BN23" s="463"/>
      <c r="BO23" s="483"/>
      <c r="BP23" s="483"/>
      <c r="BQ23" s="484"/>
      <c r="BR23" s="484"/>
      <c r="BS23" s="464"/>
      <c r="BT23" s="484"/>
      <c r="BU23" s="485"/>
      <c r="BV23" s="503"/>
      <c r="BW23" s="504"/>
      <c r="BX23" s="504"/>
      <c r="BY23" s="504"/>
      <c r="BZ23" s="504"/>
      <c r="CA23" s="504"/>
      <c r="CB23" s="504"/>
      <c r="CC23" s="504"/>
      <c r="CD23" s="504"/>
      <c r="CE23" s="505"/>
      <c r="CF23" s="260"/>
      <c r="CG23" s="512"/>
      <c r="CH23" s="513"/>
      <c r="CI23" s="513"/>
      <c r="CJ23" s="513"/>
      <c r="CK23" s="516"/>
      <c r="CL23" s="516"/>
      <c r="CM23" s="516"/>
      <c r="CN23" s="517"/>
    </row>
    <row r="24" spans="1:92" ht="4.5" customHeight="1" hidden="1">
      <c r="A24" s="458"/>
      <c r="B24" s="637"/>
      <c r="C24" s="487"/>
      <c r="D24" s="487"/>
      <c r="E24" s="487"/>
      <c r="F24" s="487"/>
      <c r="G24" s="488"/>
      <c r="H24" s="265">
        <f>AE10</f>
        <v>0</v>
      </c>
      <c r="I24" s="266"/>
      <c r="J24" s="275"/>
      <c r="K24" s="266"/>
      <c r="L24" s="266"/>
      <c r="M24" s="266">
        <f>AJ10</f>
        <v>2</v>
      </c>
      <c r="N24" s="266"/>
      <c r="O24" s="275"/>
      <c r="P24" s="266"/>
      <c r="Q24" s="283"/>
      <c r="R24" s="265">
        <f>AE16</f>
        <v>2</v>
      </c>
      <c r="S24" s="266"/>
      <c r="T24" s="275"/>
      <c r="U24" s="266"/>
      <c r="V24" s="266"/>
      <c r="W24" s="266">
        <f>AJ16</f>
        <v>6</v>
      </c>
      <c r="X24" s="266"/>
      <c r="Y24" s="275"/>
      <c r="Z24" s="266"/>
      <c r="AA24" s="283"/>
      <c r="AB24" s="641"/>
      <c r="AC24" s="642"/>
      <c r="AD24" s="642"/>
      <c r="AE24" s="642"/>
      <c r="AF24" s="642"/>
      <c r="AG24" s="642"/>
      <c r="AH24" s="642"/>
      <c r="AI24" s="642"/>
      <c r="AJ24" s="642"/>
      <c r="AK24" s="643"/>
      <c r="AL24" s="264"/>
      <c r="AM24" s="664"/>
      <c r="AN24" s="665"/>
      <c r="AO24" s="665"/>
      <c r="AP24" s="665"/>
      <c r="AQ24" s="668"/>
      <c r="AR24" s="668"/>
      <c r="AS24" s="668"/>
      <c r="AT24" s="669"/>
      <c r="AU24" s="519"/>
      <c r="AV24" s="688"/>
      <c r="AW24" s="484"/>
      <c r="AX24" s="484"/>
      <c r="AY24" s="484"/>
      <c r="AZ24" s="484"/>
      <c r="BA24" s="485"/>
      <c r="BB24" s="261">
        <f>BY10</f>
        <v>0</v>
      </c>
      <c r="BC24" s="272"/>
      <c r="BD24" s="300"/>
      <c r="BE24" s="272"/>
      <c r="BF24" s="272"/>
      <c r="BG24" s="262">
        <f>CD10</f>
        <v>2</v>
      </c>
      <c r="BH24" s="262"/>
      <c r="BI24" s="274"/>
      <c r="BJ24" s="262"/>
      <c r="BK24" s="282"/>
      <c r="BL24" s="261">
        <f>BY16</f>
        <v>0</v>
      </c>
      <c r="BM24" s="272"/>
      <c r="BN24" s="273"/>
      <c r="BO24" s="272"/>
      <c r="BP24" s="272"/>
      <c r="BQ24" s="262">
        <f>CD16</f>
        <v>0</v>
      </c>
      <c r="BR24" s="262"/>
      <c r="BS24" s="274"/>
      <c r="BT24" s="262"/>
      <c r="BU24" s="282"/>
      <c r="BV24" s="503"/>
      <c r="BW24" s="504"/>
      <c r="BX24" s="504"/>
      <c r="BY24" s="504"/>
      <c r="BZ24" s="504"/>
      <c r="CA24" s="504"/>
      <c r="CB24" s="504"/>
      <c r="CC24" s="504"/>
      <c r="CD24" s="504"/>
      <c r="CE24" s="505"/>
      <c r="CF24" s="260"/>
      <c r="CG24" s="512"/>
      <c r="CH24" s="513"/>
      <c r="CI24" s="513"/>
      <c r="CJ24" s="513"/>
      <c r="CK24" s="516"/>
      <c r="CL24" s="516"/>
      <c r="CM24" s="516"/>
      <c r="CN24" s="517"/>
    </row>
    <row r="25" spans="2:92" ht="9" customHeight="1">
      <c r="B25" s="637" t="s">
        <v>17</v>
      </c>
      <c r="C25" s="487"/>
      <c r="D25" s="487"/>
      <c r="E25" s="487"/>
      <c r="F25" s="487"/>
      <c r="G25" s="488"/>
      <c r="H25" s="487">
        <f>IF(H27=6,"⑥",H27)</f>
        <v>0</v>
      </c>
      <c r="I25" s="487"/>
      <c r="J25" s="466" t="s">
        <v>7</v>
      </c>
      <c r="K25" s="487">
        <v>6</v>
      </c>
      <c r="L25" s="487"/>
      <c r="M25" s="487">
        <f>IF(M27=6,"⑥",M27)</f>
        <v>2</v>
      </c>
      <c r="N25" s="487"/>
      <c r="O25" s="466" t="s">
        <v>7</v>
      </c>
      <c r="P25" s="487" t="str">
        <f>AG15</f>
        <v>6</v>
      </c>
      <c r="Q25" s="488"/>
      <c r="R25" s="487">
        <f>IF(R27=6,"⑥",R27)</f>
        <v>1</v>
      </c>
      <c r="S25" s="487"/>
      <c r="T25" s="466" t="s">
        <v>7</v>
      </c>
      <c r="U25" s="487" t="str">
        <f>AB21</f>
        <v>6</v>
      </c>
      <c r="V25" s="487"/>
      <c r="W25" s="487" t="s">
        <v>8</v>
      </c>
      <c r="X25" s="487"/>
      <c r="Y25" s="466" t="s">
        <v>7</v>
      </c>
      <c r="Z25" s="487">
        <v>1</v>
      </c>
      <c r="AA25" s="488"/>
      <c r="AB25" s="641"/>
      <c r="AC25" s="642"/>
      <c r="AD25" s="642"/>
      <c r="AE25" s="642"/>
      <c r="AF25" s="642"/>
      <c r="AG25" s="642"/>
      <c r="AH25" s="642"/>
      <c r="AI25" s="642"/>
      <c r="AJ25" s="642"/>
      <c r="AK25" s="643"/>
      <c r="AL25" s="264"/>
      <c r="AM25" s="742">
        <f>IF(W13="③","",IF(AM22=AM10,((W24+W27+R27+M24+M27+H27)/(P22+P25+K25+U25+Z25+Z22+W24+W27+R27+M24+M27+H27)),""))</f>
      </c>
      <c r="AN25" s="743"/>
      <c r="AO25" s="743"/>
      <c r="AP25" s="743"/>
      <c r="AQ25" s="739">
        <f>IF(W13="③","",IF(AND(COUNTIF(AM10:AP24,1)=3,COUNTIF(AL10:AL22,3)=3),RANK(AM25,AM13:AP27)-2,IF(COUNTIF(AM10:AP24,1)=3,RANK(AL22,AL10:AL22),RANK(AM22,AM10:AP24))))</f>
        <v>2</v>
      </c>
      <c r="AR25" s="739"/>
      <c r="AS25" s="739"/>
      <c r="AT25" s="740"/>
      <c r="AU25" s="292"/>
      <c r="AV25" s="688" t="s">
        <v>18</v>
      </c>
      <c r="AW25" s="484"/>
      <c r="AX25" s="484"/>
      <c r="AY25" s="484"/>
      <c r="AZ25" s="484"/>
      <c r="BA25" s="485"/>
      <c r="BB25" s="484">
        <f>IF(BB27=6,"⑥",BB27)</f>
        <v>0</v>
      </c>
      <c r="BC25" s="484"/>
      <c r="BD25" s="526" t="s">
        <v>7</v>
      </c>
      <c r="BE25" s="484" t="str">
        <f>BV15</f>
        <v>6</v>
      </c>
      <c r="BF25" s="484"/>
      <c r="BG25" s="484">
        <f>IF(BG27=6,"⑥",BG27)</f>
        <v>5</v>
      </c>
      <c r="BH25" s="484"/>
      <c r="BI25" s="464" t="s">
        <v>7</v>
      </c>
      <c r="BJ25" s="484" t="str">
        <f>CA15</f>
        <v>6</v>
      </c>
      <c r="BK25" s="485"/>
      <c r="BL25" s="484">
        <f>IF(BL27=6,"⑥",BL27)</f>
        <v>1</v>
      </c>
      <c r="BM25" s="484"/>
      <c r="BN25" s="464" t="s">
        <v>7</v>
      </c>
      <c r="BO25" s="484" t="str">
        <f>BV21</f>
        <v>6</v>
      </c>
      <c r="BP25" s="484"/>
      <c r="BQ25" s="484">
        <f>IF(BQ27=6,"⑥",BQ27)</f>
        <v>0</v>
      </c>
      <c r="BR25" s="484"/>
      <c r="BS25" s="464" t="s">
        <v>7</v>
      </c>
      <c r="BT25" s="484" t="str">
        <f>CA21</f>
        <v>6</v>
      </c>
      <c r="BU25" s="485"/>
      <c r="BV25" s="503"/>
      <c r="BW25" s="504"/>
      <c r="BX25" s="504"/>
      <c r="BY25" s="504"/>
      <c r="BZ25" s="504"/>
      <c r="CA25" s="504"/>
      <c r="CB25" s="504"/>
      <c r="CC25" s="504"/>
      <c r="CD25" s="504"/>
      <c r="CE25" s="505"/>
      <c r="CF25" s="260"/>
      <c r="CG25" s="817">
        <f>IF(BQ13="③","",IF(CG22=CG10,((BQ24+BQ27+BL27+BG24+BG27+BB27)/(BJ22+BJ25+BE25+BO25+BT25+BT22+BQ24+BQ27+BL27+BG24+BG27+BB27)),""))</f>
      </c>
      <c r="CH25" s="818"/>
      <c r="CI25" s="818"/>
      <c r="CJ25" s="818"/>
      <c r="CK25" s="819">
        <f>IF(BQ13="③","",IF(AND(COUNTIF(CG10:CJ24,1)=3,COUNTIF(CF10:CF22,3)=3),RANK(CG25,CG13:CJ27)-2,IF(COUNTIF(CG10:CJ24,1)=3,RANK(CF22,CF10:CF22),RANK(CG22,CG10:CJ24))))</f>
        <v>3</v>
      </c>
      <c r="CL25" s="819"/>
      <c r="CM25" s="819"/>
      <c r="CN25" s="820"/>
    </row>
    <row r="26" spans="2:92" ht="9" customHeight="1">
      <c r="B26" s="637"/>
      <c r="C26" s="487"/>
      <c r="D26" s="487"/>
      <c r="E26" s="487"/>
      <c r="F26" s="487"/>
      <c r="G26" s="488"/>
      <c r="H26" s="487"/>
      <c r="I26" s="487"/>
      <c r="J26" s="466"/>
      <c r="K26" s="487"/>
      <c r="L26" s="487"/>
      <c r="M26" s="487"/>
      <c r="N26" s="487"/>
      <c r="O26" s="466"/>
      <c r="P26" s="487"/>
      <c r="Q26" s="488"/>
      <c r="R26" s="487"/>
      <c r="S26" s="487"/>
      <c r="T26" s="466"/>
      <c r="U26" s="487"/>
      <c r="V26" s="487"/>
      <c r="W26" s="487"/>
      <c r="X26" s="487"/>
      <c r="Y26" s="466"/>
      <c r="Z26" s="487"/>
      <c r="AA26" s="488"/>
      <c r="AB26" s="641"/>
      <c r="AC26" s="642"/>
      <c r="AD26" s="642"/>
      <c r="AE26" s="642"/>
      <c r="AF26" s="642"/>
      <c r="AG26" s="642"/>
      <c r="AH26" s="642"/>
      <c r="AI26" s="642"/>
      <c r="AJ26" s="642"/>
      <c r="AK26" s="643"/>
      <c r="AL26" s="264"/>
      <c r="AM26" s="742"/>
      <c r="AN26" s="743"/>
      <c r="AO26" s="743"/>
      <c r="AP26" s="743"/>
      <c r="AQ26" s="739"/>
      <c r="AR26" s="739"/>
      <c r="AS26" s="739"/>
      <c r="AT26" s="740"/>
      <c r="AU26" s="293"/>
      <c r="AV26" s="688"/>
      <c r="AW26" s="484"/>
      <c r="AX26" s="484"/>
      <c r="AY26" s="484"/>
      <c r="AZ26" s="484"/>
      <c r="BA26" s="485"/>
      <c r="BB26" s="484"/>
      <c r="BC26" s="484"/>
      <c r="BD26" s="526"/>
      <c r="BE26" s="484"/>
      <c r="BF26" s="484"/>
      <c r="BG26" s="484"/>
      <c r="BH26" s="484"/>
      <c r="BI26" s="464"/>
      <c r="BJ26" s="484"/>
      <c r="BK26" s="485"/>
      <c r="BL26" s="484"/>
      <c r="BM26" s="484"/>
      <c r="BN26" s="464"/>
      <c r="BO26" s="484"/>
      <c r="BP26" s="484"/>
      <c r="BQ26" s="484"/>
      <c r="BR26" s="484"/>
      <c r="BS26" s="464"/>
      <c r="BT26" s="484"/>
      <c r="BU26" s="485"/>
      <c r="BV26" s="503"/>
      <c r="BW26" s="504"/>
      <c r="BX26" s="504"/>
      <c r="BY26" s="504"/>
      <c r="BZ26" s="504"/>
      <c r="CA26" s="504"/>
      <c r="CB26" s="504"/>
      <c r="CC26" s="504"/>
      <c r="CD26" s="504"/>
      <c r="CE26" s="505"/>
      <c r="CF26" s="260"/>
      <c r="CG26" s="817"/>
      <c r="CH26" s="818"/>
      <c r="CI26" s="818"/>
      <c r="CJ26" s="818"/>
      <c r="CK26" s="819"/>
      <c r="CL26" s="819"/>
      <c r="CM26" s="819"/>
      <c r="CN26" s="820"/>
    </row>
    <row r="27" spans="2:92" ht="5.25" customHeight="1" hidden="1">
      <c r="B27" s="637"/>
      <c r="C27" s="487"/>
      <c r="D27" s="487"/>
      <c r="E27" s="487"/>
      <c r="F27" s="487"/>
      <c r="G27" s="488"/>
      <c r="H27" s="266">
        <f>AE13</f>
        <v>0</v>
      </c>
      <c r="I27" s="266"/>
      <c r="J27" s="266"/>
      <c r="K27" s="266"/>
      <c r="L27" s="266"/>
      <c r="M27" s="266">
        <f>AJ13</f>
        <v>2</v>
      </c>
      <c r="N27" s="266"/>
      <c r="O27" s="266"/>
      <c r="P27" s="266"/>
      <c r="Q27" s="283"/>
      <c r="R27" s="266">
        <f>AE19</f>
        <v>1</v>
      </c>
      <c r="S27" s="266"/>
      <c r="T27" s="266"/>
      <c r="U27" s="266"/>
      <c r="V27" s="266"/>
      <c r="W27" s="266" t="str">
        <f>AJ19</f>
        <v>⑥</v>
      </c>
      <c r="X27" s="266"/>
      <c r="Y27" s="266"/>
      <c r="Z27" s="266"/>
      <c r="AA27" s="283"/>
      <c r="AB27" s="641"/>
      <c r="AC27" s="642"/>
      <c r="AD27" s="642"/>
      <c r="AE27" s="642"/>
      <c r="AF27" s="642"/>
      <c r="AG27" s="642"/>
      <c r="AH27" s="642"/>
      <c r="AI27" s="642"/>
      <c r="AJ27" s="642"/>
      <c r="AK27" s="643"/>
      <c r="AL27" s="264"/>
      <c r="AM27" s="742"/>
      <c r="AN27" s="743"/>
      <c r="AO27" s="743"/>
      <c r="AP27" s="743"/>
      <c r="AQ27" s="739"/>
      <c r="AR27" s="739"/>
      <c r="AS27" s="739"/>
      <c r="AT27" s="740"/>
      <c r="AU27" s="291"/>
      <c r="AV27" s="688"/>
      <c r="AW27" s="484"/>
      <c r="AX27" s="484"/>
      <c r="AY27" s="484"/>
      <c r="AZ27" s="484"/>
      <c r="BA27" s="485"/>
      <c r="BB27" s="262">
        <f>BY13</f>
        <v>0</v>
      </c>
      <c r="BC27" s="262"/>
      <c r="BD27" s="262"/>
      <c r="BE27" s="262"/>
      <c r="BF27" s="262"/>
      <c r="BG27" s="262">
        <f>CD13</f>
        <v>5</v>
      </c>
      <c r="BH27" s="262"/>
      <c r="BI27" s="262"/>
      <c r="BJ27" s="262"/>
      <c r="BK27" s="282"/>
      <c r="BL27" s="262">
        <f>BY19</f>
        <v>1</v>
      </c>
      <c r="BM27" s="262"/>
      <c r="BN27" s="262"/>
      <c r="BO27" s="262"/>
      <c r="BP27" s="262"/>
      <c r="BQ27" s="262">
        <f>CD19</f>
        <v>0</v>
      </c>
      <c r="BR27" s="262"/>
      <c r="BS27" s="262"/>
      <c r="BT27" s="262"/>
      <c r="BU27" s="282"/>
      <c r="BV27" s="503"/>
      <c r="BW27" s="504"/>
      <c r="BX27" s="504"/>
      <c r="BY27" s="504"/>
      <c r="BZ27" s="504"/>
      <c r="CA27" s="504"/>
      <c r="CB27" s="504"/>
      <c r="CC27" s="504"/>
      <c r="CD27" s="504"/>
      <c r="CE27" s="505"/>
      <c r="CF27" s="260"/>
      <c r="CG27" s="848"/>
      <c r="CH27" s="849"/>
      <c r="CI27" s="849"/>
      <c r="CJ27" s="849"/>
      <c r="CK27" s="850"/>
      <c r="CL27" s="850"/>
      <c r="CM27" s="850"/>
      <c r="CN27" s="851"/>
    </row>
    <row r="28" spans="1:92" ht="9" customHeight="1">
      <c r="A28" s="961" t="s">
        <v>19</v>
      </c>
      <c r="B28" s="961"/>
      <c r="C28" s="961"/>
      <c r="D28" s="961"/>
      <c r="E28" s="961"/>
      <c r="F28" s="961"/>
      <c r="G28" s="961"/>
      <c r="H28" s="961"/>
      <c r="I28" s="961"/>
      <c r="J28" s="961"/>
      <c r="K28" s="961"/>
      <c r="L28" s="961"/>
      <c r="M28" s="961"/>
      <c r="N28" s="961"/>
      <c r="O28" s="961"/>
      <c r="P28" s="961"/>
      <c r="Q28" s="961"/>
      <c r="R28" s="961"/>
      <c r="S28" s="961"/>
      <c r="T28" s="961"/>
      <c r="U28" s="961"/>
      <c r="V28" s="961"/>
      <c r="W28" s="961"/>
      <c r="X28" s="961"/>
      <c r="Y28" s="961"/>
      <c r="Z28" s="961"/>
      <c r="AA28" s="961"/>
      <c r="AB28" s="961"/>
      <c r="AC28" s="961"/>
      <c r="AD28" s="961"/>
      <c r="AE28" s="961"/>
      <c r="AF28" s="961"/>
      <c r="AG28" s="961"/>
      <c r="AH28" s="961"/>
      <c r="AI28" s="961"/>
      <c r="AJ28" s="961"/>
      <c r="AK28" s="961"/>
      <c r="AL28" s="961"/>
      <c r="AM28" s="961"/>
      <c r="AN28" s="961"/>
      <c r="AO28" s="961"/>
      <c r="AP28" s="961"/>
      <c r="AQ28" s="961"/>
      <c r="AR28" s="961"/>
      <c r="AS28" s="961"/>
      <c r="AT28" s="961"/>
      <c r="AU28" s="294"/>
      <c r="AV28" s="295"/>
      <c r="AW28" s="837" t="s">
        <v>20</v>
      </c>
      <c r="AX28" s="837"/>
      <c r="AY28" s="837"/>
      <c r="AZ28" s="837"/>
      <c r="BA28" s="837"/>
      <c r="BB28" s="837"/>
      <c r="BC28" s="837"/>
      <c r="BD28" s="837"/>
      <c r="BE28" s="837"/>
      <c r="BF28" s="837"/>
      <c r="BG28" s="837"/>
      <c r="BH28" s="837"/>
      <c r="BI28" s="837"/>
      <c r="BJ28" s="837"/>
      <c r="BK28" s="837"/>
      <c r="BL28" s="837"/>
      <c r="BM28" s="837"/>
      <c r="BN28" s="837"/>
      <c r="BO28" s="837"/>
      <c r="BP28" s="837"/>
      <c r="BQ28" s="837"/>
      <c r="BR28" s="837"/>
      <c r="BS28" s="837"/>
      <c r="BT28" s="837"/>
      <c r="BU28" s="837"/>
      <c r="BV28" s="837"/>
      <c r="BW28" s="837"/>
      <c r="BX28" s="837"/>
      <c r="BY28" s="837"/>
      <c r="BZ28" s="837"/>
      <c r="CA28" s="837"/>
      <c r="CB28" s="837"/>
      <c r="CC28" s="837"/>
      <c r="CD28" s="837"/>
      <c r="CE28" s="837"/>
      <c r="CF28" s="837"/>
      <c r="CG28" s="837"/>
      <c r="CH28" s="837"/>
      <c r="CI28" s="837"/>
      <c r="CJ28" s="837"/>
      <c r="CK28" s="837"/>
      <c r="CL28" s="837"/>
      <c r="CM28" s="837"/>
      <c r="CN28" s="837"/>
    </row>
    <row r="29" spans="1:92" ht="8.25" customHeight="1">
      <c r="A29" s="543"/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3"/>
      <c r="AQ29" s="543"/>
      <c r="AR29" s="543"/>
      <c r="AS29" s="543"/>
      <c r="AT29" s="543"/>
      <c r="AU29" s="294"/>
      <c r="AV29" s="294"/>
      <c r="AW29" s="838"/>
      <c r="AX29" s="838"/>
      <c r="AY29" s="838"/>
      <c r="AZ29" s="838"/>
      <c r="BA29" s="838"/>
      <c r="BB29" s="838"/>
      <c r="BC29" s="838"/>
      <c r="BD29" s="838"/>
      <c r="BE29" s="838"/>
      <c r="BF29" s="838"/>
      <c r="BG29" s="838"/>
      <c r="BH29" s="838"/>
      <c r="BI29" s="838"/>
      <c r="BJ29" s="838"/>
      <c r="BK29" s="838"/>
      <c r="BL29" s="838"/>
      <c r="BM29" s="838"/>
      <c r="BN29" s="838"/>
      <c r="BO29" s="838"/>
      <c r="BP29" s="838"/>
      <c r="BQ29" s="838"/>
      <c r="BR29" s="838"/>
      <c r="BS29" s="838"/>
      <c r="BT29" s="838"/>
      <c r="BU29" s="838"/>
      <c r="BV29" s="838"/>
      <c r="BW29" s="838"/>
      <c r="BX29" s="838"/>
      <c r="BY29" s="838"/>
      <c r="BZ29" s="838"/>
      <c r="CA29" s="838"/>
      <c r="CB29" s="838"/>
      <c r="CC29" s="838"/>
      <c r="CD29" s="838"/>
      <c r="CE29" s="838"/>
      <c r="CF29" s="838"/>
      <c r="CG29" s="838"/>
      <c r="CH29" s="838"/>
      <c r="CI29" s="838"/>
      <c r="CJ29" s="838"/>
      <c r="CK29" s="838"/>
      <c r="CL29" s="838"/>
      <c r="CM29" s="838"/>
      <c r="CN29" s="838"/>
    </row>
    <row r="30" spans="2:96" ht="9" customHeight="1">
      <c r="B30" s="828" t="s">
        <v>21</v>
      </c>
      <c r="C30" s="829"/>
      <c r="D30" s="829"/>
      <c r="E30" s="829"/>
      <c r="F30" s="829"/>
      <c r="G30" s="830"/>
      <c r="H30" s="478" t="str">
        <f>B34</f>
        <v>チーム</v>
      </c>
      <c r="I30" s="479"/>
      <c r="J30" s="479"/>
      <c r="K30" s="479"/>
      <c r="L30" s="479"/>
      <c r="M30" s="479"/>
      <c r="N30" s="479"/>
      <c r="O30" s="479"/>
      <c r="P30" s="479"/>
      <c r="Q30" s="479"/>
      <c r="R30" s="478" t="str">
        <f>B40</f>
        <v>ぼんズ</v>
      </c>
      <c r="S30" s="479"/>
      <c r="T30" s="479"/>
      <c r="U30" s="479"/>
      <c r="V30" s="479"/>
      <c r="W30" s="479"/>
      <c r="X30" s="479"/>
      <c r="Y30" s="479"/>
      <c r="Z30" s="479"/>
      <c r="AA30" s="499"/>
      <c r="AB30" s="478" t="str">
        <f>B46</f>
        <v>Ｍow</v>
      </c>
      <c r="AC30" s="479"/>
      <c r="AD30" s="479"/>
      <c r="AE30" s="479"/>
      <c r="AF30" s="479"/>
      <c r="AG30" s="479"/>
      <c r="AH30" s="479"/>
      <c r="AI30" s="479"/>
      <c r="AJ30" s="479"/>
      <c r="AK30" s="499"/>
      <c r="AL30" s="276"/>
      <c r="AM30" s="733" t="s">
        <v>3</v>
      </c>
      <c r="AN30" s="734"/>
      <c r="AO30" s="734"/>
      <c r="AP30" s="734"/>
      <c r="AQ30" s="734"/>
      <c r="AR30" s="734"/>
      <c r="AS30" s="734"/>
      <c r="AT30" s="735"/>
      <c r="AU30" s="291"/>
      <c r="AV30" s="670" t="s">
        <v>22</v>
      </c>
      <c r="AW30" s="671"/>
      <c r="AX30" s="671"/>
      <c r="AY30" s="671"/>
      <c r="AZ30" s="671"/>
      <c r="BA30" s="672"/>
      <c r="BB30" s="617" t="str">
        <f>AV34</f>
        <v>グリフィンズ</v>
      </c>
      <c r="BC30" s="618"/>
      <c r="BD30" s="618"/>
      <c r="BE30" s="618"/>
      <c r="BF30" s="618"/>
      <c r="BG30" s="618"/>
      <c r="BH30" s="618"/>
      <c r="BI30" s="618"/>
      <c r="BJ30" s="618"/>
      <c r="BK30" s="618"/>
      <c r="BL30" s="617" t="str">
        <f>AV40</f>
        <v>TDC</v>
      </c>
      <c r="BM30" s="618"/>
      <c r="BN30" s="618"/>
      <c r="BO30" s="618"/>
      <c r="BP30" s="618"/>
      <c r="BQ30" s="618"/>
      <c r="BR30" s="618"/>
      <c r="BS30" s="618"/>
      <c r="BT30" s="618"/>
      <c r="BU30" s="619"/>
      <c r="BV30" s="617" t="str">
        <f>AV46</f>
        <v>Kテニス</v>
      </c>
      <c r="BW30" s="618"/>
      <c r="BX30" s="618"/>
      <c r="BY30" s="618"/>
      <c r="BZ30" s="618"/>
      <c r="CA30" s="618"/>
      <c r="CB30" s="618"/>
      <c r="CC30" s="618"/>
      <c r="CD30" s="618"/>
      <c r="CE30" s="619"/>
      <c r="CF30" s="347"/>
      <c r="CG30" s="617" t="str">
        <f>AV52</f>
        <v>フレンズ</v>
      </c>
      <c r="CH30" s="618"/>
      <c r="CI30" s="618"/>
      <c r="CJ30" s="618"/>
      <c r="CK30" s="618"/>
      <c r="CL30" s="618"/>
      <c r="CM30" s="618"/>
      <c r="CN30" s="618"/>
      <c r="CO30" s="618"/>
      <c r="CP30" s="631"/>
      <c r="CQ30" s="552" t="s">
        <v>23</v>
      </c>
      <c r="CR30" s="553"/>
    </row>
    <row r="31" spans="2:96" ht="9" customHeight="1">
      <c r="B31" s="831"/>
      <c r="C31" s="832"/>
      <c r="D31" s="832"/>
      <c r="E31" s="832"/>
      <c r="F31" s="832"/>
      <c r="G31" s="833"/>
      <c r="H31" s="480"/>
      <c r="I31" s="481"/>
      <c r="J31" s="481"/>
      <c r="K31" s="481"/>
      <c r="L31" s="481"/>
      <c r="M31" s="481"/>
      <c r="N31" s="481"/>
      <c r="O31" s="481"/>
      <c r="P31" s="481"/>
      <c r="Q31" s="481"/>
      <c r="R31" s="480"/>
      <c r="S31" s="481"/>
      <c r="T31" s="481"/>
      <c r="U31" s="481"/>
      <c r="V31" s="481"/>
      <c r="W31" s="481"/>
      <c r="X31" s="481"/>
      <c r="Y31" s="481"/>
      <c r="Z31" s="481"/>
      <c r="AA31" s="492"/>
      <c r="AB31" s="480"/>
      <c r="AC31" s="481"/>
      <c r="AD31" s="481"/>
      <c r="AE31" s="481"/>
      <c r="AF31" s="481"/>
      <c r="AG31" s="481"/>
      <c r="AH31" s="481"/>
      <c r="AI31" s="481"/>
      <c r="AJ31" s="481"/>
      <c r="AK31" s="492"/>
      <c r="AL31" s="277"/>
      <c r="AM31" s="736"/>
      <c r="AN31" s="737"/>
      <c r="AO31" s="737"/>
      <c r="AP31" s="737"/>
      <c r="AQ31" s="737"/>
      <c r="AR31" s="737"/>
      <c r="AS31" s="737"/>
      <c r="AT31" s="738"/>
      <c r="AU31" s="296"/>
      <c r="AV31" s="673"/>
      <c r="AW31" s="674"/>
      <c r="AX31" s="674"/>
      <c r="AY31" s="674"/>
      <c r="AZ31" s="674"/>
      <c r="BA31" s="675"/>
      <c r="BB31" s="620"/>
      <c r="BC31" s="621"/>
      <c r="BD31" s="621"/>
      <c r="BE31" s="621"/>
      <c r="BF31" s="621"/>
      <c r="BG31" s="621"/>
      <c r="BH31" s="621"/>
      <c r="BI31" s="621"/>
      <c r="BJ31" s="621"/>
      <c r="BK31" s="621"/>
      <c r="BL31" s="620"/>
      <c r="BM31" s="621"/>
      <c r="BN31" s="621"/>
      <c r="BO31" s="621"/>
      <c r="BP31" s="621"/>
      <c r="BQ31" s="621"/>
      <c r="BR31" s="621"/>
      <c r="BS31" s="621"/>
      <c r="BT31" s="621"/>
      <c r="BU31" s="622"/>
      <c r="BV31" s="620"/>
      <c r="BW31" s="621"/>
      <c r="BX31" s="621"/>
      <c r="BY31" s="621"/>
      <c r="BZ31" s="621"/>
      <c r="CA31" s="621"/>
      <c r="CB31" s="621"/>
      <c r="CC31" s="621"/>
      <c r="CD31" s="621"/>
      <c r="CE31" s="622"/>
      <c r="CF31" s="348"/>
      <c r="CG31" s="621"/>
      <c r="CH31" s="621"/>
      <c r="CI31" s="621"/>
      <c r="CJ31" s="621"/>
      <c r="CK31" s="621"/>
      <c r="CL31" s="621"/>
      <c r="CM31" s="621"/>
      <c r="CN31" s="621"/>
      <c r="CO31" s="621"/>
      <c r="CP31" s="632"/>
      <c r="CQ31" s="552"/>
      <c r="CR31" s="553"/>
    </row>
    <row r="32" spans="2:96" ht="9" customHeight="1">
      <c r="B32" s="831"/>
      <c r="C32" s="832"/>
      <c r="D32" s="832"/>
      <c r="E32" s="832"/>
      <c r="F32" s="832"/>
      <c r="G32" s="833"/>
      <c r="H32" s="480" t="str">
        <f>B37</f>
        <v>なかた</v>
      </c>
      <c r="I32" s="481"/>
      <c r="J32" s="481"/>
      <c r="K32" s="481"/>
      <c r="L32" s="481"/>
      <c r="M32" s="481"/>
      <c r="N32" s="481"/>
      <c r="O32" s="481"/>
      <c r="P32" s="481"/>
      <c r="Q32" s="481"/>
      <c r="R32" s="480"/>
      <c r="S32" s="481"/>
      <c r="T32" s="481"/>
      <c r="U32" s="481"/>
      <c r="V32" s="481"/>
      <c r="W32" s="481"/>
      <c r="X32" s="481"/>
      <c r="Y32" s="481"/>
      <c r="Z32" s="481"/>
      <c r="AA32" s="492"/>
      <c r="AB32" s="480">
        <f>B49</f>
        <v>0</v>
      </c>
      <c r="AC32" s="481"/>
      <c r="AD32" s="481"/>
      <c r="AE32" s="481"/>
      <c r="AF32" s="481"/>
      <c r="AG32" s="481"/>
      <c r="AH32" s="481"/>
      <c r="AI32" s="481"/>
      <c r="AJ32" s="481"/>
      <c r="AK32" s="492"/>
      <c r="AL32" s="277"/>
      <c r="AM32" s="727" t="s">
        <v>5</v>
      </c>
      <c r="AN32" s="728"/>
      <c r="AO32" s="728"/>
      <c r="AP32" s="728"/>
      <c r="AQ32" s="728"/>
      <c r="AR32" s="728"/>
      <c r="AS32" s="728"/>
      <c r="AT32" s="729"/>
      <c r="AU32" s="296"/>
      <c r="AV32" s="673"/>
      <c r="AW32" s="674"/>
      <c r="AX32" s="674"/>
      <c r="AY32" s="674"/>
      <c r="AZ32" s="674"/>
      <c r="BA32" s="675"/>
      <c r="BB32" s="620" t="str">
        <f>AV37</f>
        <v>K</v>
      </c>
      <c r="BC32" s="621"/>
      <c r="BD32" s="621"/>
      <c r="BE32" s="621"/>
      <c r="BF32" s="621"/>
      <c r="BG32" s="621"/>
      <c r="BH32" s="621"/>
      <c r="BI32" s="621"/>
      <c r="BJ32" s="621"/>
      <c r="BK32" s="622"/>
      <c r="BL32" s="620" t="s">
        <v>11</v>
      </c>
      <c r="BM32" s="621"/>
      <c r="BN32" s="621"/>
      <c r="BO32" s="621"/>
      <c r="BP32" s="621"/>
      <c r="BQ32" s="621"/>
      <c r="BR32" s="621"/>
      <c r="BS32" s="621"/>
      <c r="BT32" s="621"/>
      <c r="BU32" s="622"/>
      <c r="BV32" s="620" t="s">
        <v>25</v>
      </c>
      <c r="BW32" s="621"/>
      <c r="BX32" s="621"/>
      <c r="BY32" s="621"/>
      <c r="BZ32" s="621"/>
      <c r="CA32" s="621"/>
      <c r="CB32" s="621"/>
      <c r="CC32" s="621"/>
      <c r="CD32" s="621"/>
      <c r="CE32" s="349"/>
      <c r="CF32" s="350"/>
      <c r="CG32" s="620" t="s">
        <v>26</v>
      </c>
      <c r="CH32" s="621"/>
      <c r="CI32" s="621"/>
      <c r="CJ32" s="621"/>
      <c r="CK32" s="621"/>
      <c r="CL32" s="621"/>
      <c r="CM32" s="621"/>
      <c r="CN32" s="621"/>
      <c r="CO32" s="621"/>
      <c r="CP32" s="632"/>
      <c r="CQ32" s="552"/>
      <c r="CR32" s="553"/>
    </row>
    <row r="33" spans="2:96" ht="9" customHeight="1">
      <c r="B33" s="834"/>
      <c r="C33" s="835"/>
      <c r="D33" s="835"/>
      <c r="E33" s="835"/>
      <c r="F33" s="835"/>
      <c r="G33" s="836"/>
      <c r="H33" s="493"/>
      <c r="I33" s="494"/>
      <c r="J33" s="494"/>
      <c r="K33" s="494"/>
      <c r="L33" s="494"/>
      <c r="M33" s="494"/>
      <c r="N33" s="494"/>
      <c r="O33" s="494"/>
      <c r="P33" s="494"/>
      <c r="Q33" s="494"/>
      <c r="R33" s="493"/>
      <c r="S33" s="494"/>
      <c r="T33" s="494"/>
      <c r="U33" s="494"/>
      <c r="V33" s="494"/>
      <c r="W33" s="494"/>
      <c r="X33" s="494"/>
      <c r="Y33" s="494"/>
      <c r="Z33" s="494"/>
      <c r="AA33" s="495"/>
      <c r="AB33" s="493"/>
      <c r="AC33" s="494"/>
      <c r="AD33" s="494"/>
      <c r="AE33" s="494"/>
      <c r="AF33" s="494"/>
      <c r="AG33" s="494"/>
      <c r="AH33" s="494"/>
      <c r="AI33" s="494"/>
      <c r="AJ33" s="494"/>
      <c r="AK33" s="495"/>
      <c r="AL33" s="278"/>
      <c r="AM33" s="730"/>
      <c r="AN33" s="731"/>
      <c r="AO33" s="731"/>
      <c r="AP33" s="731"/>
      <c r="AQ33" s="731"/>
      <c r="AR33" s="731"/>
      <c r="AS33" s="731"/>
      <c r="AT33" s="732"/>
      <c r="AU33" s="296"/>
      <c r="AV33" s="673"/>
      <c r="AW33" s="674"/>
      <c r="AX33" s="674"/>
      <c r="AY33" s="674"/>
      <c r="AZ33" s="674"/>
      <c r="BA33" s="675"/>
      <c r="BB33" s="633"/>
      <c r="BC33" s="634"/>
      <c r="BD33" s="634"/>
      <c r="BE33" s="634"/>
      <c r="BF33" s="634"/>
      <c r="BG33" s="634"/>
      <c r="BH33" s="634"/>
      <c r="BI33" s="634"/>
      <c r="BJ33" s="634"/>
      <c r="BK33" s="955"/>
      <c r="BL33" s="620"/>
      <c r="BM33" s="621"/>
      <c r="BN33" s="621"/>
      <c r="BO33" s="621"/>
      <c r="BP33" s="621"/>
      <c r="BQ33" s="621"/>
      <c r="BR33" s="621"/>
      <c r="BS33" s="621"/>
      <c r="BT33" s="621"/>
      <c r="BU33" s="622"/>
      <c r="BV33" s="620"/>
      <c r="BW33" s="621"/>
      <c r="BX33" s="621"/>
      <c r="BY33" s="621"/>
      <c r="BZ33" s="621"/>
      <c r="CA33" s="621"/>
      <c r="CB33" s="621"/>
      <c r="CC33" s="621"/>
      <c r="CD33" s="621"/>
      <c r="CE33" s="349"/>
      <c r="CF33" s="336"/>
      <c r="CG33" s="633"/>
      <c r="CH33" s="634"/>
      <c r="CI33" s="634"/>
      <c r="CJ33" s="634"/>
      <c r="CK33" s="634"/>
      <c r="CL33" s="634"/>
      <c r="CM33" s="634"/>
      <c r="CN33" s="634"/>
      <c r="CO33" s="634"/>
      <c r="CP33" s="635"/>
      <c r="CQ33" s="552"/>
      <c r="CR33" s="553"/>
    </row>
    <row r="34" spans="1:96" ht="9" customHeight="1">
      <c r="A34" s="457">
        <f>AQ37</f>
        <v>1</v>
      </c>
      <c r="B34" s="872" t="s">
        <v>27</v>
      </c>
      <c r="C34" s="873"/>
      <c r="D34" s="873"/>
      <c r="E34" s="873"/>
      <c r="F34" s="873"/>
      <c r="G34" s="873"/>
      <c r="H34" s="839">
        <f>IF(W37="③","丸付数字は試合順序","")</f>
      </c>
      <c r="I34" s="840"/>
      <c r="J34" s="840"/>
      <c r="K34" s="840"/>
      <c r="L34" s="840"/>
      <c r="M34" s="840"/>
      <c r="N34" s="840"/>
      <c r="O34" s="840"/>
      <c r="P34" s="840"/>
      <c r="Q34" s="841"/>
      <c r="R34" s="623" t="str">
        <f>IF(U37="","③",IF(R36=2,"②",IF(R36=3,"③",R36)))</f>
        <v>③</v>
      </c>
      <c r="S34" s="609"/>
      <c r="T34" s="476" t="s">
        <v>7</v>
      </c>
      <c r="U34" s="609">
        <f>IF(U37="","",3-R36)</f>
        <v>0</v>
      </c>
      <c r="V34" s="609"/>
      <c r="W34" s="609" t="s">
        <v>8</v>
      </c>
      <c r="X34" s="609"/>
      <c r="Y34" s="476" t="s">
        <v>7</v>
      </c>
      <c r="Z34" s="609">
        <v>4</v>
      </c>
      <c r="AA34" s="624"/>
      <c r="AB34" s="623" t="str">
        <f>IF(AE37="","②",IF(AB36=2,"②",IF(AB36=3,"③",AB36)))</f>
        <v>③</v>
      </c>
      <c r="AC34" s="609"/>
      <c r="AD34" s="476" t="s">
        <v>7</v>
      </c>
      <c r="AE34" s="609">
        <f>IF(AE37="","",(3-AB36))</f>
        <v>0</v>
      </c>
      <c r="AF34" s="609"/>
      <c r="AG34" s="609" t="s">
        <v>8</v>
      </c>
      <c r="AH34" s="609"/>
      <c r="AI34" s="476" t="s">
        <v>7</v>
      </c>
      <c r="AJ34" s="609">
        <v>0</v>
      </c>
      <c r="AK34" s="624"/>
      <c r="AL34" s="257">
        <f>R36+AB36</f>
        <v>6</v>
      </c>
      <c r="AM34" s="711">
        <v>2</v>
      </c>
      <c r="AN34" s="712"/>
      <c r="AO34" s="712"/>
      <c r="AP34" s="712"/>
      <c r="AQ34" s="715">
        <v>0</v>
      </c>
      <c r="AR34" s="715"/>
      <c r="AS34" s="715"/>
      <c r="AT34" s="716"/>
      <c r="AU34" s="518">
        <f>CK35</f>
        <v>0</v>
      </c>
      <c r="AV34" s="661" t="s">
        <v>28</v>
      </c>
      <c r="AW34" s="610"/>
      <c r="AX34" s="610"/>
      <c r="AY34" s="610"/>
      <c r="AZ34" s="610"/>
      <c r="BA34" s="616"/>
      <c r="BB34" s="651">
        <f>IF(BQ37="③","丸付数字は試合順序","")</f>
      </c>
      <c r="BC34" s="652"/>
      <c r="BD34" s="652"/>
      <c r="BE34" s="652"/>
      <c r="BF34" s="652"/>
      <c r="BG34" s="652"/>
      <c r="BH34" s="652"/>
      <c r="BI34" s="652"/>
      <c r="BJ34" s="652"/>
      <c r="BK34" s="653"/>
      <c r="BL34" s="615" t="s">
        <v>29</v>
      </c>
      <c r="BM34" s="610"/>
      <c r="BN34" s="533" t="s">
        <v>7</v>
      </c>
      <c r="BO34" s="610">
        <f>IF(BO37="","",3-BL36)</f>
        <v>0</v>
      </c>
      <c r="BP34" s="610"/>
      <c r="BQ34" s="610" t="s">
        <v>8</v>
      </c>
      <c r="BR34" s="610"/>
      <c r="BS34" s="533" t="s">
        <v>7</v>
      </c>
      <c r="BT34" s="610">
        <v>0</v>
      </c>
      <c r="BU34" s="616"/>
      <c r="BV34" s="615" t="str">
        <f>IF(BY37="","5",IF(BV36=2,"②",IF(BV36=3,"③",BV36)))</f>
        <v>③</v>
      </c>
      <c r="BW34" s="610"/>
      <c r="BX34" s="533" t="s">
        <v>7</v>
      </c>
      <c r="BY34" s="610">
        <f>IF(BY37="","",(3-BV36))</f>
        <v>0</v>
      </c>
      <c r="BZ34" s="610"/>
      <c r="CA34" s="610" t="s">
        <v>8</v>
      </c>
      <c r="CB34" s="610"/>
      <c r="CC34" s="533" t="s">
        <v>7</v>
      </c>
      <c r="CD34" s="610">
        <v>0</v>
      </c>
      <c r="CE34" s="616"/>
      <c r="CF34" s="301">
        <f>BL36+BV36</f>
        <v>6</v>
      </c>
      <c r="CG34" s="610" t="str">
        <f>IF(CJ37="","④",IF(CG36=2,"②",IF(CG36=3,"③",CG36)))</f>
        <v>③</v>
      </c>
      <c r="CH34" s="610"/>
      <c r="CI34" s="533" t="s">
        <v>7</v>
      </c>
      <c r="CJ34" s="610">
        <f>IF(CJ37="","",(3-CG36))</f>
        <v>0</v>
      </c>
      <c r="CK34" s="610"/>
      <c r="CL34" s="610" t="s">
        <v>8</v>
      </c>
      <c r="CM34" s="610"/>
      <c r="CN34" s="533" t="s">
        <v>7</v>
      </c>
      <c r="CO34" s="610">
        <v>0</v>
      </c>
      <c r="CP34" s="611"/>
      <c r="CQ34" s="554" t="s">
        <v>30</v>
      </c>
      <c r="CR34" s="543"/>
    </row>
    <row r="35" spans="1:96" ht="10.5" customHeight="1">
      <c r="A35" s="458"/>
      <c r="B35" s="874"/>
      <c r="C35" s="875"/>
      <c r="D35" s="875"/>
      <c r="E35" s="875"/>
      <c r="F35" s="875"/>
      <c r="G35" s="875"/>
      <c r="H35" s="842"/>
      <c r="I35" s="843"/>
      <c r="J35" s="843"/>
      <c r="K35" s="843"/>
      <c r="L35" s="843"/>
      <c r="M35" s="843"/>
      <c r="N35" s="843"/>
      <c r="O35" s="843"/>
      <c r="P35" s="843"/>
      <c r="Q35" s="844"/>
      <c r="R35" s="604"/>
      <c r="S35" s="486"/>
      <c r="T35" s="477"/>
      <c r="U35" s="486"/>
      <c r="V35" s="486"/>
      <c r="W35" s="486"/>
      <c r="X35" s="486"/>
      <c r="Y35" s="477"/>
      <c r="Z35" s="486"/>
      <c r="AA35" s="506"/>
      <c r="AB35" s="604"/>
      <c r="AC35" s="486"/>
      <c r="AD35" s="477"/>
      <c r="AE35" s="486"/>
      <c r="AF35" s="486"/>
      <c r="AG35" s="486"/>
      <c r="AH35" s="486"/>
      <c r="AI35" s="477"/>
      <c r="AJ35" s="486"/>
      <c r="AK35" s="506"/>
      <c r="AL35" s="258"/>
      <c r="AM35" s="713"/>
      <c r="AN35" s="714"/>
      <c r="AO35" s="714"/>
      <c r="AP35" s="714"/>
      <c r="AQ35" s="717"/>
      <c r="AR35" s="717"/>
      <c r="AS35" s="717"/>
      <c r="AT35" s="718"/>
      <c r="AU35" s="519"/>
      <c r="AV35" s="612"/>
      <c r="AW35" s="606"/>
      <c r="AX35" s="606"/>
      <c r="AY35" s="606"/>
      <c r="AZ35" s="606"/>
      <c r="BA35" s="607"/>
      <c r="BB35" s="654"/>
      <c r="BC35" s="655"/>
      <c r="BD35" s="655"/>
      <c r="BE35" s="655"/>
      <c r="BF35" s="655"/>
      <c r="BG35" s="655"/>
      <c r="BH35" s="655"/>
      <c r="BI35" s="655"/>
      <c r="BJ35" s="655"/>
      <c r="BK35" s="656"/>
      <c r="BL35" s="605"/>
      <c r="BM35" s="606"/>
      <c r="BN35" s="534"/>
      <c r="BO35" s="606"/>
      <c r="BP35" s="606"/>
      <c r="BQ35" s="606"/>
      <c r="BR35" s="606"/>
      <c r="BS35" s="534"/>
      <c r="BT35" s="606"/>
      <c r="BU35" s="607"/>
      <c r="BV35" s="605"/>
      <c r="BW35" s="606"/>
      <c r="BX35" s="534"/>
      <c r="BY35" s="606"/>
      <c r="BZ35" s="606"/>
      <c r="CA35" s="606"/>
      <c r="CB35" s="606"/>
      <c r="CC35" s="534"/>
      <c r="CD35" s="606"/>
      <c r="CE35" s="607"/>
      <c r="CF35" s="302"/>
      <c r="CG35" s="606"/>
      <c r="CH35" s="606"/>
      <c r="CI35" s="534"/>
      <c r="CJ35" s="606"/>
      <c r="CK35" s="606"/>
      <c r="CL35" s="606"/>
      <c r="CM35" s="606"/>
      <c r="CN35" s="534"/>
      <c r="CO35" s="606"/>
      <c r="CP35" s="608"/>
      <c r="CQ35" s="555"/>
      <c r="CR35" s="543"/>
    </row>
    <row r="36" spans="1:96" ht="3" customHeight="1" hidden="1">
      <c r="A36" s="458"/>
      <c r="B36" s="874"/>
      <c r="C36" s="875"/>
      <c r="D36" s="875"/>
      <c r="E36" s="875"/>
      <c r="F36" s="875"/>
      <c r="G36" s="875"/>
      <c r="H36" s="842"/>
      <c r="I36" s="843"/>
      <c r="J36" s="843"/>
      <c r="K36" s="843"/>
      <c r="L36" s="843"/>
      <c r="M36" s="843"/>
      <c r="N36" s="843"/>
      <c r="O36" s="843"/>
      <c r="P36" s="843"/>
      <c r="Q36" s="844"/>
      <c r="R36" s="261">
        <f>COUNTIF(R37,"⑥")+COUNTIF(W34,"⑥")+COUNTIF(W37,"⑥")</f>
        <v>3</v>
      </c>
      <c r="S36" s="272"/>
      <c r="T36" s="273"/>
      <c r="U36" s="272"/>
      <c r="V36" s="272"/>
      <c r="W36" s="272" t="str">
        <f>IF(W34="⑥","6",W34)</f>
        <v>6</v>
      </c>
      <c r="X36" s="272"/>
      <c r="Y36" s="273"/>
      <c r="Z36" s="272"/>
      <c r="AA36" s="286"/>
      <c r="AB36" s="261">
        <f>COUNTIF(AB37:AH38,"⑥")+COUNTIF(AG34,"⑥")</f>
        <v>3</v>
      </c>
      <c r="AC36" s="272"/>
      <c r="AD36" s="273"/>
      <c r="AE36" s="272"/>
      <c r="AF36" s="272"/>
      <c r="AG36" s="272" t="str">
        <f>IF(AG34="⑥","6",AG34)</f>
        <v>6</v>
      </c>
      <c r="AH36" s="272"/>
      <c r="AI36" s="273"/>
      <c r="AJ36" s="272"/>
      <c r="AK36" s="286"/>
      <c r="AL36" s="272"/>
      <c r="AM36" s="713"/>
      <c r="AN36" s="714"/>
      <c r="AO36" s="714"/>
      <c r="AP36" s="714"/>
      <c r="AQ36" s="717"/>
      <c r="AR36" s="717"/>
      <c r="AS36" s="717"/>
      <c r="AT36" s="718"/>
      <c r="AU36" s="519"/>
      <c r="AV36" s="612"/>
      <c r="AW36" s="606"/>
      <c r="AX36" s="606"/>
      <c r="AY36" s="606"/>
      <c r="AZ36" s="606"/>
      <c r="BA36" s="607"/>
      <c r="BB36" s="654"/>
      <c r="BC36" s="655"/>
      <c r="BD36" s="655"/>
      <c r="BE36" s="655"/>
      <c r="BF36" s="655"/>
      <c r="BG36" s="655"/>
      <c r="BH36" s="655"/>
      <c r="BI36" s="655"/>
      <c r="BJ36" s="655"/>
      <c r="BK36" s="656"/>
      <c r="BL36" s="316">
        <f>COUNTIF(BL37,"⑥")+COUNTIF(BQ34,"⑥")+COUNTIF(BQ37,"⑥")</f>
        <v>3</v>
      </c>
      <c r="BM36" s="317"/>
      <c r="BN36" s="332"/>
      <c r="BO36" s="317"/>
      <c r="BP36" s="317"/>
      <c r="BQ36" s="317" t="str">
        <f>IF(BQ34="⑥","6",BQ34)</f>
        <v>6</v>
      </c>
      <c r="BR36" s="317"/>
      <c r="BS36" s="332"/>
      <c r="BT36" s="317"/>
      <c r="BU36" s="337"/>
      <c r="BV36" s="316">
        <f>COUNTIF(BV37:CB38,"⑥")+COUNTIF(CA34,"⑥")</f>
        <v>3</v>
      </c>
      <c r="BW36" s="317"/>
      <c r="BX36" s="332"/>
      <c r="BY36" s="317"/>
      <c r="BZ36" s="317"/>
      <c r="CA36" s="317" t="str">
        <f>IF(CA34="⑥","6",CA34)</f>
        <v>6</v>
      </c>
      <c r="CB36" s="317"/>
      <c r="CC36" s="332"/>
      <c r="CD36" s="317"/>
      <c r="CE36" s="337"/>
      <c r="CF36" s="337"/>
      <c r="CG36" s="317">
        <f>COUNTIF(CG37:CM38,"⑥")+COUNTIF(CL34,"⑥")</f>
        <v>3</v>
      </c>
      <c r="CH36" s="317"/>
      <c r="CI36" s="332"/>
      <c r="CJ36" s="317"/>
      <c r="CK36" s="317"/>
      <c r="CL36" s="317" t="str">
        <f>IF(CL34="⑥","6",CL34)</f>
        <v>6</v>
      </c>
      <c r="CM36" s="317"/>
      <c r="CN36" s="332"/>
      <c r="CO36" s="317"/>
      <c r="CP36" s="357"/>
      <c r="CQ36" s="555"/>
      <c r="CR36" s="543"/>
    </row>
    <row r="37" spans="2:96" ht="9" customHeight="1">
      <c r="B37" s="773" t="s">
        <v>31</v>
      </c>
      <c r="C37" s="486"/>
      <c r="D37" s="486"/>
      <c r="E37" s="486"/>
      <c r="F37" s="486"/>
      <c r="G37" s="486"/>
      <c r="H37" s="842"/>
      <c r="I37" s="843"/>
      <c r="J37" s="843"/>
      <c r="K37" s="843"/>
      <c r="L37" s="843"/>
      <c r="M37" s="843"/>
      <c r="N37" s="843"/>
      <c r="O37" s="843"/>
      <c r="P37" s="843"/>
      <c r="Q37" s="844"/>
      <c r="R37" s="604" t="s">
        <v>8</v>
      </c>
      <c r="S37" s="486"/>
      <c r="T37" s="477" t="s">
        <v>7</v>
      </c>
      <c r="U37" s="486">
        <v>2</v>
      </c>
      <c r="V37" s="486"/>
      <c r="W37" s="486" t="s">
        <v>8</v>
      </c>
      <c r="X37" s="486"/>
      <c r="Y37" s="477" t="s">
        <v>7</v>
      </c>
      <c r="Z37" s="486">
        <v>3</v>
      </c>
      <c r="AA37" s="506"/>
      <c r="AB37" s="604" t="s">
        <v>8</v>
      </c>
      <c r="AC37" s="486"/>
      <c r="AD37" s="477" t="s">
        <v>7</v>
      </c>
      <c r="AE37" s="486">
        <v>1</v>
      </c>
      <c r="AF37" s="486"/>
      <c r="AG37" s="486" t="s">
        <v>8</v>
      </c>
      <c r="AH37" s="486"/>
      <c r="AI37" s="477" t="s">
        <v>7</v>
      </c>
      <c r="AJ37" s="486">
        <v>1</v>
      </c>
      <c r="AK37" s="506"/>
      <c r="AL37" s="258"/>
      <c r="AM37" s="719">
        <f>IF(W37="③","",IF(AM34=AM46,((W36+W39+R39+AG36+AB39+AG39)/(R39+W36+W39+AG36+AG39+AB39+Z34+Z37+U37+AJ34+AJ37+AE37)),""))</f>
      </c>
      <c r="AN37" s="720"/>
      <c r="AO37" s="720"/>
      <c r="AP37" s="720"/>
      <c r="AQ37" s="723">
        <v>1</v>
      </c>
      <c r="AR37" s="723"/>
      <c r="AS37" s="723"/>
      <c r="AT37" s="724"/>
      <c r="AU37" s="291"/>
      <c r="AV37" s="612" t="s">
        <v>24</v>
      </c>
      <c r="AW37" s="606"/>
      <c r="AX37" s="606"/>
      <c r="AY37" s="606"/>
      <c r="AZ37" s="606"/>
      <c r="BA37" s="606"/>
      <c r="BB37" s="654"/>
      <c r="BC37" s="655"/>
      <c r="BD37" s="655"/>
      <c r="BE37" s="655"/>
      <c r="BF37" s="655"/>
      <c r="BG37" s="655"/>
      <c r="BH37" s="655"/>
      <c r="BI37" s="655"/>
      <c r="BJ37" s="655"/>
      <c r="BK37" s="656"/>
      <c r="BL37" s="605" t="s">
        <v>8</v>
      </c>
      <c r="BM37" s="606"/>
      <c r="BN37" s="534" t="s">
        <v>7</v>
      </c>
      <c r="BO37" s="606">
        <v>0</v>
      </c>
      <c r="BP37" s="606"/>
      <c r="BQ37" s="606" t="s">
        <v>8</v>
      </c>
      <c r="BR37" s="606"/>
      <c r="BS37" s="534" t="s">
        <v>7</v>
      </c>
      <c r="BT37" s="606">
        <v>0</v>
      </c>
      <c r="BU37" s="607"/>
      <c r="BV37" s="605" t="s">
        <v>8</v>
      </c>
      <c r="BW37" s="606"/>
      <c r="BX37" s="534" t="s">
        <v>7</v>
      </c>
      <c r="BY37" s="606">
        <v>2</v>
      </c>
      <c r="BZ37" s="606"/>
      <c r="CA37" s="606" t="s">
        <v>8</v>
      </c>
      <c r="CB37" s="606"/>
      <c r="CC37" s="534" t="s">
        <v>7</v>
      </c>
      <c r="CD37" s="606">
        <v>0</v>
      </c>
      <c r="CE37" s="607"/>
      <c r="CF37" s="302"/>
      <c r="CG37" s="606" t="s">
        <v>8</v>
      </c>
      <c r="CH37" s="606"/>
      <c r="CI37" s="534" t="s">
        <v>7</v>
      </c>
      <c r="CJ37" s="606">
        <v>1</v>
      </c>
      <c r="CK37" s="606"/>
      <c r="CL37" s="606" t="s">
        <v>8</v>
      </c>
      <c r="CM37" s="606"/>
      <c r="CN37" s="534" t="s">
        <v>7</v>
      </c>
      <c r="CO37" s="606">
        <v>0</v>
      </c>
      <c r="CP37" s="608"/>
      <c r="CQ37" s="555"/>
      <c r="CR37" s="543"/>
    </row>
    <row r="38" spans="2:96" ht="9" customHeight="1">
      <c r="B38" s="773"/>
      <c r="C38" s="486"/>
      <c r="D38" s="486"/>
      <c r="E38" s="486"/>
      <c r="F38" s="486"/>
      <c r="G38" s="486"/>
      <c r="H38" s="842"/>
      <c r="I38" s="843"/>
      <c r="J38" s="843"/>
      <c r="K38" s="843"/>
      <c r="L38" s="843"/>
      <c r="M38" s="843"/>
      <c r="N38" s="843"/>
      <c r="O38" s="843"/>
      <c r="P38" s="843"/>
      <c r="Q38" s="844"/>
      <c r="R38" s="604"/>
      <c r="S38" s="486"/>
      <c r="T38" s="477"/>
      <c r="U38" s="486"/>
      <c r="V38" s="486"/>
      <c r="W38" s="486"/>
      <c r="X38" s="486"/>
      <c r="Y38" s="477"/>
      <c r="Z38" s="486"/>
      <c r="AA38" s="506"/>
      <c r="AB38" s="604"/>
      <c r="AC38" s="486"/>
      <c r="AD38" s="477"/>
      <c r="AE38" s="486"/>
      <c r="AF38" s="486"/>
      <c r="AG38" s="486"/>
      <c r="AH38" s="486"/>
      <c r="AI38" s="477"/>
      <c r="AJ38" s="486"/>
      <c r="AK38" s="506"/>
      <c r="AL38" s="258"/>
      <c r="AM38" s="719"/>
      <c r="AN38" s="720"/>
      <c r="AO38" s="720"/>
      <c r="AP38" s="720"/>
      <c r="AQ38" s="723"/>
      <c r="AR38" s="723"/>
      <c r="AS38" s="723"/>
      <c r="AT38" s="724"/>
      <c r="AU38" s="291"/>
      <c r="AV38" s="612"/>
      <c r="AW38" s="606"/>
      <c r="AX38" s="606"/>
      <c r="AY38" s="606"/>
      <c r="AZ38" s="606"/>
      <c r="BA38" s="606"/>
      <c r="BB38" s="654"/>
      <c r="BC38" s="655"/>
      <c r="BD38" s="655"/>
      <c r="BE38" s="655"/>
      <c r="BF38" s="655"/>
      <c r="BG38" s="655"/>
      <c r="BH38" s="655"/>
      <c r="BI38" s="655"/>
      <c r="BJ38" s="655"/>
      <c r="BK38" s="656"/>
      <c r="BL38" s="605"/>
      <c r="BM38" s="606"/>
      <c r="BN38" s="534"/>
      <c r="BO38" s="606"/>
      <c r="BP38" s="606"/>
      <c r="BQ38" s="606"/>
      <c r="BR38" s="606"/>
      <c r="BS38" s="534"/>
      <c r="BT38" s="606"/>
      <c r="BU38" s="607"/>
      <c r="BV38" s="605"/>
      <c r="BW38" s="606"/>
      <c r="BX38" s="534"/>
      <c r="BY38" s="606"/>
      <c r="BZ38" s="606"/>
      <c r="CA38" s="606"/>
      <c r="CB38" s="606"/>
      <c r="CC38" s="534"/>
      <c r="CD38" s="606"/>
      <c r="CE38" s="607"/>
      <c r="CF38" s="302"/>
      <c r="CG38" s="606"/>
      <c r="CH38" s="606"/>
      <c r="CI38" s="534"/>
      <c r="CJ38" s="606"/>
      <c r="CK38" s="606"/>
      <c r="CL38" s="606"/>
      <c r="CM38" s="606"/>
      <c r="CN38" s="534"/>
      <c r="CO38" s="606"/>
      <c r="CP38" s="608"/>
      <c r="CQ38" s="555"/>
      <c r="CR38" s="543"/>
    </row>
    <row r="39" spans="2:96" ht="2.25" customHeight="1" hidden="1">
      <c r="B39" s="788"/>
      <c r="C39" s="789"/>
      <c r="D39" s="789"/>
      <c r="E39" s="789"/>
      <c r="F39" s="789"/>
      <c r="G39" s="789"/>
      <c r="H39" s="845"/>
      <c r="I39" s="846"/>
      <c r="J39" s="846"/>
      <c r="K39" s="846"/>
      <c r="L39" s="846"/>
      <c r="M39" s="846"/>
      <c r="N39" s="846"/>
      <c r="O39" s="846"/>
      <c r="P39" s="846"/>
      <c r="Q39" s="847"/>
      <c r="R39" s="272" t="str">
        <f>IF(R37="⑥","6",R37)</f>
        <v>6</v>
      </c>
      <c r="S39" s="281"/>
      <c r="T39" s="281"/>
      <c r="U39" s="281"/>
      <c r="V39" s="281"/>
      <c r="W39" s="272" t="str">
        <f>IF(W37="⑥","6",W37)</f>
        <v>6</v>
      </c>
      <c r="X39" s="272"/>
      <c r="Y39" s="272"/>
      <c r="Z39" s="272"/>
      <c r="AA39" s="286"/>
      <c r="AB39" s="272" t="str">
        <f>IF(AB37="⑥","6",AB37)</f>
        <v>6</v>
      </c>
      <c r="AC39" s="281"/>
      <c r="AD39" s="287"/>
      <c r="AE39" s="281"/>
      <c r="AF39" s="281"/>
      <c r="AG39" s="272" t="str">
        <f>IF(AG37="⑥","6",AG37)</f>
        <v>6</v>
      </c>
      <c r="AH39" s="272"/>
      <c r="AI39" s="273"/>
      <c r="AJ39" s="272"/>
      <c r="AK39" s="286"/>
      <c r="AL39" s="272"/>
      <c r="AM39" s="721"/>
      <c r="AN39" s="722"/>
      <c r="AO39" s="722"/>
      <c r="AP39" s="722"/>
      <c r="AQ39" s="725"/>
      <c r="AR39" s="725"/>
      <c r="AS39" s="725"/>
      <c r="AT39" s="726"/>
      <c r="AU39" s="291"/>
      <c r="AV39" s="613"/>
      <c r="AW39" s="614"/>
      <c r="AX39" s="614"/>
      <c r="AY39" s="614"/>
      <c r="AZ39" s="614"/>
      <c r="BA39" s="614"/>
      <c r="BB39" s="657"/>
      <c r="BC39" s="658"/>
      <c r="BD39" s="658"/>
      <c r="BE39" s="658"/>
      <c r="BF39" s="658"/>
      <c r="BG39" s="658"/>
      <c r="BH39" s="658"/>
      <c r="BI39" s="658"/>
      <c r="BJ39" s="658"/>
      <c r="BK39" s="659"/>
      <c r="BL39" s="317" t="str">
        <f>IF(BL37="⑥","6",BL37)</f>
        <v>6</v>
      </c>
      <c r="BM39" s="333"/>
      <c r="BN39" s="333"/>
      <c r="BO39" s="333"/>
      <c r="BP39" s="333"/>
      <c r="BQ39" s="317" t="str">
        <f>IF(BQ37="⑥","6",BQ37)</f>
        <v>6</v>
      </c>
      <c r="BR39" s="317"/>
      <c r="BS39" s="317"/>
      <c r="BT39" s="317"/>
      <c r="BU39" s="337"/>
      <c r="BV39" s="317" t="str">
        <f>IF(BV37="⑥","6",BV37)</f>
        <v>6</v>
      </c>
      <c r="BW39" s="333"/>
      <c r="BX39" s="338"/>
      <c r="BY39" s="333"/>
      <c r="BZ39" s="333"/>
      <c r="CA39" s="317" t="str">
        <f>IF(CA37="⑥","6",CA37)</f>
        <v>6</v>
      </c>
      <c r="CB39" s="317"/>
      <c r="CC39" s="332"/>
      <c r="CD39" s="317"/>
      <c r="CE39" s="337"/>
      <c r="CF39" s="337"/>
      <c r="CG39" s="317" t="str">
        <f>IF(CG37="⑥","6",CG37)</f>
        <v>6</v>
      </c>
      <c r="CH39" s="333"/>
      <c r="CI39" s="338"/>
      <c r="CJ39" s="333"/>
      <c r="CK39" s="333"/>
      <c r="CL39" s="317" t="str">
        <f>IF(CL37="⑥","6",CL37)</f>
        <v>6</v>
      </c>
      <c r="CM39" s="317"/>
      <c r="CN39" s="332"/>
      <c r="CO39" s="317"/>
      <c r="CP39" s="357"/>
      <c r="CQ39" s="358"/>
      <c r="CR39" s="324"/>
    </row>
    <row r="40" spans="1:96" ht="9" customHeight="1">
      <c r="A40" s="457">
        <f>AQ43</f>
        <v>2</v>
      </c>
      <c r="B40" s="636" t="s">
        <v>32</v>
      </c>
      <c r="C40" s="490"/>
      <c r="D40" s="490"/>
      <c r="E40" s="490"/>
      <c r="F40" s="490"/>
      <c r="G40" s="491"/>
      <c r="H40" s="592">
        <f>IF(H42=2,"②",IF(H42=3,"③",H42))</f>
        <v>0</v>
      </c>
      <c r="I40" s="490"/>
      <c r="J40" s="465" t="s">
        <v>7</v>
      </c>
      <c r="K40" s="490">
        <f>R36</f>
        <v>3</v>
      </c>
      <c r="L40" s="490"/>
      <c r="M40" s="490">
        <f>IF(M42=6,"⑥",M42)</f>
        <v>4</v>
      </c>
      <c r="N40" s="490"/>
      <c r="O40" s="465" t="s">
        <v>7</v>
      </c>
      <c r="P40" s="490" t="str">
        <f>W36</f>
        <v>6</v>
      </c>
      <c r="Q40" s="491"/>
      <c r="R40" s="638"/>
      <c r="S40" s="639"/>
      <c r="T40" s="639"/>
      <c r="U40" s="639"/>
      <c r="V40" s="639"/>
      <c r="W40" s="639"/>
      <c r="X40" s="639"/>
      <c r="Y40" s="639"/>
      <c r="Z40" s="639"/>
      <c r="AA40" s="640"/>
      <c r="AB40" s="592" t="str">
        <f>IF(AE43="","①",IF(AB42=2,"②",IF(AB42=3,"③",AB42)))</f>
        <v>③</v>
      </c>
      <c r="AC40" s="490"/>
      <c r="AD40" s="465" t="s">
        <v>7</v>
      </c>
      <c r="AE40" s="490">
        <f>IF(AE43="","",(3-AB42))</f>
        <v>0</v>
      </c>
      <c r="AF40" s="490"/>
      <c r="AG40" s="490" t="s">
        <v>8</v>
      </c>
      <c r="AH40" s="490"/>
      <c r="AI40" s="465" t="s">
        <v>7</v>
      </c>
      <c r="AJ40" s="490">
        <v>1</v>
      </c>
      <c r="AK40" s="491"/>
      <c r="AL40" s="263">
        <f>H42+AB42</f>
        <v>3</v>
      </c>
      <c r="AM40" s="662">
        <v>1</v>
      </c>
      <c r="AN40" s="663"/>
      <c r="AO40" s="663"/>
      <c r="AP40" s="663"/>
      <c r="AQ40" s="666">
        <v>1</v>
      </c>
      <c r="AR40" s="666"/>
      <c r="AS40" s="666"/>
      <c r="AT40" s="667"/>
      <c r="AU40" s="518">
        <f>CK41</f>
        <v>0</v>
      </c>
      <c r="AV40" s="660" t="s">
        <v>33</v>
      </c>
      <c r="AW40" s="590"/>
      <c r="AX40" s="590"/>
      <c r="AY40" s="590"/>
      <c r="AZ40" s="590"/>
      <c r="BA40" s="591"/>
      <c r="BB40" s="589">
        <f>IF(BB42=2,"②",IF(BB42=3,"③",BB42))</f>
        <v>0</v>
      </c>
      <c r="BC40" s="590"/>
      <c r="BD40" s="593" t="s">
        <v>7</v>
      </c>
      <c r="BE40" s="590">
        <f>BL36</f>
        <v>3</v>
      </c>
      <c r="BF40" s="590"/>
      <c r="BG40" s="590">
        <f>IF(BG42=6,"⑥",BG42)</f>
        <v>0</v>
      </c>
      <c r="BH40" s="590"/>
      <c r="BI40" s="528" t="s">
        <v>7</v>
      </c>
      <c r="BJ40" s="590" t="str">
        <f>BQ36</f>
        <v>6</v>
      </c>
      <c r="BK40" s="591"/>
      <c r="BL40" s="595"/>
      <c r="BM40" s="596"/>
      <c r="BN40" s="596"/>
      <c r="BO40" s="596"/>
      <c r="BP40" s="596"/>
      <c r="BQ40" s="596"/>
      <c r="BR40" s="596"/>
      <c r="BS40" s="596"/>
      <c r="BT40" s="596"/>
      <c r="BU40" s="597"/>
      <c r="BV40" s="589" t="str">
        <f>IF(BY43="","③",IF(BV42=2,"②",IF(BV42=3,"③",BV42)))</f>
        <v>②</v>
      </c>
      <c r="BW40" s="590"/>
      <c r="BX40" s="528" t="s">
        <v>7</v>
      </c>
      <c r="BY40" s="590">
        <f>IF(BY43="","",(3-BV42))</f>
        <v>1</v>
      </c>
      <c r="BZ40" s="590"/>
      <c r="CA40" s="590">
        <v>5</v>
      </c>
      <c r="CB40" s="590"/>
      <c r="CC40" s="528" t="s">
        <v>7</v>
      </c>
      <c r="CD40" s="590" t="s">
        <v>8</v>
      </c>
      <c r="CE40" s="591"/>
      <c r="CF40" s="303">
        <f>BB42+BV42</f>
        <v>2</v>
      </c>
      <c r="CG40" s="590" t="str">
        <f>IF(CJ43="","6",IF(CG42=2,"②",IF(CG42=3,"③",CG42)))</f>
        <v>②</v>
      </c>
      <c r="CH40" s="590"/>
      <c r="CI40" s="528" t="s">
        <v>7</v>
      </c>
      <c r="CJ40" s="590">
        <f>IF(CJ43="","",(3-CG42))</f>
        <v>1</v>
      </c>
      <c r="CK40" s="590"/>
      <c r="CL40" s="590">
        <v>3</v>
      </c>
      <c r="CM40" s="590"/>
      <c r="CN40" s="528" t="s">
        <v>7</v>
      </c>
      <c r="CO40" s="590">
        <v>6</v>
      </c>
      <c r="CP40" s="594"/>
      <c r="CQ40" s="554" t="s">
        <v>34</v>
      </c>
      <c r="CR40" s="543"/>
    </row>
    <row r="41" spans="1:96" ht="9.75" customHeight="1">
      <c r="A41" s="458"/>
      <c r="B41" s="637"/>
      <c r="C41" s="487"/>
      <c r="D41" s="487"/>
      <c r="E41" s="487"/>
      <c r="F41" s="487"/>
      <c r="G41" s="488"/>
      <c r="H41" s="551"/>
      <c r="I41" s="487"/>
      <c r="J41" s="466"/>
      <c r="K41" s="487"/>
      <c r="L41" s="487"/>
      <c r="M41" s="487"/>
      <c r="N41" s="487"/>
      <c r="O41" s="466"/>
      <c r="P41" s="487"/>
      <c r="Q41" s="488"/>
      <c r="R41" s="641"/>
      <c r="S41" s="642"/>
      <c r="T41" s="642"/>
      <c r="U41" s="642"/>
      <c r="V41" s="642"/>
      <c r="W41" s="642"/>
      <c r="X41" s="642"/>
      <c r="Y41" s="642"/>
      <c r="Z41" s="642"/>
      <c r="AA41" s="643"/>
      <c r="AB41" s="551"/>
      <c r="AC41" s="487"/>
      <c r="AD41" s="466"/>
      <c r="AE41" s="487"/>
      <c r="AF41" s="487"/>
      <c r="AG41" s="487"/>
      <c r="AH41" s="487"/>
      <c r="AI41" s="466"/>
      <c r="AJ41" s="487"/>
      <c r="AK41" s="488"/>
      <c r="AL41" s="264"/>
      <c r="AM41" s="664"/>
      <c r="AN41" s="665"/>
      <c r="AO41" s="665"/>
      <c r="AP41" s="665"/>
      <c r="AQ41" s="668"/>
      <c r="AR41" s="668"/>
      <c r="AS41" s="668"/>
      <c r="AT41" s="669"/>
      <c r="AU41" s="519"/>
      <c r="AV41" s="583"/>
      <c r="AW41" s="580"/>
      <c r="AX41" s="580"/>
      <c r="AY41" s="580"/>
      <c r="AZ41" s="580"/>
      <c r="BA41" s="582"/>
      <c r="BB41" s="581"/>
      <c r="BC41" s="580"/>
      <c r="BD41" s="588"/>
      <c r="BE41" s="580"/>
      <c r="BF41" s="580"/>
      <c r="BG41" s="580"/>
      <c r="BH41" s="580"/>
      <c r="BI41" s="529"/>
      <c r="BJ41" s="580"/>
      <c r="BK41" s="582"/>
      <c r="BL41" s="598"/>
      <c r="BM41" s="599"/>
      <c r="BN41" s="599"/>
      <c r="BO41" s="599"/>
      <c r="BP41" s="599"/>
      <c r="BQ41" s="599"/>
      <c r="BR41" s="599"/>
      <c r="BS41" s="599"/>
      <c r="BT41" s="599"/>
      <c r="BU41" s="600"/>
      <c r="BV41" s="581"/>
      <c r="BW41" s="580"/>
      <c r="BX41" s="529"/>
      <c r="BY41" s="580"/>
      <c r="BZ41" s="580"/>
      <c r="CA41" s="580"/>
      <c r="CB41" s="580"/>
      <c r="CC41" s="529"/>
      <c r="CD41" s="580"/>
      <c r="CE41" s="582"/>
      <c r="CF41" s="304"/>
      <c r="CG41" s="580"/>
      <c r="CH41" s="580"/>
      <c r="CI41" s="529"/>
      <c r="CJ41" s="580"/>
      <c r="CK41" s="580"/>
      <c r="CL41" s="580"/>
      <c r="CM41" s="580"/>
      <c r="CN41" s="529"/>
      <c r="CO41" s="580"/>
      <c r="CP41" s="587"/>
      <c r="CQ41" s="555"/>
      <c r="CR41" s="543"/>
    </row>
    <row r="42" spans="1:96" ht="3" customHeight="1" hidden="1">
      <c r="A42" s="458"/>
      <c r="B42" s="637"/>
      <c r="C42" s="487"/>
      <c r="D42" s="487"/>
      <c r="E42" s="487"/>
      <c r="F42" s="487"/>
      <c r="G42" s="488"/>
      <c r="H42" s="265">
        <f>U34</f>
        <v>0</v>
      </c>
      <c r="I42" s="266"/>
      <c r="J42" s="275"/>
      <c r="K42" s="266"/>
      <c r="L42" s="266"/>
      <c r="M42" s="266">
        <f>Z34</f>
        <v>4</v>
      </c>
      <c r="N42" s="266"/>
      <c r="O42" s="275"/>
      <c r="P42" s="266"/>
      <c r="Q42" s="283"/>
      <c r="R42" s="641"/>
      <c r="S42" s="642"/>
      <c r="T42" s="642"/>
      <c r="U42" s="642"/>
      <c r="V42" s="642"/>
      <c r="W42" s="642"/>
      <c r="X42" s="642"/>
      <c r="Y42" s="642"/>
      <c r="Z42" s="642"/>
      <c r="AA42" s="643"/>
      <c r="AB42" s="265">
        <f>COUNTIF(AB43:AH44,"⑥")+COUNTIF(AG40,"⑥")</f>
        <v>3</v>
      </c>
      <c r="AC42" s="266"/>
      <c r="AD42" s="275"/>
      <c r="AE42" s="266"/>
      <c r="AF42" s="266"/>
      <c r="AG42" s="266" t="str">
        <f>IF(AG40="⑥","6",AG40)</f>
        <v>6</v>
      </c>
      <c r="AH42" s="266"/>
      <c r="AI42" s="275"/>
      <c r="AJ42" s="266"/>
      <c r="AK42" s="283"/>
      <c r="AL42" s="266"/>
      <c r="AM42" s="664"/>
      <c r="AN42" s="665"/>
      <c r="AO42" s="665"/>
      <c r="AP42" s="665"/>
      <c r="AQ42" s="668"/>
      <c r="AR42" s="668"/>
      <c r="AS42" s="668"/>
      <c r="AT42" s="669"/>
      <c r="AU42" s="519"/>
      <c r="AV42" s="583"/>
      <c r="AW42" s="580"/>
      <c r="AX42" s="580"/>
      <c r="AY42" s="580"/>
      <c r="AZ42" s="580"/>
      <c r="BA42" s="582"/>
      <c r="BB42" s="305">
        <f>BO34</f>
        <v>0</v>
      </c>
      <c r="BC42" s="306"/>
      <c r="BD42" s="307"/>
      <c r="BE42" s="306"/>
      <c r="BF42" s="306"/>
      <c r="BG42" s="306">
        <f>BT34</f>
        <v>0</v>
      </c>
      <c r="BH42" s="306"/>
      <c r="BI42" s="318"/>
      <c r="BJ42" s="306"/>
      <c r="BK42" s="319"/>
      <c r="BL42" s="598"/>
      <c r="BM42" s="599"/>
      <c r="BN42" s="599"/>
      <c r="BO42" s="599"/>
      <c r="BP42" s="599"/>
      <c r="BQ42" s="599"/>
      <c r="BR42" s="599"/>
      <c r="BS42" s="599"/>
      <c r="BT42" s="599"/>
      <c r="BU42" s="600"/>
      <c r="BV42" s="305">
        <f>COUNTIF(BV43:CB44,"⑥")+COUNTIF(CA40,"⑥")</f>
        <v>2</v>
      </c>
      <c r="BW42" s="306"/>
      <c r="BX42" s="318"/>
      <c r="BY42" s="306"/>
      <c r="BZ42" s="306"/>
      <c r="CA42" s="306">
        <f>IF(CA40="⑥","6",CA40)</f>
        <v>5</v>
      </c>
      <c r="CB42" s="306"/>
      <c r="CC42" s="318"/>
      <c r="CD42" s="306"/>
      <c r="CE42" s="319"/>
      <c r="CF42" s="319"/>
      <c r="CG42" s="306">
        <f>COUNTIF(CG43:CM44,"⑥")+COUNTIF(CL40,"⑥")</f>
        <v>2</v>
      </c>
      <c r="CH42" s="306"/>
      <c r="CI42" s="318"/>
      <c r="CJ42" s="306"/>
      <c r="CK42" s="306"/>
      <c r="CL42" s="306">
        <f>IF(CL40="⑥","6",CL40)</f>
        <v>3</v>
      </c>
      <c r="CM42" s="306"/>
      <c r="CN42" s="318"/>
      <c r="CO42" s="306"/>
      <c r="CP42" s="359"/>
      <c r="CQ42" s="555"/>
      <c r="CR42" s="543"/>
    </row>
    <row r="43" spans="2:96" ht="9" customHeight="1">
      <c r="B43" s="637"/>
      <c r="C43" s="487"/>
      <c r="D43" s="487"/>
      <c r="E43" s="487"/>
      <c r="F43" s="487"/>
      <c r="G43" s="488"/>
      <c r="H43" s="487">
        <f>IF(H45=6,"⑥",H45)</f>
        <v>2</v>
      </c>
      <c r="I43" s="487"/>
      <c r="J43" s="466" t="s">
        <v>7</v>
      </c>
      <c r="K43" s="487" t="str">
        <f>R39</f>
        <v>6</v>
      </c>
      <c r="L43" s="487"/>
      <c r="M43" s="487">
        <f>IF(M45=6,"⑥",M45)</f>
        <v>3</v>
      </c>
      <c r="N43" s="487"/>
      <c r="O43" s="466" t="s">
        <v>7</v>
      </c>
      <c r="P43" s="487" t="str">
        <f>W39</f>
        <v>6</v>
      </c>
      <c r="Q43" s="488"/>
      <c r="R43" s="641"/>
      <c r="S43" s="642"/>
      <c r="T43" s="642"/>
      <c r="U43" s="642"/>
      <c r="V43" s="642"/>
      <c r="W43" s="642"/>
      <c r="X43" s="642"/>
      <c r="Y43" s="642"/>
      <c r="Z43" s="642"/>
      <c r="AA43" s="643"/>
      <c r="AB43" s="551" t="s">
        <v>8</v>
      </c>
      <c r="AC43" s="487"/>
      <c r="AD43" s="466" t="s">
        <v>7</v>
      </c>
      <c r="AE43" s="487">
        <v>1</v>
      </c>
      <c r="AF43" s="487"/>
      <c r="AG43" s="487" t="s">
        <v>8</v>
      </c>
      <c r="AH43" s="487"/>
      <c r="AI43" s="466" t="s">
        <v>7</v>
      </c>
      <c r="AJ43" s="487">
        <v>0</v>
      </c>
      <c r="AK43" s="488"/>
      <c r="AL43" s="264"/>
      <c r="AM43" s="742">
        <f>IF(W37="③","",IF(AM40=AM34,((M42+M45+H45+AG42+AG45+AB45)/(AJ40+AJ43+AE43+P40+P43+K43+M42+M45+H45+AG42+AG45+AB45)),""))</f>
      </c>
      <c r="AN43" s="743"/>
      <c r="AO43" s="743"/>
      <c r="AP43" s="743"/>
      <c r="AQ43" s="739">
        <v>2</v>
      </c>
      <c r="AR43" s="739"/>
      <c r="AS43" s="739"/>
      <c r="AT43" s="740"/>
      <c r="AU43" s="291"/>
      <c r="AV43" s="583" t="s">
        <v>11</v>
      </c>
      <c r="AW43" s="580"/>
      <c r="AX43" s="580"/>
      <c r="AY43" s="580"/>
      <c r="AZ43" s="580"/>
      <c r="BA43" s="582"/>
      <c r="BB43" s="581">
        <f>IF(BB45=6,"⑥",BB45)</f>
        <v>0</v>
      </c>
      <c r="BC43" s="580"/>
      <c r="BD43" s="588" t="s">
        <v>7</v>
      </c>
      <c r="BE43" s="580" t="str">
        <f>BL39</f>
        <v>6</v>
      </c>
      <c r="BF43" s="580"/>
      <c r="BG43" s="580">
        <f>IF(BG45=6,"⑥",BG45)</f>
        <v>0</v>
      </c>
      <c r="BH43" s="580"/>
      <c r="BI43" s="529" t="s">
        <v>7</v>
      </c>
      <c r="BJ43" s="580" t="str">
        <f>BQ39</f>
        <v>6</v>
      </c>
      <c r="BK43" s="582"/>
      <c r="BL43" s="598"/>
      <c r="BM43" s="599"/>
      <c r="BN43" s="599"/>
      <c r="BO43" s="599"/>
      <c r="BP43" s="599"/>
      <c r="BQ43" s="599"/>
      <c r="BR43" s="599"/>
      <c r="BS43" s="599"/>
      <c r="BT43" s="599"/>
      <c r="BU43" s="600"/>
      <c r="BV43" s="581" t="s">
        <v>8</v>
      </c>
      <c r="BW43" s="580"/>
      <c r="BX43" s="529" t="s">
        <v>7</v>
      </c>
      <c r="BY43" s="580">
        <v>1</v>
      </c>
      <c r="BZ43" s="580"/>
      <c r="CA43" s="580" t="s">
        <v>8</v>
      </c>
      <c r="CB43" s="580"/>
      <c r="CC43" s="529" t="s">
        <v>7</v>
      </c>
      <c r="CD43" s="580">
        <v>3</v>
      </c>
      <c r="CE43" s="582"/>
      <c r="CF43" s="304"/>
      <c r="CG43" s="580" t="s">
        <v>8</v>
      </c>
      <c r="CH43" s="580"/>
      <c r="CI43" s="529" t="s">
        <v>7</v>
      </c>
      <c r="CJ43" s="580">
        <v>4</v>
      </c>
      <c r="CK43" s="580"/>
      <c r="CL43" s="580" t="s">
        <v>8</v>
      </c>
      <c r="CM43" s="580"/>
      <c r="CN43" s="529" t="s">
        <v>7</v>
      </c>
      <c r="CO43" s="580">
        <v>0</v>
      </c>
      <c r="CP43" s="587"/>
      <c r="CQ43" s="555"/>
      <c r="CR43" s="543"/>
    </row>
    <row r="44" spans="2:96" ht="9.75" customHeight="1">
      <c r="B44" s="637"/>
      <c r="C44" s="487"/>
      <c r="D44" s="487"/>
      <c r="E44" s="487"/>
      <c r="F44" s="487"/>
      <c r="G44" s="488"/>
      <c r="H44" s="487"/>
      <c r="I44" s="487"/>
      <c r="J44" s="466"/>
      <c r="K44" s="487"/>
      <c r="L44" s="487"/>
      <c r="M44" s="487"/>
      <c r="N44" s="487"/>
      <c r="O44" s="466"/>
      <c r="P44" s="487"/>
      <c r="Q44" s="488"/>
      <c r="R44" s="641"/>
      <c r="S44" s="642"/>
      <c r="T44" s="642"/>
      <c r="U44" s="642"/>
      <c r="V44" s="642"/>
      <c r="W44" s="642"/>
      <c r="X44" s="642"/>
      <c r="Y44" s="642"/>
      <c r="Z44" s="642"/>
      <c r="AA44" s="643"/>
      <c r="AB44" s="551"/>
      <c r="AC44" s="487"/>
      <c r="AD44" s="466"/>
      <c r="AE44" s="487"/>
      <c r="AF44" s="487"/>
      <c r="AG44" s="487"/>
      <c r="AH44" s="487"/>
      <c r="AI44" s="466"/>
      <c r="AJ44" s="487"/>
      <c r="AK44" s="488"/>
      <c r="AL44" s="264"/>
      <c r="AM44" s="742"/>
      <c r="AN44" s="743"/>
      <c r="AO44" s="743"/>
      <c r="AP44" s="743"/>
      <c r="AQ44" s="739"/>
      <c r="AR44" s="739"/>
      <c r="AS44" s="739"/>
      <c r="AT44" s="740"/>
      <c r="AU44" s="291"/>
      <c r="AV44" s="583"/>
      <c r="AW44" s="580"/>
      <c r="AX44" s="580"/>
      <c r="AY44" s="580"/>
      <c r="AZ44" s="580"/>
      <c r="BA44" s="582"/>
      <c r="BB44" s="581"/>
      <c r="BC44" s="580"/>
      <c r="BD44" s="588"/>
      <c r="BE44" s="580"/>
      <c r="BF44" s="580"/>
      <c r="BG44" s="580"/>
      <c r="BH44" s="580"/>
      <c r="BI44" s="529"/>
      <c r="BJ44" s="580"/>
      <c r="BK44" s="582"/>
      <c r="BL44" s="598"/>
      <c r="BM44" s="599"/>
      <c r="BN44" s="599"/>
      <c r="BO44" s="599"/>
      <c r="BP44" s="599"/>
      <c r="BQ44" s="599"/>
      <c r="BR44" s="599"/>
      <c r="BS44" s="599"/>
      <c r="BT44" s="599"/>
      <c r="BU44" s="600"/>
      <c r="BV44" s="581"/>
      <c r="BW44" s="580"/>
      <c r="BX44" s="529"/>
      <c r="BY44" s="580"/>
      <c r="BZ44" s="580"/>
      <c r="CA44" s="580"/>
      <c r="CB44" s="580"/>
      <c r="CC44" s="529"/>
      <c r="CD44" s="580"/>
      <c r="CE44" s="582"/>
      <c r="CF44" s="304"/>
      <c r="CG44" s="580"/>
      <c r="CH44" s="580"/>
      <c r="CI44" s="529"/>
      <c r="CJ44" s="580"/>
      <c r="CK44" s="580"/>
      <c r="CL44" s="580"/>
      <c r="CM44" s="580"/>
      <c r="CN44" s="529"/>
      <c r="CO44" s="580"/>
      <c r="CP44" s="587"/>
      <c r="CQ44" s="555"/>
      <c r="CR44" s="543"/>
    </row>
    <row r="45" spans="2:96" ht="3.75" customHeight="1" hidden="1">
      <c r="B45" s="748"/>
      <c r="C45" s="749"/>
      <c r="D45" s="749"/>
      <c r="E45" s="749"/>
      <c r="F45" s="749"/>
      <c r="G45" s="858"/>
      <c r="H45" s="266">
        <f>U37</f>
        <v>2</v>
      </c>
      <c r="I45" s="266"/>
      <c r="J45" s="275"/>
      <c r="K45" s="266"/>
      <c r="L45" s="266"/>
      <c r="M45" s="266">
        <f>Z37</f>
        <v>3</v>
      </c>
      <c r="N45" s="266"/>
      <c r="O45" s="275"/>
      <c r="P45" s="266"/>
      <c r="Q45" s="283"/>
      <c r="R45" s="644"/>
      <c r="S45" s="645"/>
      <c r="T45" s="645"/>
      <c r="U45" s="645"/>
      <c r="V45" s="645"/>
      <c r="W45" s="645"/>
      <c r="X45" s="645"/>
      <c r="Y45" s="645"/>
      <c r="Z45" s="645"/>
      <c r="AA45" s="646"/>
      <c r="AB45" s="266" t="str">
        <f>IF(AB43="⑥","6",AB43)</f>
        <v>6</v>
      </c>
      <c r="AC45" s="285"/>
      <c r="AD45" s="285"/>
      <c r="AE45" s="285"/>
      <c r="AF45" s="285"/>
      <c r="AG45" s="266" t="str">
        <f>IF(AG43="⑥","6",AG43)</f>
        <v>6</v>
      </c>
      <c r="AH45" s="266"/>
      <c r="AI45" s="266"/>
      <c r="AJ45" s="266"/>
      <c r="AK45" s="283"/>
      <c r="AL45" s="266"/>
      <c r="AM45" s="744"/>
      <c r="AN45" s="745"/>
      <c r="AO45" s="745"/>
      <c r="AP45" s="745"/>
      <c r="AQ45" s="746"/>
      <c r="AR45" s="746"/>
      <c r="AS45" s="746"/>
      <c r="AT45" s="747"/>
      <c r="AU45" s="291"/>
      <c r="AV45" s="584"/>
      <c r="AW45" s="585"/>
      <c r="AX45" s="585"/>
      <c r="AY45" s="585"/>
      <c r="AZ45" s="585"/>
      <c r="BA45" s="586"/>
      <c r="BB45" s="306">
        <f>BO37</f>
        <v>0</v>
      </c>
      <c r="BC45" s="306"/>
      <c r="BD45" s="307"/>
      <c r="BE45" s="306"/>
      <c r="BF45" s="306"/>
      <c r="BG45" s="306">
        <f>BT37</f>
        <v>0</v>
      </c>
      <c r="BH45" s="306"/>
      <c r="BI45" s="318"/>
      <c r="BJ45" s="306"/>
      <c r="BK45" s="319"/>
      <c r="BL45" s="601"/>
      <c r="BM45" s="602"/>
      <c r="BN45" s="602"/>
      <c r="BO45" s="602"/>
      <c r="BP45" s="602"/>
      <c r="BQ45" s="602"/>
      <c r="BR45" s="602"/>
      <c r="BS45" s="602"/>
      <c r="BT45" s="602"/>
      <c r="BU45" s="603"/>
      <c r="BV45" s="306" t="str">
        <f>IF(BV43="⑥","6",BV43)</f>
        <v>6</v>
      </c>
      <c r="BW45" s="339"/>
      <c r="BX45" s="339"/>
      <c r="BY45" s="339"/>
      <c r="BZ45" s="339"/>
      <c r="CA45" s="306" t="str">
        <f>IF(CA43="⑥","6",CA43)</f>
        <v>6</v>
      </c>
      <c r="CB45" s="306"/>
      <c r="CC45" s="306"/>
      <c r="CD45" s="306"/>
      <c r="CE45" s="319"/>
      <c r="CF45" s="319"/>
      <c r="CG45" s="306" t="str">
        <f>IF(CG43="⑥","6",CG43)</f>
        <v>6</v>
      </c>
      <c r="CH45" s="339"/>
      <c r="CI45" s="339"/>
      <c r="CJ45" s="339"/>
      <c r="CK45" s="339"/>
      <c r="CL45" s="306" t="str">
        <f>IF(CL43="⑥","6",CL43)</f>
        <v>6</v>
      </c>
      <c r="CM45" s="306"/>
      <c r="CN45" s="306"/>
      <c r="CO45" s="306"/>
      <c r="CP45" s="359"/>
      <c r="CQ45" s="358"/>
      <c r="CR45" s="324"/>
    </row>
    <row r="46" spans="1:96" ht="9" customHeight="1">
      <c r="A46" s="457">
        <f>AQ49</f>
        <v>3</v>
      </c>
      <c r="B46" s="794" t="s">
        <v>35</v>
      </c>
      <c r="C46" s="496"/>
      <c r="D46" s="496"/>
      <c r="E46" s="496"/>
      <c r="F46" s="496"/>
      <c r="G46" s="497"/>
      <c r="H46" s="568">
        <f>IF(H48=2,"②",IF(H48=3,"③",H48))</f>
        <v>0</v>
      </c>
      <c r="I46" s="482"/>
      <c r="J46" s="462" t="s">
        <v>7</v>
      </c>
      <c r="K46" s="482">
        <f>AB36</f>
        <v>3</v>
      </c>
      <c r="L46" s="482"/>
      <c r="M46" s="482">
        <f>IF(M48=6,"⑥",M48)</f>
        <v>0</v>
      </c>
      <c r="N46" s="482"/>
      <c r="O46" s="462" t="s">
        <v>7</v>
      </c>
      <c r="P46" s="482">
        <f>W42</f>
        <v>0</v>
      </c>
      <c r="Q46" s="570"/>
      <c r="R46" s="568">
        <f>IF(R48=2,"②",IF(R48=3,"③",R48))</f>
        <v>0</v>
      </c>
      <c r="S46" s="482"/>
      <c r="T46" s="462" t="s">
        <v>7</v>
      </c>
      <c r="U46" s="482">
        <f>AB42</f>
        <v>3</v>
      </c>
      <c r="V46" s="482"/>
      <c r="W46" s="482">
        <f>IF(W48=6,"⑥",W48)</f>
        <v>1</v>
      </c>
      <c r="X46" s="482"/>
      <c r="Y46" s="498" t="s">
        <v>7</v>
      </c>
      <c r="Z46" s="496" t="str">
        <f>AG42</f>
        <v>6</v>
      </c>
      <c r="AA46" s="497"/>
      <c r="AB46" s="500"/>
      <c r="AC46" s="501"/>
      <c r="AD46" s="501"/>
      <c r="AE46" s="501"/>
      <c r="AF46" s="501"/>
      <c r="AG46" s="501"/>
      <c r="AH46" s="501"/>
      <c r="AI46" s="501"/>
      <c r="AJ46" s="501"/>
      <c r="AK46" s="502"/>
      <c r="AL46" s="259">
        <f>H48+R48</f>
        <v>0</v>
      </c>
      <c r="AM46" s="510">
        <f>IF(AM40="","",COUNTIF(H46:AF48,"③*")+COUNTIF(H46:AK48,"②*"))</f>
        <v>0</v>
      </c>
      <c r="AN46" s="511"/>
      <c r="AO46" s="511"/>
      <c r="AP46" s="511"/>
      <c r="AQ46" s="514">
        <f>IF(W37="③","",2-AM46)</f>
        <v>2</v>
      </c>
      <c r="AR46" s="514"/>
      <c r="AS46" s="514"/>
      <c r="AT46" s="515"/>
      <c r="AU46" s="518">
        <f>CK47</f>
        <v>0</v>
      </c>
      <c r="AV46" s="562" t="s">
        <v>6</v>
      </c>
      <c r="AW46" s="563"/>
      <c r="AX46" s="563"/>
      <c r="AY46" s="563"/>
      <c r="AZ46" s="563"/>
      <c r="BA46" s="564"/>
      <c r="BB46" s="557">
        <f>IF(BB48=2,"②",IF(BB48=3,"③",BB48))</f>
        <v>0</v>
      </c>
      <c r="BC46" s="537"/>
      <c r="BD46" s="520" t="s">
        <v>7</v>
      </c>
      <c r="BE46" s="537">
        <f>BV36</f>
        <v>3</v>
      </c>
      <c r="BF46" s="537"/>
      <c r="BG46" s="537">
        <f>IF(BG48=6,"⑥",BG48)</f>
        <v>0</v>
      </c>
      <c r="BH46" s="537"/>
      <c r="BI46" s="530" t="s">
        <v>7</v>
      </c>
      <c r="BJ46" s="537" t="str">
        <f>CA36</f>
        <v>6</v>
      </c>
      <c r="BK46" s="558"/>
      <c r="BL46" s="557">
        <v>1</v>
      </c>
      <c r="BM46" s="537"/>
      <c r="BN46" s="530" t="s">
        <v>7</v>
      </c>
      <c r="BO46" s="537">
        <v>2</v>
      </c>
      <c r="BP46" s="537"/>
      <c r="BQ46" s="537" t="str">
        <f>IF(BQ48=6,"⑥",BQ48)</f>
        <v>⑥</v>
      </c>
      <c r="BR46" s="537"/>
      <c r="BS46" s="530" t="s">
        <v>7</v>
      </c>
      <c r="BT46" s="537">
        <f>CA42</f>
        <v>5</v>
      </c>
      <c r="BU46" s="558"/>
      <c r="BV46" s="571"/>
      <c r="BW46" s="572"/>
      <c r="BX46" s="572"/>
      <c r="BY46" s="572"/>
      <c r="BZ46" s="572"/>
      <c r="CA46" s="572"/>
      <c r="CB46" s="572"/>
      <c r="CC46" s="572"/>
      <c r="CD46" s="572"/>
      <c r="CE46" s="573"/>
      <c r="CF46" s="320">
        <f>BB48+BL48</f>
        <v>1</v>
      </c>
      <c r="CG46" s="537" t="str">
        <f>IF(CJ49="","①",IF(CG48=2,"②",IF(CG48=3,"③",CG48)))</f>
        <v>②</v>
      </c>
      <c r="CH46" s="537"/>
      <c r="CI46" s="530" t="s">
        <v>7</v>
      </c>
      <c r="CJ46" s="537">
        <f>IF(CJ49="","",(3-CG48))</f>
        <v>1</v>
      </c>
      <c r="CK46" s="537"/>
      <c r="CL46" s="537">
        <v>4</v>
      </c>
      <c r="CM46" s="537"/>
      <c r="CN46" s="530" t="s">
        <v>7</v>
      </c>
      <c r="CO46" s="537">
        <v>6</v>
      </c>
      <c r="CP46" s="559"/>
      <c r="CQ46" s="554" t="s">
        <v>36</v>
      </c>
      <c r="CR46" s="543"/>
    </row>
    <row r="47" spans="1:96" ht="13.5" customHeight="1">
      <c r="A47" s="458"/>
      <c r="B47" s="688"/>
      <c r="C47" s="484"/>
      <c r="D47" s="484"/>
      <c r="E47" s="484"/>
      <c r="F47" s="484"/>
      <c r="G47" s="485"/>
      <c r="H47" s="569"/>
      <c r="I47" s="483"/>
      <c r="J47" s="463"/>
      <c r="K47" s="483"/>
      <c r="L47" s="483"/>
      <c r="M47" s="483"/>
      <c r="N47" s="483"/>
      <c r="O47" s="463"/>
      <c r="P47" s="483"/>
      <c r="Q47" s="489"/>
      <c r="R47" s="569"/>
      <c r="S47" s="483"/>
      <c r="T47" s="463"/>
      <c r="U47" s="483"/>
      <c r="V47" s="483"/>
      <c r="W47" s="483"/>
      <c r="X47" s="483"/>
      <c r="Y47" s="464"/>
      <c r="Z47" s="484"/>
      <c r="AA47" s="485"/>
      <c r="AB47" s="503"/>
      <c r="AC47" s="504"/>
      <c r="AD47" s="504"/>
      <c r="AE47" s="504"/>
      <c r="AF47" s="504"/>
      <c r="AG47" s="504"/>
      <c r="AH47" s="504"/>
      <c r="AI47" s="504"/>
      <c r="AJ47" s="504"/>
      <c r="AK47" s="505"/>
      <c r="AL47" s="260"/>
      <c r="AM47" s="512"/>
      <c r="AN47" s="513"/>
      <c r="AO47" s="513"/>
      <c r="AP47" s="513"/>
      <c r="AQ47" s="516"/>
      <c r="AR47" s="516"/>
      <c r="AS47" s="516"/>
      <c r="AT47" s="517"/>
      <c r="AU47" s="519"/>
      <c r="AV47" s="565"/>
      <c r="AW47" s="566"/>
      <c r="AX47" s="566"/>
      <c r="AY47" s="566"/>
      <c r="AZ47" s="566"/>
      <c r="BA47" s="567"/>
      <c r="BB47" s="535"/>
      <c r="BC47" s="536"/>
      <c r="BD47" s="521"/>
      <c r="BE47" s="536"/>
      <c r="BF47" s="536"/>
      <c r="BG47" s="536"/>
      <c r="BH47" s="536"/>
      <c r="BI47" s="531"/>
      <c r="BJ47" s="536"/>
      <c r="BK47" s="548"/>
      <c r="BL47" s="535"/>
      <c r="BM47" s="536"/>
      <c r="BN47" s="531"/>
      <c r="BO47" s="536"/>
      <c r="BP47" s="536"/>
      <c r="BQ47" s="536"/>
      <c r="BR47" s="536"/>
      <c r="BS47" s="531"/>
      <c r="BT47" s="536"/>
      <c r="BU47" s="548"/>
      <c r="BV47" s="574"/>
      <c r="BW47" s="575"/>
      <c r="BX47" s="575"/>
      <c r="BY47" s="575"/>
      <c r="BZ47" s="575"/>
      <c r="CA47" s="575"/>
      <c r="CB47" s="575"/>
      <c r="CC47" s="575"/>
      <c r="CD47" s="575"/>
      <c r="CE47" s="576"/>
      <c r="CF47" s="321"/>
      <c r="CG47" s="536"/>
      <c r="CH47" s="536"/>
      <c r="CI47" s="531"/>
      <c r="CJ47" s="536"/>
      <c r="CK47" s="536"/>
      <c r="CL47" s="536"/>
      <c r="CM47" s="536"/>
      <c r="CN47" s="531"/>
      <c r="CO47" s="536"/>
      <c r="CP47" s="560"/>
      <c r="CQ47" s="555"/>
      <c r="CR47" s="543"/>
    </row>
    <row r="48" spans="1:96" ht="3.75" customHeight="1" hidden="1">
      <c r="A48" s="458"/>
      <c r="B48" s="688"/>
      <c r="C48" s="484"/>
      <c r="D48" s="484"/>
      <c r="E48" s="484"/>
      <c r="F48" s="484"/>
      <c r="G48" s="485"/>
      <c r="H48" s="267">
        <f>AE34</f>
        <v>0</v>
      </c>
      <c r="I48" s="279"/>
      <c r="J48" s="280"/>
      <c r="K48" s="279"/>
      <c r="L48" s="279"/>
      <c r="M48" s="279">
        <f>AJ34</f>
        <v>0</v>
      </c>
      <c r="N48" s="279"/>
      <c r="O48" s="280"/>
      <c r="P48" s="279"/>
      <c r="Q48" s="284"/>
      <c r="R48" s="267">
        <f>AE40</f>
        <v>0</v>
      </c>
      <c r="S48" s="279"/>
      <c r="T48" s="280"/>
      <c r="U48" s="279"/>
      <c r="V48" s="279"/>
      <c r="W48" s="279">
        <f>AJ40</f>
        <v>1</v>
      </c>
      <c r="X48" s="279"/>
      <c r="Y48" s="274"/>
      <c r="Z48" s="262"/>
      <c r="AA48" s="282"/>
      <c r="AB48" s="503"/>
      <c r="AC48" s="504"/>
      <c r="AD48" s="504"/>
      <c r="AE48" s="504"/>
      <c r="AF48" s="504"/>
      <c r="AG48" s="504"/>
      <c r="AH48" s="504"/>
      <c r="AI48" s="504"/>
      <c r="AJ48" s="504"/>
      <c r="AK48" s="505"/>
      <c r="AL48" s="260"/>
      <c r="AM48" s="512"/>
      <c r="AN48" s="513"/>
      <c r="AO48" s="513"/>
      <c r="AP48" s="513"/>
      <c r="AQ48" s="516"/>
      <c r="AR48" s="516"/>
      <c r="AS48" s="516"/>
      <c r="AT48" s="517"/>
      <c r="AU48" s="519"/>
      <c r="AV48" s="565"/>
      <c r="AW48" s="566"/>
      <c r="AX48" s="566"/>
      <c r="AY48" s="566"/>
      <c r="AZ48" s="566"/>
      <c r="BA48" s="567"/>
      <c r="BB48" s="310">
        <f>BY34</f>
        <v>0</v>
      </c>
      <c r="BC48" s="311"/>
      <c r="BD48" s="312"/>
      <c r="BE48" s="311"/>
      <c r="BF48" s="311"/>
      <c r="BG48" s="311">
        <f>CD34</f>
        <v>0</v>
      </c>
      <c r="BH48" s="311"/>
      <c r="BI48" s="322"/>
      <c r="BJ48" s="311"/>
      <c r="BK48" s="323"/>
      <c r="BL48" s="310">
        <f>BY40</f>
        <v>1</v>
      </c>
      <c r="BM48" s="311"/>
      <c r="BN48" s="322"/>
      <c r="BO48" s="311"/>
      <c r="BP48" s="311"/>
      <c r="BQ48" s="311" t="str">
        <f>CD40</f>
        <v>⑥</v>
      </c>
      <c r="BR48" s="311"/>
      <c r="BS48" s="322"/>
      <c r="BT48" s="311"/>
      <c r="BU48" s="323"/>
      <c r="BV48" s="574"/>
      <c r="BW48" s="575"/>
      <c r="BX48" s="575"/>
      <c r="BY48" s="575"/>
      <c r="BZ48" s="575"/>
      <c r="CA48" s="575"/>
      <c r="CB48" s="575"/>
      <c r="CC48" s="575"/>
      <c r="CD48" s="575"/>
      <c r="CE48" s="576"/>
      <c r="CF48" s="321"/>
      <c r="CG48" s="311">
        <f>COUNTIF(CG49:CM50,"⑥")+COUNTIF(CL46,"⑥")</f>
        <v>2</v>
      </c>
      <c r="CH48" s="311"/>
      <c r="CI48" s="322"/>
      <c r="CJ48" s="311"/>
      <c r="CK48" s="311"/>
      <c r="CL48" s="311">
        <f>IF(CL46="⑥","6",CL46)</f>
        <v>4</v>
      </c>
      <c r="CM48" s="311"/>
      <c r="CN48" s="322"/>
      <c r="CO48" s="311"/>
      <c r="CP48" s="360"/>
      <c r="CQ48" s="555"/>
      <c r="CR48" s="543"/>
    </row>
    <row r="49" spans="2:96" ht="9" customHeight="1">
      <c r="B49" s="688"/>
      <c r="C49" s="484"/>
      <c r="D49" s="484"/>
      <c r="E49" s="484"/>
      <c r="F49" s="484"/>
      <c r="G49" s="485"/>
      <c r="H49" s="483">
        <f>IF(H51=6,"⑥",H51)</f>
        <v>1</v>
      </c>
      <c r="I49" s="483"/>
      <c r="J49" s="463" t="s">
        <v>7</v>
      </c>
      <c r="K49" s="483">
        <f>R45</f>
        <v>0</v>
      </c>
      <c r="L49" s="483"/>
      <c r="M49" s="483">
        <f>IF(M51=6,"⑥",M51)</f>
        <v>1</v>
      </c>
      <c r="N49" s="483"/>
      <c r="O49" s="463" t="s">
        <v>7</v>
      </c>
      <c r="P49" s="483" t="str">
        <f>AG39</f>
        <v>6</v>
      </c>
      <c r="Q49" s="489"/>
      <c r="R49" s="483">
        <f>IF(R51=6,"⑥",R51)</f>
        <v>1</v>
      </c>
      <c r="S49" s="483"/>
      <c r="T49" s="463" t="s">
        <v>7</v>
      </c>
      <c r="U49" s="483" t="str">
        <f>AB45</f>
        <v>6</v>
      </c>
      <c r="V49" s="483"/>
      <c r="W49" s="483">
        <f>IF(W51=6,"⑥",W51)</f>
        <v>0</v>
      </c>
      <c r="X49" s="483"/>
      <c r="Y49" s="464" t="s">
        <v>7</v>
      </c>
      <c r="Z49" s="484" t="str">
        <f>AG45</f>
        <v>6</v>
      </c>
      <c r="AA49" s="485"/>
      <c r="AB49" s="503"/>
      <c r="AC49" s="504"/>
      <c r="AD49" s="504"/>
      <c r="AE49" s="504"/>
      <c r="AF49" s="504"/>
      <c r="AG49" s="504"/>
      <c r="AH49" s="504"/>
      <c r="AI49" s="504"/>
      <c r="AJ49" s="504"/>
      <c r="AK49" s="505"/>
      <c r="AL49" s="260"/>
      <c r="AM49" s="817">
        <f>IF(W37="③","",IF(AM46=AM34,((W48+W51+R51+M48+M51+H51)/(P46+P49+K49+U49+Z49+Z46+W48+W51+R51+M48+M51+H51)),""))</f>
      </c>
      <c r="AN49" s="818"/>
      <c r="AO49" s="818"/>
      <c r="AP49" s="818"/>
      <c r="AQ49" s="819">
        <f>IF(W37="③","",IF(AND(COUNTIF(AM34:AP48,1)=3,COUNTIF(AL34:AL46,3)=3),RANK(AM49,AM37:AP51)-2,IF(COUNTIF(AM34:AP48,1)=3,RANK(AL46,AL34:AL46),RANK(AM46,AM34:AP48))))</f>
        <v>3</v>
      </c>
      <c r="AR49" s="819"/>
      <c r="AS49" s="819"/>
      <c r="AT49" s="820"/>
      <c r="AU49" s="291"/>
      <c r="AV49" s="565" t="s">
        <v>25</v>
      </c>
      <c r="AW49" s="566"/>
      <c r="AX49" s="566"/>
      <c r="AY49" s="566"/>
      <c r="AZ49" s="566"/>
      <c r="BA49" s="567"/>
      <c r="BB49" s="535">
        <f>IF(BB51=6,"⑥",BB51)</f>
        <v>2</v>
      </c>
      <c r="BC49" s="536"/>
      <c r="BD49" s="521" t="s">
        <v>7</v>
      </c>
      <c r="BE49" s="536" t="str">
        <f>BV39</f>
        <v>6</v>
      </c>
      <c r="BF49" s="536"/>
      <c r="BG49" s="536">
        <f>IF(BG51=6,"⑥",BG51)</f>
        <v>0</v>
      </c>
      <c r="BH49" s="536"/>
      <c r="BI49" s="531" t="s">
        <v>7</v>
      </c>
      <c r="BJ49" s="536" t="str">
        <f>CA39</f>
        <v>6</v>
      </c>
      <c r="BK49" s="548"/>
      <c r="BL49" s="535">
        <v>1</v>
      </c>
      <c r="BM49" s="536"/>
      <c r="BN49" s="531" t="s">
        <v>7</v>
      </c>
      <c r="BO49" s="536">
        <v>6</v>
      </c>
      <c r="BP49" s="536"/>
      <c r="BQ49" s="536">
        <v>3</v>
      </c>
      <c r="BR49" s="536"/>
      <c r="BS49" s="531" t="s">
        <v>7</v>
      </c>
      <c r="BT49" s="536">
        <v>6</v>
      </c>
      <c r="BU49" s="548"/>
      <c r="BV49" s="574"/>
      <c r="BW49" s="575"/>
      <c r="BX49" s="575"/>
      <c r="BY49" s="575"/>
      <c r="BZ49" s="575"/>
      <c r="CA49" s="575"/>
      <c r="CB49" s="575"/>
      <c r="CC49" s="575"/>
      <c r="CD49" s="575"/>
      <c r="CE49" s="576"/>
      <c r="CF49" s="321"/>
      <c r="CG49" s="535" t="s">
        <v>8</v>
      </c>
      <c r="CH49" s="536"/>
      <c r="CI49" s="531" t="s">
        <v>7</v>
      </c>
      <c r="CJ49" s="536">
        <v>3</v>
      </c>
      <c r="CK49" s="536"/>
      <c r="CL49" s="536" t="s">
        <v>8</v>
      </c>
      <c r="CM49" s="536"/>
      <c r="CN49" s="531" t="s">
        <v>7</v>
      </c>
      <c r="CO49" s="536">
        <v>2</v>
      </c>
      <c r="CP49" s="560"/>
      <c r="CQ49" s="555"/>
      <c r="CR49" s="543"/>
    </row>
    <row r="50" spans="2:96" ht="9.75" customHeight="1">
      <c r="B50" s="688"/>
      <c r="C50" s="484"/>
      <c r="D50" s="484"/>
      <c r="E50" s="484"/>
      <c r="F50" s="484"/>
      <c r="G50" s="485"/>
      <c r="H50" s="483"/>
      <c r="I50" s="483"/>
      <c r="J50" s="463"/>
      <c r="K50" s="483"/>
      <c r="L50" s="483"/>
      <c r="M50" s="483"/>
      <c r="N50" s="483"/>
      <c r="O50" s="463"/>
      <c r="P50" s="483"/>
      <c r="Q50" s="489"/>
      <c r="R50" s="483"/>
      <c r="S50" s="483"/>
      <c r="T50" s="463"/>
      <c r="U50" s="483"/>
      <c r="V50" s="483"/>
      <c r="W50" s="483"/>
      <c r="X50" s="483"/>
      <c r="Y50" s="464"/>
      <c r="Z50" s="484"/>
      <c r="AA50" s="485"/>
      <c r="AB50" s="503"/>
      <c r="AC50" s="504"/>
      <c r="AD50" s="504"/>
      <c r="AE50" s="504"/>
      <c r="AF50" s="504"/>
      <c r="AG50" s="504"/>
      <c r="AH50" s="504"/>
      <c r="AI50" s="504"/>
      <c r="AJ50" s="504"/>
      <c r="AK50" s="505"/>
      <c r="AL50" s="260"/>
      <c r="AM50" s="817"/>
      <c r="AN50" s="818"/>
      <c r="AO50" s="818"/>
      <c r="AP50" s="818"/>
      <c r="AQ50" s="819"/>
      <c r="AR50" s="819"/>
      <c r="AS50" s="819"/>
      <c r="AT50" s="820"/>
      <c r="AU50" s="293"/>
      <c r="AV50" s="565"/>
      <c r="AW50" s="566"/>
      <c r="AX50" s="566"/>
      <c r="AY50" s="566"/>
      <c r="AZ50" s="566"/>
      <c r="BA50" s="567"/>
      <c r="BB50" s="535"/>
      <c r="BC50" s="536"/>
      <c r="BD50" s="521"/>
      <c r="BE50" s="536"/>
      <c r="BF50" s="536"/>
      <c r="BG50" s="536"/>
      <c r="BH50" s="536"/>
      <c r="BI50" s="531"/>
      <c r="BJ50" s="536"/>
      <c r="BK50" s="548"/>
      <c r="BL50" s="535"/>
      <c r="BM50" s="536"/>
      <c r="BN50" s="531"/>
      <c r="BO50" s="536"/>
      <c r="BP50" s="536"/>
      <c r="BQ50" s="536"/>
      <c r="BR50" s="536"/>
      <c r="BS50" s="531"/>
      <c r="BT50" s="536"/>
      <c r="BU50" s="548"/>
      <c r="BV50" s="574"/>
      <c r="BW50" s="575"/>
      <c r="BX50" s="575"/>
      <c r="BY50" s="575"/>
      <c r="BZ50" s="575"/>
      <c r="CA50" s="575"/>
      <c r="CB50" s="575"/>
      <c r="CC50" s="575"/>
      <c r="CD50" s="575"/>
      <c r="CE50" s="576"/>
      <c r="CF50" s="321"/>
      <c r="CG50" s="535"/>
      <c r="CH50" s="536"/>
      <c r="CI50" s="531"/>
      <c r="CJ50" s="536"/>
      <c r="CK50" s="536"/>
      <c r="CL50" s="536"/>
      <c r="CM50" s="536"/>
      <c r="CN50" s="531"/>
      <c r="CO50" s="536"/>
      <c r="CP50" s="560"/>
      <c r="CQ50" s="555"/>
      <c r="CR50" s="543"/>
    </row>
    <row r="51" spans="2:96" ht="2.25" customHeight="1" hidden="1">
      <c r="B51" s="688"/>
      <c r="C51" s="484"/>
      <c r="D51" s="484"/>
      <c r="E51" s="484"/>
      <c r="F51" s="484"/>
      <c r="G51" s="485"/>
      <c r="H51" s="262">
        <f>AE37</f>
        <v>1</v>
      </c>
      <c r="I51" s="262"/>
      <c r="J51" s="262"/>
      <c r="K51" s="262"/>
      <c r="L51" s="262"/>
      <c r="M51" s="262">
        <f>AJ37</f>
        <v>1</v>
      </c>
      <c r="N51" s="262"/>
      <c r="O51" s="262"/>
      <c r="P51" s="262"/>
      <c r="Q51" s="282"/>
      <c r="R51" s="262">
        <f>AE43</f>
        <v>1</v>
      </c>
      <c r="S51" s="262"/>
      <c r="T51" s="262"/>
      <c r="U51" s="262"/>
      <c r="V51" s="262"/>
      <c r="W51" s="262">
        <f>AJ43</f>
        <v>0</v>
      </c>
      <c r="X51" s="262"/>
      <c r="Y51" s="262"/>
      <c r="Z51" s="262"/>
      <c r="AA51" s="282"/>
      <c r="AB51" s="503"/>
      <c r="AC51" s="504"/>
      <c r="AD51" s="504"/>
      <c r="AE51" s="504"/>
      <c r="AF51" s="504"/>
      <c r="AG51" s="504"/>
      <c r="AH51" s="504"/>
      <c r="AI51" s="504"/>
      <c r="AJ51" s="504"/>
      <c r="AK51" s="505"/>
      <c r="AL51" s="260"/>
      <c r="AM51" s="817"/>
      <c r="AN51" s="818"/>
      <c r="AO51" s="818"/>
      <c r="AP51" s="818"/>
      <c r="AQ51" s="819"/>
      <c r="AR51" s="819"/>
      <c r="AS51" s="819"/>
      <c r="AT51" s="820"/>
      <c r="AU51" s="293"/>
      <c r="AV51" s="565"/>
      <c r="AW51" s="566"/>
      <c r="AX51" s="566"/>
      <c r="AY51" s="566"/>
      <c r="AZ51" s="566"/>
      <c r="BA51" s="567"/>
      <c r="BB51" s="311">
        <f>BY37</f>
        <v>2</v>
      </c>
      <c r="BC51" s="311"/>
      <c r="BD51" s="311"/>
      <c r="BE51" s="311"/>
      <c r="BF51" s="311"/>
      <c r="BG51" s="311">
        <f>CD37</f>
        <v>0</v>
      </c>
      <c r="BH51" s="311"/>
      <c r="BI51" s="311"/>
      <c r="BJ51" s="311"/>
      <c r="BK51" s="323"/>
      <c r="BL51" s="311">
        <f>BY43</f>
        <v>1</v>
      </c>
      <c r="BM51" s="311"/>
      <c r="BN51" s="311"/>
      <c r="BO51" s="311"/>
      <c r="BP51" s="311"/>
      <c r="BQ51" s="311">
        <f>CD43</f>
        <v>3</v>
      </c>
      <c r="BR51" s="311"/>
      <c r="BS51" s="311"/>
      <c r="BT51" s="311"/>
      <c r="BU51" s="323"/>
      <c r="BV51" s="577"/>
      <c r="BW51" s="578"/>
      <c r="BX51" s="578"/>
      <c r="BY51" s="578"/>
      <c r="BZ51" s="578"/>
      <c r="CA51" s="578"/>
      <c r="CB51" s="578"/>
      <c r="CC51" s="578"/>
      <c r="CD51" s="578"/>
      <c r="CE51" s="579"/>
      <c r="CF51" s="309"/>
      <c r="CG51" s="351"/>
      <c r="CH51" s="352"/>
      <c r="CI51" s="352"/>
      <c r="CJ51" s="352"/>
      <c r="CK51" s="352"/>
      <c r="CL51" s="352"/>
      <c r="CM51" s="352"/>
      <c r="CN51" s="352"/>
      <c r="CO51" s="352"/>
      <c r="CP51" s="361"/>
      <c r="CQ51" s="358"/>
      <c r="CR51" s="324"/>
    </row>
    <row r="52" spans="2:96" ht="9" customHeight="1">
      <c r="B52" s="868" t="s">
        <v>37</v>
      </c>
      <c r="C52" s="868"/>
      <c r="D52" s="868"/>
      <c r="E52" s="868"/>
      <c r="F52" s="868"/>
      <c r="G52" s="868"/>
      <c r="H52" s="868"/>
      <c r="I52" s="868"/>
      <c r="J52" s="868"/>
      <c r="K52" s="868"/>
      <c r="L52" s="868"/>
      <c r="M52" s="868"/>
      <c r="N52" s="868"/>
      <c r="O52" s="868"/>
      <c r="P52" s="868"/>
      <c r="Q52" s="868"/>
      <c r="R52" s="868"/>
      <c r="S52" s="868"/>
      <c r="T52" s="868"/>
      <c r="U52" s="868"/>
      <c r="V52" s="868"/>
      <c r="W52" s="868"/>
      <c r="X52" s="868"/>
      <c r="Y52" s="868"/>
      <c r="Z52" s="868"/>
      <c r="AA52" s="868"/>
      <c r="AB52" s="868"/>
      <c r="AC52" s="868"/>
      <c r="AD52" s="868"/>
      <c r="AE52" s="868"/>
      <c r="AF52" s="868"/>
      <c r="AG52" s="868"/>
      <c r="AH52" s="868"/>
      <c r="AI52" s="868"/>
      <c r="AJ52" s="868"/>
      <c r="AK52" s="868"/>
      <c r="AL52" s="868"/>
      <c r="AM52" s="868"/>
      <c r="AN52" s="868"/>
      <c r="AO52" s="868"/>
      <c r="AP52" s="868"/>
      <c r="AQ52" s="868"/>
      <c r="AR52" s="868"/>
      <c r="AS52" s="868"/>
      <c r="AT52" s="868"/>
      <c r="AU52" s="297"/>
      <c r="AV52" s="562" t="s">
        <v>15</v>
      </c>
      <c r="AW52" s="563"/>
      <c r="AX52" s="563"/>
      <c r="AY52" s="563"/>
      <c r="AZ52" s="563"/>
      <c r="BA52" s="564"/>
      <c r="BB52" s="557">
        <f>IF(BB54=2,"②",IF(BB54=3,"③",BB54))</f>
        <v>0</v>
      </c>
      <c r="BC52" s="537"/>
      <c r="BD52" s="520" t="s">
        <v>7</v>
      </c>
      <c r="BE52" s="537">
        <f>CG36</f>
        <v>3</v>
      </c>
      <c r="BF52" s="537"/>
      <c r="BG52" s="537">
        <f>IF(BG54=6,"⑥",BG54)</f>
        <v>0</v>
      </c>
      <c r="BH52" s="537"/>
      <c r="BI52" s="530" t="s">
        <v>7</v>
      </c>
      <c r="BJ52" s="537" t="str">
        <f>CL36</f>
        <v>6</v>
      </c>
      <c r="BK52" s="558"/>
      <c r="BL52" s="557">
        <f>IF(BL54=2,"②",IF(BL54=3,"③",BL54))</f>
        <v>0</v>
      </c>
      <c r="BM52" s="537"/>
      <c r="BN52" s="520" t="s">
        <v>7</v>
      </c>
      <c r="BO52" s="537">
        <f>CG42</f>
        <v>2</v>
      </c>
      <c r="BP52" s="537"/>
      <c r="BQ52" s="537">
        <f>IF(BQ54=6,"⑥",BQ54)</f>
        <v>0</v>
      </c>
      <c r="BR52" s="537"/>
      <c r="BS52" s="530" t="s">
        <v>7</v>
      </c>
      <c r="BT52" s="537">
        <f>CL42</f>
        <v>3</v>
      </c>
      <c r="BU52" s="558"/>
      <c r="BV52" s="557">
        <v>1</v>
      </c>
      <c r="BW52" s="537"/>
      <c r="BX52" s="530" t="s">
        <v>7</v>
      </c>
      <c r="BY52" s="537">
        <f>CG48</f>
        <v>2</v>
      </c>
      <c r="BZ52" s="537"/>
      <c r="CA52" s="537" t="s">
        <v>8</v>
      </c>
      <c r="CB52" s="537"/>
      <c r="CC52" s="530" t="s">
        <v>7</v>
      </c>
      <c r="CD52" s="537">
        <v>4</v>
      </c>
      <c r="CE52" s="558"/>
      <c r="CF52" s="308">
        <f>BB54+BL54</f>
        <v>0</v>
      </c>
      <c r="CG52" s="557"/>
      <c r="CH52" s="537"/>
      <c r="CI52" s="537"/>
      <c r="CJ52" s="537"/>
      <c r="CK52" s="537"/>
      <c r="CL52" s="537"/>
      <c r="CM52" s="537"/>
      <c r="CN52" s="537"/>
      <c r="CO52" s="537"/>
      <c r="CP52" s="559"/>
      <c r="CQ52" s="554" t="s">
        <v>38</v>
      </c>
      <c r="CR52" s="543"/>
    </row>
    <row r="53" spans="2:96" ht="5.25" customHeight="1">
      <c r="B53" s="838"/>
      <c r="C53" s="838"/>
      <c r="D53" s="838"/>
      <c r="E53" s="838"/>
      <c r="F53" s="838"/>
      <c r="G53" s="838"/>
      <c r="H53" s="838"/>
      <c r="I53" s="838"/>
      <c r="J53" s="838"/>
      <c r="K53" s="838"/>
      <c r="L53" s="838"/>
      <c r="M53" s="838"/>
      <c r="N53" s="838"/>
      <c r="O53" s="838"/>
      <c r="P53" s="838"/>
      <c r="Q53" s="838"/>
      <c r="R53" s="838"/>
      <c r="S53" s="838"/>
      <c r="T53" s="838"/>
      <c r="U53" s="838"/>
      <c r="V53" s="838"/>
      <c r="W53" s="838"/>
      <c r="X53" s="838"/>
      <c r="Y53" s="838"/>
      <c r="Z53" s="838"/>
      <c r="AA53" s="838"/>
      <c r="AB53" s="838"/>
      <c r="AC53" s="838"/>
      <c r="AD53" s="838"/>
      <c r="AE53" s="838"/>
      <c r="AF53" s="838"/>
      <c r="AG53" s="838"/>
      <c r="AH53" s="838"/>
      <c r="AI53" s="838"/>
      <c r="AJ53" s="838"/>
      <c r="AK53" s="838"/>
      <c r="AL53" s="838"/>
      <c r="AM53" s="838"/>
      <c r="AN53" s="838"/>
      <c r="AO53" s="838"/>
      <c r="AP53" s="838"/>
      <c r="AQ53" s="838"/>
      <c r="AR53" s="838"/>
      <c r="AS53" s="838"/>
      <c r="AT53" s="838"/>
      <c r="AU53" s="297"/>
      <c r="AV53" s="565"/>
      <c r="AW53" s="566"/>
      <c r="AX53" s="566"/>
      <c r="AY53" s="566"/>
      <c r="AZ53" s="566"/>
      <c r="BA53" s="567"/>
      <c r="BB53" s="535"/>
      <c r="BC53" s="536"/>
      <c r="BD53" s="521"/>
      <c r="BE53" s="536"/>
      <c r="BF53" s="536"/>
      <c r="BG53" s="536"/>
      <c r="BH53" s="536"/>
      <c r="BI53" s="531"/>
      <c r="BJ53" s="536"/>
      <c r="BK53" s="548"/>
      <c r="BL53" s="535"/>
      <c r="BM53" s="536"/>
      <c r="BN53" s="521"/>
      <c r="BO53" s="536"/>
      <c r="BP53" s="536"/>
      <c r="BQ53" s="536"/>
      <c r="BR53" s="536"/>
      <c r="BS53" s="531"/>
      <c r="BT53" s="536"/>
      <c r="BU53" s="548"/>
      <c r="BV53" s="535"/>
      <c r="BW53" s="536"/>
      <c r="BX53" s="531"/>
      <c r="BY53" s="536"/>
      <c r="BZ53" s="536"/>
      <c r="CA53" s="536"/>
      <c r="CB53" s="536"/>
      <c r="CC53" s="531"/>
      <c r="CD53" s="536"/>
      <c r="CE53" s="548"/>
      <c r="CF53" s="309"/>
      <c r="CG53" s="535"/>
      <c r="CH53" s="536"/>
      <c r="CI53" s="536"/>
      <c r="CJ53" s="536"/>
      <c r="CK53" s="536"/>
      <c r="CL53" s="536"/>
      <c r="CM53" s="536"/>
      <c r="CN53" s="536"/>
      <c r="CO53" s="536"/>
      <c r="CP53" s="560"/>
      <c r="CQ53" s="555"/>
      <c r="CR53" s="543"/>
    </row>
    <row r="54" spans="2:96" ht="9" customHeight="1">
      <c r="B54" s="828" t="s">
        <v>39</v>
      </c>
      <c r="C54" s="829"/>
      <c r="D54" s="829"/>
      <c r="E54" s="829"/>
      <c r="F54" s="829"/>
      <c r="G54" s="830"/>
      <c r="H54" s="478" t="str">
        <f>B58</f>
        <v>Kテニス</v>
      </c>
      <c r="I54" s="479"/>
      <c r="J54" s="479"/>
      <c r="K54" s="479"/>
      <c r="L54" s="479"/>
      <c r="M54" s="479"/>
      <c r="N54" s="479"/>
      <c r="O54" s="479"/>
      <c r="P54" s="479"/>
      <c r="Q54" s="479"/>
      <c r="R54" s="478" t="str">
        <f>B64</f>
        <v>友達の</v>
      </c>
      <c r="S54" s="479"/>
      <c r="T54" s="479"/>
      <c r="U54" s="479"/>
      <c r="V54" s="479"/>
      <c r="W54" s="479"/>
      <c r="X54" s="479"/>
      <c r="Y54" s="479"/>
      <c r="Z54" s="479"/>
      <c r="AA54" s="499"/>
      <c r="AB54" s="478" t="str">
        <f>B70</f>
        <v>アビックBB</v>
      </c>
      <c r="AC54" s="479"/>
      <c r="AD54" s="479"/>
      <c r="AE54" s="479"/>
      <c r="AF54" s="479"/>
      <c r="AG54" s="479"/>
      <c r="AH54" s="479"/>
      <c r="AI54" s="479"/>
      <c r="AJ54" s="479"/>
      <c r="AK54" s="499"/>
      <c r="AL54" s="276"/>
      <c r="AM54" s="869" t="s">
        <v>3</v>
      </c>
      <c r="AN54" s="870"/>
      <c r="AO54" s="870"/>
      <c r="AP54" s="870"/>
      <c r="AQ54" s="870"/>
      <c r="AR54" s="870"/>
      <c r="AS54" s="870"/>
      <c r="AT54" s="871"/>
      <c r="AU54" s="291"/>
      <c r="AV54" s="565"/>
      <c r="AW54" s="566"/>
      <c r="AX54" s="566"/>
      <c r="AY54" s="566"/>
      <c r="AZ54" s="566"/>
      <c r="BA54" s="567"/>
      <c r="BB54" s="535"/>
      <c r="BC54" s="536"/>
      <c r="BD54" s="521"/>
      <c r="BE54" s="536"/>
      <c r="BF54" s="536"/>
      <c r="BG54" s="536"/>
      <c r="BH54" s="536"/>
      <c r="BI54" s="531"/>
      <c r="BJ54" s="536"/>
      <c r="BK54" s="548"/>
      <c r="BL54" s="535"/>
      <c r="BM54" s="536"/>
      <c r="BN54" s="521"/>
      <c r="BO54" s="536"/>
      <c r="BP54" s="536"/>
      <c r="BQ54" s="536"/>
      <c r="BR54" s="536"/>
      <c r="BS54" s="531"/>
      <c r="BT54" s="536"/>
      <c r="BU54" s="548"/>
      <c r="BV54" s="535"/>
      <c r="BW54" s="536"/>
      <c r="BX54" s="531"/>
      <c r="BY54" s="536"/>
      <c r="BZ54" s="536"/>
      <c r="CA54" s="536"/>
      <c r="CB54" s="536"/>
      <c r="CC54" s="531"/>
      <c r="CD54" s="536"/>
      <c r="CE54" s="548"/>
      <c r="CF54" s="309"/>
      <c r="CG54" s="535"/>
      <c r="CH54" s="536"/>
      <c r="CI54" s="536"/>
      <c r="CJ54" s="536"/>
      <c r="CK54" s="536"/>
      <c r="CL54" s="536"/>
      <c r="CM54" s="536"/>
      <c r="CN54" s="536"/>
      <c r="CO54" s="536"/>
      <c r="CP54" s="560"/>
      <c r="CQ54" s="555"/>
      <c r="CR54" s="543"/>
    </row>
    <row r="55" spans="2:96" ht="9" customHeight="1">
      <c r="B55" s="831"/>
      <c r="C55" s="832"/>
      <c r="D55" s="832"/>
      <c r="E55" s="832"/>
      <c r="F55" s="832"/>
      <c r="G55" s="833"/>
      <c r="H55" s="480"/>
      <c r="I55" s="481"/>
      <c r="J55" s="481"/>
      <c r="K55" s="481"/>
      <c r="L55" s="481"/>
      <c r="M55" s="481"/>
      <c r="N55" s="481"/>
      <c r="O55" s="481"/>
      <c r="P55" s="481"/>
      <c r="Q55" s="481"/>
      <c r="R55" s="480"/>
      <c r="S55" s="481"/>
      <c r="T55" s="481"/>
      <c r="U55" s="481"/>
      <c r="V55" s="481"/>
      <c r="W55" s="481"/>
      <c r="X55" s="481"/>
      <c r="Y55" s="481"/>
      <c r="Z55" s="481"/>
      <c r="AA55" s="492"/>
      <c r="AB55" s="480"/>
      <c r="AC55" s="481"/>
      <c r="AD55" s="481"/>
      <c r="AE55" s="481"/>
      <c r="AF55" s="481"/>
      <c r="AG55" s="481"/>
      <c r="AH55" s="481"/>
      <c r="AI55" s="481"/>
      <c r="AJ55" s="481"/>
      <c r="AK55" s="492"/>
      <c r="AL55" s="277"/>
      <c r="AM55" s="727"/>
      <c r="AN55" s="728"/>
      <c r="AO55" s="728"/>
      <c r="AP55" s="728"/>
      <c r="AQ55" s="728"/>
      <c r="AR55" s="728"/>
      <c r="AS55" s="728"/>
      <c r="AT55" s="729"/>
      <c r="AU55" s="291"/>
      <c r="AV55" s="565" t="s">
        <v>40</v>
      </c>
      <c r="AW55" s="566"/>
      <c r="AX55" s="566"/>
      <c r="AY55" s="566"/>
      <c r="AZ55" s="566"/>
      <c r="BA55" s="567"/>
      <c r="BB55" s="535">
        <f>IF(BB57=6,"⑥",BB57)</f>
        <v>0</v>
      </c>
      <c r="BC55" s="536"/>
      <c r="BD55" s="521" t="s">
        <v>7</v>
      </c>
      <c r="BE55" s="536" t="str">
        <f>CL36</f>
        <v>6</v>
      </c>
      <c r="BF55" s="536"/>
      <c r="BG55" s="536">
        <f>IF(BG57=6,"⑥",BG57)</f>
        <v>0</v>
      </c>
      <c r="BH55" s="536"/>
      <c r="BI55" s="531" t="s">
        <v>7</v>
      </c>
      <c r="BJ55" s="536" t="str">
        <f>CL39</f>
        <v>6</v>
      </c>
      <c r="BK55" s="548"/>
      <c r="BL55" s="535">
        <f>IF(BL57=6,"⑥",BL57)</f>
        <v>0</v>
      </c>
      <c r="BM55" s="536"/>
      <c r="BN55" s="521" t="s">
        <v>7</v>
      </c>
      <c r="BO55" s="536" t="str">
        <f>CG45</f>
        <v>6</v>
      </c>
      <c r="BP55" s="536"/>
      <c r="BQ55" s="536">
        <f>IF(BQ57=6,"⑥",BQ57)</f>
        <v>0</v>
      </c>
      <c r="BR55" s="536"/>
      <c r="BS55" s="531" t="s">
        <v>7</v>
      </c>
      <c r="BT55" s="536" t="str">
        <f>CL45</f>
        <v>6</v>
      </c>
      <c r="BU55" s="548"/>
      <c r="BV55" s="535">
        <v>3</v>
      </c>
      <c r="BW55" s="536"/>
      <c r="BX55" s="531" t="s">
        <v>7</v>
      </c>
      <c r="BY55" s="536">
        <v>6</v>
      </c>
      <c r="BZ55" s="536"/>
      <c r="CA55" s="536">
        <v>2</v>
      </c>
      <c r="CB55" s="536"/>
      <c r="CC55" s="531" t="s">
        <v>7</v>
      </c>
      <c r="CD55" s="536">
        <v>6</v>
      </c>
      <c r="CE55" s="548"/>
      <c r="CF55" s="309"/>
      <c r="CG55" s="535"/>
      <c r="CH55" s="536"/>
      <c r="CI55" s="536"/>
      <c r="CJ55" s="536"/>
      <c r="CK55" s="536"/>
      <c r="CL55" s="536"/>
      <c r="CM55" s="536"/>
      <c r="CN55" s="536"/>
      <c r="CO55" s="536"/>
      <c r="CP55" s="560"/>
      <c r="CQ55" s="555"/>
      <c r="CR55" s="543"/>
    </row>
    <row r="56" spans="2:96" ht="9" customHeight="1" thickBot="1">
      <c r="B56" s="831"/>
      <c r="C56" s="832"/>
      <c r="D56" s="832"/>
      <c r="E56" s="832"/>
      <c r="F56" s="832"/>
      <c r="G56" s="833"/>
      <c r="H56" s="480" t="str">
        <f>B61</f>
        <v>A</v>
      </c>
      <c r="I56" s="481"/>
      <c r="J56" s="481"/>
      <c r="K56" s="481"/>
      <c r="L56" s="481"/>
      <c r="M56" s="481"/>
      <c r="N56" s="481"/>
      <c r="O56" s="481"/>
      <c r="P56" s="481"/>
      <c r="Q56" s="481"/>
      <c r="R56" s="480" t="str">
        <f>B67</f>
        <v>友達</v>
      </c>
      <c r="S56" s="481"/>
      <c r="T56" s="481"/>
      <c r="U56" s="481"/>
      <c r="V56" s="481"/>
      <c r="W56" s="481"/>
      <c r="X56" s="481"/>
      <c r="Y56" s="481"/>
      <c r="Z56" s="481"/>
      <c r="AA56" s="492"/>
      <c r="AB56" s="480" t="str">
        <f>B73</f>
        <v>学</v>
      </c>
      <c r="AC56" s="481"/>
      <c r="AD56" s="481"/>
      <c r="AE56" s="481"/>
      <c r="AF56" s="481"/>
      <c r="AG56" s="481"/>
      <c r="AH56" s="481"/>
      <c r="AI56" s="481"/>
      <c r="AJ56" s="481"/>
      <c r="AK56" s="492"/>
      <c r="AL56" s="277"/>
      <c r="AM56" s="727" t="s">
        <v>5</v>
      </c>
      <c r="AN56" s="728"/>
      <c r="AO56" s="728"/>
      <c r="AP56" s="728"/>
      <c r="AQ56" s="728"/>
      <c r="AR56" s="728"/>
      <c r="AS56" s="728"/>
      <c r="AT56" s="729"/>
      <c r="AU56" s="291"/>
      <c r="AV56" s="678"/>
      <c r="AW56" s="679"/>
      <c r="AX56" s="679"/>
      <c r="AY56" s="679"/>
      <c r="AZ56" s="679"/>
      <c r="BA56" s="680"/>
      <c r="BB56" s="556"/>
      <c r="BC56" s="549"/>
      <c r="BD56" s="527"/>
      <c r="BE56" s="549"/>
      <c r="BF56" s="549"/>
      <c r="BG56" s="549"/>
      <c r="BH56" s="549"/>
      <c r="BI56" s="532"/>
      <c r="BJ56" s="549"/>
      <c r="BK56" s="550"/>
      <c r="BL56" s="556"/>
      <c r="BM56" s="549"/>
      <c r="BN56" s="527"/>
      <c r="BO56" s="549"/>
      <c r="BP56" s="549"/>
      <c r="BQ56" s="549"/>
      <c r="BR56" s="549"/>
      <c r="BS56" s="532"/>
      <c r="BT56" s="549"/>
      <c r="BU56" s="550"/>
      <c r="BV56" s="556"/>
      <c r="BW56" s="549"/>
      <c r="BX56" s="532"/>
      <c r="BY56" s="549"/>
      <c r="BZ56" s="549"/>
      <c r="CA56" s="549"/>
      <c r="CB56" s="549"/>
      <c r="CC56" s="532"/>
      <c r="CD56" s="549"/>
      <c r="CE56" s="550"/>
      <c r="CF56" s="313"/>
      <c r="CG56" s="556"/>
      <c r="CH56" s="549"/>
      <c r="CI56" s="549"/>
      <c r="CJ56" s="549"/>
      <c r="CK56" s="549"/>
      <c r="CL56" s="549"/>
      <c r="CM56" s="549"/>
      <c r="CN56" s="549"/>
      <c r="CO56" s="549"/>
      <c r="CP56" s="561"/>
      <c r="CQ56" s="555"/>
      <c r="CR56" s="543"/>
    </row>
    <row r="57" spans="2:92" ht="9" customHeight="1">
      <c r="B57" s="834"/>
      <c r="C57" s="835"/>
      <c r="D57" s="835"/>
      <c r="E57" s="835"/>
      <c r="F57" s="835"/>
      <c r="G57" s="836"/>
      <c r="H57" s="493"/>
      <c r="I57" s="494"/>
      <c r="J57" s="494"/>
      <c r="K57" s="494"/>
      <c r="L57" s="494"/>
      <c r="M57" s="494"/>
      <c r="N57" s="494"/>
      <c r="O57" s="494"/>
      <c r="P57" s="494"/>
      <c r="Q57" s="494"/>
      <c r="R57" s="493"/>
      <c r="S57" s="494"/>
      <c r="T57" s="494"/>
      <c r="U57" s="494"/>
      <c r="V57" s="494"/>
      <c r="W57" s="494"/>
      <c r="X57" s="494"/>
      <c r="Y57" s="494"/>
      <c r="Z57" s="494"/>
      <c r="AA57" s="495"/>
      <c r="AB57" s="493"/>
      <c r="AC57" s="494"/>
      <c r="AD57" s="494"/>
      <c r="AE57" s="494"/>
      <c r="AF57" s="494"/>
      <c r="AG57" s="494"/>
      <c r="AH57" s="494"/>
      <c r="AI57" s="494"/>
      <c r="AJ57" s="494"/>
      <c r="AK57" s="495"/>
      <c r="AL57" s="278"/>
      <c r="AM57" s="730"/>
      <c r="AN57" s="731"/>
      <c r="AO57" s="731"/>
      <c r="AP57" s="731"/>
      <c r="AQ57" s="731"/>
      <c r="AR57" s="731"/>
      <c r="AS57" s="731"/>
      <c r="AT57" s="732"/>
      <c r="AU57" s="291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277"/>
      <c r="BG57" s="277"/>
      <c r="BH57" s="277"/>
      <c r="BI57" s="277"/>
      <c r="BJ57" s="956" t="s">
        <v>41</v>
      </c>
      <c r="BK57" s="956"/>
      <c r="BL57" s="956"/>
      <c r="BM57" s="956"/>
      <c r="BN57" s="956"/>
      <c r="BO57" s="956"/>
      <c r="BP57" s="956"/>
      <c r="BQ57" s="956"/>
      <c r="BR57" s="956"/>
      <c r="BS57" s="956"/>
      <c r="BT57" s="956"/>
      <c r="BU57" s="956"/>
      <c r="BV57" s="956"/>
      <c r="BW57" s="956"/>
      <c r="BX57" s="277"/>
      <c r="BY57" s="277"/>
      <c r="BZ57" s="277"/>
      <c r="CA57" s="277"/>
      <c r="CB57" s="277"/>
      <c r="CC57" s="277"/>
      <c r="CD57" s="277"/>
      <c r="CE57" s="277"/>
      <c r="CF57" s="277"/>
      <c r="CG57" s="277"/>
      <c r="CH57" s="277"/>
      <c r="CI57" s="277"/>
      <c r="CJ57" s="277"/>
      <c r="CK57" s="277"/>
      <c r="CL57" s="277"/>
      <c r="CM57" s="277"/>
      <c r="CN57" s="277"/>
    </row>
    <row r="58" spans="1:92" ht="15" customHeight="1">
      <c r="A58" s="457">
        <f>AQ61</f>
        <v>2</v>
      </c>
      <c r="B58" s="636" t="s">
        <v>6</v>
      </c>
      <c r="C58" s="490"/>
      <c r="D58" s="490"/>
      <c r="E58" s="490"/>
      <c r="F58" s="490"/>
      <c r="G58" s="491"/>
      <c r="H58" s="750">
        <f>IF(W61="③","丸付数字は試合順序","")</f>
      </c>
      <c r="I58" s="751"/>
      <c r="J58" s="751"/>
      <c r="K58" s="751"/>
      <c r="L58" s="751"/>
      <c r="M58" s="751"/>
      <c r="N58" s="751"/>
      <c r="O58" s="751"/>
      <c r="P58" s="751"/>
      <c r="Q58" s="752"/>
      <c r="R58" s="592">
        <f>IF(U61="","③",IF(R60=2,"②",IF(R60=3,"③",R60)))</f>
        <v>1</v>
      </c>
      <c r="S58" s="490"/>
      <c r="T58" s="465" t="s">
        <v>7</v>
      </c>
      <c r="U58" s="490">
        <f>IF(U61="","",3-R60)</f>
        <v>2</v>
      </c>
      <c r="V58" s="490"/>
      <c r="W58" s="490">
        <v>4</v>
      </c>
      <c r="X58" s="490"/>
      <c r="Y58" s="465" t="s">
        <v>7</v>
      </c>
      <c r="Z58" s="490">
        <v>6</v>
      </c>
      <c r="AA58" s="491"/>
      <c r="AB58" s="592" t="str">
        <f>IF(AE61="","②",IF(AB60=2,"②",IF(AB60=3,"③",AB60)))</f>
        <v>③</v>
      </c>
      <c r="AC58" s="490"/>
      <c r="AD58" s="465" t="s">
        <v>7</v>
      </c>
      <c r="AE58" s="490">
        <f>IF(AE61="","",(3-AB60))</f>
        <v>0</v>
      </c>
      <c r="AF58" s="490"/>
      <c r="AG58" s="490" t="s">
        <v>8</v>
      </c>
      <c r="AH58" s="490"/>
      <c r="AI58" s="465" t="s">
        <v>7</v>
      </c>
      <c r="AJ58" s="490">
        <v>2</v>
      </c>
      <c r="AK58" s="491"/>
      <c r="AL58" s="263">
        <f>R60+AB60</f>
        <v>4</v>
      </c>
      <c r="AM58" s="662">
        <f>IF(W61="③","",COUNTIF(R58:AF60,"③*")+COUNTIF(R58:AK60,"②*"))</f>
        <v>1</v>
      </c>
      <c r="AN58" s="663"/>
      <c r="AO58" s="663"/>
      <c r="AP58" s="663"/>
      <c r="AQ58" s="666">
        <f>IF(W61="③","",2-AM58)</f>
        <v>1</v>
      </c>
      <c r="AR58" s="666"/>
      <c r="AS58" s="666"/>
      <c r="AT58" s="667"/>
      <c r="AU58" s="291"/>
      <c r="AV58" s="291"/>
      <c r="BE58" s="324"/>
      <c r="BF58" s="324"/>
      <c r="BG58" s="324"/>
      <c r="BH58" s="324"/>
      <c r="BI58" s="324"/>
      <c r="BJ58" s="957"/>
      <c r="BK58" s="957"/>
      <c r="BL58" s="957"/>
      <c r="BM58" s="957"/>
      <c r="BN58" s="957"/>
      <c r="BO58" s="957"/>
      <c r="BP58" s="957"/>
      <c r="BQ58" s="957"/>
      <c r="BR58" s="957"/>
      <c r="BS58" s="957"/>
      <c r="BT58" s="957"/>
      <c r="BU58" s="957"/>
      <c r="BV58" s="957"/>
      <c r="BW58" s="957"/>
      <c r="BX58" s="340"/>
      <c r="BY58" s="340"/>
      <c r="BZ58" s="340"/>
      <c r="CA58" s="340"/>
      <c r="CB58" s="341"/>
      <c r="CC58" s="341"/>
      <c r="CD58" s="341"/>
      <c r="CE58" s="341"/>
      <c r="CF58" s="341"/>
      <c r="CG58" s="341"/>
      <c r="CH58" s="341"/>
      <c r="CI58" s="341"/>
      <c r="CJ58" s="341"/>
      <c r="CK58" s="341"/>
      <c r="CL58" s="341"/>
      <c r="CM58" s="341"/>
      <c r="CN58" s="341"/>
    </row>
    <row r="59" spans="1:94" ht="8.25" customHeight="1">
      <c r="A59" s="458"/>
      <c r="B59" s="637"/>
      <c r="C59" s="487"/>
      <c r="D59" s="487"/>
      <c r="E59" s="487"/>
      <c r="F59" s="487"/>
      <c r="G59" s="488"/>
      <c r="H59" s="753"/>
      <c r="I59" s="754"/>
      <c r="J59" s="754"/>
      <c r="K59" s="754"/>
      <c r="L59" s="754"/>
      <c r="M59" s="754"/>
      <c r="N59" s="754"/>
      <c r="O59" s="754"/>
      <c r="P59" s="754"/>
      <c r="Q59" s="755"/>
      <c r="R59" s="551"/>
      <c r="S59" s="487"/>
      <c r="T59" s="466"/>
      <c r="U59" s="487"/>
      <c r="V59" s="487"/>
      <c r="W59" s="487"/>
      <c r="X59" s="487"/>
      <c r="Y59" s="466"/>
      <c r="Z59" s="487"/>
      <c r="AA59" s="488"/>
      <c r="AB59" s="551"/>
      <c r="AC59" s="487"/>
      <c r="AD59" s="466"/>
      <c r="AE59" s="487"/>
      <c r="AF59" s="487"/>
      <c r="AG59" s="487"/>
      <c r="AH59" s="487"/>
      <c r="AI59" s="466"/>
      <c r="AJ59" s="487"/>
      <c r="AK59" s="488"/>
      <c r="AL59" s="264"/>
      <c r="AM59" s="664"/>
      <c r="AN59" s="665"/>
      <c r="AO59" s="665"/>
      <c r="AP59" s="665"/>
      <c r="AQ59" s="668"/>
      <c r="AR59" s="668"/>
      <c r="AS59" s="668"/>
      <c r="AT59" s="669"/>
      <c r="AU59" s="291"/>
      <c r="AV59" s="677" t="s">
        <v>42</v>
      </c>
      <c r="AW59" s="677"/>
      <c r="AX59" s="677"/>
      <c r="AY59" s="677"/>
      <c r="AZ59" s="677"/>
      <c r="BA59" s="677"/>
      <c r="BB59" s="677"/>
      <c r="BC59" s="677"/>
      <c r="BE59" s="324"/>
      <c r="BF59" s="324"/>
      <c r="BG59" s="324"/>
      <c r="BH59" s="324"/>
      <c r="BI59" s="324"/>
      <c r="BJ59" s="957"/>
      <c r="BK59" s="957"/>
      <c r="BL59" s="957"/>
      <c r="BM59" s="957"/>
      <c r="BN59" s="957"/>
      <c r="BO59" s="957"/>
      <c r="BP59" s="957"/>
      <c r="BQ59" s="957"/>
      <c r="BR59" s="957"/>
      <c r="BS59" s="957"/>
      <c r="BT59" s="957"/>
      <c r="BU59" s="957"/>
      <c r="BV59" s="957"/>
      <c r="BW59" s="957"/>
      <c r="BX59" s="340"/>
      <c r="BY59" s="340"/>
      <c r="BZ59" s="340"/>
      <c r="CA59" s="340"/>
      <c r="CB59" s="341"/>
      <c r="CC59" s="341"/>
      <c r="CD59" s="676" t="s">
        <v>43</v>
      </c>
      <c r="CE59" s="676"/>
      <c r="CF59" s="676"/>
      <c r="CG59" s="676"/>
      <c r="CH59" s="676"/>
      <c r="CI59" s="676"/>
      <c r="CJ59" s="676"/>
      <c r="CK59" s="676"/>
      <c r="CL59" s="676"/>
      <c r="CM59" s="676"/>
      <c r="CN59" s="341"/>
      <c r="CO59" s="341"/>
      <c r="CP59" s="341"/>
    </row>
    <row r="60" spans="1:94" ht="3.75" customHeight="1" thickBot="1">
      <c r="A60" s="458"/>
      <c r="B60" s="637"/>
      <c r="C60" s="487"/>
      <c r="D60" s="487"/>
      <c r="E60" s="487"/>
      <c r="F60" s="487"/>
      <c r="G60" s="488"/>
      <c r="H60" s="753"/>
      <c r="I60" s="754"/>
      <c r="J60" s="754"/>
      <c r="K60" s="754"/>
      <c r="L60" s="754"/>
      <c r="M60" s="754"/>
      <c r="N60" s="754"/>
      <c r="O60" s="754"/>
      <c r="P60" s="754"/>
      <c r="Q60" s="755"/>
      <c r="R60" s="265">
        <f>COUNTIF(R61,"⑥")+COUNTIF(W58,"⑥")+COUNTIF(W61,"⑥")</f>
        <v>1</v>
      </c>
      <c r="S60" s="266"/>
      <c r="T60" s="275"/>
      <c r="U60" s="266"/>
      <c r="V60" s="266"/>
      <c r="W60" s="266">
        <f>IF(W58="⑥","6",W58)</f>
        <v>4</v>
      </c>
      <c r="X60" s="266"/>
      <c r="Y60" s="275"/>
      <c r="Z60" s="266"/>
      <c r="AA60" s="283"/>
      <c r="AB60" s="265">
        <f>COUNTIF(AB61:AH62,"⑥")+COUNTIF(AG58,"⑥")</f>
        <v>3</v>
      </c>
      <c r="AC60" s="266"/>
      <c r="AD60" s="275"/>
      <c r="AE60" s="266"/>
      <c r="AF60" s="266"/>
      <c r="AG60" s="266" t="str">
        <f>IF(AG58="⑥","6",AG58)</f>
        <v>6</v>
      </c>
      <c r="AH60" s="266"/>
      <c r="AI60" s="275"/>
      <c r="AJ60" s="266"/>
      <c r="AK60" s="283"/>
      <c r="AL60" s="266"/>
      <c r="AM60" s="664"/>
      <c r="AN60" s="665"/>
      <c r="AO60" s="665"/>
      <c r="AP60" s="665"/>
      <c r="AQ60" s="668"/>
      <c r="AR60" s="668"/>
      <c r="AS60" s="668"/>
      <c r="AT60" s="669"/>
      <c r="AU60" s="291"/>
      <c r="AV60" s="677"/>
      <c r="AW60" s="677"/>
      <c r="AX60" s="677"/>
      <c r="AY60" s="677"/>
      <c r="AZ60" s="677"/>
      <c r="BA60" s="677"/>
      <c r="BB60" s="677"/>
      <c r="BC60" s="677"/>
      <c r="BD60" s="314"/>
      <c r="BE60" s="314"/>
      <c r="BF60" s="324"/>
      <c r="BG60" s="324"/>
      <c r="BH60" s="324"/>
      <c r="BI60" s="324"/>
      <c r="BJ60" s="324"/>
      <c r="BK60" s="324"/>
      <c r="BL60" s="324"/>
      <c r="BM60" s="324"/>
      <c r="BN60" s="324"/>
      <c r="BO60" s="324"/>
      <c r="BP60" s="324"/>
      <c r="BQ60" s="324"/>
      <c r="BR60" s="324"/>
      <c r="BS60" s="324"/>
      <c r="BT60" s="324"/>
      <c r="BU60" s="324"/>
      <c r="BV60" s="324"/>
      <c r="BW60" s="340"/>
      <c r="BX60" s="340"/>
      <c r="BY60" s="340"/>
      <c r="BZ60" s="340"/>
      <c r="CA60" s="340"/>
      <c r="CB60" s="340"/>
      <c r="CC60" s="340"/>
      <c r="CD60" s="676"/>
      <c r="CE60" s="676"/>
      <c r="CF60" s="676"/>
      <c r="CG60" s="676"/>
      <c r="CH60" s="676"/>
      <c r="CI60" s="676"/>
      <c r="CJ60" s="676"/>
      <c r="CK60" s="676"/>
      <c r="CL60" s="676"/>
      <c r="CM60" s="676"/>
      <c r="CN60" s="341"/>
      <c r="CO60" s="341"/>
      <c r="CP60" s="341"/>
    </row>
    <row r="61" spans="2:94" ht="9" customHeight="1">
      <c r="B61" s="637" t="s">
        <v>11</v>
      </c>
      <c r="C61" s="487"/>
      <c r="D61" s="487"/>
      <c r="E61" s="487"/>
      <c r="F61" s="487"/>
      <c r="G61" s="487"/>
      <c r="H61" s="753"/>
      <c r="I61" s="754"/>
      <c r="J61" s="754"/>
      <c r="K61" s="754"/>
      <c r="L61" s="754"/>
      <c r="M61" s="754"/>
      <c r="N61" s="754"/>
      <c r="O61" s="754"/>
      <c r="P61" s="754"/>
      <c r="Q61" s="755"/>
      <c r="R61" s="551" t="s">
        <v>8</v>
      </c>
      <c r="S61" s="487"/>
      <c r="T61" s="466" t="s">
        <v>7</v>
      </c>
      <c r="U61" s="487">
        <v>2</v>
      </c>
      <c r="V61" s="487"/>
      <c r="W61" s="487">
        <v>5</v>
      </c>
      <c r="X61" s="487"/>
      <c r="Y61" s="466" t="s">
        <v>7</v>
      </c>
      <c r="Z61" s="487">
        <v>6</v>
      </c>
      <c r="AA61" s="488"/>
      <c r="AB61" s="551" t="s">
        <v>8</v>
      </c>
      <c r="AC61" s="487"/>
      <c r="AD61" s="466" t="s">
        <v>7</v>
      </c>
      <c r="AE61" s="487">
        <v>1</v>
      </c>
      <c r="AF61" s="487"/>
      <c r="AG61" s="487" t="s">
        <v>8</v>
      </c>
      <c r="AH61" s="487"/>
      <c r="AI61" s="466" t="s">
        <v>7</v>
      </c>
      <c r="AJ61" s="487">
        <v>0</v>
      </c>
      <c r="AK61" s="488"/>
      <c r="AL61" s="264"/>
      <c r="AM61" s="742">
        <f>IF(W61="③","",IF(AM58=AM70,((W60+W63+R63+AG60+AB63+AG63)/(R63+W60+W63+AG60+AG63+AB63+Z58+Z61+U61+AJ58+AJ61+AE61)),""))</f>
      </c>
      <c r="AN61" s="743"/>
      <c r="AO61" s="743"/>
      <c r="AP61" s="743"/>
      <c r="AQ61" s="739">
        <f>IF(W61="③","",IF(AND(COUNTIF(AM58:AP72,1)=3,COUNTIF(AL58:AL70,3)=3),RANK(AM61,AM61:AP75)-2,IF(COUNTIF(AM58:AP72,1)=3,RANK(AL58,AL58:AL70),RANK(AM58,AM58:AP72))))</f>
        <v>2</v>
      </c>
      <c r="AR61" s="739"/>
      <c r="AS61" s="739"/>
      <c r="AT61" s="740"/>
      <c r="AU61" s="291"/>
      <c r="AV61" s="677"/>
      <c r="AW61" s="677"/>
      <c r="AX61" s="677"/>
      <c r="AY61" s="677"/>
      <c r="AZ61" s="677"/>
      <c r="BA61" s="677"/>
      <c r="BB61" s="677"/>
      <c r="BC61" s="677"/>
      <c r="BD61" s="542"/>
      <c r="BE61" s="542"/>
      <c r="BF61" s="325"/>
      <c r="BG61" s="326"/>
      <c r="BH61" s="327"/>
      <c r="BI61" s="327"/>
      <c r="BJ61" s="327"/>
      <c r="BK61" s="676" t="s">
        <v>44</v>
      </c>
      <c r="BL61" s="676"/>
      <c r="BM61" s="676"/>
      <c r="BN61" s="676"/>
      <c r="BO61" s="676"/>
      <c r="BP61" s="676"/>
      <c r="BQ61" s="676"/>
      <c r="BR61" s="676"/>
      <c r="BS61" s="676"/>
      <c r="BT61" s="676"/>
      <c r="BU61" s="676"/>
      <c r="BV61" s="676"/>
      <c r="BW61" s="279"/>
      <c r="BX61" s="279"/>
      <c r="BY61" s="279"/>
      <c r="BZ61" s="279"/>
      <c r="CA61" s="315"/>
      <c r="CB61" s="315"/>
      <c r="CC61" s="315"/>
      <c r="CD61" s="676"/>
      <c r="CE61" s="676"/>
      <c r="CF61" s="676"/>
      <c r="CG61" s="676"/>
      <c r="CH61" s="676"/>
      <c r="CI61" s="676"/>
      <c r="CJ61" s="676"/>
      <c r="CK61" s="676"/>
      <c r="CL61" s="676"/>
      <c r="CM61" s="676"/>
      <c r="CN61" s="341"/>
      <c r="CO61" s="341"/>
      <c r="CP61" s="341"/>
    </row>
    <row r="62" spans="2:94" ht="10.5" customHeight="1">
      <c r="B62" s="637"/>
      <c r="C62" s="487"/>
      <c r="D62" s="487"/>
      <c r="E62" s="487"/>
      <c r="F62" s="487"/>
      <c r="G62" s="487"/>
      <c r="H62" s="753"/>
      <c r="I62" s="754"/>
      <c r="J62" s="754"/>
      <c r="K62" s="754"/>
      <c r="L62" s="754"/>
      <c r="M62" s="754"/>
      <c r="N62" s="754"/>
      <c r="O62" s="754"/>
      <c r="P62" s="754"/>
      <c r="Q62" s="755"/>
      <c r="R62" s="551"/>
      <c r="S62" s="487"/>
      <c r="T62" s="466"/>
      <c r="U62" s="487"/>
      <c r="V62" s="487"/>
      <c r="W62" s="487"/>
      <c r="X62" s="487"/>
      <c r="Y62" s="466"/>
      <c r="Z62" s="487"/>
      <c r="AA62" s="488"/>
      <c r="AB62" s="551"/>
      <c r="AC62" s="487"/>
      <c r="AD62" s="466"/>
      <c r="AE62" s="487"/>
      <c r="AF62" s="487"/>
      <c r="AG62" s="487"/>
      <c r="AH62" s="487"/>
      <c r="AI62" s="466"/>
      <c r="AJ62" s="487"/>
      <c r="AK62" s="488"/>
      <c r="AL62" s="264"/>
      <c r="AM62" s="742"/>
      <c r="AN62" s="743"/>
      <c r="AO62" s="743"/>
      <c r="AP62" s="743"/>
      <c r="AQ62" s="739"/>
      <c r="AR62" s="739"/>
      <c r="AS62" s="739"/>
      <c r="AT62" s="740"/>
      <c r="AU62" s="291"/>
      <c r="AV62" s="677"/>
      <c r="AW62" s="677"/>
      <c r="AX62" s="677"/>
      <c r="AY62" s="677"/>
      <c r="AZ62" s="677"/>
      <c r="BA62" s="677"/>
      <c r="BB62" s="677"/>
      <c r="BC62" s="677"/>
      <c r="BD62" s="542"/>
      <c r="BE62" s="542"/>
      <c r="BF62" s="684"/>
      <c r="BG62" s="685"/>
      <c r="BH62" s="685"/>
      <c r="BI62" s="685"/>
      <c r="BJ62" s="329"/>
      <c r="BK62" s="676"/>
      <c r="BL62" s="676"/>
      <c r="BM62" s="676"/>
      <c r="BN62" s="676"/>
      <c r="BO62" s="676"/>
      <c r="BP62" s="676"/>
      <c r="BQ62" s="676"/>
      <c r="BR62" s="676"/>
      <c r="BS62" s="676"/>
      <c r="BT62" s="676"/>
      <c r="BU62" s="676"/>
      <c r="BV62" s="676"/>
      <c r="BW62" s="542"/>
      <c r="BX62" s="542"/>
      <c r="BY62" s="542"/>
      <c r="BZ62" s="542"/>
      <c r="CA62" s="342"/>
      <c r="CB62" s="343"/>
      <c r="CC62" s="353"/>
      <c r="CD62" s="676"/>
      <c r="CE62" s="676"/>
      <c r="CF62" s="676"/>
      <c r="CG62" s="676"/>
      <c r="CH62" s="676"/>
      <c r="CI62" s="676"/>
      <c r="CJ62" s="676"/>
      <c r="CK62" s="676"/>
      <c r="CL62" s="676"/>
      <c r="CM62" s="676"/>
      <c r="CN62" s="341"/>
      <c r="CO62" s="341"/>
      <c r="CP62" s="341"/>
    </row>
    <row r="63" spans="2:94" ht="1.5" customHeight="1">
      <c r="B63" s="748"/>
      <c r="C63" s="749"/>
      <c r="D63" s="749"/>
      <c r="E63" s="749"/>
      <c r="F63" s="749"/>
      <c r="G63" s="749"/>
      <c r="H63" s="756"/>
      <c r="I63" s="757"/>
      <c r="J63" s="757"/>
      <c r="K63" s="757"/>
      <c r="L63" s="757"/>
      <c r="M63" s="757"/>
      <c r="N63" s="757"/>
      <c r="O63" s="757"/>
      <c r="P63" s="757"/>
      <c r="Q63" s="758"/>
      <c r="R63" s="266" t="str">
        <f>IF(R61="⑥","6",R61)</f>
        <v>6</v>
      </c>
      <c r="S63" s="285"/>
      <c r="T63" s="285"/>
      <c r="U63" s="285"/>
      <c r="V63" s="285"/>
      <c r="W63" s="266">
        <f>IF(W61="⑥","6",W61)</f>
        <v>5</v>
      </c>
      <c r="X63" s="266"/>
      <c r="Y63" s="266"/>
      <c r="Z63" s="266"/>
      <c r="AA63" s="283"/>
      <c r="AB63" s="266" t="str">
        <f>IF(AB61="⑥","6",AB61)</f>
        <v>6</v>
      </c>
      <c r="AC63" s="285"/>
      <c r="AD63" s="289"/>
      <c r="AE63" s="285"/>
      <c r="AF63" s="285"/>
      <c r="AG63" s="266" t="str">
        <f>IF(AG61="⑥","6",AG61)</f>
        <v>6</v>
      </c>
      <c r="AH63" s="266"/>
      <c r="AI63" s="275"/>
      <c r="AJ63" s="266"/>
      <c r="AK63" s="283"/>
      <c r="AL63" s="266"/>
      <c r="AM63" s="744"/>
      <c r="AN63" s="745"/>
      <c r="AO63" s="745"/>
      <c r="AP63" s="745"/>
      <c r="AQ63" s="746"/>
      <c r="AR63" s="746"/>
      <c r="AS63" s="746"/>
      <c r="AT63" s="747"/>
      <c r="AU63" s="291"/>
      <c r="AV63" s="299"/>
      <c r="AW63" s="299"/>
      <c r="AX63" s="299"/>
      <c r="AY63" s="299"/>
      <c r="AZ63" s="299"/>
      <c r="BA63" s="299"/>
      <c r="BB63" s="299"/>
      <c r="BC63" s="299"/>
      <c r="BD63" s="682"/>
      <c r="BE63" s="682"/>
      <c r="BF63" s="686"/>
      <c r="BG63" s="687"/>
      <c r="BH63" s="687"/>
      <c r="BI63" s="687"/>
      <c r="BJ63" s="315"/>
      <c r="BK63" s="676"/>
      <c r="BL63" s="676"/>
      <c r="BM63" s="676"/>
      <c r="BN63" s="676"/>
      <c r="BO63" s="676"/>
      <c r="BP63" s="676"/>
      <c r="BQ63" s="676"/>
      <c r="BR63" s="676"/>
      <c r="BS63" s="676"/>
      <c r="BT63" s="676"/>
      <c r="BU63" s="676"/>
      <c r="BV63" s="676"/>
      <c r="BW63" s="545"/>
      <c r="BX63" s="545"/>
      <c r="BY63" s="545"/>
      <c r="BZ63" s="814"/>
      <c r="CA63" s="344"/>
      <c r="CB63" s="315"/>
      <c r="CC63" s="315"/>
      <c r="CD63" s="354"/>
      <c r="CE63" s="354"/>
      <c r="CF63" s="354"/>
      <c r="CG63" s="354"/>
      <c r="CH63" s="354"/>
      <c r="CI63" s="354"/>
      <c r="CJ63" s="354"/>
      <c r="CK63" s="354"/>
      <c r="CL63" s="362"/>
      <c r="CM63" s="362"/>
      <c r="CN63" s="341"/>
      <c r="CO63" s="341"/>
      <c r="CP63" s="341"/>
    </row>
    <row r="64" spans="1:94" ht="9" customHeight="1">
      <c r="A64" s="457">
        <f>AQ67</f>
        <v>1</v>
      </c>
      <c r="B64" s="772" t="s">
        <v>45</v>
      </c>
      <c r="C64" s="609"/>
      <c r="D64" s="609"/>
      <c r="E64" s="609"/>
      <c r="F64" s="609"/>
      <c r="G64" s="624"/>
      <c r="H64" s="623" t="s">
        <v>46</v>
      </c>
      <c r="I64" s="609"/>
      <c r="J64" s="476" t="s">
        <v>7</v>
      </c>
      <c r="K64" s="609">
        <f>R60</f>
        <v>1</v>
      </c>
      <c r="L64" s="609"/>
      <c r="M64" s="609" t="str">
        <f>IF(M66=6,"⑥",M66)</f>
        <v>⑥</v>
      </c>
      <c r="N64" s="609"/>
      <c r="O64" s="476" t="s">
        <v>7</v>
      </c>
      <c r="P64" s="609">
        <f>W60</f>
        <v>4</v>
      </c>
      <c r="Q64" s="624"/>
      <c r="R64" s="702"/>
      <c r="S64" s="703"/>
      <c r="T64" s="703"/>
      <c r="U64" s="703"/>
      <c r="V64" s="703"/>
      <c r="W64" s="703"/>
      <c r="X64" s="703"/>
      <c r="Y64" s="703"/>
      <c r="Z64" s="703"/>
      <c r="AA64" s="704"/>
      <c r="AB64" s="623" t="str">
        <f>IF(AE67="","①",IF(AB66=2,"②",IF(AB66=3,"③",AB66)))</f>
        <v>③</v>
      </c>
      <c r="AC64" s="609"/>
      <c r="AD64" s="476" t="s">
        <v>7</v>
      </c>
      <c r="AE64" s="609">
        <f>IF(AE67="","",(3-AB66))</f>
        <v>0</v>
      </c>
      <c r="AF64" s="609"/>
      <c r="AG64" s="609" t="s">
        <v>8</v>
      </c>
      <c r="AH64" s="609"/>
      <c r="AI64" s="476" t="s">
        <v>7</v>
      </c>
      <c r="AJ64" s="609">
        <v>0</v>
      </c>
      <c r="AK64" s="624"/>
      <c r="AL64" s="257">
        <f>H66+AB66</f>
        <v>5</v>
      </c>
      <c r="AM64" s="711">
        <f>IF(W61="③","",COUNTIF(H64:AF66,"③*")+COUNTIF(H64:AK66,"②*"))</f>
        <v>2</v>
      </c>
      <c r="AN64" s="712"/>
      <c r="AO64" s="712"/>
      <c r="AP64" s="712"/>
      <c r="AQ64" s="715">
        <f>IF(W61="③","",2-AM64)</f>
        <v>0</v>
      </c>
      <c r="AR64" s="715"/>
      <c r="AS64" s="715"/>
      <c r="AT64" s="716"/>
      <c r="AU64" s="291"/>
      <c r="AV64" s="542" t="s">
        <v>47</v>
      </c>
      <c r="AW64" s="542"/>
      <c r="AX64" s="542"/>
      <c r="AY64" s="542"/>
      <c r="AZ64" s="542"/>
      <c r="BA64" s="542"/>
      <c r="BB64" s="542"/>
      <c r="BC64" s="542"/>
      <c r="BD64" s="682"/>
      <c r="BE64" s="683"/>
      <c r="BF64" s="540"/>
      <c r="BG64" s="540"/>
      <c r="BH64" s="540"/>
      <c r="BI64" s="540"/>
      <c r="BJ64" s="330"/>
      <c r="BK64" s="299"/>
      <c r="BL64" s="299"/>
      <c r="BM64" s="299"/>
      <c r="BN64" s="334"/>
      <c r="BO64" s="334"/>
      <c r="BP64" s="335"/>
      <c r="BQ64" s="299"/>
      <c r="BR64" s="299"/>
      <c r="BS64" s="334"/>
      <c r="BT64" s="334"/>
      <c r="BU64" s="334"/>
      <c r="BV64" s="299"/>
      <c r="BW64" s="822" t="s">
        <v>48</v>
      </c>
      <c r="BX64" s="823"/>
      <c r="BY64" s="823"/>
      <c r="BZ64" s="824"/>
      <c r="CA64" s="344"/>
      <c r="CB64" s="315"/>
      <c r="CC64" s="315"/>
      <c r="CD64" s="876" t="s">
        <v>49</v>
      </c>
      <c r="CE64" s="876"/>
      <c r="CF64" s="876"/>
      <c r="CG64" s="876"/>
      <c r="CH64" s="876"/>
      <c r="CI64" s="876"/>
      <c r="CJ64" s="876"/>
      <c r="CK64" s="876"/>
      <c r="CL64" s="876"/>
      <c r="CM64" s="876"/>
      <c r="CN64" s="341"/>
      <c r="CO64" s="341"/>
      <c r="CP64" s="341"/>
    </row>
    <row r="65" spans="1:94" ht="12" customHeight="1">
      <c r="A65" s="458"/>
      <c r="B65" s="773"/>
      <c r="C65" s="486"/>
      <c r="D65" s="486"/>
      <c r="E65" s="486"/>
      <c r="F65" s="486"/>
      <c r="G65" s="506"/>
      <c r="H65" s="604"/>
      <c r="I65" s="486"/>
      <c r="J65" s="477"/>
      <c r="K65" s="486"/>
      <c r="L65" s="486"/>
      <c r="M65" s="486"/>
      <c r="N65" s="486"/>
      <c r="O65" s="477"/>
      <c r="P65" s="486"/>
      <c r="Q65" s="506"/>
      <c r="R65" s="705"/>
      <c r="S65" s="706"/>
      <c r="T65" s="706"/>
      <c r="U65" s="706"/>
      <c r="V65" s="706"/>
      <c r="W65" s="706"/>
      <c r="X65" s="706"/>
      <c r="Y65" s="706"/>
      <c r="Z65" s="706"/>
      <c r="AA65" s="707"/>
      <c r="AB65" s="604"/>
      <c r="AC65" s="486"/>
      <c r="AD65" s="477"/>
      <c r="AE65" s="486"/>
      <c r="AF65" s="486"/>
      <c r="AG65" s="486"/>
      <c r="AH65" s="486"/>
      <c r="AI65" s="477"/>
      <c r="AJ65" s="486"/>
      <c r="AK65" s="506"/>
      <c r="AL65" s="258"/>
      <c r="AM65" s="713"/>
      <c r="AN65" s="714"/>
      <c r="AO65" s="714"/>
      <c r="AP65" s="714"/>
      <c r="AQ65" s="717"/>
      <c r="AR65" s="717"/>
      <c r="AS65" s="717"/>
      <c r="AT65" s="718"/>
      <c r="AU65" s="291"/>
      <c r="AV65" s="542"/>
      <c r="AW65" s="542"/>
      <c r="AX65" s="542"/>
      <c r="AY65" s="542"/>
      <c r="AZ65" s="542"/>
      <c r="BA65" s="542"/>
      <c r="BB65" s="542"/>
      <c r="BC65" s="542"/>
      <c r="BD65" s="315"/>
      <c r="BE65" s="331"/>
      <c r="BF65" s="542"/>
      <c r="BG65" s="542"/>
      <c r="BH65" s="542"/>
      <c r="BI65" s="542"/>
      <c r="BJ65" s="330"/>
      <c r="BK65" s="299"/>
      <c r="BL65" s="299"/>
      <c r="BM65" s="299"/>
      <c r="BN65" s="334"/>
      <c r="BO65" s="334"/>
      <c r="BP65" s="334"/>
      <c r="BQ65" s="330"/>
      <c r="BR65" s="334"/>
      <c r="BS65" s="334"/>
      <c r="BT65" s="334"/>
      <c r="BU65" s="334"/>
      <c r="BV65" s="299"/>
      <c r="BW65" s="825"/>
      <c r="BX65" s="826"/>
      <c r="BY65" s="826"/>
      <c r="BZ65" s="827"/>
      <c r="CA65" s="345"/>
      <c r="CB65" s="346"/>
      <c r="CC65" s="355"/>
      <c r="CD65" s="876"/>
      <c r="CE65" s="876"/>
      <c r="CF65" s="876"/>
      <c r="CG65" s="876"/>
      <c r="CH65" s="876"/>
      <c r="CI65" s="876"/>
      <c r="CJ65" s="876"/>
      <c r="CK65" s="876"/>
      <c r="CL65" s="876"/>
      <c r="CM65" s="876"/>
      <c r="CN65" s="341"/>
      <c r="CO65" s="341"/>
      <c r="CP65" s="341"/>
    </row>
    <row r="66" spans="1:94" ht="3.75" customHeight="1" hidden="1">
      <c r="A66" s="458"/>
      <c r="B66" s="773"/>
      <c r="C66" s="486"/>
      <c r="D66" s="486"/>
      <c r="E66" s="486"/>
      <c r="F66" s="486"/>
      <c r="G66" s="506"/>
      <c r="H66" s="261">
        <f>U58</f>
        <v>2</v>
      </c>
      <c r="I66" s="272"/>
      <c r="J66" s="273"/>
      <c r="K66" s="272"/>
      <c r="L66" s="272"/>
      <c r="M66" s="272">
        <f>Z58</f>
        <v>6</v>
      </c>
      <c r="N66" s="272"/>
      <c r="O66" s="273"/>
      <c r="P66" s="272"/>
      <c r="Q66" s="286"/>
      <c r="R66" s="705"/>
      <c r="S66" s="706"/>
      <c r="T66" s="706"/>
      <c r="U66" s="706"/>
      <c r="V66" s="706"/>
      <c r="W66" s="706"/>
      <c r="X66" s="706"/>
      <c r="Y66" s="706"/>
      <c r="Z66" s="706"/>
      <c r="AA66" s="707"/>
      <c r="AB66" s="261">
        <f>COUNTIF(AB67:AH68,"⑥")+COUNTIF(AG64,"⑥")</f>
        <v>3</v>
      </c>
      <c r="AC66" s="272"/>
      <c r="AD66" s="273"/>
      <c r="AE66" s="272"/>
      <c r="AF66" s="272"/>
      <c r="AG66" s="272" t="str">
        <f>IF(AG64="⑥","6",AG64)</f>
        <v>6</v>
      </c>
      <c r="AH66" s="272"/>
      <c r="AI66" s="273"/>
      <c r="AJ66" s="272"/>
      <c r="AK66" s="286"/>
      <c r="AL66" s="272"/>
      <c r="AM66" s="713"/>
      <c r="AN66" s="714"/>
      <c r="AO66" s="714"/>
      <c r="AP66" s="714"/>
      <c r="AQ66" s="717"/>
      <c r="AR66" s="717"/>
      <c r="AS66" s="717"/>
      <c r="AT66" s="718"/>
      <c r="AU66" s="291"/>
      <c r="AV66" s="542"/>
      <c r="AW66" s="542"/>
      <c r="AX66" s="542"/>
      <c r="AY66" s="542"/>
      <c r="AZ66" s="542"/>
      <c r="BA66" s="542"/>
      <c r="BB66" s="542"/>
      <c r="BC66" s="542"/>
      <c r="BD66" s="299"/>
      <c r="BE66" s="395"/>
      <c r="BF66" s="542"/>
      <c r="BG66" s="542"/>
      <c r="BH66" s="542"/>
      <c r="BI66" s="542"/>
      <c r="BJ66" s="330"/>
      <c r="BK66" s="299"/>
      <c r="BL66" s="299"/>
      <c r="BM66" s="299"/>
      <c r="BN66" s="334"/>
      <c r="BO66" s="334"/>
      <c r="BP66" s="334"/>
      <c r="BQ66" s="334"/>
      <c r="BR66" s="334"/>
      <c r="BS66" s="334"/>
      <c r="BT66" s="334"/>
      <c r="BU66" s="334"/>
      <c r="BV66" s="299"/>
      <c r="BW66" s="541"/>
      <c r="BX66" s="542"/>
      <c r="BY66" s="542"/>
      <c r="BZ66" s="681"/>
      <c r="CA66" s="315"/>
      <c r="CB66" s="315"/>
      <c r="CC66" s="315"/>
      <c r="CD66" s="876"/>
      <c r="CE66" s="876"/>
      <c r="CF66" s="876"/>
      <c r="CG66" s="876"/>
      <c r="CH66" s="876"/>
      <c r="CI66" s="876"/>
      <c r="CJ66" s="876"/>
      <c r="CK66" s="876"/>
      <c r="CL66" s="876"/>
      <c r="CM66" s="876"/>
      <c r="CN66" s="341"/>
      <c r="CO66" s="341"/>
      <c r="CP66" s="341"/>
    </row>
    <row r="67" spans="2:92" ht="9" customHeight="1">
      <c r="B67" s="773" t="s">
        <v>50</v>
      </c>
      <c r="C67" s="486"/>
      <c r="D67" s="486"/>
      <c r="E67" s="486"/>
      <c r="F67" s="486"/>
      <c r="G67" s="506"/>
      <c r="H67" s="486">
        <f>IF(H69=6,"⑥",H69)</f>
        <v>2</v>
      </c>
      <c r="I67" s="486"/>
      <c r="J67" s="477" t="s">
        <v>7</v>
      </c>
      <c r="K67" s="486" t="str">
        <f>R63</f>
        <v>6</v>
      </c>
      <c r="L67" s="486"/>
      <c r="M67" s="486" t="str">
        <f>IF(M69=6,"⑥",M69)</f>
        <v>⑥</v>
      </c>
      <c r="N67" s="486"/>
      <c r="O67" s="477" t="s">
        <v>7</v>
      </c>
      <c r="P67" s="486">
        <f>W63</f>
        <v>5</v>
      </c>
      <c r="Q67" s="506"/>
      <c r="R67" s="705"/>
      <c r="S67" s="706"/>
      <c r="T67" s="706"/>
      <c r="U67" s="706"/>
      <c r="V67" s="706"/>
      <c r="W67" s="706"/>
      <c r="X67" s="706"/>
      <c r="Y67" s="706"/>
      <c r="Z67" s="706"/>
      <c r="AA67" s="707"/>
      <c r="AB67" s="604" t="s">
        <v>8</v>
      </c>
      <c r="AC67" s="486"/>
      <c r="AD67" s="477" t="s">
        <v>7</v>
      </c>
      <c r="AE67" s="486">
        <v>3</v>
      </c>
      <c r="AF67" s="486"/>
      <c r="AG67" s="486" t="s">
        <v>8</v>
      </c>
      <c r="AH67" s="486"/>
      <c r="AI67" s="477" t="s">
        <v>7</v>
      </c>
      <c r="AJ67" s="486">
        <v>2</v>
      </c>
      <c r="AK67" s="506"/>
      <c r="AL67" s="258"/>
      <c r="AM67" s="719">
        <f>IF(W61="③","",IF(AM64=AM58,((M66+M69+H69+AG66+AG69+AB69)/(AJ64+AJ67+AE67+P64+P67+K67+M66+M69+H69+AG66+AG69+AB69)),""))</f>
      </c>
      <c r="AN67" s="720"/>
      <c r="AO67" s="720"/>
      <c r="AP67" s="720"/>
      <c r="AQ67" s="723">
        <f>IF(W61="③","",IF(AND(COUNTIF(AM58:AP72,1)=3,COUNTIF(AL58:AL70,3)=3),RANK(AM67,AM61:AP75)-2,IF(COUNTIF(AM58:AP72,1)=3,RANK(AL64,AL64:AL75),RANK(AM64,AM58:AP72))))</f>
        <v>1</v>
      </c>
      <c r="AR67" s="723"/>
      <c r="AS67" s="723"/>
      <c r="AT67" s="724"/>
      <c r="AU67" s="291"/>
      <c r="AV67" s="27"/>
      <c r="AW67" s="27"/>
      <c r="AX67" s="27"/>
      <c r="AY67" s="27"/>
      <c r="AZ67" s="27"/>
      <c r="BA67" s="27"/>
      <c r="BB67" s="27"/>
      <c r="BC67" s="27"/>
      <c r="BD67" s="379"/>
      <c r="BE67" s="379"/>
      <c r="BF67" s="542"/>
      <c r="BG67" s="542"/>
      <c r="BH67" s="542"/>
      <c r="BI67" s="542"/>
      <c r="BJ67" s="330"/>
      <c r="BK67" s="299"/>
      <c r="BL67" s="299"/>
      <c r="BM67" s="299"/>
      <c r="BN67" s="299"/>
      <c r="BO67" s="299"/>
      <c r="BP67" s="335"/>
      <c r="BQ67" s="299"/>
      <c r="BR67" s="299"/>
      <c r="BS67" s="334"/>
      <c r="BT67" s="334"/>
      <c r="BU67" s="334"/>
      <c r="BV67" s="299"/>
      <c r="BW67" s="541"/>
      <c r="BX67" s="542"/>
      <c r="BY67" s="542"/>
      <c r="BZ67" s="542"/>
      <c r="CA67" s="315"/>
      <c r="CB67" s="315"/>
      <c r="CC67" s="315"/>
      <c r="CD67" s="876"/>
      <c r="CE67" s="876"/>
      <c r="CF67" s="876"/>
      <c r="CG67" s="876"/>
      <c r="CH67" s="876"/>
      <c r="CI67" s="876"/>
      <c r="CJ67" s="876"/>
      <c r="CK67" s="876"/>
      <c r="CL67" s="876"/>
      <c r="CM67" s="876"/>
      <c r="CN67" s="341"/>
    </row>
    <row r="68" spans="2:92" ht="9" customHeight="1" thickBot="1">
      <c r="B68" s="773"/>
      <c r="C68" s="486"/>
      <c r="D68" s="486"/>
      <c r="E68" s="486"/>
      <c r="F68" s="486"/>
      <c r="G68" s="506"/>
      <c r="H68" s="486"/>
      <c r="I68" s="486"/>
      <c r="J68" s="477"/>
      <c r="K68" s="486"/>
      <c r="L68" s="486"/>
      <c r="M68" s="486"/>
      <c r="N68" s="486"/>
      <c r="O68" s="477"/>
      <c r="P68" s="486"/>
      <c r="Q68" s="506"/>
      <c r="R68" s="705"/>
      <c r="S68" s="706"/>
      <c r="T68" s="706"/>
      <c r="U68" s="706"/>
      <c r="V68" s="706"/>
      <c r="W68" s="706"/>
      <c r="X68" s="706"/>
      <c r="Y68" s="706"/>
      <c r="Z68" s="706"/>
      <c r="AA68" s="707"/>
      <c r="AB68" s="604"/>
      <c r="AC68" s="486"/>
      <c r="AD68" s="477"/>
      <c r="AE68" s="486"/>
      <c r="AF68" s="486"/>
      <c r="AG68" s="486"/>
      <c r="AH68" s="486"/>
      <c r="AI68" s="477"/>
      <c r="AJ68" s="486"/>
      <c r="AK68" s="506"/>
      <c r="AL68" s="258"/>
      <c r="AM68" s="719"/>
      <c r="AN68" s="720"/>
      <c r="AO68" s="720"/>
      <c r="AP68" s="720"/>
      <c r="AQ68" s="723"/>
      <c r="AR68" s="723"/>
      <c r="AS68" s="723"/>
      <c r="AT68" s="724"/>
      <c r="AU68" s="291"/>
      <c r="AV68" s="27"/>
      <c r="AW68" s="27"/>
      <c r="AX68" s="27"/>
      <c r="AY68" s="27"/>
      <c r="AZ68" s="27"/>
      <c r="BA68" s="27"/>
      <c r="BB68" s="27"/>
      <c r="BC68" s="299"/>
      <c r="BD68" s="299"/>
      <c r="BE68" s="299"/>
      <c r="BF68" s="542"/>
      <c r="BG68" s="542"/>
      <c r="BH68" s="542"/>
      <c r="BI68" s="542"/>
      <c r="BJ68" s="396"/>
      <c r="BK68" s="397"/>
      <c r="BL68" s="397"/>
      <c r="BM68" s="397"/>
      <c r="BN68" s="397"/>
      <c r="BO68" s="397"/>
      <c r="BP68" s="421"/>
      <c r="BQ68" s="422"/>
      <c r="BR68" s="423"/>
      <c r="BS68" s="412"/>
      <c r="BT68" s="412"/>
      <c r="BU68" s="412"/>
      <c r="BV68" s="412"/>
      <c r="BW68" s="541"/>
      <c r="BX68" s="542"/>
      <c r="BY68" s="542"/>
      <c r="BZ68" s="542"/>
      <c r="CA68" s="315"/>
      <c r="CB68" s="315"/>
      <c r="CC68" s="315"/>
      <c r="CD68" s="876"/>
      <c r="CE68" s="876"/>
      <c r="CF68" s="876"/>
      <c r="CG68" s="876"/>
      <c r="CH68" s="876"/>
      <c r="CI68" s="876"/>
      <c r="CJ68" s="876"/>
      <c r="CK68" s="876"/>
      <c r="CL68" s="876"/>
      <c r="CM68" s="876"/>
      <c r="CN68" s="341"/>
    </row>
    <row r="69" spans="2:92" ht="3" customHeight="1" hidden="1">
      <c r="B69" s="788"/>
      <c r="C69" s="789"/>
      <c r="D69" s="789"/>
      <c r="E69" s="789"/>
      <c r="F69" s="789"/>
      <c r="G69" s="790"/>
      <c r="H69" s="272">
        <f>U61</f>
        <v>2</v>
      </c>
      <c r="I69" s="272"/>
      <c r="J69" s="273"/>
      <c r="K69" s="272"/>
      <c r="L69" s="272"/>
      <c r="M69" s="272">
        <f>Z61</f>
        <v>6</v>
      </c>
      <c r="N69" s="272"/>
      <c r="O69" s="273"/>
      <c r="P69" s="272"/>
      <c r="Q69" s="286"/>
      <c r="R69" s="708"/>
      <c r="S69" s="709"/>
      <c r="T69" s="709"/>
      <c r="U69" s="709"/>
      <c r="V69" s="709"/>
      <c r="W69" s="709"/>
      <c r="X69" s="709"/>
      <c r="Y69" s="709"/>
      <c r="Z69" s="709"/>
      <c r="AA69" s="710"/>
      <c r="AB69" s="272" t="str">
        <f>IF(AB67="⑥","6",AB67)</f>
        <v>6</v>
      </c>
      <c r="AC69" s="281"/>
      <c r="AD69" s="281"/>
      <c r="AE69" s="281"/>
      <c r="AF69" s="281"/>
      <c r="AG69" s="272" t="str">
        <f>IF(AG67="⑥","6",AG67)</f>
        <v>6</v>
      </c>
      <c r="AH69" s="272"/>
      <c r="AI69" s="272"/>
      <c r="AJ69" s="272"/>
      <c r="AK69" s="286"/>
      <c r="AL69" s="272"/>
      <c r="AM69" s="721"/>
      <c r="AN69" s="722"/>
      <c r="AO69" s="722"/>
      <c r="AP69" s="722"/>
      <c r="AQ69" s="725"/>
      <c r="AR69" s="725"/>
      <c r="AS69" s="725"/>
      <c r="AT69" s="726"/>
      <c r="AU69" s="291"/>
      <c r="AV69" s="27"/>
      <c r="AW69" s="27"/>
      <c r="AX69" s="27"/>
      <c r="AY69" s="27"/>
      <c r="AZ69" s="27"/>
      <c r="BA69" s="27"/>
      <c r="BB69" s="27"/>
      <c r="BC69" s="299"/>
      <c r="BD69" s="299"/>
      <c r="BE69" s="299"/>
      <c r="BF69" s="542"/>
      <c r="BG69" s="542"/>
      <c r="BH69" s="542"/>
      <c r="BI69" s="542"/>
      <c r="BJ69" s="330"/>
      <c r="BK69" s="299"/>
      <c r="BL69" s="299"/>
      <c r="BM69" s="299"/>
      <c r="BN69" s="299"/>
      <c r="BO69" s="299"/>
      <c r="BP69" s="299"/>
      <c r="BQ69" s="401"/>
      <c r="BR69" s="401"/>
      <c r="BS69" s="299"/>
      <c r="BT69" s="299"/>
      <c r="BU69" s="299"/>
      <c r="BV69" s="299"/>
      <c r="BW69" s="541"/>
      <c r="BX69" s="542"/>
      <c r="BY69" s="542"/>
      <c r="BZ69" s="542"/>
      <c r="CA69" s="315"/>
      <c r="CB69" s="315"/>
      <c r="CC69" s="383"/>
      <c r="CD69" s="876"/>
      <c r="CE69" s="876"/>
      <c r="CF69" s="876"/>
      <c r="CG69" s="876"/>
      <c r="CH69" s="876"/>
      <c r="CI69" s="876"/>
      <c r="CJ69" s="876"/>
      <c r="CK69" s="876"/>
      <c r="CL69" s="876"/>
      <c r="CM69" s="876"/>
      <c r="CN69" s="341"/>
    </row>
    <row r="70" spans="1:92" ht="9" customHeight="1">
      <c r="A70" s="457">
        <f>AQ73</f>
        <v>3</v>
      </c>
      <c r="B70" s="794" t="s">
        <v>12</v>
      </c>
      <c r="C70" s="496"/>
      <c r="D70" s="496"/>
      <c r="E70" s="496"/>
      <c r="F70" s="496"/>
      <c r="G70" s="497"/>
      <c r="H70" s="568">
        <f>IF(H72=2,"②",IF(H72=3,"③",H72))</f>
        <v>0</v>
      </c>
      <c r="I70" s="482"/>
      <c r="J70" s="462" t="s">
        <v>7</v>
      </c>
      <c r="K70" s="482">
        <f>AB60</f>
        <v>3</v>
      </c>
      <c r="L70" s="482"/>
      <c r="M70" s="482">
        <f>IF(M72=6,"⑥",M72)</f>
        <v>2</v>
      </c>
      <c r="N70" s="482"/>
      <c r="O70" s="462" t="s">
        <v>7</v>
      </c>
      <c r="P70" s="482">
        <f>W66</f>
        <v>0</v>
      </c>
      <c r="Q70" s="570"/>
      <c r="R70" s="568">
        <f>IF(R72=2,"②",IF(R72=3,"③",R72))</f>
        <v>0</v>
      </c>
      <c r="S70" s="482"/>
      <c r="T70" s="462" t="s">
        <v>7</v>
      </c>
      <c r="U70" s="482">
        <f>AB66</f>
        <v>3</v>
      </c>
      <c r="V70" s="482"/>
      <c r="W70" s="496">
        <f>IF(W72=6,"⑥",W72)</f>
        <v>0</v>
      </c>
      <c r="X70" s="496"/>
      <c r="Y70" s="498" t="s">
        <v>7</v>
      </c>
      <c r="Z70" s="496" t="str">
        <f>AG66</f>
        <v>6</v>
      </c>
      <c r="AA70" s="497"/>
      <c r="AB70" s="500"/>
      <c r="AC70" s="501"/>
      <c r="AD70" s="501"/>
      <c r="AE70" s="501"/>
      <c r="AF70" s="501"/>
      <c r="AG70" s="501"/>
      <c r="AH70" s="501"/>
      <c r="AI70" s="501"/>
      <c r="AJ70" s="501"/>
      <c r="AK70" s="502"/>
      <c r="AL70" s="259">
        <f>H72+R72</f>
        <v>0</v>
      </c>
      <c r="AM70" s="510">
        <f>IF(AM64="","",COUNTIF(H70:AF72,"③*")+COUNTIF(H70:AK72,"②*"))</f>
        <v>0</v>
      </c>
      <c r="AN70" s="511"/>
      <c r="AO70" s="511"/>
      <c r="AP70" s="511"/>
      <c r="AQ70" s="514">
        <f>IF(W61="③","",2-AM70)</f>
        <v>2</v>
      </c>
      <c r="AR70" s="514"/>
      <c r="AS70" s="514"/>
      <c r="AT70" s="515"/>
      <c r="AU70" s="291"/>
      <c r="AV70" s="27"/>
      <c r="AW70" s="27"/>
      <c r="AX70" s="27"/>
      <c r="AY70" s="27"/>
      <c r="AZ70" s="27"/>
      <c r="BA70" s="27"/>
      <c r="BB70" s="27"/>
      <c r="BC70" s="299"/>
      <c r="BD70" s="299"/>
      <c r="BE70" s="299"/>
      <c r="BF70" s="542"/>
      <c r="BG70" s="542"/>
      <c r="BH70" s="542"/>
      <c r="BI70" s="681"/>
      <c r="BJ70" s="815" t="s">
        <v>52</v>
      </c>
      <c r="BK70" s="816"/>
      <c r="BL70" s="816"/>
      <c r="BM70" s="816"/>
      <c r="BN70" s="816"/>
      <c r="BO70" s="816"/>
      <c r="BP70" s="816"/>
      <c r="BQ70" s="816"/>
      <c r="BR70" s="816"/>
      <c r="BS70" s="816"/>
      <c r="BT70" s="816"/>
      <c r="BU70" s="816"/>
      <c r="BV70" s="816"/>
      <c r="BW70" s="398"/>
      <c r="BX70" s="299"/>
      <c r="BY70" s="299"/>
      <c r="BZ70" s="299"/>
      <c r="CA70" s="315"/>
      <c r="CB70" s="315"/>
      <c r="CC70" s="315"/>
      <c r="CD70" s="27"/>
      <c r="CE70" s="27"/>
      <c r="CF70" s="27"/>
      <c r="CG70" s="27"/>
      <c r="CH70" s="27"/>
      <c r="CI70" s="27"/>
      <c r="CJ70" s="27"/>
      <c r="CK70" s="27"/>
      <c r="CL70" s="341"/>
      <c r="CM70" s="341"/>
      <c r="CN70" s="341"/>
    </row>
    <row r="71" spans="1:89" ht="11.25" customHeight="1">
      <c r="A71" s="458"/>
      <c r="B71" s="688"/>
      <c r="C71" s="484"/>
      <c r="D71" s="484"/>
      <c r="E71" s="484"/>
      <c r="F71" s="484"/>
      <c r="G71" s="485"/>
      <c r="H71" s="569"/>
      <c r="I71" s="483"/>
      <c r="J71" s="463"/>
      <c r="K71" s="483"/>
      <c r="L71" s="483"/>
      <c r="M71" s="483"/>
      <c r="N71" s="483"/>
      <c r="O71" s="463"/>
      <c r="P71" s="483"/>
      <c r="Q71" s="489"/>
      <c r="R71" s="569"/>
      <c r="S71" s="483"/>
      <c r="T71" s="463"/>
      <c r="U71" s="483"/>
      <c r="V71" s="483"/>
      <c r="W71" s="484"/>
      <c r="X71" s="484"/>
      <c r="Y71" s="464"/>
      <c r="Z71" s="484"/>
      <c r="AA71" s="485"/>
      <c r="AB71" s="503"/>
      <c r="AC71" s="504"/>
      <c r="AD71" s="504"/>
      <c r="AE71" s="504"/>
      <c r="AF71" s="504"/>
      <c r="AG71" s="504"/>
      <c r="AH71" s="504"/>
      <c r="AI71" s="504"/>
      <c r="AJ71" s="504"/>
      <c r="AK71" s="505"/>
      <c r="AL71" s="260"/>
      <c r="AM71" s="512"/>
      <c r="AN71" s="513"/>
      <c r="AO71" s="513"/>
      <c r="AP71" s="513"/>
      <c r="AQ71" s="516"/>
      <c r="AR71" s="516"/>
      <c r="AS71" s="516"/>
      <c r="AT71" s="517"/>
      <c r="AU71" s="291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542"/>
      <c r="BI71" s="681"/>
      <c r="BJ71" s="815"/>
      <c r="BK71" s="816"/>
      <c r="BL71" s="816"/>
      <c r="BM71" s="816"/>
      <c r="BN71" s="816"/>
      <c r="BO71" s="816"/>
      <c r="BP71" s="816"/>
      <c r="BQ71" s="816"/>
      <c r="BR71" s="816"/>
      <c r="BS71" s="816"/>
      <c r="BT71" s="816"/>
      <c r="BU71" s="816"/>
      <c r="BV71" s="816"/>
      <c r="BW71" s="630"/>
      <c r="BX71" s="542"/>
      <c r="BY71" s="27"/>
      <c r="BZ71" s="334"/>
      <c r="CA71" s="315"/>
      <c r="CB71" s="315"/>
      <c r="CC71" s="315"/>
      <c r="CD71" s="299"/>
      <c r="CE71" s="299"/>
      <c r="CF71" s="299"/>
      <c r="CG71" s="299"/>
      <c r="CH71" s="299"/>
      <c r="CI71" s="299"/>
      <c r="CJ71" s="299"/>
      <c r="CK71" s="299"/>
    </row>
    <row r="72" spans="1:91" ht="2.25" customHeight="1" hidden="1">
      <c r="A72" s="458"/>
      <c r="B72" s="688"/>
      <c r="C72" s="484"/>
      <c r="D72" s="484"/>
      <c r="E72" s="484"/>
      <c r="F72" s="484"/>
      <c r="G72" s="485"/>
      <c r="H72" s="261">
        <f>AE58</f>
        <v>0</v>
      </c>
      <c r="I72" s="272"/>
      <c r="J72" s="273"/>
      <c r="K72" s="272"/>
      <c r="L72" s="272"/>
      <c r="M72" s="262">
        <f>AJ58</f>
        <v>2</v>
      </c>
      <c r="N72" s="262"/>
      <c r="O72" s="274"/>
      <c r="P72" s="262"/>
      <c r="Q72" s="282"/>
      <c r="R72" s="261">
        <f>AE64</f>
        <v>0</v>
      </c>
      <c r="S72" s="272"/>
      <c r="T72" s="273"/>
      <c r="U72" s="272"/>
      <c r="V72" s="272"/>
      <c r="W72" s="262">
        <f>AJ64</f>
        <v>0</v>
      </c>
      <c r="X72" s="262"/>
      <c r="Y72" s="274"/>
      <c r="Z72" s="262"/>
      <c r="AA72" s="282"/>
      <c r="AB72" s="503"/>
      <c r="AC72" s="504"/>
      <c r="AD72" s="504"/>
      <c r="AE72" s="504"/>
      <c r="AF72" s="504"/>
      <c r="AG72" s="504"/>
      <c r="AH72" s="504"/>
      <c r="AI72" s="504"/>
      <c r="AJ72" s="504"/>
      <c r="AK72" s="505"/>
      <c r="AL72" s="260"/>
      <c r="AM72" s="512"/>
      <c r="AN72" s="513"/>
      <c r="AO72" s="513"/>
      <c r="AP72" s="513"/>
      <c r="AQ72" s="516"/>
      <c r="AR72" s="516"/>
      <c r="AS72" s="516"/>
      <c r="AT72" s="517"/>
      <c r="AU72" s="291"/>
      <c r="AV72" s="954" t="s">
        <v>51</v>
      </c>
      <c r="AW72" s="954"/>
      <c r="AX72" s="954"/>
      <c r="AY72" s="954"/>
      <c r="AZ72" s="954"/>
      <c r="BA72" s="954"/>
      <c r="BB72" s="954"/>
      <c r="BC72" s="954"/>
      <c r="BD72" s="315"/>
      <c r="BE72" s="315"/>
      <c r="BF72" s="299"/>
      <c r="BG72" s="299"/>
      <c r="BH72" s="542"/>
      <c r="BI72" s="681"/>
      <c r="BJ72" s="815"/>
      <c r="BK72" s="816"/>
      <c r="BL72" s="816"/>
      <c r="BM72" s="816"/>
      <c r="BN72" s="816"/>
      <c r="BO72" s="816"/>
      <c r="BP72" s="816"/>
      <c r="BQ72" s="816"/>
      <c r="BR72" s="816"/>
      <c r="BS72" s="816"/>
      <c r="BT72" s="816"/>
      <c r="BU72" s="816"/>
      <c r="BV72" s="816"/>
      <c r="BW72" s="630"/>
      <c r="BX72" s="542"/>
      <c r="BY72" s="27"/>
      <c r="BZ72" s="334"/>
      <c r="CA72" s="315"/>
      <c r="CB72" s="315"/>
      <c r="CC72" s="315"/>
      <c r="CD72" s="542" t="s">
        <v>53</v>
      </c>
      <c r="CE72" s="542"/>
      <c r="CF72" s="542"/>
      <c r="CG72" s="542"/>
      <c r="CH72" s="542"/>
      <c r="CI72" s="542"/>
      <c r="CJ72" s="542"/>
      <c r="CK72" s="542"/>
      <c r="CL72" s="542"/>
      <c r="CM72" s="542"/>
    </row>
    <row r="73" spans="2:91" ht="9" customHeight="1" thickBot="1">
      <c r="B73" s="688" t="s">
        <v>56</v>
      </c>
      <c r="C73" s="484"/>
      <c r="D73" s="484"/>
      <c r="E73" s="484"/>
      <c r="F73" s="484"/>
      <c r="G73" s="485"/>
      <c r="H73" s="484">
        <f>IF(H75=6,"⑥",H75)</f>
        <v>1</v>
      </c>
      <c r="I73" s="484"/>
      <c r="J73" s="464" t="s">
        <v>7</v>
      </c>
      <c r="K73" s="484" t="str">
        <f>AB63</f>
        <v>6</v>
      </c>
      <c r="L73" s="484"/>
      <c r="M73" s="484">
        <f>IF(M75=6,"⑥",M75)</f>
        <v>0</v>
      </c>
      <c r="N73" s="484"/>
      <c r="O73" s="464" t="s">
        <v>7</v>
      </c>
      <c r="P73" s="484" t="str">
        <f>AG63</f>
        <v>6</v>
      </c>
      <c r="Q73" s="485"/>
      <c r="R73" s="484">
        <f>IF(R75=6,"⑥",R75)</f>
        <v>3</v>
      </c>
      <c r="S73" s="484"/>
      <c r="T73" s="464" t="s">
        <v>7</v>
      </c>
      <c r="U73" s="484" t="str">
        <f>AB69</f>
        <v>6</v>
      </c>
      <c r="V73" s="484"/>
      <c r="W73" s="484">
        <f>IF(W75=6,"⑥",W75)</f>
        <v>2</v>
      </c>
      <c r="X73" s="484"/>
      <c r="Y73" s="464" t="s">
        <v>7</v>
      </c>
      <c r="Z73" s="484" t="str">
        <f>AG69</f>
        <v>6</v>
      </c>
      <c r="AA73" s="485"/>
      <c r="AB73" s="503"/>
      <c r="AC73" s="504"/>
      <c r="AD73" s="504"/>
      <c r="AE73" s="504"/>
      <c r="AF73" s="504"/>
      <c r="AG73" s="504"/>
      <c r="AH73" s="504"/>
      <c r="AI73" s="504"/>
      <c r="AJ73" s="504"/>
      <c r="AK73" s="505"/>
      <c r="AL73" s="260"/>
      <c r="AM73" s="817">
        <f>IF(W61="③","",IF(AM70=AM58,((W72+W75+R75+M72+M75+H75)/(P70+P73+K73+U73+Z73+Z70+W72+W75+R75+M72+M75+H75)),""))</f>
      </c>
      <c r="AN73" s="818"/>
      <c r="AO73" s="818"/>
      <c r="AP73" s="818"/>
      <c r="AQ73" s="819">
        <f>IF(W61="③","",IF(AND(COUNTIF(AM58:AP72,1)=3,COUNTIF(AL58:AL70,3)=3),RANK(AM73,AM61:AP75)-2,IF(COUNTIF(AM58:AP72,1)=3,RANK(AL70,AL58:AL70),RANK(AM70,AM58:AP72))))</f>
        <v>3</v>
      </c>
      <c r="AR73" s="819"/>
      <c r="AS73" s="819"/>
      <c r="AT73" s="820"/>
      <c r="AU73" s="291"/>
      <c r="AV73" s="954"/>
      <c r="AW73" s="954"/>
      <c r="AX73" s="954"/>
      <c r="AY73" s="954"/>
      <c r="AZ73" s="954"/>
      <c r="BA73" s="954"/>
      <c r="BB73" s="954"/>
      <c r="BC73" s="954"/>
      <c r="BD73" s="380"/>
      <c r="BE73" s="380"/>
      <c r="BF73" s="697" t="s">
        <v>48</v>
      </c>
      <c r="BG73" s="542"/>
      <c r="BH73" s="542"/>
      <c r="BI73" s="681"/>
      <c r="BJ73" s="398"/>
      <c r="BK73" s="299"/>
      <c r="BL73" s="299"/>
      <c r="BM73" s="299"/>
      <c r="BN73" s="299"/>
      <c r="BO73" s="299"/>
      <c r="BP73" s="299"/>
      <c r="BQ73" s="299"/>
      <c r="BR73" s="299"/>
      <c r="BS73" s="299"/>
      <c r="BT73" s="299"/>
      <c r="BU73" s="299"/>
      <c r="BV73" s="395"/>
      <c r="BW73" s="630"/>
      <c r="BX73" s="542"/>
      <c r="BY73" s="542"/>
      <c r="BZ73" s="542"/>
      <c r="CA73" s="315"/>
      <c r="CB73" s="315"/>
      <c r="CC73" s="299"/>
      <c r="CD73" s="542"/>
      <c r="CE73" s="542"/>
      <c r="CF73" s="542"/>
      <c r="CG73" s="542"/>
      <c r="CH73" s="542"/>
      <c r="CI73" s="542"/>
      <c r="CJ73" s="542"/>
      <c r="CK73" s="542"/>
      <c r="CL73" s="542"/>
      <c r="CM73" s="542"/>
    </row>
    <row r="74" spans="2:91" ht="12.75" customHeight="1" thickBot="1">
      <c r="B74" s="688"/>
      <c r="C74" s="484"/>
      <c r="D74" s="484"/>
      <c r="E74" s="484"/>
      <c r="F74" s="484"/>
      <c r="G74" s="485"/>
      <c r="H74" s="484"/>
      <c r="I74" s="484"/>
      <c r="J74" s="464"/>
      <c r="K74" s="484"/>
      <c r="L74" s="484"/>
      <c r="M74" s="484"/>
      <c r="N74" s="484"/>
      <c r="O74" s="464"/>
      <c r="P74" s="484"/>
      <c r="Q74" s="485"/>
      <c r="R74" s="484"/>
      <c r="S74" s="484"/>
      <c r="T74" s="464"/>
      <c r="U74" s="484"/>
      <c r="V74" s="484"/>
      <c r="W74" s="484"/>
      <c r="X74" s="484"/>
      <c r="Y74" s="464"/>
      <c r="Z74" s="484"/>
      <c r="AA74" s="485"/>
      <c r="AB74" s="503"/>
      <c r="AC74" s="504"/>
      <c r="AD74" s="504"/>
      <c r="AE74" s="504"/>
      <c r="AF74" s="504"/>
      <c r="AG74" s="504"/>
      <c r="AH74" s="504"/>
      <c r="AI74" s="504"/>
      <c r="AJ74" s="504"/>
      <c r="AK74" s="505"/>
      <c r="AL74" s="260"/>
      <c r="AM74" s="817"/>
      <c r="AN74" s="818"/>
      <c r="AO74" s="818"/>
      <c r="AP74" s="818"/>
      <c r="AQ74" s="819"/>
      <c r="AR74" s="819"/>
      <c r="AS74" s="819"/>
      <c r="AT74" s="820"/>
      <c r="AU74" s="291"/>
      <c r="AV74" s="954"/>
      <c r="AW74" s="954"/>
      <c r="AX74" s="954"/>
      <c r="AY74" s="954"/>
      <c r="AZ74" s="954"/>
      <c r="BA74" s="954"/>
      <c r="BB74" s="954"/>
      <c r="BC74" s="954"/>
      <c r="BD74" s="353"/>
      <c r="BE74" s="399"/>
      <c r="BF74" s="542"/>
      <c r="BG74" s="542"/>
      <c r="BH74" s="542"/>
      <c r="BI74" s="681"/>
      <c r="BJ74" s="398"/>
      <c r="BK74" s="299"/>
      <c r="BL74" s="299"/>
      <c r="BM74" s="299"/>
      <c r="BN74" s="299"/>
      <c r="BO74" s="299"/>
      <c r="BP74" s="299"/>
      <c r="BQ74" s="299"/>
      <c r="BR74" s="299"/>
      <c r="BS74" s="299"/>
      <c r="BT74" s="299"/>
      <c r="BU74" s="299"/>
      <c r="BV74" s="395"/>
      <c r="BW74" s="630"/>
      <c r="BX74" s="542"/>
      <c r="BY74" s="542"/>
      <c r="BZ74" s="542"/>
      <c r="CA74" s="425"/>
      <c r="CB74" s="383"/>
      <c r="CC74" s="379"/>
      <c r="CD74" s="542"/>
      <c r="CE74" s="542"/>
      <c r="CF74" s="542"/>
      <c r="CG74" s="542"/>
      <c r="CH74" s="542"/>
      <c r="CI74" s="542"/>
      <c r="CJ74" s="542"/>
      <c r="CK74" s="542"/>
      <c r="CL74" s="542"/>
      <c r="CM74" s="542"/>
    </row>
    <row r="75" spans="2:91" ht="3.75" customHeight="1" hidden="1">
      <c r="B75" s="688"/>
      <c r="C75" s="484"/>
      <c r="D75" s="484"/>
      <c r="E75" s="484"/>
      <c r="F75" s="484"/>
      <c r="G75" s="485"/>
      <c r="H75" s="363">
        <f>AE61</f>
        <v>1</v>
      </c>
      <c r="I75" s="262"/>
      <c r="J75" s="262"/>
      <c r="K75" s="262"/>
      <c r="L75" s="262"/>
      <c r="M75" s="262">
        <f>AJ61</f>
        <v>0</v>
      </c>
      <c r="N75" s="262"/>
      <c r="O75" s="262"/>
      <c r="P75" s="262"/>
      <c r="Q75" s="282"/>
      <c r="R75" s="262">
        <f>AE67</f>
        <v>3</v>
      </c>
      <c r="S75" s="262"/>
      <c r="T75" s="262"/>
      <c r="U75" s="262"/>
      <c r="V75" s="262"/>
      <c r="W75" s="262">
        <f>AJ67</f>
        <v>2</v>
      </c>
      <c r="X75" s="262"/>
      <c r="Y75" s="262"/>
      <c r="Z75" s="262"/>
      <c r="AA75" s="282"/>
      <c r="AB75" s="503"/>
      <c r="AC75" s="504"/>
      <c r="AD75" s="504"/>
      <c r="AE75" s="504"/>
      <c r="AF75" s="504"/>
      <c r="AG75" s="504"/>
      <c r="AH75" s="504"/>
      <c r="AI75" s="504"/>
      <c r="AJ75" s="504"/>
      <c r="AK75" s="505"/>
      <c r="AL75" s="368"/>
      <c r="AM75" s="817"/>
      <c r="AN75" s="818"/>
      <c r="AO75" s="818"/>
      <c r="AP75" s="818"/>
      <c r="AQ75" s="819"/>
      <c r="AR75" s="819"/>
      <c r="AS75" s="819"/>
      <c r="AT75" s="820"/>
      <c r="AU75" s="291"/>
      <c r="AV75" s="954"/>
      <c r="AW75" s="954"/>
      <c r="AX75" s="954"/>
      <c r="AY75" s="954"/>
      <c r="AZ75" s="954"/>
      <c r="BA75" s="954"/>
      <c r="BB75" s="954"/>
      <c r="BC75" s="954"/>
      <c r="BD75" s="685"/>
      <c r="BE75" s="821"/>
      <c r="BF75" s="545"/>
      <c r="BG75" s="545"/>
      <c r="BH75" s="545"/>
      <c r="BI75" s="814"/>
      <c r="BJ75" s="398"/>
      <c r="BK75" s="299"/>
      <c r="BL75" s="299"/>
      <c r="BM75" s="299"/>
      <c r="BN75" s="299"/>
      <c r="BO75" s="299"/>
      <c r="BP75" s="299"/>
      <c r="BQ75" s="299"/>
      <c r="BR75" s="299"/>
      <c r="BS75" s="299"/>
      <c r="BT75" s="299"/>
      <c r="BU75" s="299"/>
      <c r="BV75" s="395"/>
      <c r="BW75" s="692"/>
      <c r="BX75" s="545"/>
      <c r="BY75" s="545"/>
      <c r="BZ75" s="545"/>
      <c r="CA75" s="684"/>
      <c r="CB75" s="685"/>
      <c r="CC75" s="315"/>
      <c r="CD75" s="542"/>
      <c r="CE75" s="542"/>
      <c r="CF75" s="542"/>
      <c r="CG75" s="542"/>
      <c r="CH75" s="542"/>
      <c r="CI75" s="542"/>
      <c r="CJ75" s="542"/>
      <c r="CK75" s="542"/>
      <c r="CL75" s="542"/>
      <c r="CM75" s="542"/>
    </row>
    <row r="76" spans="2:91" ht="9" customHeight="1">
      <c r="B76" s="507" t="s">
        <v>57</v>
      </c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8"/>
      <c r="AK76" s="508"/>
      <c r="AL76" s="508"/>
      <c r="AM76" s="508"/>
      <c r="AN76" s="508"/>
      <c r="AO76" s="508"/>
      <c r="AP76" s="508"/>
      <c r="AQ76" s="508"/>
      <c r="AR76" s="508"/>
      <c r="AS76" s="508"/>
      <c r="AT76" s="369"/>
      <c r="AU76" s="297"/>
      <c r="AV76" s="542" t="s">
        <v>58</v>
      </c>
      <c r="AW76" s="542"/>
      <c r="AX76" s="542"/>
      <c r="AY76" s="542"/>
      <c r="AZ76" s="542"/>
      <c r="BA76" s="542"/>
      <c r="BB76" s="542"/>
      <c r="BC76" s="542"/>
      <c r="BD76" s="685"/>
      <c r="BE76" s="685"/>
      <c r="BF76" s="400"/>
      <c r="BG76" s="401"/>
      <c r="BH76" s="401"/>
      <c r="BI76" s="401"/>
      <c r="BJ76" s="299"/>
      <c r="BK76" s="299"/>
      <c r="BL76" s="299"/>
      <c r="BM76" s="299"/>
      <c r="BN76" s="299"/>
      <c r="BO76" s="299"/>
      <c r="BP76" s="299"/>
      <c r="BQ76" s="299"/>
      <c r="BR76" s="299"/>
      <c r="BS76" s="299"/>
      <c r="BT76" s="299"/>
      <c r="BU76" s="299"/>
      <c r="BV76" s="299"/>
      <c r="BW76" s="803" t="s">
        <v>48</v>
      </c>
      <c r="BX76" s="540"/>
      <c r="BY76" s="540"/>
      <c r="BZ76" s="540"/>
      <c r="CA76" s="684"/>
      <c r="CB76" s="685"/>
      <c r="CC76" s="315"/>
      <c r="CD76" s="542" t="s">
        <v>55</v>
      </c>
      <c r="CE76" s="542"/>
      <c r="CF76" s="542"/>
      <c r="CG76" s="542"/>
      <c r="CH76" s="542"/>
      <c r="CI76" s="542"/>
      <c r="CJ76" s="542"/>
      <c r="CK76" s="542"/>
      <c r="CL76" s="542"/>
      <c r="CM76" s="542"/>
    </row>
    <row r="77" spans="2:91" ht="11.25" customHeight="1" thickBot="1">
      <c r="B77" s="509"/>
      <c r="C77" s="509"/>
      <c r="D77" s="509"/>
      <c r="E77" s="509"/>
      <c r="F77" s="509"/>
      <c r="G77" s="509"/>
      <c r="H77" s="509"/>
      <c r="I77" s="509"/>
      <c r="J77" s="509"/>
      <c r="K77" s="509"/>
      <c r="L77" s="509"/>
      <c r="M77" s="509"/>
      <c r="N77" s="509"/>
      <c r="O77" s="509"/>
      <c r="P77" s="509"/>
      <c r="Q77" s="509"/>
      <c r="R77" s="509"/>
      <c r="S77" s="509"/>
      <c r="T77" s="509"/>
      <c r="U77" s="509"/>
      <c r="V77" s="509"/>
      <c r="W77" s="509"/>
      <c r="X77" s="509"/>
      <c r="Y77" s="509"/>
      <c r="Z77" s="509"/>
      <c r="AA77" s="509"/>
      <c r="AB77" s="509"/>
      <c r="AC77" s="509"/>
      <c r="AD77" s="509"/>
      <c r="AE77" s="509"/>
      <c r="AF77" s="509"/>
      <c r="AG77" s="509"/>
      <c r="AH77" s="509"/>
      <c r="AI77" s="509"/>
      <c r="AJ77" s="509"/>
      <c r="AK77" s="509"/>
      <c r="AL77" s="509"/>
      <c r="AM77" s="509"/>
      <c r="AN77" s="509"/>
      <c r="AO77" s="509"/>
      <c r="AP77" s="509"/>
      <c r="AQ77" s="509"/>
      <c r="AR77" s="509"/>
      <c r="AS77" s="509"/>
      <c r="AT77" s="370"/>
      <c r="AU77" s="297"/>
      <c r="AV77" s="542"/>
      <c r="AW77" s="542"/>
      <c r="AX77" s="542"/>
      <c r="AY77" s="542"/>
      <c r="AZ77" s="542"/>
      <c r="BA77" s="542"/>
      <c r="BB77" s="542"/>
      <c r="BC77" s="542"/>
      <c r="BD77" s="315"/>
      <c r="BE77" s="315"/>
      <c r="BF77" s="398"/>
      <c r="BG77" s="299"/>
      <c r="BH77" s="299"/>
      <c r="BI77" s="299"/>
      <c r="BJ77" s="299"/>
      <c r="BK77" s="299"/>
      <c r="BL77" s="299"/>
      <c r="BM77" s="299"/>
      <c r="BN77" s="299"/>
      <c r="BO77" s="299"/>
      <c r="BP77" s="299"/>
      <c r="BQ77" s="299"/>
      <c r="BR77" s="299"/>
      <c r="BS77" s="299"/>
      <c r="BT77" s="299"/>
      <c r="BU77" s="299"/>
      <c r="BV77" s="299"/>
      <c r="BW77" s="542"/>
      <c r="BX77" s="542"/>
      <c r="BY77" s="542"/>
      <c r="BZ77" s="542"/>
      <c r="CA77" s="426"/>
      <c r="CB77" s="315"/>
      <c r="CC77" s="315"/>
      <c r="CD77" s="542"/>
      <c r="CE77" s="542"/>
      <c r="CF77" s="542"/>
      <c r="CG77" s="542"/>
      <c r="CH77" s="542"/>
      <c r="CI77" s="542"/>
      <c r="CJ77" s="542"/>
      <c r="CK77" s="542"/>
      <c r="CL77" s="542"/>
      <c r="CM77" s="542"/>
    </row>
    <row r="78" spans="2:91" ht="9" customHeight="1" thickBot="1">
      <c r="B78" s="828" t="s">
        <v>59</v>
      </c>
      <c r="C78" s="829"/>
      <c r="D78" s="829"/>
      <c r="E78" s="829"/>
      <c r="F78" s="829"/>
      <c r="G78" s="830"/>
      <c r="H78" s="478" t="str">
        <f>B82</f>
        <v>チーム</v>
      </c>
      <c r="I78" s="479"/>
      <c r="J78" s="479"/>
      <c r="K78" s="479"/>
      <c r="L78" s="479"/>
      <c r="M78" s="479"/>
      <c r="N78" s="479"/>
      <c r="O78" s="479"/>
      <c r="P78" s="479"/>
      <c r="Q78" s="479"/>
      <c r="R78" s="478" t="str">
        <f>B88</f>
        <v>うさかめ</v>
      </c>
      <c r="S78" s="479"/>
      <c r="T78" s="479"/>
      <c r="U78" s="479"/>
      <c r="V78" s="479"/>
      <c r="W78" s="479"/>
      <c r="X78" s="479"/>
      <c r="Y78" s="479"/>
      <c r="Z78" s="479"/>
      <c r="AA78" s="499"/>
      <c r="AB78" s="478" t="str">
        <f>B94</f>
        <v>フレンズ</v>
      </c>
      <c r="AC78" s="479"/>
      <c r="AD78" s="479"/>
      <c r="AE78" s="479"/>
      <c r="AF78" s="479"/>
      <c r="AG78" s="479"/>
      <c r="AH78" s="479"/>
      <c r="AI78" s="479"/>
      <c r="AJ78" s="479"/>
      <c r="AK78" s="499"/>
      <c r="AL78" s="276"/>
      <c r="AM78" s="869" t="s">
        <v>3</v>
      </c>
      <c r="AN78" s="870"/>
      <c r="AO78" s="870"/>
      <c r="AP78" s="870"/>
      <c r="AQ78" s="870"/>
      <c r="AR78" s="870"/>
      <c r="AS78" s="870"/>
      <c r="AT78" s="871"/>
      <c r="AU78" s="371"/>
      <c r="AV78" s="542"/>
      <c r="AW78" s="542"/>
      <c r="AX78" s="542"/>
      <c r="AY78" s="542"/>
      <c r="AZ78" s="542"/>
      <c r="BA78" s="542"/>
      <c r="BB78" s="542"/>
      <c r="BC78" s="542"/>
      <c r="BD78" s="346"/>
      <c r="BE78" s="402"/>
      <c r="BF78" s="398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542"/>
      <c r="BX78" s="542"/>
      <c r="BY78" s="542"/>
      <c r="BZ78" s="542"/>
      <c r="CA78" s="422"/>
      <c r="CB78" s="423"/>
      <c r="CC78" s="423"/>
      <c r="CD78" s="542"/>
      <c r="CE78" s="542"/>
      <c r="CF78" s="542"/>
      <c r="CG78" s="542"/>
      <c r="CH78" s="542"/>
      <c r="CI78" s="542"/>
      <c r="CJ78" s="542"/>
      <c r="CK78" s="542"/>
      <c r="CL78" s="542"/>
      <c r="CM78" s="542"/>
    </row>
    <row r="79" spans="2:95" ht="9" customHeight="1">
      <c r="B79" s="831"/>
      <c r="C79" s="832"/>
      <c r="D79" s="832"/>
      <c r="E79" s="832"/>
      <c r="F79" s="832"/>
      <c r="G79" s="833"/>
      <c r="H79" s="480"/>
      <c r="I79" s="481"/>
      <c r="J79" s="481"/>
      <c r="K79" s="481"/>
      <c r="L79" s="481"/>
      <c r="M79" s="481"/>
      <c r="N79" s="481"/>
      <c r="O79" s="481"/>
      <c r="P79" s="481"/>
      <c r="Q79" s="481"/>
      <c r="R79" s="480"/>
      <c r="S79" s="481"/>
      <c r="T79" s="481"/>
      <c r="U79" s="481"/>
      <c r="V79" s="481"/>
      <c r="W79" s="481"/>
      <c r="X79" s="481"/>
      <c r="Y79" s="481"/>
      <c r="Z79" s="481"/>
      <c r="AA79" s="492"/>
      <c r="AB79" s="480"/>
      <c r="AC79" s="481"/>
      <c r="AD79" s="481"/>
      <c r="AE79" s="481"/>
      <c r="AF79" s="481"/>
      <c r="AG79" s="481"/>
      <c r="AH79" s="481"/>
      <c r="AI79" s="481"/>
      <c r="AJ79" s="481"/>
      <c r="AK79" s="492"/>
      <c r="AL79" s="277"/>
      <c r="AM79" s="727"/>
      <c r="AN79" s="728"/>
      <c r="AO79" s="728"/>
      <c r="AP79" s="728"/>
      <c r="AQ79" s="728"/>
      <c r="AR79" s="728"/>
      <c r="AS79" s="728"/>
      <c r="AT79" s="729"/>
      <c r="AU79" s="371"/>
      <c r="AV79" s="542"/>
      <c r="AW79" s="542"/>
      <c r="AX79" s="542"/>
      <c r="AY79" s="542"/>
      <c r="AZ79" s="542"/>
      <c r="BA79" s="542"/>
      <c r="BB79" s="542"/>
      <c r="BC79" s="542"/>
      <c r="BD79" s="381"/>
      <c r="BE79" s="381"/>
      <c r="BF79" s="403"/>
      <c r="BG79" s="403"/>
      <c r="BH79" s="403"/>
      <c r="BI79" s="403"/>
      <c r="BJ79" s="404"/>
      <c r="BW79" s="334"/>
      <c r="BX79" s="334"/>
      <c r="BY79" s="334"/>
      <c r="BZ79" s="334"/>
      <c r="CA79" s="427"/>
      <c r="CB79" s="341"/>
      <c r="CC79" s="341"/>
      <c r="CD79" s="542"/>
      <c r="CE79" s="542"/>
      <c r="CF79" s="542"/>
      <c r="CG79" s="542"/>
      <c r="CH79" s="542"/>
      <c r="CI79" s="542"/>
      <c r="CJ79" s="542"/>
      <c r="CK79" s="542"/>
      <c r="CL79" s="542"/>
      <c r="CM79" s="542"/>
      <c r="CO79" s="341"/>
      <c r="CP79" s="341"/>
      <c r="CQ79" s="341"/>
    </row>
    <row r="80" spans="2:95" ht="9" customHeight="1">
      <c r="B80" s="831"/>
      <c r="C80" s="832"/>
      <c r="D80" s="832"/>
      <c r="E80" s="832"/>
      <c r="F80" s="832"/>
      <c r="G80" s="833"/>
      <c r="H80" s="480" t="str">
        <f>B85</f>
        <v>JUNKO</v>
      </c>
      <c r="I80" s="481"/>
      <c r="J80" s="481"/>
      <c r="K80" s="481"/>
      <c r="L80" s="481"/>
      <c r="M80" s="481"/>
      <c r="N80" s="481"/>
      <c r="O80" s="481"/>
      <c r="P80" s="481"/>
      <c r="Q80" s="481"/>
      <c r="R80" s="480"/>
      <c r="S80" s="481"/>
      <c r="T80" s="481"/>
      <c r="U80" s="481"/>
      <c r="V80" s="481"/>
      <c r="W80" s="481"/>
      <c r="X80" s="481"/>
      <c r="Y80" s="481"/>
      <c r="Z80" s="481"/>
      <c r="AA80" s="492"/>
      <c r="AB80" s="480" t="str">
        <f>B97</f>
        <v>O</v>
      </c>
      <c r="AC80" s="481"/>
      <c r="AD80" s="481"/>
      <c r="AE80" s="481"/>
      <c r="AF80" s="481"/>
      <c r="AG80" s="481"/>
      <c r="AH80" s="481"/>
      <c r="AI80" s="481"/>
      <c r="AJ80" s="481"/>
      <c r="AK80" s="492"/>
      <c r="AL80" s="277"/>
      <c r="AM80" s="727" t="s">
        <v>5</v>
      </c>
      <c r="AN80" s="728"/>
      <c r="AO80" s="728"/>
      <c r="AP80" s="728"/>
      <c r="AQ80" s="728"/>
      <c r="AR80" s="728"/>
      <c r="AS80" s="728"/>
      <c r="AT80" s="729"/>
      <c r="AU80" s="291"/>
      <c r="AV80" s="341"/>
      <c r="AW80" s="341"/>
      <c r="AX80" s="341"/>
      <c r="AY80" s="341"/>
      <c r="AZ80" s="341"/>
      <c r="BA80" s="341"/>
      <c r="BB80" s="341"/>
      <c r="BF80" s="403"/>
      <c r="BG80" s="403"/>
      <c r="BH80" s="403"/>
      <c r="BI80" s="403"/>
      <c r="BJ80" s="404"/>
      <c r="BW80" s="334"/>
      <c r="BX80" s="334"/>
      <c r="BY80" s="334"/>
      <c r="BZ80" s="334"/>
      <c r="CA80" s="404"/>
      <c r="CO80" s="341"/>
      <c r="CP80" s="341"/>
      <c r="CQ80" s="341"/>
    </row>
    <row r="81" spans="2:95" ht="9" customHeight="1">
      <c r="B81" s="834"/>
      <c r="C81" s="835"/>
      <c r="D81" s="835"/>
      <c r="E81" s="835"/>
      <c r="F81" s="835"/>
      <c r="G81" s="836"/>
      <c r="H81" s="493"/>
      <c r="I81" s="494"/>
      <c r="J81" s="494"/>
      <c r="K81" s="494"/>
      <c r="L81" s="494"/>
      <c r="M81" s="494"/>
      <c r="N81" s="494"/>
      <c r="O81" s="494"/>
      <c r="P81" s="494"/>
      <c r="Q81" s="494"/>
      <c r="R81" s="493"/>
      <c r="S81" s="494"/>
      <c r="T81" s="494"/>
      <c r="U81" s="494"/>
      <c r="V81" s="494"/>
      <c r="W81" s="494"/>
      <c r="X81" s="494"/>
      <c r="Y81" s="494"/>
      <c r="Z81" s="494"/>
      <c r="AA81" s="495"/>
      <c r="AB81" s="493"/>
      <c r="AC81" s="494"/>
      <c r="AD81" s="494"/>
      <c r="AE81" s="494"/>
      <c r="AF81" s="494"/>
      <c r="AG81" s="494"/>
      <c r="AH81" s="494"/>
      <c r="AI81" s="494"/>
      <c r="AJ81" s="494"/>
      <c r="AK81" s="495"/>
      <c r="AL81" s="278"/>
      <c r="AM81" s="730"/>
      <c r="AN81" s="731"/>
      <c r="AO81" s="731"/>
      <c r="AP81" s="731"/>
      <c r="AQ81" s="731"/>
      <c r="AR81" s="731"/>
      <c r="AS81" s="731"/>
      <c r="AT81" s="732"/>
      <c r="AU81" s="371"/>
      <c r="AV81" s="297"/>
      <c r="AW81" s="341"/>
      <c r="AX81" s="341"/>
      <c r="AY81" s="341"/>
      <c r="AZ81" s="341"/>
      <c r="BA81" s="341"/>
      <c r="BB81" s="341"/>
      <c r="BF81" s="403"/>
      <c r="BG81" s="403"/>
      <c r="BH81" s="403"/>
      <c r="BI81" s="403"/>
      <c r="BK81" s="959" t="s">
        <v>60</v>
      </c>
      <c r="BL81" s="959"/>
      <c r="BM81" s="959"/>
      <c r="BN81" s="959"/>
      <c r="BO81" s="959"/>
      <c r="BP81" s="959"/>
      <c r="BQ81" s="959"/>
      <c r="BR81" s="959"/>
      <c r="BS81" s="959"/>
      <c r="BT81" s="959"/>
      <c r="BU81" s="959"/>
      <c r="BV81" s="959"/>
      <c r="BW81" s="959"/>
      <c r="BX81" s="334"/>
      <c r="BY81" s="334"/>
      <c r="BZ81" s="334"/>
      <c r="CA81" s="404"/>
      <c r="CO81" s="341"/>
      <c r="CP81" s="341"/>
      <c r="CQ81" s="341"/>
    </row>
    <row r="82" spans="1:95" ht="9" customHeight="1">
      <c r="A82" s="457">
        <f>AQ85</f>
        <v>1</v>
      </c>
      <c r="B82" s="794" t="s">
        <v>27</v>
      </c>
      <c r="C82" s="496"/>
      <c r="D82" s="496"/>
      <c r="E82" s="496"/>
      <c r="F82" s="496"/>
      <c r="G82" s="497"/>
      <c r="H82" s="467">
        <f>IF(W85="③","丸付数字は試合順序","")</f>
      </c>
      <c r="I82" s="468"/>
      <c r="J82" s="468"/>
      <c r="K82" s="468"/>
      <c r="L82" s="468"/>
      <c r="M82" s="468"/>
      <c r="N82" s="468"/>
      <c r="O82" s="468"/>
      <c r="P82" s="468"/>
      <c r="Q82" s="469"/>
      <c r="R82" s="623" t="str">
        <f>IF(U85="","③",IF(R84=2,"②",IF(R84=3,"③",R84)))</f>
        <v>③</v>
      </c>
      <c r="S82" s="609"/>
      <c r="T82" s="476" t="s">
        <v>7</v>
      </c>
      <c r="U82" s="609">
        <f>IF(U85="","",3-R84)</f>
        <v>0</v>
      </c>
      <c r="V82" s="609"/>
      <c r="W82" s="496" t="s">
        <v>8</v>
      </c>
      <c r="X82" s="496"/>
      <c r="Y82" s="498" t="s">
        <v>7</v>
      </c>
      <c r="Z82" s="496">
        <v>5</v>
      </c>
      <c r="AA82" s="497"/>
      <c r="AB82" s="623" t="str">
        <f>IF(AE85="","②",IF(AB84=2,"②",IF(AB84=3,"③",AB84)))</f>
        <v>③</v>
      </c>
      <c r="AC82" s="609"/>
      <c r="AD82" s="476" t="s">
        <v>7</v>
      </c>
      <c r="AE82" s="609">
        <f>IF(AE85="","",(3-AB84))</f>
        <v>0</v>
      </c>
      <c r="AF82" s="609"/>
      <c r="AG82" s="496" t="s">
        <v>8</v>
      </c>
      <c r="AH82" s="496"/>
      <c r="AI82" s="498" t="s">
        <v>7</v>
      </c>
      <c r="AJ82" s="496">
        <v>3</v>
      </c>
      <c r="AK82" s="497"/>
      <c r="AL82" s="259">
        <f>R84+AB84</f>
        <v>6</v>
      </c>
      <c r="AM82" s="510">
        <f>IF(W85="③","",COUNTIF(R82:AF84,"③*")+COUNTIF(R82:AK84,"②*"))</f>
        <v>2</v>
      </c>
      <c r="AN82" s="511"/>
      <c r="AO82" s="511"/>
      <c r="AP82" s="511"/>
      <c r="AQ82" s="514">
        <f>IF(W85="③","",2-AM82)</f>
        <v>0</v>
      </c>
      <c r="AR82" s="514"/>
      <c r="AS82" s="514"/>
      <c r="AT82" s="515"/>
      <c r="AU82" s="371"/>
      <c r="AV82" s="297"/>
      <c r="AW82" s="341"/>
      <c r="AX82" s="341"/>
      <c r="AY82" s="341"/>
      <c r="AZ82" s="341"/>
      <c r="BA82" s="341"/>
      <c r="BB82" s="341"/>
      <c r="BF82" s="403"/>
      <c r="BG82" s="403"/>
      <c r="BH82" s="403"/>
      <c r="BI82" s="403"/>
      <c r="BK82" s="959"/>
      <c r="BL82" s="959"/>
      <c r="BM82" s="959"/>
      <c r="BN82" s="959"/>
      <c r="BO82" s="959"/>
      <c r="BP82" s="959"/>
      <c r="BQ82" s="959"/>
      <c r="BR82" s="959"/>
      <c r="BS82" s="959"/>
      <c r="BT82" s="959"/>
      <c r="BU82" s="959"/>
      <c r="BV82" s="959"/>
      <c r="BW82" s="959"/>
      <c r="BX82" s="404"/>
      <c r="BY82" s="404"/>
      <c r="BZ82" s="404"/>
      <c r="CA82" s="404"/>
      <c r="CB82" s="741"/>
      <c r="CC82" s="741"/>
      <c r="CD82" s="741"/>
      <c r="CE82" s="741"/>
      <c r="CF82" s="741"/>
      <c r="CG82" s="741"/>
      <c r="CH82" s="741"/>
      <c r="CI82" s="741"/>
      <c r="CJ82" s="741"/>
      <c r="CK82" s="741"/>
      <c r="CL82" s="741"/>
      <c r="CM82" s="741"/>
      <c r="CN82" s="741"/>
      <c r="CO82" s="341"/>
      <c r="CQ82" s="341"/>
    </row>
    <row r="83" spans="1:95" ht="9" customHeight="1">
      <c r="A83" s="458"/>
      <c r="B83" s="688"/>
      <c r="C83" s="484"/>
      <c r="D83" s="484"/>
      <c r="E83" s="484"/>
      <c r="F83" s="484"/>
      <c r="G83" s="485"/>
      <c r="H83" s="470"/>
      <c r="I83" s="471"/>
      <c r="J83" s="471"/>
      <c r="K83" s="471"/>
      <c r="L83" s="471"/>
      <c r="M83" s="471"/>
      <c r="N83" s="471"/>
      <c r="O83" s="471"/>
      <c r="P83" s="471"/>
      <c r="Q83" s="472"/>
      <c r="R83" s="604"/>
      <c r="S83" s="486"/>
      <c r="T83" s="477"/>
      <c r="U83" s="486"/>
      <c r="V83" s="486"/>
      <c r="W83" s="484"/>
      <c r="X83" s="484"/>
      <c r="Y83" s="464"/>
      <c r="Z83" s="484"/>
      <c r="AA83" s="485"/>
      <c r="AB83" s="604"/>
      <c r="AC83" s="486"/>
      <c r="AD83" s="477"/>
      <c r="AE83" s="486"/>
      <c r="AF83" s="486"/>
      <c r="AG83" s="484"/>
      <c r="AH83" s="484"/>
      <c r="AI83" s="464"/>
      <c r="AJ83" s="484"/>
      <c r="AK83" s="485"/>
      <c r="AL83" s="260"/>
      <c r="AM83" s="512"/>
      <c r="AN83" s="513"/>
      <c r="AO83" s="513"/>
      <c r="AP83" s="513"/>
      <c r="AQ83" s="516"/>
      <c r="AR83" s="516"/>
      <c r="AS83" s="516"/>
      <c r="AT83" s="517"/>
      <c r="AU83" s="371"/>
      <c r="AV83" s="291"/>
      <c r="BF83" s="403"/>
      <c r="BG83" s="403"/>
      <c r="BH83" s="403"/>
      <c r="BI83" s="403"/>
      <c r="BK83" s="959"/>
      <c r="BL83" s="959"/>
      <c r="BM83" s="959"/>
      <c r="BN83" s="959"/>
      <c r="BO83" s="959"/>
      <c r="BP83" s="959"/>
      <c r="BQ83" s="959"/>
      <c r="BR83" s="959"/>
      <c r="BS83" s="959"/>
      <c r="BT83" s="959"/>
      <c r="BU83" s="959"/>
      <c r="BV83" s="959"/>
      <c r="BW83" s="959"/>
      <c r="BX83" s="404"/>
      <c r="BY83" s="404"/>
      <c r="BZ83" s="404"/>
      <c r="CA83" s="404"/>
      <c r="CB83" s="741"/>
      <c r="CC83" s="741"/>
      <c r="CD83" s="741"/>
      <c r="CE83" s="741"/>
      <c r="CF83" s="741"/>
      <c r="CG83" s="741"/>
      <c r="CH83" s="741"/>
      <c r="CI83" s="741"/>
      <c r="CJ83" s="741"/>
      <c r="CK83" s="741"/>
      <c r="CL83" s="741"/>
      <c r="CM83" s="741"/>
      <c r="CN83" s="741"/>
      <c r="CO83" s="341"/>
      <c r="CP83" s="341"/>
      <c r="CQ83" s="341"/>
    </row>
    <row r="84" spans="1:95" ht="3.75" customHeight="1" hidden="1">
      <c r="A84" s="458"/>
      <c r="B84" s="688"/>
      <c r="C84" s="484"/>
      <c r="D84" s="484"/>
      <c r="E84" s="484"/>
      <c r="F84" s="484"/>
      <c r="G84" s="485"/>
      <c r="H84" s="470"/>
      <c r="I84" s="471"/>
      <c r="J84" s="471"/>
      <c r="K84" s="471"/>
      <c r="L84" s="471"/>
      <c r="M84" s="471"/>
      <c r="N84" s="471"/>
      <c r="O84" s="471"/>
      <c r="P84" s="471"/>
      <c r="Q84" s="472"/>
      <c r="R84" s="261">
        <f>COUNTIF(R85,"⑥")+COUNTIF(W82,"⑥")+COUNTIF(W85,"⑥")</f>
        <v>3</v>
      </c>
      <c r="S84" s="272"/>
      <c r="T84" s="273"/>
      <c r="U84" s="272"/>
      <c r="V84" s="272"/>
      <c r="W84" s="262" t="str">
        <f>IF(W82="⑥","6",W82)</f>
        <v>6</v>
      </c>
      <c r="X84" s="262"/>
      <c r="Y84" s="274"/>
      <c r="Z84" s="262"/>
      <c r="AA84" s="282"/>
      <c r="AB84" s="261">
        <f>COUNTIF(AB85:AH86,"⑥")+COUNTIF(AG82,"⑥")</f>
        <v>3</v>
      </c>
      <c r="AC84" s="272"/>
      <c r="AD84" s="273"/>
      <c r="AE84" s="272"/>
      <c r="AF84" s="272"/>
      <c r="AG84" s="262" t="str">
        <f>IF(AG82="⑥","6",AG82)</f>
        <v>6</v>
      </c>
      <c r="AH84" s="262"/>
      <c r="AI84" s="274"/>
      <c r="AJ84" s="262"/>
      <c r="AK84" s="282"/>
      <c r="AL84" s="262"/>
      <c r="AM84" s="512"/>
      <c r="AN84" s="513"/>
      <c r="AO84" s="513"/>
      <c r="AP84" s="513"/>
      <c r="AQ84" s="516"/>
      <c r="AR84" s="516"/>
      <c r="AS84" s="516"/>
      <c r="AT84" s="517"/>
      <c r="AU84" s="371"/>
      <c r="AV84" s="291"/>
      <c r="BF84" s="403"/>
      <c r="BG84" s="403"/>
      <c r="BH84" s="403"/>
      <c r="BI84" s="403"/>
      <c r="BQ84" s="324"/>
      <c r="BR84" s="324"/>
      <c r="BS84" s="324"/>
      <c r="BT84" s="324"/>
      <c r="BU84" s="324"/>
      <c r="BV84" s="324"/>
      <c r="BW84" s="404"/>
      <c r="BX84" s="404"/>
      <c r="BY84" s="404"/>
      <c r="BZ84" s="404"/>
      <c r="CA84" s="404"/>
      <c r="CB84" s="741"/>
      <c r="CC84" s="741"/>
      <c r="CD84" s="741"/>
      <c r="CE84" s="741"/>
      <c r="CF84" s="741"/>
      <c r="CG84" s="741"/>
      <c r="CH84" s="741"/>
      <c r="CI84" s="741"/>
      <c r="CJ84" s="741"/>
      <c r="CK84" s="741"/>
      <c r="CL84" s="741"/>
      <c r="CM84" s="741"/>
      <c r="CN84" s="741"/>
      <c r="CO84" s="428"/>
      <c r="CP84" s="341"/>
      <c r="CQ84" s="341"/>
    </row>
    <row r="85" spans="2:95" ht="9" customHeight="1">
      <c r="B85" s="688" t="s">
        <v>61</v>
      </c>
      <c r="C85" s="484"/>
      <c r="D85" s="484"/>
      <c r="E85" s="484"/>
      <c r="F85" s="484"/>
      <c r="G85" s="484"/>
      <c r="H85" s="470"/>
      <c r="I85" s="471"/>
      <c r="J85" s="471"/>
      <c r="K85" s="471"/>
      <c r="L85" s="471"/>
      <c r="M85" s="471"/>
      <c r="N85" s="471"/>
      <c r="O85" s="471"/>
      <c r="P85" s="471"/>
      <c r="Q85" s="472"/>
      <c r="R85" s="650" t="s">
        <v>8</v>
      </c>
      <c r="S85" s="484"/>
      <c r="T85" s="464" t="s">
        <v>7</v>
      </c>
      <c r="U85" s="484">
        <v>0</v>
      </c>
      <c r="V85" s="484"/>
      <c r="W85" s="484" t="s">
        <v>8</v>
      </c>
      <c r="X85" s="484"/>
      <c r="Y85" s="464" t="s">
        <v>7</v>
      </c>
      <c r="Z85" s="484">
        <v>2</v>
      </c>
      <c r="AA85" s="485"/>
      <c r="AB85" s="650" t="s">
        <v>8</v>
      </c>
      <c r="AC85" s="484"/>
      <c r="AD85" s="464" t="s">
        <v>7</v>
      </c>
      <c r="AE85" s="484">
        <v>1</v>
      </c>
      <c r="AF85" s="484"/>
      <c r="AG85" s="484" t="s">
        <v>8</v>
      </c>
      <c r="AH85" s="484"/>
      <c r="AI85" s="464" t="s">
        <v>7</v>
      </c>
      <c r="AJ85" s="484">
        <v>5</v>
      </c>
      <c r="AK85" s="485"/>
      <c r="AL85" s="260"/>
      <c r="AM85" s="817">
        <f>IF(W85="③","",IF(AM82=AM94,((W84+W87+R87+AG84+AB87+AG87)/(R87+W84+W87+AG84+AG87+AB87+Z82+Z85+U85+AJ82+AJ85+AE85)),""))</f>
      </c>
      <c r="AN85" s="818"/>
      <c r="AO85" s="818"/>
      <c r="AP85" s="818"/>
      <c r="AQ85" s="819">
        <f>IF(W85="③","",IF(AND(COUNTIF(AM82:AP96,1)=3,COUNTIF(AL82:AL94,3)=3),RANK(AM85,AM85:AP99)-2,IF(COUNTIF(AM82:AP96,1)=3,RANK(AL82,AL82:AL94),RANK(AM82,AM82:AP96))))</f>
        <v>1</v>
      </c>
      <c r="AR85" s="819"/>
      <c r="AS85" s="819"/>
      <c r="AT85" s="820"/>
      <c r="AU85" s="291"/>
      <c r="AV85" s="542" t="s">
        <v>62</v>
      </c>
      <c r="AW85" s="542"/>
      <c r="AX85" s="542"/>
      <c r="AY85" s="542"/>
      <c r="AZ85" s="542"/>
      <c r="BA85" s="542"/>
      <c r="BB85" s="542"/>
      <c r="BC85" s="542"/>
      <c r="BD85" s="326"/>
      <c r="BE85" s="324"/>
      <c r="BF85" s="324"/>
      <c r="BG85" s="324"/>
      <c r="BH85" s="324"/>
      <c r="BI85" s="324"/>
      <c r="BJ85" s="324"/>
      <c r="BW85" s="340"/>
      <c r="BX85" s="340"/>
      <c r="BY85" s="340"/>
      <c r="BZ85" s="340"/>
      <c r="CA85" s="340"/>
      <c r="CB85" s="340"/>
      <c r="CC85" s="340"/>
      <c r="CD85" s="340"/>
      <c r="CE85" s="876" t="s">
        <v>63</v>
      </c>
      <c r="CF85" s="876"/>
      <c r="CG85" s="876"/>
      <c r="CH85" s="876"/>
      <c r="CI85" s="876"/>
      <c r="CJ85" s="876"/>
      <c r="CK85" s="876"/>
      <c r="CL85" s="876"/>
      <c r="CM85" s="876"/>
      <c r="CN85" s="876"/>
      <c r="CO85" s="428"/>
      <c r="CP85" s="341"/>
      <c r="CQ85" s="341"/>
    </row>
    <row r="86" spans="2:95" ht="12.75" customHeight="1">
      <c r="B86" s="688"/>
      <c r="C86" s="484"/>
      <c r="D86" s="484"/>
      <c r="E86" s="484"/>
      <c r="F86" s="484"/>
      <c r="G86" s="484"/>
      <c r="H86" s="470"/>
      <c r="I86" s="471"/>
      <c r="J86" s="471"/>
      <c r="K86" s="471"/>
      <c r="L86" s="471"/>
      <c r="M86" s="471"/>
      <c r="N86" s="471"/>
      <c r="O86" s="471"/>
      <c r="P86" s="471"/>
      <c r="Q86" s="472"/>
      <c r="R86" s="650"/>
      <c r="S86" s="484"/>
      <c r="T86" s="464"/>
      <c r="U86" s="484"/>
      <c r="V86" s="484"/>
      <c r="W86" s="484"/>
      <c r="X86" s="484"/>
      <c r="Y86" s="464"/>
      <c r="Z86" s="484"/>
      <c r="AA86" s="485"/>
      <c r="AB86" s="650"/>
      <c r="AC86" s="484"/>
      <c r="AD86" s="464"/>
      <c r="AE86" s="484"/>
      <c r="AF86" s="484"/>
      <c r="AG86" s="484"/>
      <c r="AH86" s="484"/>
      <c r="AI86" s="464"/>
      <c r="AJ86" s="484"/>
      <c r="AK86" s="485"/>
      <c r="AL86" s="260"/>
      <c r="AM86" s="817"/>
      <c r="AN86" s="818"/>
      <c r="AO86" s="818"/>
      <c r="AP86" s="818"/>
      <c r="AQ86" s="819"/>
      <c r="AR86" s="819"/>
      <c r="AS86" s="819"/>
      <c r="AT86" s="820"/>
      <c r="AU86" s="291"/>
      <c r="AV86" s="542"/>
      <c r="AW86" s="542"/>
      <c r="AX86" s="542"/>
      <c r="AY86" s="542"/>
      <c r="AZ86" s="542"/>
      <c r="BA86" s="542"/>
      <c r="BB86" s="542"/>
      <c r="BC86" s="542"/>
      <c r="BD86" s="346"/>
      <c r="BE86" s="346"/>
      <c r="BF86" s="346"/>
      <c r="BG86" s="326"/>
      <c r="BH86" s="326"/>
      <c r="BI86" s="327"/>
      <c r="BJ86" s="327"/>
      <c r="BL86" s="958" t="s">
        <v>44</v>
      </c>
      <c r="BM86" s="958"/>
      <c r="BN86" s="958"/>
      <c r="BO86" s="958"/>
      <c r="BP86" s="958"/>
      <c r="BQ86" s="958"/>
      <c r="BR86" s="958"/>
      <c r="BS86" s="958"/>
      <c r="BT86" s="958"/>
      <c r="BU86" s="958"/>
      <c r="BV86" s="958"/>
      <c r="BW86" s="958"/>
      <c r="BX86" s="483"/>
      <c r="BY86" s="483"/>
      <c r="BZ86" s="483"/>
      <c r="CA86" s="279"/>
      <c r="CB86" s="429"/>
      <c r="CC86" s="429"/>
      <c r="CD86" s="429"/>
      <c r="CE86" s="876"/>
      <c r="CF86" s="876"/>
      <c r="CG86" s="876"/>
      <c r="CH86" s="876"/>
      <c r="CI86" s="876"/>
      <c r="CJ86" s="876"/>
      <c r="CK86" s="876"/>
      <c r="CL86" s="876"/>
      <c r="CM86" s="876"/>
      <c r="CN86" s="876"/>
      <c r="CO86" s="341"/>
      <c r="CP86" s="341"/>
      <c r="CQ86" s="341"/>
    </row>
    <row r="87" spans="2:95" ht="2.25" customHeight="1" hidden="1">
      <c r="B87" s="852"/>
      <c r="C87" s="853"/>
      <c r="D87" s="853"/>
      <c r="E87" s="853"/>
      <c r="F87" s="853"/>
      <c r="G87" s="853"/>
      <c r="H87" s="473"/>
      <c r="I87" s="474"/>
      <c r="J87" s="474"/>
      <c r="K87" s="474"/>
      <c r="L87" s="474"/>
      <c r="M87" s="474"/>
      <c r="N87" s="474"/>
      <c r="O87" s="474"/>
      <c r="P87" s="474"/>
      <c r="Q87" s="475"/>
      <c r="R87" s="262" t="str">
        <f>IF(R85="⑥","6",R85)</f>
        <v>6</v>
      </c>
      <c r="S87" s="366"/>
      <c r="T87" s="366"/>
      <c r="U87" s="366"/>
      <c r="V87" s="366"/>
      <c r="W87" s="262" t="str">
        <f>IF(W85="⑥","6",W85)</f>
        <v>6</v>
      </c>
      <c r="X87" s="262"/>
      <c r="Y87" s="262"/>
      <c r="Z87" s="262"/>
      <c r="AA87" s="282"/>
      <c r="AB87" s="262" t="str">
        <f>IF(AB85="⑥","6",AB85)</f>
        <v>6</v>
      </c>
      <c r="AC87" s="366"/>
      <c r="AD87" s="367"/>
      <c r="AE87" s="366"/>
      <c r="AF87" s="366"/>
      <c r="AG87" s="262" t="str">
        <f>IF(AG85="⑥","6",AG85)</f>
        <v>6</v>
      </c>
      <c r="AH87" s="262"/>
      <c r="AI87" s="274"/>
      <c r="AJ87" s="262"/>
      <c r="AK87" s="282"/>
      <c r="AL87" s="262"/>
      <c r="AM87" s="848"/>
      <c r="AN87" s="849"/>
      <c r="AO87" s="849"/>
      <c r="AP87" s="849"/>
      <c r="AQ87" s="850"/>
      <c r="AR87" s="850"/>
      <c r="AS87" s="850"/>
      <c r="AT87" s="851"/>
      <c r="AU87" s="291"/>
      <c r="AV87" s="542"/>
      <c r="AW87" s="542"/>
      <c r="AX87" s="542"/>
      <c r="AY87" s="542"/>
      <c r="AZ87" s="542"/>
      <c r="BA87" s="542"/>
      <c r="BB87" s="542"/>
      <c r="BC87" s="542"/>
      <c r="BD87" s="315"/>
      <c r="BE87" s="315"/>
      <c r="BF87" s="315"/>
      <c r="BG87" s="541"/>
      <c r="BH87" s="542"/>
      <c r="BI87" s="542"/>
      <c r="BJ87" s="542"/>
      <c r="BK87" s="329"/>
      <c r="BL87" s="958"/>
      <c r="BM87" s="958"/>
      <c r="BN87" s="958"/>
      <c r="BO87" s="958"/>
      <c r="BP87" s="958"/>
      <c r="BQ87" s="958"/>
      <c r="BR87" s="958"/>
      <c r="BS87" s="958"/>
      <c r="BT87" s="958"/>
      <c r="BU87" s="958"/>
      <c r="BV87" s="958"/>
      <c r="BW87" s="958"/>
      <c r="BX87" s="483"/>
      <c r="BY87" s="483"/>
      <c r="BZ87" s="483"/>
      <c r="CA87" s="430"/>
      <c r="CB87" s="431"/>
      <c r="CC87" s="315"/>
      <c r="CD87" s="413"/>
      <c r="CE87" s="876"/>
      <c r="CF87" s="876"/>
      <c r="CG87" s="876"/>
      <c r="CH87" s="876"/>
      <c r="CI87" s="876"/>
      <c r="CJ87" s="876"/>
      <c r="CK87" s="876"/>
      <c r="CL87" s="876"/>
      <c r="CM87" s="876"/>
      <c r="CN87" s="876"/>
      <c r="CO87" s="341"/>
      <c r="CP87" s="341"/>
      <c r="CQ87" s="341"/>
    </row>
    <row r="88" spans="1:95" ht="9" customHeight="1">
      <c r="A88" s="457">
        <f>AQ91</f>
        <v>3</v>
      </c>
      <c r="B88" s="794" t="s">
        <v>64</v>
      </c>
      <c r="C88" s="496"/>
      <c r="D88" s="496"/>
      <c r="E88" s="496"/>
      <c r="F88" s="496"/>
      <c r="G88" s="497"/>
      <c r="H88" s="568">
        <f>IF(H90=2,"②",IF(H90=3,"③",H90))</f>
        <v>0</v>
      </c>
      <c r="I88" s="482"/>
      <c r="J88" s="462" t="s">
        <v>7</v>
      </c>
      <c r="K88" s="482">
        <f>R84</f>
        <v>3</v>
      </c>
      <c r="L88" s="482"/>
      <c r="M88" s="482">
        <f>IF(M90=6,"⑥",M90)</f>
        <v>5</v>
      </c>
      <c r="N88" s="482"/>
      <c r="O88" s="462" t="s">
        <v>7</v>
      </c>
      <c r="P88" s="482" t="str">
        <f>W84</f>
        <v>6</v>
      </c>
      <c r="Q88" s="570"/>
      <c r="R88" s="859"/>
      <c r="S88" s="860"/>
      <c r="T88" s="860"/>
      <c r="U88" s="860"/>
      <c r="V88" s="860"/>
      <c r="W88" s="860"/>
      <c r="X88" s="860"/>
      <c r="Y88" s="860"/>
      <c r="Z88" s="860"/>
      <c r="AA88" s="861"/>
      <c r="AB88" s="568">
        <f>IF(AE91="","①",IF(AB90=2,"②",IF(AB90=3,"③",AB90)))</f>
        <v>1</v>
      </c>
      <c r="AC88" s="482"/>
      <c r="AD88" s="462" t="s">
        <v>7</v>
      </c>
      <c r="AE88" s="482">
        <f>IF(AE91="","",(3-AB90))</f>
        <v>2</v>
      </c>
      <c r="AF88" s="482"/>
      <c r="AG88" s="482">
        <v>4</v>
      </c>
      <c r="AH88" s="482"/>
      <c r="AI88" s="498" t="s">
        <v>7</v>
      </c>
      <c r="AJ88" s="496">
        <v>6</v>
      </c>
      <c r="AK88" s="497"/>
      <c r="AL88" s="259">
        <f>H90+AB90</f>
        <v>1</v>
      </c>
      <c r="AM88" s="510">
        <f>IF(W85="③","",COUNTIF(H88:AF90,"③*")+COUNTIF(H88:AK90,"②*"))</f>
        <v>0</v>
      </c>
      <c r="AN88" s="511"/>
      <c r="AO88" s="511"/>
      <c r="AP88" s="511"/>
      <c r="AQ88" s="514">
        <f>IF(W85="③","",2-AM88)</f>
        <v>2</v>
      </c>
      <c r="AR88" s="514"/>
      <c r="AS88" s="514"/>
      <c r="AT88" s="515"/>
      <c r="AU88" s="291"/>
      <c r="AV88" s="542"/>
      <c r="AW88" s="542"/>
      <c r="AX88" s="542"/>
      <c r="AY88" s="542"/>
      <c r="AZ88" s="542"/>
      <c r="BA88" s="542"/>
      <c r="BB88" s="542"/>
      <c r="BC88" s="542"/>
      <c r="BD88" s="382"/>
      <c r="BE88" s="648"/>
      <c r="BF88" s="648"/>
      <c r="BG88" s="541"/>
      <c r="BH88" s="542"/>
      <c r="BI88" s="542"/>
      <c r="BJ88" s="542"/>
      <c r="BK88" s="315"/>
      <c r="BL88" s="958"/>
      <c r="BM88" s="958"/>
      <c r="BN88" s="958"/>
      <c r="BO88" s="958"/>
      <c r="BP88" s="958"/>
      <c r="BQ88" s="958"/>
      <c r="BR88" s="958"/>
      <c r="BS88" s="958"/>
      <c r="BT88" s="958"/>
      <c r="BU88" s="958"/>
      <c r="BV88" s="958"/>
      <c r="BW88" s="958"/>
      <c r="BX88" s="547"/>
      <c r="BY88" s="547"/>
      <c r="BZ88" s="547"/>
      <c r="CA88" s="432"/>
      <c r="CB88" s="433"/>
      <c r="CC88" s="315"/>
      <c r="CD88" s="315"/>
      <c r="CE88" s="876"/>
      <c r="CF88" s="876"/>
      <c r="CG88" s="876"/>
      <c r="CH88" s="876"/>
      <c r="CI88" s="876"/>
      <c r="CJ88" s="876"/>
      <c r="CK88" s="876"/>
      <c r="CL88" s="876"/>
      <c r="CM88" s="876"/>
      <c r="CN88" s="876"/>
      <c r="CO88" s="341"/>
      <c r="CP88" s="341"/>
      <c r="CQ88" s="341"/>
    </row>
    <row r="89" spans="1:95" ht="11.25" customHeight="1">
      <c r="A89" s="458"/>
      <c r="B89" s="688"/>
      <c r="C89" s="484"/>
      <c r="D89" s="484"/>
      <c r="E89" s="484"/>
      <c r="F89" s="484"/>
      <c r="G89" s="485"/>
      <c r="H89" s="569"/>
      <c r="I89" s="483"/>
      <c r="J89" s="463"/>
      <c r="K89" s="483"/>
      <c r="L89" s="483"/>
      <c r="M89" s="483"/>
      <c r="N89" s="483"/>
      <c r="O89" s="463"/>
      <c r="P89" s="483"/>
      <c r="Q89" s="489"/>
      <c r="R89" s="862"/>
      <c r="S89" s="863"/>
      <c r="T89" s="863"/>
      <c r="U89" s="863"/>
      <c r="V89" s="863"/>
      <c r="W89" s="863"/>
      <c r="X89" s="863"/>
      <c r="Y89" s="863"/>
      <c r="Z89" s="863"/>
      <c r="AA89" s="864"/>
      <c r="AB89" s="569"/>
      <c r="AC89" s="483"/>
      <c r="AD89" s="463"/>
      <c r="AE89" s="483"/>
      <c r="AF89" s="483"/>
      <c r="AG89" s="483"/>
      <c r="AH89" s="483"/>
      <c r="AI89" s="464"/>
      <c r="AJ89" s="484"/>
      <c r="AK89" s="485"/>
      <c r="AL89" s="260"/>
      <c r="AM89" s="512"/>
      <c r="AN89" s="513"/>
      <c r="AO89" s="513"/>
      <c r="AP89" s="513"/>
      <c r="AQ89" s="516"/>
      <c r="AR89" s="516"/>
      <c r="AS89" s="516"/>
      <c r="AT89" s="517"/>
      <c r="AU89" s="291"/>
      <c r="AV89" s="542" t="s">
        <v>47</v>
      </c>
      <c r="AW89" s="542"/>
      <c r="AX89" s="542"/>
      <c r="AY89" s="542"/>
      <c r="AZ89" s="542"/>
      <c r="BA89" s="542"/>
      <c r="BB89" s="542"/>
      <c r="BC89" s="542"/>
      <c r="BD89" s="315"/>
      <c r="BE89" s="649"/>
      <c r="BF89" s="649"/>
      <c r="BG89" s="405"/>
      <c r="BH89" s="406"/>
      <c r="BI89" s="406"/>
      <c r="BJ89" s="407"/>
      <c r="BK89" s="299"/>
      <c r="BL89" s="299"/>
      <c r="BM89" s="299"/>
      <c r="BN89" s="334"/>
      <c r="BO89" s="334"/>
      <c r="BP89" s="334"/>
      <c r="BQ89" s="335"/>
      <c r="BR89" s="299"/>
      <c r="BS89" s="299"/>
      <c r="BT89" s="334"/>
      <c r="BU89" s="334"/>
      <c r="BV89" s="334"/>
      <c r="BW89" s="299"/>
      <c r="BX89" s="887" t="s">
        <v>48</v>
      </c>
      <c r="BY89" s="540"/>
      <c r="BZ89" s="540"/>
      <c r="CA89" s="540"/>
      <c r="CB89" s="426"/>
      <c r="CC89" s="315"/>
      <c r="CD89" s="315"/>
      <c r="CE89" s="876" t="str">
        <f>IF(W109="③","Ｅリーグ2位",VLOOKUP(2,A106:G120,2,FALSE))</f>
        <v>FUNNY</v>
      </c>
      <c r="CF89" s="876"/>
      <c r="CG89" s="876"/>
      <c r="CH89" s="876"/>
      <c r="CI89" s="876"/>
      <c r="CJ89" s="876"/>
      <c r="CK89" s="876"/>
      <c r="CL89" s="876"/>
      <c r="CM89" s="876"/>
      <c r="CN89" s="876"/>
      <c r="CO89" s="341"/>
      <c r="CP89" s="341"/>
      <c r="CQ89" s="341"/>
    </row>
    <row r="90" spans="1:95" ht="3.75" customHeight="1" hidden="1">
      <c r="A90" s="458"/>
      <c r="B90" s="688"/>
      <c r="C90" s="484"/>
      <c r="D90" s="484"/>
      <c r="E90" s="484"/>
      <c r="F90" s="484"/>
      <c r="G90" s="485"/>
      <c r="H90" s="267">
        <f>U82</f>
        <v>0</v>
      </c>
      <c r="I90" s="279"/>
      <c r="J90" s="280"/>
      <c r="K90" s="279"/>
      <c r="L90" s="279"/>
      <c r="M90" s="279">
        <f>Z82</f>
        <v>5</v>
      </c>
      <c r="N90" s="279"/>
      <c r="O90" s="280"/>
      <c r="P90" s="279"/>
      <c r="Q90" s="284"/>
      <c r="R90" s="862"/>
      <c r="S90" s="863"/>
      <c r="T90" s="863"/>
      <c r="U90" s="863"/>
      <c r="V90" s="863"/>
      <c r="W90" s="863"/>
      <c r="X90" s="863"/>
      <c r="Y90" s="863"/>
      <c r="Z90" s="863"/>
      <c r="AA90" s="864"/>
      <c r="AB90" s="267">
        <f>COUNTIF(AB91:AH92,"⑥")+COUNTIF(AG88,"⑥")</f>
        <v>1</v>
      </c>
      <c r="AC90" s="279"/>
      <c r="AD90" s="280"/>
      <c r="AE90" s="279"/>
      <c r="AF90" s="279"/>
      <c r="AG90" s="279">
        <f>IF(AG88="⑥","6",AG88)</f>
        <v>4</v>
      </c>
      <c r="AH90" s="279"/>
      <c r="AI90" s="274"/>
      <c r="AJ90" s="262"/>
      <c r="AK90" s="282"/>
      <c r="AL90" s="262"/>
      <c r="AM90" s="512"/>
      <c r="AN90" s="513"/>
      <c r="AO90" s="513"/>
      <c r="AP90" s="513"/>
      <c r="AQ90" s="516"/>
      <c r="AR90" s="516"/>
      <c r="AS90" s="516"/>
      <c r="AT90" s="517"/>
      <c r="AU90" s="291"/>
      <c r="AV90" s="542"/>
      <c r="AW90" s="542"/>
      <c r="AX90" s="542"/>
      <c r="AY90" s="542"/>
      <c r="AZ90" s="542"/>
      <c r="BA90" s="542"/>
      <c r="BB90" s="542"/>
      <c r="BC90" s="542"/>
      <c r="BD90" s="315"/>
      <c r="BE90" s="346"/>
      <c r="BF90" s="315"/>
      <c r="BG90" s="408"/>
      <c r="BH90" s="409"/>
      <c r="BI90" s="409"/>
      <c r="BJ90" s="410"/>
      <c r="BK90" s="299"/>
      <c r="BL90" s="334"/>
      <c r="BM90" s="334"/>
      <c r="BN90" s="334"/>
      <c r="BO90" s="334"/>
      <c r="BP90" s="334"/>
      <c r="BQ90" s="334"/>
      <c r="BR90" s="334"/>
      <c r="BS90" s="334"/>
      <c r="BT90" s="334"/>
      <c r="BU90" s="334"/>
      <c r="BV90" s="334"/>
      <c r="BW90" s="299"/>
      <c r="BX90" s="630"/>
      <c r="BY90" s="625"/>
      <c r="BZ90" s="625"/>
      <c r="CA90" s="625"/>
      <c r="CB90" s="426"/>
      <c r="CC90" s="315"/>
      <c r="CD90" s="299"/>
      <c r="CE90" s="876"/>
      <c r="CF90" s="876"/>
      <c r="CG90" s="876"/>
      <c r="CH90" s="876"/>
      <c r="CI90" s="876"/>
      <c r="CJ90" s="876"/>
      <c r="CK90" s="876"/>
      <c r="CL90" s="876"/>
      <c r="CM90" s="876"/>
      <c r="CN90" s="876"/>
      <c r="CO90" s="341"/>
      <c r="CP90" s="341"/>
      <c r="CQ90" s="341"/>
    </row>
    <row r="91" spans="2:95" ht="9" customHeight="1">
      <c r="B91" s="688"/>
      <c r="C91" s="484"/>
      <c r="D91" s="484"/>
      <c r="E91" s="484"/>
      <c r="F91" s="484"/>
      <c r="G91" s="485"/>
      <c r="H91" s="483">
        <f>IF(H93=6,"⑥",H93)</f>
        <v>0</v>
      </c>
      <c r="I91" s="483"/>
      <c r="J91" s="463" t="s">
        <v>7</v>
      </c>
      <c r="K91" s="483" t="str">
        <f>R87</f>
        <v>6</v>
      </c>
      <c r="L91" s="483"/>
      <c r="M91" s="483">
        <f>IF(M93=6,"⑥",M93)</f>
        <v>2</v>
      </c>
      <c r="N91" s="483"/>
      <c r="O91" s="463" t="s">
        <v>7</v>
      </c>
      <c r="P91" s="483" t="str">
        <f>W87</f>
        <v>6</v>
      </c>
      <c r="Q91" s="489"/>
      <c r="R91" s="862"/>
      <c r="S91" s="863"/>
      <c r="T91" s="863"/>
      <c r="U91" s="863"/>
      <c r="V91" s="863"/>
      <c r="W91" s="863"/>
      <c r="X91" s="863"/>
      <c r="Y91" s="863"/>
      <c r="Z91" s="863"/>
      <c r="AA91" s="864"/>
      <c r="AB91" s="569">
        <v>4</v>
      </c>
      <c r="AC91" s="483"/>
      <c r="AD91" s="463" t="s">
        <v>7</v>
      </c>
      <c r="AE91" s="483">
        <v>6</v>
      </c>
      <c r="AF91" s="483"/>
      <c r="AG91" s="483" t="s">
        <v>8</v>
      </c>
      <c r="AH91" s="483"/>
      <c r="AI91" s="464" t="s">
        <v>7</v>
      </c>
      <c r="AJ91" s="484">
        <v>5</v>
      </c>
      <c r="AK91" s="485"/>
      <c r="AL91" s="260"/>
      <c r="AM91" s="817">
        <f>IF(W85="③","",IF(AM88=AM82,((M90+M93+H93+AG90+AG93+AB93)/(AJ88+AJ91+AE91+P88+P91+K91+M90+M93+H93+AG90+AG93+AB93)),""))</f>
      </c>
      <c r="AN91" s="818"/>
      <c r="AO91" s="818"/>
      <c r="AP91" s="818"/>
      <c r="AQ91" s="819">
        <f>IF(W85="③","",IF(AND(COUNTIF(AM82:AP96,1)=3,COUNTIF(AL82:AL94,3)=3),RANK(AM91,AM85:AP99)-2,IF(COUNTIF(AM82:AP96,1)=3,RANK(AL88,AL88:AL99),RANK(AM88,AM82:AP96))))</f>
        <v>3</v>
      </c>
      <c r="AR91" s="819"/>
      <c r="AS91" s="819"/>
      <c r="AT91" s="820"/>
      <c r="AU91" s="291"/>
      <c r="AV91" s="542"/>
      <c r="AW91" s="542"/>
      <c r="AX91" s="542"/>
      <c r="AY91" s="542"/>
      <c r="AZ91" s="542"/>
      <c r="BA91" s="542"/>
      <c r="BB91" s="542"/>
      <c r="BC91" s="542"/>
      <c r="BD91" s="383"/>
      <c r="BE91" s="379"/>
      <c r="BF91" s="299"/>
      <c r="BG91" s="392"/>
      <c r="BH91" s="409"/>
      <c r="BI91" s="409"/>
      <c r="BJ91" s="410"/>
      <c r="BK91" s="299"/>
      <c r="BL91" s="299"/>
      <c r="BM91" s="299"/>
      <c r="BN91" s="299"/>
      <c r="BO91" s="299"/>
      <c r="BP91" s="299"/>
      <c r="BQ91" s="299"/>
      <c r="BR91" s="330"/>
      <c r="BS91" s="299"/>
      <c r="BT91" s="299"/>
      <c r="BU91" s="299"/>
      <c r="BV91" s="299"/>
      <c r="BW91" s="299"/>
      <c r="BX91" s="630"/>
      <c r="BY91" s="625"/>
      <c r="BZ91" s="625"/>
      <c r="CA91" s="625"/>
      <c r="CB91" s="434"/>
      <c r="CC91" s="380"/>
      <c r="CD91" s="380"/>
      <c r="CE91" s="876"/>
      <c r="CF91" s="876"/>
      <c r="CG91" s="876"/>
      <c r="CH91" s="876"/>
      <c r="CI91" s="876"/>
      <c r="CJ91" s="876"/>
      <c r="CK91" s="876"/>
      <c r="CL91" s="876"/>
      <c r="CM91" s="876"/>
      <c r="CN91" s="876"/>
      <c r="CO91" s="341"/>
      <c r="CP91" s="341"/>
      <c r="CQ91" s="341"/>
    </row>
    <row r="92" spans="2:95" ht="10.5" customHeight="1">
      <c r="B92" s="688"/>
      <c r="C92" s="484"/>
      <c r="D92" s="484"/>
      <c r="E92" s="484"/>
      <c r="F92" s="484"/>
      <c r="G92" s="485"/>
      <c r="H92" s="483"/>
      <c r="I92" s="483"/>
      <c r="J92" s="463"/>
      <c r="K92" s="483"/>
      <c r="L92" s="483"/>
      <c r="M92" s="483"/>
      <c r="N92" s="483"/>
      <c r="O92" s="463"/>
      <c r="P92" s="483"/>
      <c r="Q92" s="489"/>
      <c r="R92" s="862"/>
      <c r="S92" s="863"/>
      <c r="T92" s="863"/>
      <c r="U92" s="863"/>
      <c r="V92" s="863"/>
      <c r="W92" s="863"/>
      <c r="X92" s="863"/>
      <c r="Y92" s="863"/>
      <c r="Z92" s="863"/>
      <c r="AA92" s="864"/>
      <c r="AB92" s="569"/>
      <c r="AC92" s="483"/>
      <c r="AD92" s="463"/>
      <c r="AE92" s="483"/>
      <c r="AF92" s="483"/>
      <c r="AG92" s="483"/>
      <c r="AH92" s="483"/>
      <c r="AI92" s="464"/>
      <c r="AJ92" s="484"/>
      <c r="AK92" s="485"/>
      <c r="AL92" s="260"/>
      <c r="AM92" s="817"/>
      <c r="AN92" s="818"/>
      <c r="AO92" s="818"/>
      <c r="AP92" s="818"/>
      <c r="AQ92" s="819"/>
      <c r="AR92" s="819"/>
      <c r="AS92" s="819"/>
      <c r="AT92" s="820"/>
      <c r="AU92" s="291"/>
      <c r="AV92" s="542"/>
      <c r="AW92" s="542"/>
      <c r="AX92" s="542"/>
      <c r="AY92" s="542"/>
      <c r="AZ92" s="542"/>
      <c r="BA92" s="542"/>
      <c r="BB92" s="542"/>
      <c r="BC92" s="542"/>
      <c r="BD92" s="315"/>
      <c r="BE92" s="299"/>
      <c r="BF92" s="299"/>
      <c r="BG92" s="299"/>
      <c r="BH92" s="299"/>
      <c r="BI92" s="299"/>
      <c r="BJ92" s="299"/>
      <c r="BK92" s="398"/>
      <c r="BL92" s="299"/>
      <c r="BM92" s="299"/>
      <c r="BN92" s="299"/>
      <c r="BO92" s="299"/>
      <c r="BP92" s="299"/>
      <c r="BQ92" s="335"/>
      <c r="BR92" s="299"/>
      <c r="BS92" s="299"/>
      <c r="BT92" s="299"/>
      <c r="BU92" s="435"/>
      <c r="BV92" s="435"/>
      <c r="BW92" s="435"/>
      <c r="BX92" s="398"/>
      <c r="BY92" s="299"/>
      <c r="BZ92" s="299"/>
      <c r="CA92" s="299"/>
      <c r="CB92" s="315"/>
      <c r="CC92" s="315"/>
      <c r="CD92" s="315"/>
      <c r="CE92" s="876"/>
      <c r="CF92" s="876"/>
      <c r="CG92" s="876"/>
      <c r="CH92" s="876"/>
      <c r="CI92" s="876"/>
      <c r="CJ92" s="876"/>
      <c r="CK92" s="876"/>
      <c r="CL92" s="876"/>
      <c r="CM92" s="876"/>
      <c r="CN92" s="876"/>
      <c r="CO92" s="341"/>
      <c r="CP92" s="341"/>
      <c r="CQ92" s="341"/>
    </row>
    <row r="93" spans="2:95" ht="3.75" customHeight="1" hidden="1">
      <c r="B93" s="852"/>
      <c r="C93" s="853"/>
      <c r="D93" s="853"/>
      <c r="E93" s="853"/>
      <c r="F93" s="853"/>
      <c r="G93" s="854"/>
      <c r="H93" s="279">
        <f>U85</f>
        <v>0</v>
      </c>
      <c r="I93" s="279"/>
      <c r="J93" s="280"/>
      <c r="K93" s="279"/>
      <c r="L93" s="279"/>
      <c r="M93" s="279">
        <f>Z85</f>
        <v>2</v>
      </c>
      <c r="N93" s="279"/>
      <c r="O93" s="280"/>
      <c r="P93" s="279"/>
      <c r="Q93" s="284"/>
      <c r="R93" s="865"/>
      <c r="S93" s="866"/>
      <c r="T93" s="866"/>
      <c r="U93" s="866"/>
      <c r="V93" s="866"/>
      <c r="W93" s="866"/>
      <c r="X93" s="866"/>
      <c r="Y93" s="866"/>
      <c r="Z93" s="866"/>
      <c r="AA93" s="867"/>
      <c r="AB93" s="279">
        <f>IF(AB91="⑥","6",AB91)</f>
        <v>4</v>
      </c>
      <c r="AC93" s="288"/>
      <c r="AD93" s="288"/>
      <c r="AE93" s="288"/>
      <c r="AF93" s="288"/>
      <c r="AG93" s="279" t="str">
        <f>IF(AG91="⑥","6",AG91)</f>
        <v>6</v>
      </c>
      <c r="AH93" s="279"/>
      <c r="AI93" s="262"/>
      <c r="AJ93" s="262"/>
      <c r="AK93" s="282"/>
      <c r="AL93" s="262"/>
      <c r="AM93" s="848"/>
      <c r="AN93" s="849"/>
      <c r="AO93" s="849"/>
      <c r="AP93" s="849"/>
      <c r="AQ93" s="850"/>
      <c r="AR93" s="850"/>
      <c r="AS93" s="850"/>
      <c r="AT93" s="851"/>
      <c r="AU93" s="291"/>
      <c r="AV93" s="27"/>
      <c r="AW93" s="27"/>
      <c r="AX93" s="27"/>
      <c r="AY93" s="27"/>
      <c r="AZ93" s="27"/>
      <c r="BA93" s="27"/>
      <c r="BB93" s="27"/>
      <c r="BC93" s="299"/>
      <c r="BD93" s="315"/>
      <c r="BE93" s="299"/>
      <c r="BF93" s="299"/>
      <c r="BG93" s="542"/>
      <c r="BH93" s="542"/>
      <c r="BI93" s="542"/>
      <c r="BJ93" s="542"/>
      <c r="BK93" s="398"/>
      <c r="BL93" s="299"/>
      <c r="BM93" s="299"/>
      <c r="BN93" s="299"/>
      <c r="BO93" s="299"/>
      <c r="BP93" s="299"/>
      <c r="BQ93" s="335"/>
      <c r="BR93" s="299"/>
      <c r="BS93" s="299"/>
      <c r="BT93" s="299"/>
      <c r="BU93" s="435"/>
      <c r="BV93" s="435"/>
      <c r="BW93" s="435"/>
      <c r="BX93" s="630"/>
      <c r="BY93" s="542"/>
      <c r="BZ93" s="542"/>
      <c r="CA93" s="542"/>
      <c r="CB93" s="315"/>
      <c r="CC93" s="315"/>
      <c r="CD93" s="315"/>
      <c r="CE93" s="876"/>
      <c r="CF93" s="876"/>
      <c r="CG93" s="876"/>
      <c r="CH93" s="876"/>
      <c r="CI93" s="876"/>
      <c r="CJ93" s="876"/>
      <c r="CK93" s="876"/>
      <c r="CL93" s="876"/>
      <c r="CM93" s="876"/>
      <c r="CN93" s="876"/>
      <c r="CO93" s="341"/>
      <c r="CP93" s="341"/>
      <c r="CQ93" s="341"/>
    </row>
    <row r="94" spans="1:94" ht="9" customHeight="1">
      <c r="A94" s="457">
        <f>AQ97</f>
        <v>2</v>
      </c>
      <c r="B94" s="636" t="s">
        <v>15</v>
      </c>
      <c r="C94" s="490"/>
      <c r="D94" s="490"/>
      <c r="E94" s="490"/>
      <c r="F94" s="490"/>
      <c r="G94" s="491"/>
      <c r="H94" s="592">
        <f>IF(H96=2,"②",IF(H96=3,"③",H96))</f>
        <v>0</v>
      </c>
      <c r="I94" s="490"/>
      <c r="J94" s="465" t="s">
        <v>7</v>
      </c>
      <c r="K94" s="490">
        <f>AB84</f>
        <v>3</v>
      </c>
      <c r="L94" s="490"/>
      <c r="M94" s="490">
        <f>IF(M96=6,"⑥",M96)</f>
        <v>3</v>
      </c>
      <c r="N94" s="490"/>
      <c r="O94" s="465" t="s">
        <v>7</v>
      </c>
      <c r="P94" s="490">
        <f>W90</f>
        <v>0</v>
      </c>
      <c r="Q94" s="491"/>
      <c r="R94" s="592" t="str">
        <f>IF(R96=2,"②",IF(R96=3,"③",R96))</f>
        <v>②</v>
      </c>
      <c r="S94" s="490"/>
      <c r="T94" s="465" t="s">
        <v>7</v>
      </c>
      <c r="U94" s="490">
        <f>AB90</f>
        <v>1</v>
      </c>
      <c r="V94" s="490"/>
      <c r="W94" s="490" t="str">
        <f>IF(W96=6,"⑥",W96)</f>
        <v>⑥</v>
      </c>
      <c r="X94" s="490"/>
      <c r="Y94" s="465" t="s">
        <v>7</v>
      </c>
      <c r="Z94" s="490">
        <f>AG90</f>
        <v>4</v>
      </c>
      <c r="AA94" s="491"/>
      <c r="AB94" s="638"/>
      <c r="AC94" s="639"/>
      <c r="AD94" s="639"/>
      <c r="AE94" s="639"/>
      <c r="AF94" s="639"/>
      <c r="AG94" s="639"/>
      <c r="AH94" s="639"/>
      <c r="AI94" s="639"/>
      <c r="AJ94" s="639"/>
      <c r="AK94" s="640"/>
      <c r="AL94" s="263">
        <f>H96+R96</f>
        <v>2</v>
      </c>
      <c r="AM94" s="662">
        <f>IF(AM88="","",COUNTIF(H94:AF96,"③*")+COUNTIF(H94:AK96,"②*"))</f>
        <v>1</v>
      </c>
      <c r="AN94" s="663"/>
      <c r="AO94" s="663"/>
      <c r="AP94" s="663"/>
      <c r="AQ94" s="666">
        <f>IF(W85="③","",2-AM94)</f>
        <v>1</v>
      </c>
      <c r="AR94" s="666"/>
      <c r="AS94" s="666"/>
      <c r="AT94" s="667"/>
      <c r="AU94" s="291"/>
      <c r="AV94" s="27"/>
      <c r="AW94" s="27"/>
      <c r="AX94" s="27"/>
      <c r="AY94" s="27"/>
      <c r="AZ94" s="27"/>
      <c r="BA94" s="27"/>
      <c r="BB94" s="27"/>
      <c r="BC94" s="299"/>
      <c r="BD94" s="315"/>
      <c r="BE94" s="299"/>
      <c r="BF94" s="299"/>
      <c r="BG94" s="542"/>
      <c r="BH94" s="542"/>
      <c r="BI94" s="542"/>
      <c r="BJ94" s="542"/>
      <c r="BK94" s="411"/>
      <c r="BL94" s="412"/>
      <c r="BM94" s="412"/>
      <c r="BN94" s="412"/>
      <c r="BO94" s="412"/>
      <c r="BP94" s="412"/>
      <c r="BQ94" s="424"/>
      <c r="BR94" s="355"/>
      <c r="BS94" s="355"/>
      <c r="BT94" s="355"/>
      <c r="BU94" s="436"/>
      <c r="BV94" s="436"/>
      <c r="BW94" s="437"/>
      <c r="BX94" s="630"/>
      <c r="BY94" s="542"/>
      <c r="BZ94" s="542"/>
      <c r="CA94" s="542"/>
      <c r="CB94" s="315"/>
      <c r="CC94" s="315"/>
      <c r="CD94" s="315"/>
      <c r="CE94" s="328"/>
      <c r="CF94" s="328"/>
      <c r="CG94" s="328"/>
      <c r="CH94" s="328"/>
      <c r="CI94" s="328"/>
      <c r="CJ94" s="328"/>
      <c r="CK94" s="328"/>
      <c r="CL94" s="328"/>
      <c r="CM94" s="362"/>
      <c r="CN94" s="362"/>
      <c r="CO94" s="341"/>
      <c r="CP94" s="341"/>
    </row>
    <row r="95" spans="1:94" ht="7.5" customHeight="1">
      <c r="A95" s="458"/>
      <c r="B95" s="637"/>
      <c r="C95" s="487"/>
      <c r="D95" s="487"/>
      <c r="E95" s="487"/>
      <c r="F95" s="487"/>
      <c r="G95" s="488"/>
      <c r="H95" s="551"/>
      <c r="I95" s="487"/>
      <c r="J95" s="466"/>
      <c r="K95" s="487"/>
      <c r="L95" s="487"/>
      <c r="M95" s="487"/>
      <c r="N95" s="487"/>
      <c r="O95" s="466"/>
      <c r="P95" s="487"/>
      <c r="Q95" s="488"/>
      <c r="R95" s="551"/>
      <c r="S95" s="487"/>
      <c r="T95" s="466"/>
      <c r="U95" s="487"/>
      <c r="V95" s="487"/>
      <c r="W95" s="487"/>
      <c r="X95" s="487"/>
      <c r="Y95" s="466"/>
      <c r="Z95" s="487"/>
      <c r="AA95" s="488"/>
      <c r="AB95" s="641"/>
      <c r="AC95" s="642"/>
      <c r="AD95" s="642"/>
      <c r="AE95" s="642"/>
      <c r="AF95" s="642"/>
      <c r="AG95" s="642"/>
      <c r="AH95" s="642"/>
      <c r="AI95" s="642"/>
      <c r="AJ95" s="642"/>
      <c r="AK95" s="643"/>
      <c r="AL95" s="264"/>
      <c r="AM95" s="664"/>
      <c r="AN95" s="665"/>
      <c r="AO95" s="665"/>
      <c r="AP95" s="665"/>
      <c r="AQ95" s="668"/>
      <c r="AR95" s="668"/>
      <c r="AS95" s="668"/>
      <c r="AT95" s="669"/>
      <c r="AU95" s="291"/>
      <c r="AV95" s="27"/>
      <c r="AW95" s="27"/>
      <c r="AX95" s="27"/>
      <c r="AY95" s="27"/>
      <c r="AZ95" s="27"/>
      <c r="BA95" s="27"/>
      <c r="BB95" s="27"/>
      <c r="BC95" s="299"/>
      <c r="BD95" s="315"/>
      <c r="BE95" s="299"/>
      <c r="BF95" s="299"/>
      <c r="BG95" s="299"/>
      <c r="BH95" s="299"/>
      <c r="BI95" s="299"/>
      <c r="BJ95" s="335"/>
      <c r="BK95" s="886" t="s">
        <v>65</v>
      </c>
      <c r="BL95" s="816"/>
      <c r="BM95" s="816"/>
      <c r="BN95" s="816"/>
      <c r="BO95" s="816"/>
      <c r="BP95" s="816"/>
      <c r="BQ95" s="816"/>
      <c r="BR95" s="816"/>
      <c r="BS95" s="816"/>
      <c r="BT95" s="816"/>
      <c r="BU95" s="816"/>
      <c r="BV95" s="816"/>
      <c r="BW95" s="885"/>
      <c r="BX95" s="392"/>
      <c r="BY95" s="392"/>
      <c r="BZ95" s="299"/>
      <c r="CA95" s="299"/>
      <c r="CB95" s="315"/>
      <c r="CC95" s="315"/>
      <c r="CD95" s="315"/>
      <c r="CE95" s="328"/>
      <c r="CF95" s="328"/>
      <c r="CG95" s="328"/>
      <c r="CH95" s="328"/>
      <c r="CI95" s="328"/>
      <c r="CJ95" s="328"/>
      <c r="CK95" s="328"/>
      <c r="CL95" s="328"/>
      <c r="CM95" s="362"/>
      <c r="CN95" s="362"/>
      <c r="CO95" s="341"/>
      <c r="CP95" s="341"/>
    </row>
    <row r="96" spans="1:95" ht="3" customHeight="1" hidden="1">
      <c r="A96" s="458"/>
      <c r="B96" s="637"/>
      <c r="C96" s="487"/>
      <c r="D96" s="487"/>
      <c r="E96" s="487"/>
      <c r="F96" s="487"/>
      <c r="G96" s="488"/>
      <c r="H96" s="265">
        <f>AE82</f>
        <v>0</v>
      </c>
      <c r="I96" s="266"/>
      <c r="J96" s="275"/>
      <c r="K96" s="266"/>
      <c r="L96" s="266"/>
      <c r="M96" s="266">
        <f>AJ82</f>
        <v>3</v>
      </c>
      <c r="N96" s="266"/>
      <c r="O96" s="275"/>
      <c r="P96" s="266"/>
      <c r="Q96" s="283"/>
      <c r="R96" s="265">
        <f>AE88</f>
        <v>2</v>
      </c>
      <c r="S96" s="266"/>
      <c r="T96" s="275"/>
      <c r="U96" s="266"/>
      <c r="V96" s="266"/>
      <c r="W96" s="266">
        <f>AJ88</f>
        <v>6</v>
      </c>
      <c r="X96" s="266"/>
      <c r="Y96" s="275"/>
      <c r="Z96" s="266"/>
      <c r="AA96" s="283"/>
      <c r="AB96" s="641"/>
      <c r="AC96" s="642"/>
      <c r="AD96" s="642"/>
      <c r="AE96" s="642"/>
      <c r="AF96" s="642"/>
      <c r="AG96" s="642"/>
      <c r="AH96" s="642"/>
      <c r="AI96" s="642"/>
      <c r="AJ96" s="642"/>
      <c r="AK96" s="643"/>
      <c r="AL96" s="264"/>
      <c r="AM96" s="664"/>
      <c r="AN96" s="665"/>
      <c r="AO96" s="665"/>
      <c r="AP96" s="665"/>
      <c r="AQ96" s="668"/>
      <c r="AR96" s="668"/>
      <c r="AS96" s="668"/>
      <c r="AT96" s="669"/>
      <c r="AU96" s="290"/>
      <c r="AV96" s="299"/>
      <c r="AW96" s="299"/>
      <c r="AX96" s="299"/>
      <c r="AY96" s="299"/>
      <c r="AZ96" s="299"/>
      <c r="BA96" s="299"/>
      <c r="BB96" s="299"/>
      <c r="BC96" s="299"/>
      <c r="BD96" s="315"/>
      <c r="BE96" s="299"/>
      <c r="BF96" s="299"/>
      <c r="BG96" s="299"/>
      <c r="BH96" s="299"/>
      <c r="BI96" s="542"/>
      <c r="BJ96" s="699"/>
      <c r="BK96" s="816"/>
      <c r="BL96" s="816"/>
      <c r="BM96" s="816"/>
      <c r="BN96" s="816"/>
      <c r="BO96" s="816"/>
      <c r="BP96" s="816"/>
      <c r="BQ96" s="816"/>
      <c r="BR96" s="816"/>
      <c r="BS96" s="816"/>
      <c r="BT96" s="816"/>
      <c r="BU96" s="816"/>
      <c r="BV96" s="816"/>
      <c r="BW96" s="885"/>
      <c r="BX96" s="542"/>
      <c r="BY96" s="542"/>
      <c r="BZ96" s="27"/>
      <c r="CA96" s="299"/>
      <c r="CB96" s="315"/>
      <c r="CC96" s="315"/>
      <c r="CD96" s="315"/>
      <c r="CE96" s="542" t="str">
        <f>IF(BQ13="③","Ｆリーグ2位",VLOOKUP(2,AU10:BA24,2,FALSE))</f>
        <v>村田八日市</v>
      </c>
      <c r="CF96" s="542"/>
      <c r="CG96" s="542"/>
      <c r="CH96" s="542"/>
      <c r="CI96" s="542"/>
      <c r="CJ96" s="542"/>
      <c r="CK96" s="542"/>
      <c r="CL96" s="542"/>
      <c r="CM96" s="542"/>
      <c r="CN96" s="542"/>
      <c r="CO96" s="341"/>
      <c r="CP96" s="341"/>
      <c r="CQ96" s="341"/>
    </row>
    <row r="97" spans="2:95" ht="9" customHeight="1">
      <c r="B97" s="637" t="s">
        <v>25</v>
      </c>
      <c r="C97" s="487"/>
      <c r="D97" s="487"/>
      <c r="E97" s="487"/>
      <c r="F97" s="487"/>
      <c r="G97" s="488"/>
      <c r="H97" s="487">
        <f>IF(H99=6,"⑥",H99)</f>
        <v>1</v>
      </c>
      <c r="I97" s="487"/>
      <c r="J97" s="466" t="s">
        <v>7</v>
      </c>
      <c r="K97" s="487" t="str">
        <f>AB87</f>
        <v>6</v>
      </c>
      <c r="L97" s="487"/>
      <c r="M97" s="487">
        <f>IF(M99=6,"⑥",M99)</f>
        <v>5</v>
      </c>
      <c r="N97" s="487"/>
      <c r="O97" s="466" t="s">
        <v>7</v>
      </c>
      <c r="P97" s="487" t="str">
        <f>AG87</f>
        <v>6</v>
      </c>
      <c r="Q97" s="488"/>
      <c r="R97" s="487" t="str">
        <f>IF(R99=6,"⑥",R99)</f>
        <v>⑥</v>
      </c>
      <c r="S97" s="487"/>
      <c r="T97" s="466" t="s">
        <v>7</v>
      </c>
      <c r="U97" s="487">
        <f>AB93</f>
        <v>4</v>
      </c>
      <c r="V97" s="487"/>
      <c r="W97" s="487">
        <f>IF(W99=6,"⑥",W99)</f>
        <v>5</v>
      </c>
      <c r="X97" s="487"/>
      <c r="Y97" s="466" t="s">
        <v>7</v>
      </c>
      <c r="Z97" s="487" t="str">
        <f>AG93</f>
        <v>6</v>
      </c>
      <c r="AA97" s="488"/>
      <c r="AB97" s="641"/>
      <c r="AC97" s="642"/>
      <c r="AD97" s="642"/>
      <c r="AE97" s="642"/>
      <c r="AF97" s="642"/>
      <c r="AG97" s="642"/>
      <c r="AH97" s="642"/>
      <c r="AI97" s="642"/>
      <c r="AJ97" s="642"/>
      <c r="AK97" s="643"/>
      <c r="AL97" s="264"/>
      <c r="AM97" s="742">
        <f>IF(W85="③","",IF(AM94=AM82,((W96+W99+R99+M96+M99+H99)/(P94+P97+K97+U97+Z97+Z94+W96+W99+R99+M96+M99+H99)),""))</f>
      </c>
      <c r="AN97" s="743"/>
      <c r="AO97" s="743"/>
      <c r="AP97" s="743"/>
      <c r="AQ97" s="739">
        <f>IF(W85="③","",IF(AND(COUNTIF(AM82:AP96,1)=3,COUNTIF(AL82:AL94,3)=3),RANK(AM97,AM85:AP99)-2,IF(COUNTIF(AM82:AP96,1)=3,RANK(AL94,AL82:AL94),RANK(AM94,AM82:AP96))))</f>
        <v>2</v>
      </c>
      <c r="AR97" s="739"/>
      <c r="AS97" s="739"/>
      <c r="AT97" s="740"/>
      <c r="AU97" s="290"/>
      <c r="AV97" s="542" t="s">
        <v>32</v>
      </c>
      <c r="AW97" s="542"/>
      <c r="AX97" s="542"/>
      <c r="AY97" s="542"/>
      <c r="AZ97" s="542"/>
      <c r="BA97" s="542"/>
      <c r="BB97" s="542"/>
      <c r="BC97" s="542"/>
      <c r="BD97" s="315"/>
      <c r="BE97" s="315"/>
      <c r="BF97" s="315"/>
      <c r="BG97" s="299"/>
      <c r="BH97" s="299"/>
      <c r="BI97" s="542"/>
      <c r="BJ97" s="699"/>
      <c r="BK97" s="816"/>
      <c r="BL97" s="816"/>
      <c r="BM97" s="816"/>
      <c r="BN97" s="816"/>
      <c r="BO97" s="816"/>
      <c r="BP97" s="816"/>
      <c r="BQ97" s="816"/>
      <c r="BR97" s="816"/>
      <c r="BS97" s="816"/>
      <c r="BT97" s="816"/>
      <c r="BU97" s="816"/>
      <c r="BV97" s="816"/>
      <c r="BW97" s="885"/>
      <c r="BX97" s="542"/>
      <c r="BY97" s="542"/>
      <c r="BZ97" s="27"/>
      <c r="CA97" s="299"/>
      <c r="CB97" s="429"/>
      <c r="CC97" s="429"/>
      <c r="CD97" s="429"/>
      <c r="CE97" s="542"/>
      <c r="CF97" s="542"/>
      <c r="CG97" s="542"/>
      <c r="CH97" s="542"/>
      <c r="CI97" s="542"/>
      <c r="CJ97" s="542"/>
      <c r="CK97" s="542"/>
      <c r="CL97" s="542"/>
      <c r="CM97" s="542"/>
      <c r="CN97" s="542"/>
      <c r="CO97" s="341"/>
      <c r="CP97" s="341"/>
      <c r="CQ97" s="341"/>
    </row>
    <row r="98" spans="2:95" ht="12.75" customHeight="1">
      <c r="B98" s="637"/>
      <c r="C98" s="487"/>
      <c r="D98" s="487"/>
      <c r="E98" s="487"/>
      <c r="F98" s="487"/>
      <c r="G98" s="488"/>
      <c r="H98" s="487"/>
      <c r="I98" s="487"/>
      <c r="J98" s="466"/>
      <c r="K98" s="487"/>
      <c r="L98" s="487"/>
      <c r="M98" s="487"/>
      <c r="N98" s="487"/>
      <c r="O98" s="466"/>
      <c r="P98" s="487"/>
      <c r="Q98" s="488"/>
      <c r="R98" s="487"/>
      <c r="S98" s="487"/>
      <c r="T98" s="466"/>
      <c r="U98" s="487"/>
      <c r="V98" s="487"/>
      <c r="W98" s="487"/>
      <c r="X98" s="487"/>
      <c r="Y98" s="466"/>
      <c r="Z98" s="487"/>
      <c r="AA98" s="488"/>
      <c r="AB98" s="641"/>
      <c r="AC98" s="642"/>
      <c r="AD98" s="642"/>
      <c r="AE98" s="642"/>
      <c r="AF98" s="642"/>
      <c r="AG98" s="642"/>
      <c r="AH98" s="642"/>
      <c r="AI98" s="642"/>
      <c r="AJ98" s="642"/>
      <c r="AK98" s="643"/>
      <c r="AL98" s="264"/>
      <c r="AM98" s="742"/>
      <c r="AN98" s="743"/>
      <c r="AO98" s="743"/>
      <c r="AP98" s="743"/>
      <c r="AQ98" s="739"/>
      <c r="AR98" s="739"/>
      <c r="AS98" s="739"/>
      <c r="AT98" s="740"/>
      <c r="AU98" s="290"/>
      <c r="AV98" s="542"/>
      <c r="AW98" s="542"/>
      <c r="AX98" s="542"/>
      <c r="AY98" s="542"/>
      <c r="AZ98" s="542"/>
      <c r="BA98" s="542"/>
      <c r="BB98" s="542"/>
      <c r="BC98" s="542"/>
      <c r="BD98" s="346"/>
      <c r="BE98" s="346"/>
      <c r="BF98" s="346"/>
      <c r="BG98" s="626"/>
      <c r="BH98" s="626"/>
      <c r="BI98" s="626"/>
      <c r="BJ98" s="877"/>
      <c r="BK98" s="299"/>
      <c r="BL98" s="299"/>
      <c r="BM98" s="299"/>
      <c r="BN98" s="299"/>
      <c r="BO98" s="299"/>
      <c r="BP98" s="299"/>
      <c r="BQ98" s="299"/>
      <c r="BR98" s="299"/>
      <c r="BS98" s="299"/>
      <c r="BT98" s="299"/>
      <c r="BU98" s="299"/>
      <c r="BV98" s="299"/>
      <c r="BW98" s="335"/>
      <c r="BX98" s="455"/>
      <c r="BY98" s="299"/>
      <c r="BZ98" s="299"/>
      <c r="CA98" s="395"/>
      <c r="CB98" s="315"/>
      <c r="CC98" s="315"/>
      <c r="CD98" s="299"/>
      <c r="CE98" s="542"/>
      <c r="CF98" s="542"/>
      <c r="CG98" s="542"/>
      <c r="CH98" s="542"/>
      <c r="CI98" s="542"/>
      <c r="CJ98" s="542"/>
      <c r="CK98" s="542"/>
      <c r="CL98" s="542"/>
      <c r="CM98" s="542"/>
      <c r="CN98" s="542"/>
      <c r="CO98" s="341"/>
      <c r="CP98" s="341"/>
      <c r="CQ98" s="341"/>
    </row>
    <row r="99" spans="2:95" ht="3" customHeight="1" hidden="1">
      <c r="B99" s="637"/>
      <c r="C99" s="487"/>
      <c r="D99" s="487"/>
      <c r="E99" s="487"/>
      <c r="F99" s="487"/>
      <c r="G99" s="488"/>
      <c r="H99" s="266">
        <f>AE85</f>
        <v>1</v>
      </c>
      <c r="I99" s="266"/>
      <c r="J99" s="266"/>
      <c r="K99" s="266"/>
      <c r="L99" s="266"/>
      <c r="M99" s="266">
        <f>AJ85</f>
        <v>5</v>
      </c>
      <c r="N99" s="266"/>
      <c r="O99" s="266"/>
      <c r="P99" s="266"/>
      <c r="Q99" s="283"/>
      <c r="R99" s="266">
        <f>AE91</f>
        <v>6</v>
      </c>
      <c r="S99" s="266"/>
      <c r="T99" s="266"/>
      <c r="U99" s="266"/>
      <c r="V99" s="266"/>
      <c r="W99" s="266">
        <f>AJ91</f>
        <v>5</v>
      </c>
      <c r="X99" s="266"/>
      <c r="Y99" s="266"/>
      <c r="Z99" s="266"/>
      <c r="AA99" s="283"/>
      <c r="AB99" s="641"/>
      <c r="AC99" s="642"/>
      <c r="AD99" s="642"/>
      <c r="AE99" s="642"/>
      <c r="AF99" s="642"/>
      <c r="AG99" s="642"/>
      <c r="AH99" s="642"/>
      <c r="AI99" s="642"/>
      <c r="AJ99" s="642"/>
      <c r="AK99" s="643"/>
      <c r="AL99" s="264"/>
      <c r="AM99" s="742"/>
      <c r="AN99" s="743"/>
      <c r="AO99" s="743"/>
      <c r="AP99" s="743"/>
      <c r="AQ99" s="739"/>
      <c r="AR99" s="739"/>
      <c r="AS99" s="739"/>
      <c r="AT99" s="740"/>
      <c r="AU99" s="290"/>
      <c r="AV99" s="542"/>
      <c r="AW99" s="542"/>
      <c r="AX99" s="542"/>
      <c r="AY99" s="542"/>
      <c r="AZ99" s="542"/>
      <c r="BA99" s="542"/>
      <c r="BB99" s="542"/>
      <c r="BC99" s="542"/>
      <c r="BD99" s="315"/>
      <c r="BE99" s="413"/>
      <c r="BF99" s="331"/>
      <c r="BG99" s="626"/>
      <c r="BH99" s="626"/>
      <c r="BI99" s="626"/>
      <c r="BJ99" s="877"/>
      <c r="BK99" s="299"/>
      <c r="BL99" s="299"/>
      <c r="BM99" s="299"/>
      <c r="BN99" s="299"/>
      <c r="BO99" s="299"/>
      <c r="BP99" s="299"/>
      <c r="BQ99" s="299"/>
      <c r="BR99" s="299"/>
      <c r="BS99" s="299"/>
      <c r="BT99" s="299"/>
      <c r="BU99" s="299"/>
      <c r="BV99" s="299"/>
      <c r="BW99" s="335"/>
      <c r="BX99" s="299"/>
      <c r="BY99" s="299"/>
      <c r="BZ99" s="299"/>
      <c r="CA99" s="395"/>
      <c r="CB99" s="315"/>
      <c r="CC99" s="315"/>
      <c r="CD99" s="299"/>
      <c r="CE99" s="542"/>
      <c r="CF99" s="542"/>
      <c r="CG99" s="542"/>
      <c r="CH99" s="542"/>
      <c r="CI99" s="542"/>
      <c r="CJ99" s="542"/>
      <c r="CK99" s="542"/>
      <c r="CL99" s="542"/>
      <c r="CM99" s="542"/>
      <c r="CN99" s="542"/>
      <c r="CO99" s="341"/>
      <c r="CP99" s="341"/>
      <c r="CQ99" s="341"/>
    </row>
    <row r="100" spans="2:95" ht="9" customHeight="1">
      <c r="B100" s="879" t="s">
        <v>66</v>
      </c>
      <c r="C100" s="868"/>
      <c r="D100" s="868"/>
      <c r="E100" s="868"/>
      <c r="F100" s="868"/>
      <c r="G100" s="868"/>
      <c r="H100" s="868"/>
      <c r="I100" s="868"/>
      <c r="J100" s="868"/>
      <c r="K100" s="868"/>
      <c r="L100" s="868"/>
      <c r="M100" s="868"/>
      <c r="N100" s="868"/>
      <c r="O100" s="868"/>
      <c r="P100" s="868"/>
      <c r="Q100" s="868"/>
      <c r="R100" s="868"/>
      <c r="S100" s="868"/>
      <c r="T100" s="868"/>
      <c r="U100" s="868"/>
      <c r="V100" s="868"/>
      <c r="W100" s="868"/>
      <c r="X100" s="868"/>
      <c r="Y100" s="868"/>
      <c r="Z100" s="868"/>
      <c r="AA100" s="868"/>
      <c r="AB100" s="868"/>
      <c r="AC100" s="868"/>
      <c r="AD100" s="868"/>
      <c r="AE100" s="868"/>
      <c r="AF100" s="868"/>
      <c r="AG100" s="868"/>
      <c r="AH100" s="868"/>
      <c r="AI100" s="868"/>
      <c r="AJ100" s="868"/>
      <c r="AK100" s="868"/>
      <c r="AL100" s="868"/>
      <c r="AM100" s="868"/>
      <c r="AN100" s="868"/>
      <c r="AO100" s="868"/>
      <c r="AP100" s="868"/>
      <c r="AQ100" s="868"/>
      <c r="AR100" s="868"/>
      <c r="AS100" s="868"/>
      <c r="AT100" s="868"/>
      <c r="AU100" s="297"/>
      <c r="AV100" s="542"/>
      <c r="AW100" s="542"/>
      <c r="AX100" s="542"/>
      <c r="AY100" s="542"/>
      <c r="AZ100" s="542"/>
      <c r="BA100" s="542"/>
      <c r="BB100" s="542"/>
      <c r="BC100" s="542"/>
      <c r="BD100" s="315"/>
      <c r="BE100" s="315"/>
      <c r="BF100" s="331"/>
      <c r="BG100" s="628"/>
      <c r="BH100" s="628"/>
      <c r="BI100" s="628"/>
      <c r="BJ100" s="878"/>
      <c r="BK100" s="299"/>
      <c r="BL100" s="299"/>
      <c r="BM100" s="299"/>
      <c r="BN100" s="299"/>
      <c r="BO100" s="299"/>
      <c r="BP100" s="299"/>
      <c r="BQ100" s="299"/>
      <c r="BR100" s="299"/>
      <c r="BS100" s="299"/>
      <c r="BT100" s="299"/>
      <c r="BU100" s="299"/>
      <c r="BV100" s="299"/>
      <c r="BW100" s="335"/>
      <c r="BX100" s="412"/>
      <c r="BY100" s="412"/>
      <c r="BZ100" s="412"/>
      <c r="CA100" s="438"/>
      <c r="CB100" s="344"/>
      <c r="CC100" s="315"/>
      <c r="CD100" s="315"/>
      <c r="CE100" s="542"/>
      <c r="CF100" s="542"/>
      <c r="CG100" s="542"/>
      <c r="CH100" s="542"/>
      <c r="CI100" s="542"/>
      <c r="CJ100" s="542"/>
      <c r="CK100" s="542"/>
      <c r="CL100" s="542"/>
      <c r="CM100" s="542"/>
      <c r="CN100" s="542"/>
      <c r="CO100" s="341"/>
      <c r="CP100" s="341"/>
      <c r="CQ100" s="341"/>
    </row>
    <row r="101" spans="2:95" ht="12" customHeight="1">
      <c r="B101" s="838"/>
      <c r="C101" s="838"/>
      <c r="D101" s="838"/>
      <c r="E101" s="838"/>
      <c r="F101" s="838"/>
      <c r="G101" s="838"/>
      <c r="H101" s="838"/>
      <c r="I101" s="838"/>
      <c r="J101" s="838"/>
      <c r="K101" s="838"/>
      <c r="L101" s="838"/>
      <c r="M101" s="838"/>
      <c r="N101" s="838"/>
      <c r="O101" s="838"/>
      <c r="P101" s="838"/>
      <c r="Q101" s="838"/>
      <c r="R101" s="838"/>
      <c r="S101" s="838"/>
      <c r="T101" s="838"/>
      <c r="U101" s="838"/>
      <c r="V101" s="838"/>
      <c r="W101" s="838"/>
      <c r="X101" s="838"/>
      <c r="Y101" s="838"/>
      <c r="Z101" s="838"/>
      <c r="AA101" s="838"/>
      <c r="AB101" s="838"/>
      <c r="AC101" s="838"/>
      <c r="AD101" s="838"/>
      <c r="AE101" s="838"/>
      <c r="AF101" s="838"/>
      <c r="AG101" s="838"/>
      <c r="AH101" s="838"/>
      <c r="AI101" s="838"/>
      <c r="AJ101" s="838"/>
      <c r="AK101" s="838"/>
      <c r="AL101" s="838"/>
      <c r="AM101" s="838"/>
      <c r="AN101" s="838"/>
      <c r="AO101" s="838"/>
      <c r="AP101" s="838"/>
      <c r="AQ101" s="838"/>
      <c r="AR101" s="838"/>
      <c r="AS101" s="838"/>
      <c r="AT101" s="838"/>
      <c r="AU101" s="297"/>
      <c r="AV101" s="676" t="s">
        <v>67</v>
      </c>
      <c r="AW101" s="676"/>
      <c r="AX101" s="676"/>
      <c r="AY101" s="676"/>
      <c r="AZ101" s="676"/>
      <c r="BA101" s="676"/>
      <c r="BB101" s="676"/>
      <c r="BC101" s="676"/>
      <c r="BD101" s="326"/>
      <c r="BE101" s="315"/>
      <c r="BF101" s="414"/>
      <c r="BG101" s="539" t="s">
        <v>54</v>
      </c>
      <c r="BH101" s="540"/>
      <c r="BI101" s="540"/>
      <c r="BJ101" s="540"/>
      <c r="BK101" s="392"/>
      <c r="BL101" s="392"/>
      <c r="BM101" s="392"/>
      <c r="BN101" s="392"/>
      <c r="BO101" s="392"/>
      <c r="BP101" s="392"/>
      <c r="BQ101" s="392"/>
      <c r="BR101" s="392"/>
      <c r="BS101" s="392"/>
      <c r="BT101" s="392"/>
      <c r="BU101" s="392"/>
      <c r="BV101" s="392"/>
      <c r="BW101" s="890" t="s">
        <v>54</v>
      </c>
      <c r="BX101" s="883"/>
      <c r="BY101" s="883"/>
      <c r="BZ101" s="883"/>
      <c r="CA101" s="883"/>
      <c r="CB101" s="426"/>
      <c r="CC101" s="315"/>
      <c r="CD101" s="315"/>
      <c r="CF101" s="299"/>
      <c r="CG101" s="299"/>
      <c r="CH101" s="299"/>
      <c r="CI101" s="299"/>
      <c r="CJ101" s="299"/>
      <c r="CK101" s="299"/>
      <c r="CL101" s="299"/>
      <c r="CM101" s="299"/>
      <c r="CN101" s="299"/>
      <c r="CO101" s="341"/>
      <c r="CP101" s="341"/>
      <c r="CQ101" s="341"/>
    </row>
    <row r="102" spans="2:95" ht="9" customHeight="1">
      <c r="B102" s="828" t="s">
        <v>68</v>
      </c>
      <c r="C102" s="829"/>
      <c r="D102" s="829"/>
      <c r="E102" s="829"/>
      <c r="F102" s="829"/>
      <c r="G102" s="830"/>
      <c r="H102" s="478" t="str">
        <f>B106</f>
        <v>ふれふれ</v>
      </c>
      <c r="I102" s="479"/>
      <c r="J102" s="479"/>
      <c r="K102" s="479"/>
      <c r="L102" s="479"/>
      <c r="M102" s="479"/>
      <c r="N102" s="479"/>
      <c r="O102" s="479"/>
      <c r="P102" s="479"/>
      <c r="Q102" s="479"/>
      <c r="R102" s="478" t="str">
        <f>B112</f>
        <v>FUNNY</v>
      </c>
      <c r="S102" s="479"/>
      <c r="T102" s="479"/>
      <c r="U102" s="479"/>
      <c r="V102" s="479"/>
      <c r="W102" s="479"/>
      <c r="X102" s="479"/>
      <c r="Y102" s="479"/>
      <c r="Z102" s="479"/>
      <c r="AA102" s="499"/>
      <c r="AB102" s="478" t="str">
        <f>B118</f>
        <v>村田八日市</v>
      </c>
      <c r="AC102" s="479"/>
      <c r="AD102" s="479"/>
      <c r="AE102" s="479"/>
      <c r="AF102" s="479"/>
      <c r="AG102" s="479"/>
      <c r="AH102" s="479"/>
      <c r="AI102" s="479"/>
      <c r="AJ102" s="479"/>
      <c r="AK102" s="499"/>
      <c r="AL102" s="276"/>
      <c r="AM102" s="869" t="s">
        <v>3</v>
      </c>
      <c r="AN102" s="870"/>
      <c r="AO102" s="870"/>
      <c r="AP102" s="870"/>
      <c r="AQ102" s="870"/>
      <c r="AR102" s="870"/>
      <c r="AS102" s="870"/>
      <c r="AT102" s="871"/>
      <c r="AU102" s="290"/>
      <c r="AV102" s="676"/>
      <c r="AW102" s="676"/>
      <c r="AX102" s="676"/>
      <c r="AY102" s="676"/>
      <c r="AZ102" s="676"/>
      <c r="BA102" s="676"/>
      <c r="BB102" s="676"/>
      <c r="BC102" s="676"/>
      <c r="BD102" s="380"/>
      <c r="BE102" s="380"/>
      <c r="BF102" s="415"/>
      <c r="BG102" s="541"/>
      <c r="BH102" s="542"/>
      <c r="BI102" s="542"/>
      <c r="BJ102" s="542"/>
      <c r="BK102" s="299"/>
      <c r="BL102" s="299"/>
      <c r="BM102" s="299"/>
      <c r="BN102" s="299"/>
      <c r="BO102" s="299"/>
      <c r="BP102" s="299"/>
      <c r="BQ102" s="299"/>
      <c r="BR102" s="299"/>
      <c r="BS102" s="299"/>
      <c r="BT102" s="299"/>
      <c r="BU102" s="299"/>
      <c r="BV102" s="299"/>
      <c r="BW102" s="883"/>
      <c r="BX102" s="883"/>
      <c r="BY102" s="883"/>
      <c r="BZ102" s="883"/>
      <c r="CA102" s="883"/>
      <c r="CB102" s="426"/>
      <c r="CC102" s="315"/>
      <c r="CD102" s="315"/>
      <c r="CE102" s="677" t="s">
        <v>69</v>
      </c>
      <c r="CF102" s="677"/>
      <c r="CG102" s="677"/>
      <c r="CH102" s="677"/>
      <c r="CI102" s="677"/>
      <c r="CJ102" s="677"/>
      <c r="CK102" s="677"/>
      <c r="CL102" s="677"/>
      <c r="CM102" s="677"/>
      <c r="CN102" s="677"/>
      <c r="CO102" s="341"/>
      <c r="CP102" s="341"/>
      <c r="CQ102" s="341"/>
    </row>
    <row r="103" spans="2:95" ht="9" customHeight="1">
      <c r="B103" s="831"/>
      <c r="C103" s="832"/>
      <c r="D103" s="832"/>
      <c r="E103" s="832"/>
      <c r="F103" s="832"/>
      <c r="G103" s="833"/>
      <c r="H103" s="480"/>
      <c r="I103" s="481"/>
      <c r="J103" s="481"/>
      <c r="K103" s="481"/>
      <c r="L103" s="481"/>
      <c r="M103" s="481"/>
      <c r="N103" s="481"/>
      <c r="O103" s="481"/>
      <c r="P103" s="481"/>
      <c r="Q103" s="481"/>
      <c r="R103" s="480"/>
      <c r="S103" s="481"/>
      <c r="T103" s="481"/>
      <c r="U103" s="481"/>
      <c r="V103" s="481"/>
      <c r="W103" s="481"/>
      <c r="X103" s="481"/>
      <c r="Y103" s="481"/>
      <c r="Z103" s="481"/>
      <c r="AA103" s="492"/>
      <c r="AB103" s="480"/>
      <c r="AC103" s="481"/>
      <c r="AD103" s="481"/>
      <c r="AE103" s="481"/>
      <c r="AF103" s="481"/>
      <c r="AG103" s="481"/>
      <c r="AH103" s="481"/>
      <c r="AI103" s="481"/>
      <c r="AJ103" s="481"/>
      <c r="AK103" s="492"/>
      <c r="AL103" s="277"/>
      <c r="AM103" s="727"/>
      <c r="AN103" s="728"/>
      <c r="AO103" s="728"/>
      <c r="AP103" s="728"/>
      <c r="AQ103" s="728"/>
      <c r="AR103" s="728"/>
      <c r="AS103" s="728"/>
      <c r="AT103" s="729"/>
      <c r="AU103" s="290"/>
      <c r="AV103" s="676"/>
      <c r="AW103" s="676"/>
      <c r="AX103" s="676"/>
      <c r="AY103" s="676"/>
      <c r="AZ103" s="676"/>
      <c r="BA103" s="676"/>
      <c r="BB103" s="676"/>
      <c r="BC103" s="676"/>
      <c r="BD103" s="315"/>
      <c r="BE103" s="315"/>
      <c r="BF103" s="315"/>
      <c r="BG103" s="542"/>
      <c r="BH103" s="542"/>
      <c r="BI103" s="542"/>
      <c r="BJ103" s="542"/>
      <c r="BK103" s="299"/>
      <c r="BL103" s="299"/>
      <c r="BM103" s="299"/>
      <c r="BN103" s="299"/>
      <c r="BO103" s="299"/>
      <c r="BP103" s="299"/>
      <c r="BQ103" s="299"/>
      <c r="BR103" s="299"/>
      <c r="BS103" s="299"/>
      <c r="BT103" s="299"/>
      <c r="BU103" s="299"/>
      <c r="BV103" s="299"/>
      <c r="BW103" s="299"/>
      <c r="BX103" s="299"/>
      <c r="BY103" s="299"/>
      <c r="BZ103" s="299"/>
      <c r="CA103" s="299"/>
      <c r="CB103" s="422"/>
      <c r="CC103" s="423"/>
      <c r="CD103" s="423"/>
      <c r="CE103" s="677"/>
      <c r="CF103" s="677"/>
      <c r="CG103" s="677"/>
      <c r="CH103" s="677"/>
      <c r="CI103" s="677"/>
      <c r="CJ103" s="677"/>
      <c r="CK103" s="677"/>
      <c r="CL103" s="677"/>
      <c r="CM103" s="677"/>
      <c r="CN103" s="677"/>
      <c r="CO103" s="341"/>
      <c r="CP103" s="341"/>
      <c r="CQ103" s="341"/>
    </row>
    <row r="104" spans="2:95" ht="9" customHeight="1">
      <c r="B104" s="831"/>
      <c r="C104" s="832"/>
      <c r="D104" s="832"/>
      <c r="E104" s="832"/>
      <c r="F104" s="832"/>
      <c r="G104" s="833"/>
      <c r="H104" s="480" t="str">
        <f>B109</f>
        <v>坊主</v>
      </c>
      <c r="I104" s="481"/>
      <c r="J104" s="481"/>
      <c r="K104" s="481"/>
      <c r="L104" s="481"/>
      <c r="M104" s="481"/>
      <c r="N104" s="481"/>
      <c r="O104" s="481"/>
      <c r="P104" s="481"/>
      <c r="Q104" s="481"/>
      <c r="R104" s="480" t="str">
        <f>B115</f>
        <v>BALLS</v>
      </c>
      <c r="S104" s="481"/>
      <c r="T104" s="481"/>
      <c r="U104" s="481"/>
      <c r="V104" s="481"/>
      <c r="W104" s="481"/>
      <c r="X104" s="481"/>
      <c r="Y104" s="481"/>
      <c r="Z104" s="481"/>
      <c r="AA104" s="492"/>
      <c r="AB104" s="480" t="str">
        <f>B121</f>
        <v>Ｂ</v>
      </c>
      <c r="AC104" s="481"/>
      <c r="AD104" s="481"/>
      <c r="AE104" s="481"/>
      <c r="AF104" s="481"/>
      <c r="AG104" s="481"/>
      <c r="AH104" s="481"/>
      <c r="AI104" s="481"/>
      <c r="AJ104" s="481"/>
      <c r="AK104" s="492"/>
      <c r="AL104" s="277"/>
      <c r="AM104" s="727" t="s">
        <v>5</v>
      </c>
      <c r="AN104" s="728"/>
      <c r="AO104" s="728"/>
      <c r="AP104" s="728"/>
      <c r="AQ104" s="728"/>
      <c r="AR104" s="728"/>
      <c r="AS104" s="728"/>
      <c r="AT104" s="729"/>
      <c r="AU104" s="290"/>
      <c r="AV104" s="676"/>
      <c r="AW104" s="676"/>
      <c r="AX104" s="676"/>
      <c r="AY104" s="676"/>
      <c r="AZ104" s="676"/>
      <c r="BA104" s="676"/>
      <c r="BB104" s="676"/>
      <c r="BC104" s="676"/>
      <c r="BG104" s="542"/>
      <c r="BH104" s="542"/>
      <c r="BI104" s="542"/>
      <c r="BJ104" s="542"/>
      <c r="BK104" s="404"/>
      <c r="BW104" s="341"/>
      <c r="BX104" s="693"/>
      <c r="BY104" s="542"/>
      <c r="BZ104" s="542"/>
      <c r="CA104" s="542"/>
      <c r="CB104" s="341"/>
      <c r="CC104" s="341"/>
      <c r="CD104" s="341"/>
      <c r="CE104" s="677"/>
      <c r="CF104" s="677"/>
      <c r="CG104" s="677"/>
      <c r="CH104" s="677"/>
      <c r="CI104" s="677"/>
      <c r="CJ104" s="677"/>
      <c r="CK104" s="677"/>
      <c r="CL104" s="677"/>
      <c r="CM104" s="677"/>
      <c r="CN104" s="677"/>
      <c r="CO104" s="341"/>
      <c r="CP104" s="341"/>
      <c r="CQ104" s="341"/>
    </row>
    <row r="105" spans="2:95" ht="9" customHeight="1">
      <c r="B105" s="834"/>
      <c r="C105" s="835"/>
      <c r="D105" s="835"/>
      <c r="E105" s="835"/>
      <c r="F105" s="835"/>
      <c r="G105" s="836"/>
      <c r="H105" s="493"/>
      <c r="I105" s="494"/>
      <c r="J105" s="494"/>
      <c r="K105" s="494"/>
      <c r="L105" s="494"/>
      <c r="M105" s="494"/>
      <c r="N105" s="494"/>
      <c r="O105" s="494"/>
      <c r="P105" s="494"/>
      <c r="Q105" s="494"/>
      <c r="R105" s="493"/>
      <c r="S105" s="494"/>
      <c r="T105" s="494"/>
      <c r="U105" s="494"/>
      <c r="V105" s="494"/>
      <c r="W105" s="494"/>
      <c r="X105" s="494"/>
      <c r="Y105" s="494"/>
      <c r="Z105" s="494"/>
      <c r="AA105" s="495"/>
      <c r="AB105" s="493"/>
      <c r="AC105" s="494"/>
      <c r="AD105" s="494"/>
      <c r="AE105" s="494"/>
      <c r="AF105" s="494"/>
      <c r="AG105" s="494"/>
      <c r="AH105" s="494"/>
      <c r="AI105" s="494"/>
      <c r="AJ105" s="494"/>
      <c r="AK105" s="495"/>
      <c r="AL105" s="278"/>
      <c r="AM105" s="730"/>
      <c r="AN105" s="731"/>
      <c r="AO105" s="731"/>
      <c r="AP105" s="731"/>
      <c r="AQ105" s="731"/>
      <c r="AR105" s="731"/>
      <c r="AS105" s="731"/>
      <c r="AT105" s="732"/>
      <c r="AU105" s="290"/>
      <c r="AV105" s="372"/>
      <c r="AW105" s="372"/>
      <c r="AX105" s="372"/>
      <c r="AY105" s="372"/>
      <c r="AZ105" s="372"/>
      <c r="BA105" s="372"/>
      <c r="BB105" s="372"/>
      <c r="BC105" s="372"/>
      <c r="BD105" s="372"/>
      <c r="BE105" s="372"/>
      <c r="BF105" s="372"/>
      <c r="BG105" s="543"/>
      <c r="BH105" s="543"/>
      <c r="BI105" s="543"/>
      <c r="BJ105" s="543"/>
      <c r="BK105" s="404"/>
      <c r="BW105" s="341"/>
      <c r="BX105" s="542"/>
      <c r="BY105" s="542"/>
      <c r="BZ105" s="542"/>
      <c r="CA105" s="542"/>
      <c r="CB105" s="741"/>
      <c r="CC105" s="741"/>
      <c r="CD105" s="741"/>
      <c r="CE105" s="741"/>
      <c r="CF105" s="741"/>
      <c r="CG105" s="741"/>
      <c r="CH105" s="741"/>
      <c r="CI105" s="741"/>
      <c r="CJ105" s="741"/>
      <c r="CK105" s="741"/>
      <c r="CL105" s="741"/>
      <c r="CM105" s="741"/>
      <c r="CN105" s="741"/>
      <c r="CO105" s="741"/>
      <c r="CP105" s="341"/>
      <c r="CQ105" s="341"/>
    </row>
    <row r="106" spans="1:95" ht="9" customHeight="1">
      <c r="A106" s="457">
        <f>AQ109</f>
        <v>1</v>
      </c>
      <c r="B106" s="794" t="s">
        <v>70</v>
      </c>
      <c r="C106" s="496"/>
      <c r="D106" s="496"/>
      <c r="E106" s="496"/>
      <c r="F106" s="496"/>
      <c r="G106" s="497"/>
      <c r="H106" s="467">
        <f>IF(W109="③","丸付数字は試合順序","")</f>
      </c>
      <c r="I106" s="468"/>
      <c r="J106" s="468"/>
      <c r="K106" s="468"/>
      <c r="L106" s="468"/>
      <c r="M106" s="468"/>
      <c r="N106" s="468"/>
      <c r="O106" s="468"/>
      <c r="P106" s="468"/>
      <c r="Q106" s="469"/>
      <c r="R106" s="623" t="str">
        <f>IF(U109="","③",IF(R108=2,"②",IF(R108=3,"③",R108)))</f>
        <v>③</v>
      </c>
      <c r="S106" s="609"/>
      <c r="T106" s="476" t="s">
        <v>7</v>
      </c>
      <c r="U106" s="609">
        <f>IF(U109="","",3-R108)</f>
        <v>0</v>
      </c>
      <c r="V106" s="609"/>
      <c r="W106" s="496" t="s">
        <v>8</v>
      </c>
      <c r="X106" s="496"/>
      <c r="Y106" s="498" t="s">
        <v>7</v>
      </c>
      <c r="Z106" s="496">
        <v>1</v>
      </c>
      <c r="AA106" s="497"/>
      <c r="AB106" s="623" t="str">
        <f>IF(AE109="","②",IF(AB108=2,"②",IF(AB108=3,"③",AB108)))</f>
        <v>③</v>
      </c>
      <c r="AC106" s="609"/>
      <c r="AD106" s="476" t="s">
        <v>7</v>
      </c>
      <c r="AE106" s="609">
        <f>IF(AE109="","",(3-AB108))</f>
        <v>0</v>
      </c>
      <c r="AF106" s="609"/>
      <c r="AG106" s="496" t="s">
        <v>8</v>
      </c>
      <c r="AH106" s="496"/>
      <c r="AI106" s="498" t="s">
        <v>7</v>
      </c>
      <c r="AJ106" s="496">
        <v>1</v>
      </c>
      <c r="AK106" s="497"/>
      <c r="AL106" s="259">
        <f>R108+AB108</f>
        <v>6</v>
      </c>
      <c r="AM106" s="510">
        <f>IF(W109="③","",COUNTIF(R106:AF108,"③*")+COUNTIF(R106:AK108,"②*"))</f>
        <v>2</v>
      </c>
      <c r="AN106" s="511"/>
      <c r="AO106" s="511"/>
      <c r="AP106" s="511"/>
      <c r="AQ106" s="514">
        <f>IF(W109="③","",2-AM106)</f>
        <v>0</v>
      </c>
      <c r="AR106" s="514"/>
      <c r="AS106" s="514"/>
      <c r="AT106" s="515"/>
      <c r="AU106" s="290"/>
      <c r="AV106" s="372"/>
      <c r="AW106" s="372"/>
      <c r="AX106" s="372"/>
      <c r="AY106" s="372"/>
      <c r="AZ106" s="372"/>
      <c r="BA106" s="372"/>
      <c r="BB106" s="372"/>
      <c r="BC106" s="372"/>
      <c r="BD106" s="372"/>
      <c r="BE106" s="372"/>
      <c r="BF106" s="372"/>
      <c r="BG106" s="543"/>
      <c r="BH106" s="543"/>
      <c r="BI106" s="543"/>
      <c r="BJ106" s="543"/>
      <c r="BW106" s="341"/>
      <c r="BX106" s="542"/>
      <c r="BY106" s="542"/>
      <c r="BZ106" s="542"/>
      <c r="CA106" s="542"/>
      <c r="CB106" s="741"/>
      <c r="CC106" s="741"/>
      <c r="CD106" s="741"/>
      <c r="CE106" s="741"/>
      <c r="CF106" s="741"/>
      <c r="CG106" s="741"/>
      <c r="CH106" s="741"/>
      <c r="CI106" s="741"/>
      <c r="CJ106" s="741"/>
      <c r="CK106" s="741"/>
      <c r="CL106" s="741"/>
      <c r="CM106" s="741"/>
      <c r="CN106" s="741"/>
      <c r="CO106" s="741"/>
      <c r="CP106" s="341"/>
      <c r="CQ106" s="341"/>
    </row>
    <row r="107" spans="1:95" ht="9.75" customHeight="1">
      <c r="A107" s="458"/>
      <c r="B107" s="688"/>
      <c r="C107" s="484"/>
      <c r="D107" s="484"/>
      <c r="E107" s="484"/>
      <c r="F107" s="484"/>
      <c r="G107" s="485"/>
      <c r="H107" s="470"/>
      <c r="I107" s="471"/>
      <c r="J107" s="471"/>
      <c r="K107" s="471"/>
      <c r="L107" s="471"/>
      <c r="M107" s="471"/>
      <c r="N107" s="471"/>
      <c r="O107" s="471"/>
      <c r="P107" s="471"/>
      <c r="Q107" s="472"/>
      <c r="R107" s="604"/>
      <c r="S107" s="486"/>
      <c r="T107" s="477"/>
      <c r="U107" s="486"/>
      <c r="V107" s="486"/>
      <c r="W107" s="484"/>
      <c r="X107" s="484"/>
      <c r="Y107" s="464"/>
      <c r="Z107" s="484"/>
      <c r="AA107" s="485"/>
      <c r="AB107" s="604"/>
      <c r="AC107" s="486"/>
      <c r="AD107" s="477"/>
      <c r="AE107" s="486"/>
      <c r="AF107" s="486"/>
      <c r="AG107" s="484"/>
      <c r="AH107" s="484"/>
      <c r="AI107" s="464"/>
      <c r="AJ107" s="484"/>
      <c r="AK107" s="485"/>
      <c r="AL107" s="260"/>
      <c r="AM107" s="512"/>
      <c r="AN107" s="513"/>
      <c r="AO107" s="513"/>
      <c r="AP107" s="513"/>
      <c r="AQ107" s="516"/>
      <c r="AR107" s="516"/>
      <c r="AS107" s="516"/>
      <c r="AT107" s="517"/>
      <c r="AU107" s="290"/>
      <c r="BG107" s="461"/>
      <c r="BH107" s="461"/>
      <c r="BI107" s="461"/>
      <c r="BJ107" s="461"/>
      <c r="BX107" s="461"/>
      <c r="BY107" s="461"/>
      <c r="BZ107" s="461"/>
      <c r="CA107" s="461"/>
      <c r="CB107" s="700"/>
      <c r="CC107" s="700"/>
      <c r="CD107" s="700"/>
      <c r="CE107" s="700"/>
      <c r="CF107" s="700"/>
      <c r="CG107" s="700"/>
      <c r="CH107" s="700"/>
      <c r="CI107" s="700"/>
      <c r="CJ107" s="700"/>
      <c r="CK107" s="700"/>
      <c r="CL107" s="700"/>
      <c r="CM107" s="700"/>
      <c r="CN107" s="700"/>
      <c r="CQ107" s="341"/>
    </row>
    <row r="108" spans="1:95" ht="3" customHeight="1" hidden="1">
      <c r="A108" s="458"/>
      <c r="B108" s="688"/>
      <c r="C108" s="484"/>
      <c r="D108" s="484"/>
      <c r="E108" s="484"/>
      <c r="F108" s="484"/>
      <c r="G108" s="485"/>
      <c r="H108" s="470"/>
      <c r="I108" s="471"/>
      <c r="J108" s="471"/>
      <c r="K108" s="471"/>
      <c r="L108" s="471"/>
      <c r="M108" s="471"/>
      <c r="N108" s="471"/>
      <c r="O108" s="471"/>
      <c r="P108" s="471"/>
      <c r="Q108" s="472"/>
      <c r="R108" s="261">
        <f>COUNTIF(R109,"⑥")+COUNTIF(W106,"⑥")+COUNTIF(W109,"⑥")</f>
        <v>3</v>
      </c>
      <c r="S108" s="272"/>
      <c r="T108" s="273"/>
      <c r="U108" s="272"/>
      <c r="V108" s="272"/>
      <c r="W108" s="262" t="str">
        <f>IF(W106="⑥","6",W106)</f>
        <v>6</v>
      </c>
      <c r="X108" s="262"/>
      <c r="Y108" s="274"/>
      <c r="Z108" s="262"/>
      <c r="AA108" s="282"/>
      <c r="AB108" s="261">
        <f>COUNTIF(AB109:AH110,"⑥")+COUNTIF(AG106,"⑥")</f>
        <v>3</v>
      </c>
      <c r="AC108" s="272"/>
      <c r="AD108" s="273"/>
      <c r="AE108" s="272"/>
      <c r="AF108" s="272"/>
      <c r="AG108" s="262" t="str">
        <f>IF(AG106="⑥","6",AG106)</f>
        <v>6</v>
      </c>
      <c r="AH108" s="262"/>
      <c r="AI108" s="274"/>
      <c r="AJ108" s="262"/>
      <c r="AK108" s="282"/>
      <c r="AL108" s="262"/>
      <c r="AM108" s="512"/>
      <c r="AN108" s="513"/>
      <c r="AO108" s="513"/>
      <c r="AP108" s="513"/>
      <c r="AQ108" s="516"/>
      <c r="AR108" s="516"/>
      <c r="AS108" s="516"/>
      <c r="AT108" s="517"/>
      <c r="AU108" s="290"/>
      <c r="AV108" s="373"/>
      <c r="AW108" s="384"/>
      <c r="AX108" s="384"/>
      <c r="AY108" s="384"/>
      <c r="AZ108" s="384"/>
      <c r="BA108" s="384"/>
      <c r="BB108" s="384"/>
      <c r="BC108" s="384"/>
      <c r="BD108" s="385"/>
      <c r="BG108" s="461"/>
      <c r="BH108" s="461"/>
      <c r="BI108" s="461"/>
      <c r="BJ108" s="461"/>
      <c r="BW108" s="324"/>
      <c r="BX108" s="461"/>
      <c r="BY108" s="461"/>
      <c r="BZ108" s="461"/>
      <c r="CA108" s="461"/>
      <c r="CB108" s="700"/>
      <c r="CC108" s="700"/>
      <c r="CD108" s="700"/>
      <c r="CE108" s="700"/>
      <c r="CF108" s="700"/>
      <c r="CG108" s="700"/>
      <c r="CH108" s="700"/>
      <c r="CI108" s="700"/>
      <c r="CJ108" s="700"/>
      <c r="CK108" s="700"/>
      <c r="CL108" s="700"/>
      <c r="CM108" s="700"/>
      <c r="CN108" s="700"/>
      <c r="CQ108" s="341"/>
    </row>
    <row r="109" spans="2:95" ht="9" customHeight="1">
      <c r="B109" s="688" t="s">
        <v>71</v>
      </c>
      <c r="C109" s="484"/>
      <c r="D109" s="484"/>
      <c r="E109" s="484"/>
      <c r="F109" s="484"/>
      <c r="G109" s="484"/>
      <c r="H109" s="470"/>
      <c r="I109" s="471"/>
      <c r="J109" s="471"/>
      <c r="K109" s="471"/>
      <c r="L109" s="471"/>
      <c r="M109" s="471"/>
      <c r="N109" s="471"/>
      <c r="O109" s="471"/>
      <c r="P109" s="471"/>
      <c r="Q109" s="472"/>
      <c r="R109" s="650" t="s">
        <v>8</v>
      </c>
      <c r="S109" s="484"/>
      <c r="T109" s="464" t="s">
        <v>7</v>
      </c>
      <c r="U109" s="484">
        <v>1</v>
      </c>
      <c r="V109" s="484"/>
      <c r="W109" s="484" t="s">
        <v>8</v>
      </c>
      <c r="X109" s="484"/>
      <c r="Y109" s="464" t="s">
        <v>7</v>
      </c>
      <c r="Z109" s="484">
        <v>2</v>
      </c>
      <c r="AA109" s="485"/>
      <c r="AB109" s="650" t="s">
        <v>8</v>
      </c>
      <c r="AC109" s="484"/>
      <c r="AD109" s="464" t="s">
        <v>7</v>
      </c>
      <c r="AE109" s="484">
        <v>0</v>
      </c>
      <c r="AF109" s="484"/>
      <c r="AG109" s="484" t="s">
        <v>8</v>
      </c>
      <c r="AH109" s="484"/>
      <c r="AI109" s="464" t="s">
        <v>7</v>
      </c>
      <c r="AJ109" s="484">
        <v>1</v>
      </c>
      <c r="AK109" s="485"/>
      <c r="AL109" s="260"/>
      <c r="AM109" s="817">
        <f>IF(W109="③","",IF(AM106=AM118,((W108+W111+R111+AG108+AB111+AG111)/(R111+W108+W111+AG108+AG111+AB111+Z106+Z109+U109+AJ106+AJ109+AE109)),""))</f>
      </c>
      <c r="AN109" s="818"/>
      <c r="AO109" s="818"/>
      <c r="AP109" s="818"/>
      <c r="AQ109" s="819">
        <f>IF(W109="③","",IF(AND(COUNTIF(AM106:AP120,1)=3,COUNTIF(AL106:AL118,3)=3),RANK(AM109,AM109:AP123)-2,IF(COUNTIF(AM106:AP120,1)=3,RANK(AL106,AL106:AL118),RANK(AM106,AM106:AP120))))</f>
        <v>1</v>
      </c>
      <c r="AR109" s="819"/>
      <c r="AS109" s="819"/>
      <c r="AT109" s="820"/>
      <c r="AU109" s="374"/>
      <c r="AV109" s="375"/>
      <c r="AW109" s="386"/>
      <c r="AX109" s="386"/>
      <c r="AY109" s="386"/>
      <c r="AZ109" s="386"/>
      <c r="BA109" s="386"/>
      <c r="BB109" s="386"/>
      <c r="BC109" s="386"/>
      <c r="BD109" s="386"/>
      <c r="BI109" s="538" t="s">
        <v>72</v>
      </c>
      <c r="BJ109" s="538"/>
      <c r="BK109" s="538"/>
      <c r="BL109" s="538"/>
      <c r="BM109" s="538"/>
      <c r="BN109" s="538"/>
      <c r="BO109" s="538"/>
      <c r="BP109" s="538"/>
      <c r="BQ109" s="538"/>
      <c r="BR109" s="538"/>
      <c r="BS109" s="538"/>
      <c r="BT109" s="538"/>
      <c r="BU109" s="538"/>
      <c r="BV109" s="538"/>
      <c r="BW109" s="324"/>
      <c r="BX109" s="340"/>
      <c r="BY109" s="324"/>
      <c r="BZ109" s="324"/>
      <c r="CA109" s="324"/>
      <c r="CB109" s="700"/>
      <c r="CC109" s="700"/>
      <c r="CD109" s="700"/>
      <c r="CE109" s="700"/>
      <c r="CF109" s="700"/>
      <c r="CG109" s="700"/>
      <c r="CH109" s="700"/>
      <c r="CI109" s="700"/>
      <c r="CJ109" s="700"/>
      <c r="CK109" s="700"/>
      <c r="CL109" s="700"/>
      <c r="CM109" s="700"/>
      <c r="CN109" s="700"/>
      <c r="CQ109" s="341"/>
    </row>
    <row r="110" spans="2:95" ht="9.75" customHeight="1">
      <c r="B110" s="688"/>
      <c r="C110" s="484"/>
      <c r="D110" s="484"/>
      <c r="E110" s="484"/>
      <c r="F110" s="484"/>
      <c r="G110" s="484"/>
      <c r="H110" s="470"/>
      <c r="I110" s="471"/>
      <c r="J110" s="471"/>
      <c r="K110" s="471"/>
      <c r="L110" s="471"/>
      <c r="M110" s="471"/>
      <c r="N110" s="471"/>
      <c r="O110" s="471"/>
      <c r="P110" s="471"/>
      <c r="Q110" s="472"/>
      <c r="R110" s="650"/>
      <c r="S110" s="484"/>
      <c r="T110" s="464"/>
      <c r="U110" s="484"/>
      <c r="V110" s="484"/>
      <c r="W110" s="484"/>
      <c r="X110" s="484"/>
      <c r="Y110" s="464"/>
      <c r="Z110" s="484"/>
      <c r="AA110" s="485"/>
      <c r="AB110" s="650"/>
      <c r="AC110" s="484"/>
      <c r="AD110" s="464"/>
      <c r="AE110" s="484"/>
      <c r="AF110" s="484"/>
      <c r="AG110" s="484"/>
      <c r="AH110" s="484"/>
      <c r="AI110" s="464"/>
      <c r="AJ110" s="484"/>
      <c r="AK110" s="485"/>
      <c r="AL110" s="260"/>
      <c r="AM110" s="817"/>
      <c r="AN110" s="818"/>
      <c r="AO110" s="818"/>
      <c r="AP110" s="818"/>
      <c r="AQ110" s="819"/>
      <c r="AR110" s="819"/>
      <c r="AS110" s="819"/>
      <c r="AT110" s="820"/>
      <c r="AU110" s="290"/>
      <c r="AV110" s="695" t="s">
        <v>73</v>
      </c>
      <c r="AW110" s="695"/>
      <c r="AX110" s="695"/>
      <c r="AY110" s="695"/>
      <c r="AZ110" s="695"/>
      <c r="BA110" s="695"/>
      <c r="BB110" s="695"/>
      <c r="BC110" s="695"/>
      <c r="BD110" s="387"/>
      <c r="BE110" s="416"/>
      <c r="BF110" s="416"/>
      <c r="BG110" s="324"/>
      <c r="BH110" s="324"/>
      <c r="BI110" s="538"/>
      <c r="BJ110" s="538"/>
      <c r="BK110" s="538"/>
      <c r="BL110" s="538"/>
      <c r="BM110" s="538"/>
      <c r="BN110" s="538"/>
      <c r="BO110" s="538"/>
      <c r="BP110" s="538"/>
      <c r="BQ110" s="538"/>
      <c r="BR110" s="538"/>
      <c r="BS110" s="538"/>
      <c r="BT110" s="538"/>
      <c r="BU110" s="538"/>
      <c r="BV110" s="538"/>
      <c r="BW110" s="324"/>
      <c r="BX110" s="439"/>
      <c r="BY110" s="439"/>
      <c r="BZ110" s="439"/>
      <c r="CA110" s="439"/>
      <c r="CB110" s="439"/>
      <c r="CC110" s="439"/>
      <c r="CD110" s="439"/>
      <c r="CE110" s="695" t="str">
        <f>IF(W85="③","Ｄリーグ3位",VLOOKUP(3,A82:G96,2,FALSE))</f>
        <v>うさかめ</v>
      </c>
      <c r="CF110" s="695"/>
      <c r="CG110" s="695"/>
      <c r="CH110" s="695"/>
      <c r="CI110" s="695"/>
      <c r="CJ110" s="695"/>
      <c r="CK110" s="695"/>
      <c r="CL110" s="695"/>
      <c r="CM110" s="695"/>
      <c r="CN110" s="695"/>
      <c r="CO110" s="386"/>
      <c r="CQ110" s="341"/>
    </row>
    <row r="111" spans="2:93" ht="2.25" customHeight="1" hidden="1">
      <c r="B111" s="852"/>
      <c r="C111" s="853"/>
      <c r="D111" s="853"/>
      <c r="E111" s="853"/>
      <c r="F111" s="853"/>
      <c r="G111" s="853"/>
      <c r="H111" s="473"/>
      <c r="I111" s="474"/>
      <c r="J111" s="474"/>
      <c r="K111" s="474"/>
      <c r="L111" s="474"/>
      <c r="M111" s="474"/>
      <c r="N111" s="474"/>
      <c r="O111" s="474"/>
      <c r="P111" s="474"/>
      <c r="Q111" s="475"/>
      <c r="R111" s="262" t="str">
        <f>IF(R109="⑥","6",R109)</f>
        <v>6</v>
      </c>
      <c r="S111" s="366"/>
      <c r="T111" s="366"/>
      <c r="U111" s="366"/>
      <c r="V111" s="366"/>
      <c r="W111" s="262" t="str">
        <f>IF(W109="⑥","6",W109)</f>
        <v>6</v>
      </c>
      <c r="X111" s="262"/>
      <c r="Y111" s="262"/>
      <c r="Z111" s="262"/>
      <c r="AA111" s="282"/>
      <c r="AB111" s="262" t="str">
        <f>IF(AB109="⑥","6",AB109)</f>
        <v>6</v>
      </c>
      <c r="AC111" s="366"/>
      <c r="AD111" s="367"/>
      <c r="AE111" s="366"/>
      <c r="AF111" s="366"/>
      <c r="AG111" s="262" t="str">
        <f>IF(AG109="⑥","6",AG109)</f>
        <v>6</v>
      </c>
      <c r="AH111" s="262"/>
      <c r="AI111" s="274"/>
      <c r="AJ111" s="262"/>
      <c r="AK111" s="282"/>
      <c r="AL111" s="262"/>
      <c r="AM111" s="848"/>
      <c r="AN111" s="849"/>
      <c r="AO111" s="849"/>
      <c r="AP111" s="849"/>
      <c r="AQ111" s="850"/>
      <c r="AR111" s="850"/>
      <c r="AS111" s="850"/>
      <c r="AT111" s="851"/>
      <c r="AU111" s="290"/>
      <c r="AV111" s="695"/>
      <c r="AW111" s="695"/>
      <c r="AX111" s="695"/>
      <c r="AY111" s="695"/>
      <c r="AZ111" s="695"/>
      <c r="BA111" s="695"/>
      <c r="BB111" s="695"/>
      <c r="BC111" s="695"/>
      <c r="BD111" s="388"/>
      <c r="BE111" s="346"/>
      <c r="BF111" s="346"/>
      <c r="BG111" s="326"/>
      <c r="BH111" s="326"/>
      <c r="BI111" s="327"/>
      <c r="BJ111" s="327"/>
      <c r="BK111" s="327"/>
      <c r="BL111" s="676" t="s">
        <v>44</v>
      </c>
      <c r="BM111" s="676"/>
      <c r="BN111" s="676"/>
      <c r="BO111" s="676"/>
      <c r="BP111" s="676"/>
      <c r="BQ111" s="676"/>
      <c r="BR111" s="676"/>
      <c r="BS111" s="676"/>
      <c r="BT111" s="676"/>
      <c r="BU111" s="676"/>
      <c r="BV111" s="676"/>
      <c r="BW111" s="676"/>
      <c r="BX111" s="440"/>
      <c r="BY111" s="440"/>
      <c r="BZ111" s="440"/>
      <c r="CA111" s="440"/>
      <c r="CB111" s="389"/>
      <c r="CC111" s="389"/>
      <c r="CD111" s="389"/>
      <c r="CE111" s="695"/>
      <c r="CF111" s="695"/>
      <c r="CG111" s="695"/>
      <c r="CH111" s="695"/>
      <c r="CI111" s="695"/>
      <c r="CJ111" s="695"/>
      <c r="CK111" s="695"/>
      <c r="CL111" s="695"/>
      <c r="CM111" s="695"/>
      <c r="CN111" s="695"/>
      <c r="CO111" s="386"/>
    </row>
    <row r="112" spans="1:93" ht="9" customHeight="1">
      <c r="A112" s="457">
        <f>AQ115</f>
        <v>2</v>
      </c>
      <c r="B112" s="636" t="s">
        <v>74</v>
      </c>
      <c r="C112" s="490"/>
      <c r="D112" s="490"/>
      <c r="E112" s="490"/>
      <c r="F112" s="490"/>
      <c r="G112" s="491"/>
      <c r="H112" s="592">
        <f>IF(H114=2,"②",IF(H114=3,"③",H114))</f>
        <v>0</v>
      </c>
      <c r="I112" s="490"/>
      <c r="J112" s="465" t="s">
        <v>7</v>
      </c>
      <c r="K112" s="490">
        <f>R108</f>
        <v>3</v>
      </c>
      <c r="L112" s="490"/>
      <c r="M112" s="490">
        <f>IF(M114=6,"⑥",M114)</f>
        <v>1</v>
      </c>
      <c r="N112" s="490"/>
      <c r="O112" s="465" t="s">
        <v>7</v>
      </c>
      <c r="P112" s="490" t="str">
        <f>W108</f>
        <v>6</v>
      </c>
      <c r="Q112" s="491"/>
      <c r="R112" s="638"/>
      <c r="S112" s="639"/>
      <c r="T112" s="639"/>
      <c r="U112" s="639"/>
      <c r="V112" s="639"/>
      <c r="W112" s="639"/>
      <c r="X112" s="639"/>
      <c r="Y112" s="639"/>
      <c r="Z112" s="639"/>
      <c r="AA112" s="640"/>
      <c r="AB112" s="592" t="str">
        <f>IF(AE115="","①",IF(AB114=2,"②",IF(AB114=3,"③",AB114)))</f>
        <v>③</v>
      </c>
      <c r="AC112" s="490"/>
      <c r="AD112" s="465" t="s">
        <v>7</v>
      </c>
      <c r="AE112" s="490">
        <f>IF(AE115="","",(3-AB114))</f>
        <v>0</v>
      </c>
      <c r="AF112" s="490"/>
      <c r="AG112" s="490" t="s">
        <v>8</v>
      </c>
      <c r="AH112" s="490"/>
      <c r="AI112" s="465" t="s">
        <v>7</v>
      </c>
      <c r="AJ112" s="490">
        <v>0</v>
      </c>
      <c r="AK112" s="491"/>
      <c r="AL112" s="263">
        <f>H114+AB114</f>
        <v>3</v>
      </c>
      <c r="AM112" s="662">
        <f>IF(W109="③","",COUNTIF(H112:AF114,"③*")+COUNTIF(H112:AK114,"②*"))</f>
        <v>1</v>
      </c>
      <c r="AN112" s="663"/>
      <c r="AO112" s="663"/>
      <c r="AP112" s="663"/>
      <c r="AQ112" s="666">
        <f>IF(W109="③","",2-AM112)</f>
        <v>1</v>
      </c>
      <c r="AR112" s="666"/>
      <c r="AS112" s="666"/>
      <c r="AT112" s="667"/>
      <c r="AU112" s="290"/>
      <c r="AV112" s="695"/>
      <c r="AW112" s="695"/>
      <c r="AX112" s="695"/>
      <c r="AY112" s="695"/>
      <c r="AZ112" s="695"/>
      <c r="BA112" s="695"/>
      <c r="BB112" s="695"/>
      <c r="BC112" s="695"/>
      <c r="BD112" s="389"/>
      <c r="BE112" s="315"/>
      <c r="BF112" s="331"/>
      <c r="BG112" s="630"/>
      <c r="BH112" s="625"/>
      <c r="BI112" s="625"/>
      <c r="BJ112" s="625"/>
      <c r="BK112" s="329"/>
      <c r="BL112" s="676"/>
      <c r="BM112" s="676"/>
      <c r="BN112" s="676"/>
      <c r="BO112" s="676"/>
      <c r="BP112" s="676"/>
      <c r="BQ112" s="676"/>
      <c r="BR112" s="676"/>
      <c r="BS112" s="676"/>
      <c r="BT112" s="676"/>
      <c r="BU112" s="676"/>
      <c r="BV112" s="676"/>
      <c r="BW112" s="676"/>
      <c r="BX112" s="888"/>
      <c r="BY112" s="888"/>
      <c r="BZ112" s="888"/>
      <c r="CA112" s="888"/>
      <c r="CB112" s="441"/>
      <c r="CC112" s="448"/>
      <c r="CD112" s="449"/>
      <c r="CE112" s="695"/>
      <c r="CF112" s="695"/>
      <c r="CG112" s="695"/>
      <c r="CH112" s="695"/>
      <c r="CI112" s="695"/>
      <c r="CJ112" s="695"/>
      <c r="CK112" s="695"/>
      <c r="CL112" s="695"/>
      <c r="CM112" s="695"/>
      <c r="CN112" s="695"/>
      <c r="CO112" s="386"/>
    </row>
    <row r="113" spans="1:93" ht="10.5" customHeight="1">
      <c r="A113" s="458"/>
      <c r="B113" s="637"/>
      <c r="C113" s="487"/>
      <c r="D113" s="487"/>
      <c r="E113" s="487"/>
      <c r="F113" s="487"/>
      <c r="G113" s="488"/>
      <c r="H113" s="551"/>
      <c r="I113" s="487"/>
      <c r="J113" s="466"/>
      <c r="K113" s="487"/>
      <c r="L113" s="487"/>
      <c r="M113" s="487"/>
      <c r="N113" s="487"/>
      <c r="O113" s="466"/>
      <c r="P113" s="487"/>
      <c r="Q113" s="488"/>
      <c r="R113" s="641"/>
      <c r="S113" s="642"/>
      <c r="T113" s="642"/>
      <c r="U113" s="642"/>
      <c r="V113" s="642"/>
      <c r="W113" s="642"/>
      <c r="X113" s="642"/>
      <c r="Y113" s="642"/>
      <c r="Z113" s="642"/>
      <c r="AA113" s="643"/>
      <c r="AB113" s="551"/>
      <c r="AC113" s="487"/>
      <c r="AD113" s="466"/>
      <c r="AE113" s="487"/>
      <c r="AF113" s="487"/>
      <c r="AG113" s="487"/>
      <c r="AH113" s="487"/>
      <c r="AI113" s="466"/>
      <c r="AJ113" s="487"/>
      <c r="AK113" s="488"/>
      <c r="AL113" s="264"/>
      <c r="AM113" s="664"/>
      <c r="AN113" s="665"/>
      <c r="AO113" s="665"/>
      <c r="AP113" s="665"/>
      <c r="AQ113" s="668"/>
      <c r="AR113" s="668"/>
      <c r="AS113" s="668"/>
      <c r="AT113" s="669"/>
      <c r="AU113" s="290"/>
      <c r="AV113" s="376"/>
      <c r="AW113" s="376"/>
      <c r="AX113" s="376"/>
      <c r="AY113" s="376"/>
      <c r="AZ113" s="376"/>
      <c r="BA113" s="376"/>
      <c r="BB113" s="376"/>
      <c r="BC113" s="376"/>
      <c r="BD113" s="390"/>
      <c r="BE113" s="694"/>
      <c r="BF113" s="683"/>
      <c r="BG113" s="692"/>
      <c r="BH113" s="545"/>
      <c r="BI113" s="545"/>
      <c r="BJ113" s="545"/>
      <c r="BK113" s="315"/>
      <c r="BL113" s="676"/>
      <c r="BM113" s="676"/>
      <c r="BN113" s="676"/>
      <c r="BO113" s="676"/>
      <c r="BP113" s="676"/>
      <c r="BQ113" s="676"/>
      <c r="BR113" s="676"/>
      <c r="BS113" s="676"/>
      <c r="BT113" s="676"/>
      <c r="BU113" s="676"/>
      <c r="BV113" s="676"/>
      <c r="BW113" s="676"/>
      <c r="BX113" s="889"/>
      <c r="BY113" s="889"/>
      <c r="BZ113" s="889"/>
      <c r="CA113" s="889"/>
      <c r="CB113" s="442"/>
      <c r="CC113" s="389"/>
      <c r="CD113" s="389"/>
      <c r="CE113" s="376"/>
      <c r="CF113" s="376"/>
      <c r="CG113" s="376"/>
      <c r="CH113" s="376"/>
      <c r="CI113" s="376"/>
      <c r="CJ113" s="376"/>
      <c r="CK113" s="376"/>
      <c r="CL113" s="376"/>
      <c r="CM113" s="451"/>
      <c r="CN113" s="451"/>
      <c r="CO113" s="386"/>
    </row>
    <row r="114" spans="1:93" ht="3" customHeight="1" hidden="1">
      <c r="A114" s="458"/>
      <c r="B114" s="637"/>
      <c r="C114" s="487"/>
      <c r="D114" s="487"/>
      <c r="E114" s="487"/>
      <c r="F114" s="487"/>
      <c r="G114" s="488"/>
      <c r="H114" s="265">
        <f>U106</f>
        <v>0</v>
      </c>
      <c r="I114" s="266"/>
      <c r="J114" s="275"/>
      <c r="K114" s="266"/>
      <c r="L114" s="266"/>
      <c r="M114" s="266">
        <f>Z106</f>
        <v>1</v>
      </c>
      <c r="N114" s="266"/>
      <c r="O114" s="275"/>
      <c r="P114" s="266"/>
      <c r="Q114" s="283"/>
      <c r="R114" s="641"/>
      <c r="S114" s="642"/>
      <c r="T114" s="642"/>
      <c r="U114" s="642"/>
      <c r="V114" s="642"/>
      <c r="W114" s="642"/>
      <c r="X114" s="642"/>
      <c r="Y114" s="642"/>
      <c r="Z114" s="642"/>
      <c r="AA114" s="643"/>
      <c r="AB114" s="265">
        <f>COUNTIF(AB115:AH116,"⑥")+COUNTIF(AG112,"⑥")</f>
        <v>3</v>
      </c>
      <c r="AC114" s="266"/>
      <c r="AD114" s="275"/>
      <c r="AE114" s="266"/>
      <c r="AF114" s="266"/>
      <c r="AG114" s="266" t="str">
        <f>IF(AG112="⑥","6",AG112)</f>
        <v>6</v>
      </c>
      <c r="AH114" s="266"/>
      <c r="AI114" s="275"/>
      <c r="AJ114" s="266"/>
      <c r="AK114" s="283"/>
      <c r="AL114" s="266"/>
      <c r="AM114" s="664"/>
      <c r="AN114" s="665"/>
      <c r="AO114" s="665"/>
      <c r="AP114" s="665"/>
      <c r="AQ114" s="668"/>
      <c r="AR114" s="668"/>
      <c r="AS114" s="668"/>
      <c r="AT114" s="669"/>
      <c r="AU114" s="290"/>
      <c r="AV114" s="701" t="s">
        <v>75</v>
      </c>
      <c r="AW114" s="701"/>
      <c r="AX114" s="701"/>
      <c r="AY114" s="701"/>
      <c r="AZ114" s="701"/>
      <c r="BA114" s="701"/>
      <c r="BB114" s="701"/>
      <c r="BC114" s="701"/>
      <c r="BD114" s="389"/>
      <c r="BE114" s="694"/>
      <c r="BF114" s="682"/>
      <c r="BG114" s="803" t="s">
        <v>54</v>
      </c>
      <c r="BH114" s="540"/>
      <c r="BI114" s="540"/>
      <c r="BJ114" s="698"/>
      <c r="BK114" s="299"/>
      <c r="BL114" s="299"/>
      <c r="BM114" s="299"/>
      <c r="BN114" s="334"/>
      <c r="BO114" s="334"/>
      <c r="BP114" s="334"/>
      <c r="BQ114" s="335"/>
      <c r="BR114" s="299"/>
      <c r="BS114" s="299"/>
      <c r="BT114" s="334"/>
      <c r="BU114" s="334"/>
      <c r="BV114" s="334"/>
      <c r="BW114" s="299"/>
      <c r="BX114" s="880" t="s">
        <v>76</v>
      </c>
      <c r="BY114" s="881"/>
      <c r="BZ114" s="881"/>
      <c r="CA114" s="881"/>
      <c r="CB114" s="315"/>
      <c r="CC114" s="315"/>
      <c r="CD114" s="315"/>
      <c r="CE114" s="695" t="str">
        <f>IF(W109="③","Ｅリーグ3位",VLOOKUP(3,A106:G120,2,FALSE))</f>
        <v>村田八日市</v>
      </c>
      <c r="CF114" s="695"/>
      <c r="CG114" s="695"/>
      <c r="CH114" s="695"/>
      <c r="CI114" s="695"/>
      <c r="CJ114" s="695"/>
      <c r="CK114" s="695"/>
      <c r="CL114" s="695"/>
      <c r="CM114" s="695"/>
      <c r="CN114" s="695"/>
      <c r="CO114" s="386"/>
    </row>
    <row r="115" spans="2:93" ht="9" customHeight="1">
      <c r="B115" s="637" t="s">
        <v>77</v>
      </c>
      <c r="C115" s="487"/>
      <c r="D115" s="487"/>
      <c r="E115" s="487"/>
      <c r="F115" s="487"/>
      <c r="G115" s="488"/>
      <c r="H115" s="487">
        <f>IF(H117=6,"⑥",H117)</f>
        <v>1</v>
      </c>
      <c r="I115" s="487"/>
      <c r="J115" s="466" t="s">
        <v>7</v>
      </c>
      <c r="K115" s="487" t="str">
        <f>R111</f>
        <v>6</v>
      </c>
      <c r="L115" s="487"/>
      <c r="M115" s="487">
        <f>IF(M117=6,"⑥",M117)</f>
        <v>2</v>
      </c>
      <c r="N115" s="487"/>
      <c r="O115" s="466" t="s">
        <v>7</v>
      </c>
      <c r="P115" s="487" t="str">
        <f>W111</f>
        <v>6</v>
      </c>
      <c r="Q115" s="488"/>
      <c r="R115" s="641"/>
      <c r="S115" s="642"/>
      <c r="T115" s="642"/>
      <c r="U115" s="642"/>
      <c r="V115" s="642"/>
      <c r="W115" s="642"/>
      <c r="X115" s="642"/>
      <c r="Y115" s="642"/>
      <c r="Z115" s="642"/>
      <c r="AA115" s="643"/>
      <c r="AB115" s="551" t="s">
        <v>8</v>
      </c>
      <c r="AC115" s="487"/>
      <c r="AD115" s="466" t="s">
        <v>7</v>
      </c>
      <c r="AE115" s="487">
        <v>0</v>
      </c>
      <c r="AF115" s="487"/>
      <c r="AG115" s="487" t="s">
        <v>8</v>
      </c>
      <c r="AH115" s="487"/>
      <c r="AI115" s="466" t="s">
        <v>7</v>
      </c>
      <c r="AJ115" s="487">
        <v>3</v>
      </c>
      <c r="AK115" s="488"/>
      <c r="AL115" s="264"/>
      <c r="AM115" s="742">
        <f>IF(W109="③","",IF(AM112=AM106,((M114+M117+H117+AG114+AG117+AB117)/(AJ112+AJ115+AE115+P112+P115+K115+M114+M117+H117+AG114+AG117+AB117)),""))</f>
      </c>
      <c r="AN115" s="743"/>
      <c r="AO115" s="743"/>
      <c r="AP115" s="743"/>
      <c r="AQ115" s="739">
        <f>IF(W109="③","",IF(AND(COUNTIF(AM106:AP120,1)=3,COUNTIF(AL106:AL118,3)=3),RANK(AM115,AM109:AP123)-2,IF(COUNTIF(AM106:AP120,1)=3,RANK(AL112,AL112:AL123),RANK(AM112,AM106:AP120))))</f>
        <v>2</v>
      </c>
      <c r="AR115" s="739"/>
      <c r="AS115" s="739"/>
      <c r="AT115" s="740"/>
      <c r="AU115" s="290"/>
      <c r="AV115" s="701"/>
      <c r="AW115" s="701"/>
      <c r="AX115" s="701"/>
      <c r="AY115" s="701"/>
      <c r="AZ115" s="701"/>
      <c r="BA115" s="701"/>
      <c r="BB115" s="701"/>
      <c r="BC115" s="701"/>
      <c r="BD115" s="389"/>
      <c r="BE115" s="380"/>
      <c r="BF115" s="417"/>
      <c r="BG115" s="625"/>
      <c r="BH115" s="625"/>
      <c r="BI115" s="625"/>
      <c r="BJ115" s="699"/>
      <c r="BK115" s="299"/>
      <c r="BL115" s="334"/>
      <c r="BM115" s="334"/>
      <c r="BN115" s="334"/>
      <c r="BO115" s="334"/>
      <c r="BP115" s="334"/>
      <c r="BQ115" s="299"/>
      <c r="BR115" s="330"/>
      <c r="BS115" s="334"/>
      <c r="BT115" s="334"/>
      <c r="BU115" s="334"/>
      <c r="BV115" s="334"/>
      <c r="BW115" s="299"/>
      <c r="BX115" s="882"/>
      <c r="BY115" s="883"/>
      <c r="BZ115" s="883"/>
      <c r="CA115" s="883"/>
      <c r="CB115" s="443"/>
      <c r="CC115" s="346"/>
      <c r="CD115" s="355"/>
      <c r="CE115" s="695"/>
      <c r="CF115" s="695"/>
      <c r="CG115" s="695"/>
      <c r="CH115" s="695"/>
      <c r="CI115" s="695"/>
      <c r="CJ115" s="695"/>
      <c r="CK115" s="695"/>
      <c r="CL115" s="695"/>
      <c r="CM115" s="695"/>
      <c r="CN115" s="695"/>
      <c r="CO115" s="386"/>
    </row>
    <row r="116" spans="2:93" ht="11.25" customHeight="1">
      <c r="B116" s="637"/>
      <c r="C116" s="487"/>
      <c r="D116" s="487"/>
      <c r="E116" s="487"/>
      <c r="F116" s="487"/>
      <c r="G116" s="488"/>
      <c r="H116" s="487"/>
      <c r="I116" s="487"/>
      <c r="J116" s="466"/>
      <c r="K116" s="487"/>
      <c r="L116" s="487"/>
      <c r="M116" s="487"/>
      <c r="N116" s="487"/>
      <c r="O116" s="466"/>
      <c r="P116" s="487"/>
      <c r="Q116" s="488"/>
      <c r="R116" s="641"/>
      <c r="S116" s="642"/>
      <c r="T116" s="642"/>
      <c r="U116" s="642"/>
      <c r="V116" s="642"/>
      <c r="W116" s="642"/>
      <c r="X116" s="642"/>
      <c r="Y116" s="642"/>
      <c r="Z116" s="642"/>
      <c r="AA116" s="643"/>
      <c r="AB116" s="551"/>
      <c r="AC116" s="487"/>
      <c r="AD116" s="466"/>
      <c r="AE116" s="487"/>
      <c r="AF116" s="487"/>
      <c r="AG116" s="487"/>
      <c r="AH116" s="487"/>
      <c r="AI116" s="466"/>
      <c r="AJ116" s="487"/>
      <c r="AK116" s="488"/>
      <c r="AL116" s="264"/>
      <c r="AM116" s="742"/>
      <c r="AN116" s="743"/>
      <c r="AO116" s="743"/>
      <c r="AP116" s="743"/>
      <c r="AQ116" s="739"/>
      <c r="AR116" s="739"/>
      <c r="AS116" s="739"/>
      <c r="AT116" s="740"/>
      <c r="AU116" s="290"/>
      <c r="AV116" s="701"/>
      <c r="AW116" s="701"/>
      <c r="AX116" s="701"/>
      <c r="AY116" s="701"/>
      <c r="AZ116" s="701"/>
      <c r="BA116" s="701"/>
      <c r="BB116" s="701"/>
      <c r="BC116" s="701"/>
      <c r="BD116" s="391"/>
      <c r="BE116" s="299"/>
      <c r="BF116" s="299"/>
      <c r="BG116" s="625"/>
      <c r="BH116" s="625"/>
      <c r="BI116" s="625"/>
      <c r="BJ116" s="699"/>
      <c r="BK116" s="299"/>
      <c r="BL116" s="334"/>
      <c r="BM116" s="334"/>
      <c r="BN116" s="334"/>
      <c r="BO116" s="334"/>
      <c r="BP116" s="334"/>
      <c r="BQ116" s="299"/>
      <c r="BR116" s="330"/>
      <c r="BS116" s="334"/>
      <c r="BT116" s="334"/>
      <c r="BU116" s="334"/>
      <c r="BV116" s="334"/>
      <c r="BW116" s="299"/>
      <c r="BX116" s="882"/>
      <c r="BY116" s="883"/>
      <c r="BZ116" s="883"/>
      <c r="CA116" s="883"/>
      <c r="CB116" s="315"/>
      <c r="CC116" s="315"/>
      <c r="CD116" s="315"/>
      <c r="CE116" s="695"/>
      <c r="CF116" s="695"/>
      <c r="CG116" s="695"/>
      <c r="CH116" s="695"/>
      <c r="CI116" s="695"/>
      <c r="CJ116" s="695"/>
      <c r="CK116" s="695"/>
      <c r="CL116" s="695"/>
      <c r="CM116" s="695"/>
      <c r="CN116" s="695"/>
      <c r="CO116" s="386"/>
    </row>
    <row r="117" spans="2:95" ht="3.75" customHeight="1" hidden="1">
      <c r="B117" s="748"/>
      <c r="C117" s="749"/>
      <c r="D117" s="749"/>
      <c r="E117" s="749"/>
      <c r="F117" s="749"/>
      <c r="G117" s="858"/>
      <c r="H117" s="266">
        <f>U109</f>
        <v>1</v>
      </c>
      <c r="I117" s="266"/>
      <c r="J117" s="275"/>
      <c r="K117" s="266"/>
      <c r="L117" s="266"/>
      <c r="M117" s="266">
        <f>Z109</f>
        <v>2</v>
      </c>
      <c r="N117" s="266"/>
      <c r="O117" s="275"/>
      <c r="P117" s="266"/>
      <c r="Q117" s="283"/>
      <c r="R117" s="644"/>
      <c r="S117" s="645"/>
      <c r="T117" s="645"/>
      <c r="U117" s="645"/>
      <c r="V117" s="645"/>
      <c r="W117" s="645"/>
      <c r="X117" s="645"/>
      <c r="Y117" s="645"/>
      <c r="Z117" s="645"/>
      <c r="AA117" s="646"/>
      <c r="AB117" s="266" t="str">
        <f>IF(AB115="⑥","6",AB115)</f>
        <v>6</v>
      </c>
      <c r="AC117" s="285"/>
      <c r="AD117" s="285"/>
      <c r="AE117" s="285"/>
      <c r="AF117" s="285"/>
      <c r="AG117" s="266" t="str">
        <f>IF(AG115="⑥","6",AG115)</f>
        <v>6</v>
      </c>
      <c r="AH117" s="266"/>
      <c r="AI117" s="266"/>
      <c r="AJ117" s="266"/>
      <c r="AK117" s="283"/>
      <c r="AL117" s="266"/>
      <c r="AM117" s="744"/>
      <c r="AN117" s="745"/>
      <c r="AO117" s="745"/>
      <c r="AP117" s="745"/>
      <c r="AQ117" s="746"/>
      <c r="AR117" s="746"/>
      <c r="AS117" s="746"/>
      <c r="AT117" s="747"/>
      <c r="AU117" s="290"/>
      <c r="AV117" s="378"/>
      <c r="AW117" s="378"/>
      <c r="AX117" s="378"/>
      <c r="AY117" s="378"/>
      <c r="AZ117" s="378"/>
      <c r="BA117" s="378"/>
      <c r="BB117" s="378"/>
      <c r="BC117" s="392"/>
      <c r="BD117" s="393"/>
      <c r="BE117" s="299"/>
      <c r="BF117" s="299"/>
      <c r="BG117" s="625"/>
      <c r="BH117" s="625"/>
      <c r="BI117" s="625"/>
      <c r="BJ117" s="699"/>
      <c r="BK117" s="330"/>
      <c r="BL117" s="299"/>
      <c r="BM117" s="299"/>
      <c r="BN117" s="299"/>
      <c r="BO117" s="299"/>
      <c r="BP117" s="299"/>
      <c r="BQ117" s="299"/>
      <c r="BR117" s="330"/>
      <c r="BS117" s="299"/>
      <c r="BT117" s="299"/>
      <c r="BU117" s="299"/>
      <c r="BV117" s="299"/>
      <c r="BW117" s="299"/>
      <c r="BX117" s="882"/>
      <c r="BY117" s="883"/>
      <c r="BZ117" s="883"/>
      <c r="CA117" s="883"/>
      <c r="CB117" s="315"/>
      <c r="CC117" s="315"/>
      <c r="CD117" s="315"/>
      <c r="CE117" s="695"/>
      <c r="CF117" s="695"/>
      <c r="CG117" s="695"/>
      <c r="CH117" s="695"/>
      <c r="CI117" s="695"/>
      <c r="CJ117" s="695"/>
      <c r="CK117" s="695"/>
      <c r="CL117" s="695"/>
      <c r="CM117" s="695"/>
      <c r="CN117" s="695"/>
      <c r="CO117" s="386"/>
      <c r="CQ117" s="341"/>
    </row>
    <row r="118" spans="1:93" ht="9" customHeight="1">
      <c r="A118" s="457">
        <f>AQ121</f>
        <v>3</v>
      </c>
      <c r="B118" s="794" t="s">
        <v>9</v>
      </c>
      <c r="C118" s="496"/>
      <c r="D118" s="496"/>
      <c r="E118" s="496"/>
      <c r="F118" s="496"/>
      <c r="G118" s="497"/>
      <c r="H118" s="568">
        <f>IF(H120=2,"②",IF(H120=3,"③",H120))</f>
        <v>0</v>
      </c>
      <c r="I118" s="482"/>
      <c r="J118" s="462" t="s">
        <v>7</v>
      </c>
      <c r="K118" s="482">
        <f>AB108</f>
        <v>3</v>
      </c>
      <c r="L118" s="482"/>
      <c r="M118" s="482">
        <f>IF(M120=6,"⑥",M120)</f>
        <v>1</v>
      </c>
      <c r="N118" s="482"/>
      <c r="O118" s="462" t="s">
        <v>7</v>
      </c>
      <c r="P118" s="482" t="str">
        <f>AG108</f>
        <v>6</v>
      </c>
      <c r="Q118" s="570"/>
      <c r="R118" s="568">
        <f>IF(R120=2,"②",IF(R120=3,"③",R120))</f>
        <v>0</v>
      </c>
      <c r="S118" s="482"/>
      <c r="T118" s="462" t="s">
        <v>7</v>
      </c>
      <c r="U118" s="482">
        <f>AB114</f>
        <v>3</v>
      </c>
      <c r="V118" s="482"/>
      <c r="W118" s="482">
        <f>IF(W120=6,"⑥",W120)</f>
        <v>0</v>
      </c>
      <c r="X118" s="482"/>
      <c r="Y118" s="498" t="s">
        <v>7</v>
      </c>
      <c r="Z118" s="496" t="str">
        <f>AG114</f>
        <v>6</v>
      </c>
      <c r="AA118" s="497"/>
      <c r="AB118" s="500"/>
      <c r="AC118" s="501"/>
      <c r="AD118" s="501"/>
      <c r="AE118" s="501"/>
      <c r="AF118" s="501"/>
      <c r="AG118" s="501"/>
      <c r="AH118" s="501"/>
      <c r="AI118" s="501"/>
      <c r="AJ118" s="501"/>
      <c r="AK118" s="502"/>
      <c r="AL118" s="259">
        <f>H120+R120</f>
        <v>0</v>
      </c>
      <c r="AM118" s="510">
        <f>IF(AM112="","",COUNTIF(H118:AF120,"③*")+COUNTIF(H118:AK120,"②*"))</f>
        <v>0</v>
      </c>
      <c r="AN118" s="511"/>
      <c r="AO118" s="511"/>
      <c r="AP118" s="511"/>
      <c r="AQ118" s="514">
        <f>IF(W109="③","",2-AM118)</f>
        <v>2</v>
      </c>
      <c r="AR118" s="514"/>
      <c r="AS118" s="514"/>
      <c r="AT118" s="515"/>
      <c r="AU118" s="290"/>
      <c r="AV118" s="378"/>
      <c r="AW118" s="378"/>
      <c r="AX118" s="378"/>
      <c r="AY118" s="378"/>
      <c r="AZ118" s="378"/>
      <c r="BA118" s="378"/>
      <c r="BB118" s="378"/>
      <c r="BC118" s="392"/>
      <c r="BD118" s="389"/>
      <c r="BE118" s="299"/>
      <c r="BF118" s="299"/>
      <c r="BG118" s="542"/>
      <c r="BH118" s="542"/>
      <c r="BI118" s="542"/>
      <c r="BJ118" s="699"/>
      <c r="BK118" s="330"/>
      <c r="BL118" s="299"/>
      <c r="BM118" s="299"/>
      <c r="BN118" s="299"/>
      <c r="BO118" s="299"/>
      <c r="BP118" s="299"/>
      <c r="BQ118" s="299"/>
      <c r="BR118" s="330"/>
      <c r="BS118" s="299"/>
      <c r="BT118" s="299"/>
      <c r="BU118" s="299"/>
      <c r="BV118" s="299"/>
      <c r="BW118" s="395"/>
      <c r="BX118" s="542"/>
      <c r="BY118" s="542"/>
      <c r="BZ118" s="542"/>
      <c r="CA118" s="542"/>
      <c r="CB118" s="315"/>
      <c r="CC118" s="315"/>
      <c r="CD118" s="315"/>
      <c r="CE118" s="377"/>
      <c r="CF118" s="377"/>
      <c r="CG118" s="377"/>
      <c r="CH118" s="377"/>
      <c r="CI118" s="377"/>
      <c r="CJ118" s="377"/>
      <c r="CK118" s="377"/>
      <c r="CL118" s="377"/>
      <c r="CM118" s="452"/>
      <c r="CN118" s="452"/>
      <c r="CO118" s="386"/>
    </row>
    <row r="119" spans="1:93" ht="16.5" customHeight="1">
      <c r="A119" s="458"/>
      <c r="B119" s="688"/>
      <c r="C119" s="484"/>
      <c r="D119" s="484"/>
      <c r="E119" s="484"/>
      <c r="F119" s="484"/>
      <c r="G119" s="485"/>
      <c r="H119" s="569"/>
      <c r="I119" s="483"/>
      <c r="J119" s="463"/>
      <c r="K119" s="483"/>
      <c r="L119" s="483"/>
      <c r="M119" s="483"/>
      <c r="N119" s="483"/>
      <c r="O119" s="463"/>
      <c r="P119" s="483"/>
      <c r="Q119" s="489"/>
      <c r="R119" s="569"/>
      <c r="S119" s="483"/>
      <c r="T119" s="463"/>
      <c r="U119" s="483"/>
      <c r="V119" s="483"/>
      <c r="W119" s="483"/>
      <c r="X119" s="483"/>
      <c r="Y119" s="464"/>
      <c r="Z119" s="484"/>
      <c r="AA119" s="485"/>
      <c r="AB119" s="503"/>
      <c r="AC119" s="504"/>
      <c r="AD119" s="504"/>
      <c r="AE119" s="504"/>
      <c r="AF119" s="504"/>
      <c r="AG119" s="504"/>
      <c r="AH119" s="504"/>
      <c r="AI119" s="504"/>
      <c r="AJ119" s="504"/>
      <c r="AK119" s="505"/>
      <c r="AL119" s="260"/>
      <c r="AM119" s="512"/>
      <c r="AN119" s="513"/>
      <c r="AO119" s="513"/>
      <c r="AP119" s="513"/>
      <c r="AQ119" s="516"/>
      <c r="AR119" s="516"/>
      <c r="AS119" s="516"/>
      <c r="AT119" s="517"/>
      <c r="AU119" s="290"/>
      <c r="AV119" s="27"/>
      <c r="AW119" s="27"/>
      <c r="AX119" s="27"/>
      <c r="AY119" s="27"/>
      <c r="AZ119" s="27"/>
      <c r="BA119" s="27"/>
      <c r="BB119" s="27"/>
      <c r="BC119" s="299"/>
      <c r="BD119" s="315"/>
      <c r="BE119" s="299"/>
      <c r="BF119" s="299"/>
      <c r="BG119" s="542"/>
      <c r="BH119" s="542"/>
      <c r="BI119" s="542"/>
      <c r="BJ119" s="699"/>
      <c r="BK119" s="459"/>
      <c r="BL119" s="460"/>
      <c r="BM119" s="460"/>
      <c r="BN119" s="355"/>
      <c r="BO119" s="355"/>
      <c r="BP119" s="355"/>
      <c r="BQ119" s="355"/>
      <c r="BR119" s="422"/>
      <c r="BS119" s="423"/>
      <c r="BT119" s="423"/>
      <c r="BU119" s="423"/>
      <c r="BV119" s="423"/>
      <c r="BW119" s="444"/>
      <c r="BX119" s="542"/>
      <c r="BY119" s="542"/>
      <c r="BZ119" s="542"/>
      <c r="CA119" s="542"/>
      <c r="CB119" s="315"/>
      <c r="CC119" s="315"/>
      <c r="CD119" s="315"/>
      <c r="CE119" s="377"/>
      <c r="CF119" s="377"/>
      <c r="CG119" s="377"/>
      <c r="CH119" s="377"/>
      <c r="CI119" s="377"/>
      <c r="CJ119" s="377"/>
      <c r="CK119" s="377"/>
      <c r="CL119" s="377"/>
      <c r="CM119" s="452"/>
      <c r="CN119" s="452"/>
      <c r="CO119" s="386"/>
    </row>
    <row r="120" spans="1:93" ht="3.75" customHeight="1" hidden="1">
      <c r="A120" s="458"/>
      <c r="B120" s="688"/>
      <c r="C120" s="484"/>
      <c r="D120" s="484"/>
      <c r="E120" s="484"/>
      <c r="F120" s="484"/>
      <c r="G120" s="485"/>
      <c r="H120" s="261">
        <f>AE106</f>
        <v>0</v>
      </c>
      <c r="I120" s="272"/>
      <c r="J120" s="273"/>
      <c r="K120" s="272"/>
      <c r="L120" s="272"/>
      <c r="M120" s="262">
        <f>AJ106</f>
        <v>1</v>
      </c>
      <c r="N120" s="262"/>
      <c r="O120" s="274"/>
      <c r="P120" s="262"/>
      <c r="Q120" s="282"/>
      <c r="R120" s="261">
        <f>AE112</f>
        <v>0</v>
      </c>
      <c r="S120" s="272"/>
      <c r="T120" s="273"/>
      <c r="U120" s="272"/>
      <c r="V120" s="272"/>
      <c r="W120" s="262">
        <f>AJ112</f>
        <v>0</v>
      </c>
      <c r="X120" s="262"/>
      <c r="Y120" s="274"/>
      <c r="Z120" s="262"/>
      <c r="AA120" s="282"/>
      <c r="AB120" s="503"/>
      <c r="AC120" s="504"/>
      <c r="AD120" s="504"/>
      <c r="AE120" s="504"/>
      <c r="AF120" s="504"/>
      <c r="AG120" s="504"/>
      <c r="AH120" s="504"/>
      <c r="AI120" s="504"/>
      <c r="AJ120" s="504"/>
      <c r="AK120" s="505"/>
      <c r="AL120" s="260"/>
      <c r="AM120" s="512"/>
      <c r="AN120" s="513"/>
      <c r="AO120" s="513"/>
      <c r="AP120" s="513"/>
      <c r="AQ120" s="516"/>
      <c r="AR120" s="516"/>
      <c r="AS120" s="516"/>
      <c r="AT120" s="517"/>
      <c r="AU120" s="290"/>
      <c r="AV120" s="27"/>
      <c r="AW120" s="27"/>
      <c r="AX120" s="27"/>
      <c r="AY120" s="27"/>
      <c r="AZ120" s="27"/>
      <c r="BA120" s="27"/>
      <c r="BB120" s="27"/>
      <c r="BC120" s="299"/>
      <c r="BD120" s="315"/>
      <c r="BE120" s="299"/>
      <c r="BF120" s="299"/>
      <c r="BG120" s="299"/>
      <c r="BH120" s="299"/>
      <c r="BI120" s="299"/>
      <c r="BJ120" s="395"/>
      <c r="BK120" s="418"/>
      <c r="BL120" s="379"/>
      <c r="BM120" s="379"/>
      <c r="BN120" s="379"/>
      <c r="BO120" s="379"/>
      <c r="BP120" s="379"/>
      <c r="BQ120" s="379"/>
      <c r="BR120" s="299"/>
      <c r="BS120" s="299"/>
      <c r="BT120" s="299"/>
      <c r="BU120" s="299"/>
      <c r="BV120" s="299"/>
      <c r="BW120" s="299"/>
      <c r="BX120" s="445"/>
      <c r="BY120" s="299"/>
      <c r="BZ120" s="299"/>
      <c r="CA120" s="299"/>
      <c r="CB120" s="315"/>
      <c r="CC120" s="315"/>
      <c r="CD120" s="315"/>
      <c r="CE120" s="450"/>
      <c r="CF120" s="298"/>
      <c r="CG120" s="298"/>
      <c r="CH120" s="298"/>
      <c r="CI120" s="298"/>
      <c r="CJ120" s="298"/>
      <c r="CK120" s="298"/>
      <c r="CL120" s="298"/>
      <c r="CM120" s="453"/>
      <c r="CN120" s="453"/>
      <c r="CO120" s="454"/>
    </row>
    <row r="121" spans="2:93" ht="9" customHeight="1">
      <c r="B121" s="688" t="s">
        <v>18</v>
      </c>
      <c r="C121" s="484"/>
      <c r="D121" s="484"/>
      <c r="E121" s="484"/>
      <c r="F121" s="484"/>
      <c r="G121" s="485"/>
      <c r="H121" s="484">
        <f>IF(H123=6,"⑥",H123)</f>
        <v>0</v>
      </c>
      <c r="I121" s="484"/>
      <c r="J121" s="464" t="s">
        <v>7</v>
      </c>
      <c r="K121" s="484" t="str">
        <f>AB111</f>
        <v>6</v>
      </c>
      <c r="L121" s="484"/>
      <c r="M121" s="484">
        <f>IF(M123=6,"⑥",M123)</f>
        <v>1</v>
      </c>
      <c r="N121" s="484"/>
      <c r="O121" s="464" t="s">
        <v>7</v>
      </c>
      <c r="P121" s="484" t="str">
        <f>AG111</f>
        <v>6</v>
      </c>
      <c r="Q121" s="485"/>
      <c r="R121" s="484">
        <f>IF(R123=6,"⑥",R123)</f>
        <v>0</v>
      </c>
      <c r="S121" s="484"/>
      <c r="T121" s="464" t="s">
        <v>7</v>
      </c>
      <c r="U121" s="484" t="str">
        <f>AB117</f>
        <v>6</v>
      </c>
      <c r="V121" s="484"/>
      <c r="W121" s="484">
        <f>IF(W123=6,"⑥",W123)</f>
        <v>3</v>
      </c>
      <c r="X121" s="484"/>
      <c r="Y121" s="464" t="s">
        <v>7</v>
      </c>
      <c r="Z121" s="484" t="str">
        <f>AG117</f>
        <v>6</v>
      </c>
      <c r="AA121" s="485"/>
      <c r="AB121" s="503"/>
      <c r="AC121" s="504"/>
      <c r="AD121" s="504"/>
      <c r="AE121" s="504"/>
      <c r="AF121" s="504"/>
      <c r="AG121" s="504"/>
      <c r="AH121" s="504"/>
      <c r="AI121" s="504"/>
      <c r="AJ121" s="504"/>
      <c r="AK121" s="505"/>
      <c r="AL121" s="260"/>
      <c r="AM121" s="817">
        <f>IF(W109="③","",IF(AM118=AM106,((W120+W123+R123+M120+M123+H123)/(P118+P121+K121+U121+Z121+Z118+W120+W123+R123+M120+M123+H123)),""))</f>
      </c>
      <c r="AN121" s="818"/>
      <c r="AO121" s="818"/>
      <c r="AP121" s="818"/>
      <c r="AQ121" s="819">
        <f>IF(W109="③","",IF(AND(COUNTIF(AM106:AP120,1)=3,COUNTIF(AL106:AL118,3)=3),RANK(AM121,AM109:AP123)-2,IF(COUNTIF(AM106:AP120,1)=3,RANK(AL118,AL106:AL118),RANK(AM118,AM106:AP120))))</f>
        <v>3</v>
      </c>
      <c r="AR121" s="819"/>
      <c r="AS121" s="819"/>
      <c r="AT121" s="820"/>
      <c r="AU121" s="290"/>
      <c r="AV121" s="299"/>
      <c r="AW121" s="299"/>
      <c r="AX121" s="299"/>
      <c r="AY121" s="299"/>
      <c r="AZ121" s="299"/>
      <c r="BA121" s="299"/>
      <c r="BB121" s="299"/>
      <c r="BC121" s="299"/>
      <c r="BD121" s="315"/>
      <c r="BE121" s="299"/>
      <c r="BF121" s="299"/>
      <c r="BG121" s="299"/>
      <c r="BH121" s="299"/>
      <c r="BI121" s="299"/>
      <c r="BJ121" s="299"/>
      <c r="BK121" s="884" t="s">
        <v>78</v>
      </c>
      <c r="BL121" s="816"/>
      <c r="BM121" s="816"/>
      <c r="BN121" s="816"/>
      <c r="BO121" s="816"/>
      <c r="BP121" s="816"/>
      <c r="BQ121" s="816"/>
      <c r="BR121" s="816"/>
      <c r="BS121" s="816"/>
      <c r="BT121" s="816"/>
      <c r="BU121" s="816"/>
      <c r="BV121" s="816"/>
      <c r="BW121" s="885"/>
      <c r="BX121" s="446"/>
      <c r="BY121" s="446"/>
      <c r="BZ121" s="446"/>
      <c r="CA121" s="446"/>
      <c r="CB121" s="446"/>
      <c r="CC121" s="315"/>
      <c r="CD121" s="315"/>
      <c r="CE121" s="446"/>
      <c r="CF121" s="446"/>
      <c r="CG121" s="446"/>
      <c r="CH121" s="446"/>
      <c r="CI121" s="446"/>
      <c r="CJ121" s="446"/>
      <c r="CK121" s="446"/>
      <c r="CL121" s="446"/>
      <c r="CM121" s="453"/>
      <c r="CN121" s="453"/>
      <c r="CO121" s="341"/>
    </row>
    <row r="122" spans="2:92" ht="11.25" customHeight="1">
      <c r="B122" s="688"/>
      <c r="C122" s="484"/>
      <c r="D122" s="484"/>
      <c r="E122" s="484"/>
      <c r="F122" s="484"/>
      <c r="G122" s="485"/>
      <c r="H122" s="484"/>
      <c r="I122" s="484"/>
      <c r="J122" s="464"/>
      <c r="K122" s="484"/>
      <c r="L122" s="484"/>
      <c r="M122" s="484"/>
      <c r="N122" s="484"/>
      <c r="O122" s="464"/>
      <c r="P122" s="484"/>
      <c r="Q122" s="485"/>
      <c r="R122" s="484"/>
      <c r="S122" s="484"/>
      <c r="T122" s="464"/>
      <c r="U122" s="484"/>
      <c r="V122" s="484"/>
      <c r="W122" s="484"/>
      <c r="X122" s="484"/>
      <c r="Y122" s="464"/>
      <c r="Z122" s="484"/>
      <c r="AA122" s="485"/>
      <c r="AB122" s="503"/>
      <c r="AC122" s="504"/>
      <c r="AD122" s="504"/>
      <c r="AE122" s="504"/>
      <c r="AF122" s="504"/>
      <c r="AG122" s="504"/>
      <c r="AH122" s="504"/>
      <c r="AI122" s="504"/>
      <c r="AJ122" s="504"/>
      <c r="AK122" s="505"/>
      <c r="AL122" s="260"/>
      <c r="AM122" s="817"/>
      <c r="AN122" s="818"/>
      <c r="AO122" s="818"/>
      <c r="AP122" s="818"/>
      <c r="AQ122" s="819"/>
      <c r="AR122" s="819"/>
      <c r="AS122" s="819"/>
      <c r="AT122" s="820"/>
      <c r="AU122" s="290"/>
      <c r="AV122" s="542" t="str">
        <f>IF(W37="③","Ｂリーグ3位",VLOOKUP(3,A34:G48,2,FALSE))</f>
        <v>Ｍow</v>
      </c>
      <c r="AW122" s="542"/>
      <c r="AX122" s="542"/>
      <c r="AY122" s="542"/>
      <c r="AZ122" s="542"/>
      <c r="BA122" s="542"/>
      <c r="BB122" s="542"/>
      <c r="BC122" s="542"/>
      <c r="BD122" s="315"/>
      <c r="BE122" s="315"/>
      <c r="BF122" s="315"/>
      <c r="BG122" s="299"/>
      <c r="BH122" s="299"/>
      <c r="BI122" s="299"/>
      <c r="BJ122" s="299"/>
      <c r="BK122" s="815"/>
      <c r="BL122" s="816"/>
      <c r="BM122" s="816"/>
      <c r="BN122" s="816"/>
      <c r="BO122" s="816"/>
      <c r="BP122" s="816"/>
      <c r="BQ122" s="816"/>
      <c r="BR122" s="816"/>
      <c r="BS122" s="816"/>
      <c r="BT122" s="816"/>
      <c r="BU122" s="816"/>
      <c r="BV122" s="816"/>
      <c r="BW122" s="885"/>
      <c r="BX122" s="446"/>
      <c r="BY122" s="446"/>
      <c r="BZ122" s="446"/>
      <c r="CA122" s="446"/>
      <c r="CB122" s="446"/>
      <c r="CC122" s="315"/>
      <c r="CD122" s="315"/>
      <c r="CE122" s="542" t="s">
        <v>79</v>
      </c>
      <c r="CF122" s="542"/>
      <c r="CG122" s="542"/>
      <c r="CH122" s="542"/>
      <c r="CI122" s="542"/>
      <c r="CJ122" s="542"/>
      <c r="CK122" s="542"/>
      <c r="CL122" s="542"/>
      <c r="CM122" s="542"/>
      <c r="CN122" s="542"/>
    </row>
    <row r="123" spans="2:92" ht="11.25" customHeight="1" hidden="1">
      <c r="B123" s="689"/>
      <c r="C123" s="690"/>
      <c r="D123" s="690"/>
      <c r="E123" s="690"/>
      <c r="F123" s="690"/>
      <c r="G123" s="691"/>
      <c r="H123" s="262">
        <f>AE109</f>
        <v>0</v>
      </c>
      <c r="I123" s="262"/>
      <c r="J123" s="262"/>
      <c r="K123" s="262"/>
      <c r="L123" s="262"/>
      <c r="M123" s="262">
        <f>AJ109</f>
        <v>1</v>
      </c>
      <c r="N123" s="262"/>
      <c r="O123" s="262"/>
      <c r="P123" s="262"/>
      <c r="Q123" s="282"/>
      <c r="R123" s="262">
        <f>AE115</f>
        <v>0</v>
      </c>
      <c r="S123" s="262"/>
      <c r="T123" s="262"/>
      <c r="U123" s="262"/>
      <c r="V123" s="262"/>
      <c r="W123" s="262">
        <f>AJ115</f>
        <v>3</v>
      </c>
      <c r="X123" s="262"/>
      <c r="Y123" s="262"/>
      <c r="Z123" s="262"/>
      <c r="AA123" s="282"/>
      <c r="AB123" s="503"/>
      <c r="AC123" s="504"/>
      <c r="AD123" s="504"/>
      <c r="AE123" s="504"/>
      <c r="AF123" s="504"/>
      <c r="AG123" s="504"/>
      <c r="AH123" s="504"/>
      <c r="AI123" s="504"/>
      <c r="AJ123" s="504"/>
      <c r="AK123" s="505"/>
      <c r="AL123" s="260"/>
      <c r="AM123" s="848"/>
      <c r="AN123" s="849"/>
      <c r="AO123" s="849"/>
      <c r="AP123" s="849"/>
      <c r="AQ123" s="850"/>
      <c r="AR123" s="850"/>
      <c r="AS123" s="850"/>
      <c r="AT123" s="851"/>
      <c r="AU123" s="290"/>
      <c r="AV123" s="542"/>
      <c r="AW123" s="542"/>
      <c r="AX123" s="542"/>
      <c r="AY123" s="542"/>
      <c r="AZ123" s="542"/>
      <c r="BA123" s="542"/>
      <c r="BB123" s="542"/>
      <c r="BC123" s="542"/>
      <c r="BD123" s="315"/>
      <c r="BE123" s="315"/>
      <c r="BF123" s="315"/>
      <c r="BG123" s="626"/>
      <c r="BH123" s="626"/>
      <c r="BI123" s="626"/>
      <c r="BJ123" s="627"/>
      <c r="BK123" s="630"/>
      <c r="BL123" s="542"/>
      <c r="BM123" s="542"/>
      <c r="BN123" s="542"/>
      <c r="BO123" s="542"/>
      <c r="BP123" s="542"/>
      <c r="BQ123" s="542"/>
      <c r="BR123" s="542"/>
      <c r="BS123" s="542"/>
      <c r="BT123" s="299"/>
      <c r="BU123" s="299"/>
      <c r="BV123" s="299"/>
      <c r="BW123" s="335"/>
      <c r="BX123" s="299"/>
      <c r="BY123" s="299"/>
      <c r="BZ123" s="299"/>
      <c r="CA123" s="299"/>
      <c r="CB123" s="346"/>
      <c r="CC123" s="346"/>
      <c r="CD123" s="355"/>
      <c r="CE123" s="542"/>
      <c r="CF123" s="542"/>
      <c r="CG123" s="542"/>
      <c r="CH123" s="542"/>
      <c r="CI123" s="542"/>
      <c r="CJ123" s="542"/>
      <c r="CK123" s="542"/>
      <c r="CL123" s="542"/>
      <c r="CM123" s="542"/>
      <c r="CN123" s="542"/>
    </row>
    <row r="124" spans="2:92" ht="9" customHeight="1">
      <c r="B124" s="364"/>
      <c r="C124" s="365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5"/>
      <c r="AE124" s="365"/>
      <c r="AF124" s="365"/>
      <c r="AG124" s="365"/>
      <c r="AH124" s="365"/>
      <c r="AI124" s="365"/>
      <c r="AJ124" s="365"/>
      <c r="AK124" s="365"/>
      <c r="AL124" s="365"/>
      <c r="AM124" s="365"/>
      <c r="AN124" s="365"/>
      <c r="AO124" s="365"/>
      <c r="AP124" s="365"/>
      <c r="AQ124" s="365"/>
      <c r="AR124" s="365"/>
      <c r="AS124" s="365"/>
      <c r="AT124" s="365"/>
      <c r="AU124" s="290"/>
      <c r="AV124" s="542"/>
      <c r="AW124" s="542"/>
      <c r="AX124" s="542"/>
      <c r="AY124" s="542"/>
      <c r="AZ124" s="542"/>
      <c r="BA124" s="542"/>
      <c r="BB124" s="542"/>
      <c r="BC124" s="542"/>
      <c r="BD124" s="394"/>
      <c r="BE124" s="419"/>
      <c r="BF124" s="420"/>
      <c r="BG124" s="626"/>
      <c r="BH124" s="626"/>
      <c r="BI124" s="626"/>
      <c r="BJ124" s="627"/>
      <c r="BK124" s="630"/>
      <c r="BL124" s="542"/>
      <c r="BM124" s="542"/>
      <c r="BN124" s="542"/>
      <c r="BO124" s="542"/>
      <c r="BP124" s="542"/>
      <c r="BQ124" s="542"/>
      <c r="BR124" s="542"/>
      <c r="BS124" s="542"/>
      <c r="BT124" s="299"/>
      <c r="BU124" s="299"/>
      <c r="BV124" s="299"/>
      <c r="BW124" s="335"/>
      <c r="BX124" s="542"/>
      <c r="BY124" s="542"/>
      <c r="BZ124" s="542"/>
      <c r="CA124" s="544"/>
      <c r="CB124" s="447"/>
      <c r="CC124" s="315"/>
      <c r="CD124" s="299"/>
      <c r="CE124" s="542"/>
      <c r="CF124" s="542"/>
      <c r="CG124" s="542"/>
      <c r="CH124" s="542"/>
      <c r="CI124" s="542"/>
      <c r="CJ124" s="542"/>
      <c r="CK124" s="542"/>
      <c r="CL124" s="542"/>
      <c r="CM124" s="542"/>
      <c r="CN124" s="542"/>
    </row>
    <row r="125" spans="7:92" ht="9" customHeight="1" thickBot="1">
      <c r="G125" s="461"/>
      <c r="H125" s="461"/>
      <c r="I125" s="461"/>
      <c r="J125" s="461"/>
      <c r="X125" s="461"/>
      <c r="Y125" s="461"/>
      <c r="Z125" s="461"/>
      <c r="AA125" s="461"/>
      <c r="AM125" s="290"/>
      <c r="AN125" s="290"/>
      <c r="AV125" s="299"/>
      <c r="AW125" s="299"/>
      <c r="AX125" s="299"/>
      <c r="AY125" s="299"/>
      <c r="AZ125" s="299"/>
      <c r="BA125" s="299"/>
      <c r="BB125" s="299"/>
      <c r="BC125" s="299"/>
      <c r="BD125" s="315"/>
      <c r="BE125" s="685"/>
      <c r="BF125" s="821"/>
      <c r="BG125" s="628"/>
      <c r="BH125" s="628"/>
      <c r="BI125" s="628"/>
      <c r="BJ125" s="629"/>
      <c r="BK125" s="542"/>
      <c r="BL125" s="542"/>
      <c r="BM125" s="542"/>
      <c r="BN125" s="542"/>
      <c r="BO125" s="542"/>
      <c r="BP125" s="542"/>
      <c r="BQ125" s="542"/>
      <c r="BR125" s="542"/>
      <c r="BS125" s="542"/>
      <c r="BT125" s="299"/>
      <c r="BU125" s="299"/>
      <c r="BV125" s="299"/>
      <c r="BW125" s="335"/>
      <c r="BX125" s="545"/>
      <c r="BY125" s="545"/>
      <c r="BZ125" s="545"/>
      <c r="CA125" s="546"/>
      <c r="CB125" s="696"/>
      <c r="CC125" s="685"/>
      <c r="CD125" s="315"/>
      <c r="CE125" s="542"/>
      <c r="CF125" s="542"/>
      <c r="CG125" s="542"/>
      <c r="CH125" s="542"/>
      <c r="CI125" s="542"/>
      <c r="CJ125" s="542"/>
      <c r="CK125" s="542"/>
      <c r="CL125" s="542"/>
      <c r="CM125" s="542"/>
      <c r="CN125" s="542"/>
    </row>
    <row r="126" spans="7:92" ht="9" customHeight="1">
      <c r="G126" s="461"/>
      <c r="H126" s="461"/>
      <c r="I126" s="461"/>
      <c r="J126" s="461"/>
      <c r="AM126" s="290"/>
      <c r="AN126" s="290"/>
      <c r="AV126" s="542" t="s">
        <v>80</v>
      </c>
      <c r="AW126" s="542"/>
      <c r="AX126" s="542"/>
      <c r="AY126" s="542"/>
      <c r="AZ126" s="542"/>
      <c r="BA126" s="542"/>
      <c r="BB126" s="542"/>
      <c r="BC126" s="542"/>
      <c r="BD126" s="326"/>
      <c r="BE126" s="685"/>
      <c r="BF126" s="685"/>
      <c r="BG126" s="539" t="s">
        <v>54</v>
      </c>
      <c r="BH126" s="540"/>
      <c r="BI126" s="540"/>
      <c r="BJ126" s="540"/>
      <c r="BK126" s="542"/>
      <c r="BL126" s="542"/>
      <c r="BM126" s="542"/>
      <c r="BN126" s="542"/>
      <c r="BO126" s="542"/>
      <c r="BP126" s="542"/>
      <c r="BQ126" s="542"/>
      <c r="BR126" s="542"/>
      <c r="BS126" s="542"/>
      <c r="BT126" s="299"/>
      <c r="BU126" s="299"/>
      <c r="BV126" s="299"/>
      <c r="BW126" s="697" t="s">
        <v>76</v>
      </c>
      <c r="BX126" s="540"/>
      <c r="BY126" s="540"/>
      <c r="BZ126" s="540"/>
      <c r="CA126" s="698"/>
      <c r="CB126" s="685"/>
      <c r="CC126" s="685"/>
      <c r="CD126" s="315"/>
      <c r="CE126" s="676" t="s">
        <v>81</v>
      </c>
      <c r="CF126" s="676"/>
      <c r="CG126" s="676"/>
      <c r="CH126" s="676"/>
      <c r="CI126" s="676"/>
      <c r="CJ126" s="676"/>
      <c r="CK126" s="676"/>
      <c r="CL126" s="676"/>
      <c r="CM126" s="676"/>
      <c r="CN126" s="676"/>
    </row>
    <row r="127" spans="48:92" ht="9" customHeight="1" thickBot="1">
      <c r="AV127" s="542"/>
      <c r="AW127" s="542"/>
      <c r="AX127" s="542"/>
      <c r="AY127" s="542"/>
      <c r="AZ127" s="542"/>
      <c r="BA127" s="542"/>
      <c r="BB127" s="542"/>
      <c r="BC127" s="542"/>
      <c r="BD127" s="380"/>
      <c r="BE127" s="380"/>
      <c r="BF127" s="415"/>
      <c r="BG127" s="541"/>
      <c r="BH127" s="542"/>
      <c r="BI127" s="542"/>
      <c r="BJ127" s="542"/>
      <c r="BK127" s="542"/>
      <c r="BL127" s="542"/>
      <c r="BM127" s="542"/>
      <c r="BN127" s="542"/>
      <c r="BO127" s="542"/>
      <c r="BP127" s="542"/>
      <c r="BQ127" s="542"/>
      <c r="BR127" s="542"/>
      <c r="BS127" s="542"/>
      <c r="BT127" s="299"/>
      <c r="BU127" s="299"/>
      <c r="BV127" s="299"/>
      <c r="BW127" s="542"/>
      <c r="BX127" s="542"/>
      <c r="BY127" s="542"/>
      <c r="BZ127" s="542"/>
      <c r="CA127" s="699"/>
      <c r="CB127" s="434"/>
      <c r="CC127" s="380"/>
      <c r="CD127" s="380"/>
      <c r="CE127" s="676"/>
      <c r="CF127" s="676"/>
      <c r="CG127" s="676"/>
      <c r="CH127" s="676"/>
      <c r="CI127" s="676"/>
      <c r="CJ127" s="676"/>
      <c r="CK127" s="676"/>
      <c r="CL127" s="676"/>
      <c r="CM127" s="676"/>
      <c r="CN127" s="676"/>
    </row>
    <row r="128" spans="48:92" ht="9" customHeight="1">
      <c r="AV128" s="542"/>
      <c r="AW128" s="542"/>
      <c r="AX128" s="542"/>
      <c r="AY128" s="542"/>
      <c r="AZ128" s="542"/>
      <c r="BA128" s="542"/>
      <c r="BB128" s="542"/>
      <c r="BC128" s="542"/>
      <c r="BD128" s="329"/>
      <c r="BE128" s="329"/>
      <c r="BF128" s="329"/>
      <c r="BG128" s="334"/>
      <c r="BH128" s="334"/>
      <c r="BI128" s="334"/>
      <c r="BJ128" s="334"/>
      <c r="BK128" s="334"/>
      <c r="BL128" s="334"/>
      <c r="BM128" s="334"/>
      <c r="BN128" s="334"/>
      <c r="BO128" s="542"/>
      <c r="BP128" s="542"/>
      <c r="BQ128" s="542"/>
      <c r="BR128" s="542"/>
      <c r="BS128" s="542"/>
      <c r="BT128" s="334"/>
      <c r="BU128" s="334"/>
      <c r="BV128" s="334"/>
      <c r="BW128" s="299"/>
      <c r="BX128" s="299"/>
      <c r="BY128" s="299"/>
      <c r="BZ128" s="299"/>
      <c r="CA128" s="299"/>
      <c r="CB128" s="299"/>
      <c r="CC128" s="299"/>
      <c r="CD128" s="299"/>
      <c r="CE128" s="676"/>
      <c r="CF128" s="676"/>
      <c r="CG128" s="676"/>
      <c r="CH128" s="676"/>
      <c r="CI128" s="676"/>
      <c r="CJ128" s="676"/>
      <c r="CK128" s="676"/>
      <c r="CL128" s="676"/>
      <c r="CM128" s="676"/>
      <c r="CN128" s="676"/>
    </row>
    <row r="129" spans="48:92" ht="9" customHeight="1">
      <c r="AV129" s="27"/>
      <c r="AW129" s="27"/>
      <c r="AX129" s="27"/>
      <c r="AY129" s="27"/>
      <c r="AZ129" s="27"/>
      <c r="BA129" s="27"/>
      <c r="BB129" s="27"/>
      <c r="BC129" s="27"/>
      <c r="BG129" s="334"/>
      <c r="BH129" s="334"/>
      <c r="BI129" s="334"/>
      <c r="BJ129" s="334"/>
      <c r="BK129" s="404"/>
      <c r="BW129" s="299"/>
      <c r="BX129" s="299"/>
      <c r="BY129" s="299"/>
      <c r="BZ129" s="299"/>
      <c r="CA129" s="299"/>
      <c r="CB129" s="341"/>
      <c r="CC129" s="341"/>
      <c r="CD129" s="341"/>
      <c r="CE129" s="354"/>
      <c r="CF129" s="354"/>
      <c r="CG129" s="354"/>
      <c r="CH129" s="354"/>
      <c r="CI129" s="354"/>
      <c r="CJ129" s="354"/>
      <c r="CK129" s="354"/>
      <c r="CL129" s="354"/>
      <c r="CM129" s="354"/>
      <c r="CN129" s="354"/>
    </row>
    <row r="130" spans="48:94" ht="9" customHeight="1">
      <c r="AV130" s="324"/>
      <c r="AW130" s="324"/>
      <c r="AX130" s="324"/>
      <c r="AY130" s="324"/>
      <c r="AZ130" s="324"/>
      <c r="BA130" s="324"/>
      <c r="BB130" s="324"/>
      <c r="BC130" s="324"/>
      <c r="BD130" s="324"/>
      <c r="BE130" s="324"/>
      <c r="BF130" s="324"/>
      <c r="BG130" s="324"/>
      <c r="BH130" s="324"/>
      <c r="BI130" s="324"/>
      <c r="BJ130" s="324"/>
      <c r="BW130" s="324"/>
      <c r="BX130" s="324"/>
      <c r="BY130" s="324"/>
      <c r="BZ130" s="324"/>
      <c r="CA130" s="324"/>
      <c r="CB130" s="960"/>
      <c r="CC130" s="960"/>
      <c r="CD130" s="960"/>
      <c r="CE130" s="960"/>
      <c r="CF130" s="960"/>
      <c r="CG130" s="960"/>
      <c r="CH130" s="960"/>
      <c r="CI130" s="960"/>
      <c r="CJ130" s="960"/>
      <c r="CK130" s="960"/>
      <c r="CL130" s="960"/>
      <c r="CM130" s="960"/>
      <c r="CN130" s="960"/>
      <c r="CO130" s="960"/>
      <c r="CP130" s="960"/>
    </row>
    <row r="131" spans="48:94" ht="9" customHeight="1">
      <c r="AV131" s="324"/>
      <c r="AW131" s="324"/>
      <c r="AX131" s="324"/>
      <c r="AY131" s="324"/>
      <c r="AZ131" s="324"/>
      <c r="BA131" s="324"/>
      <c r="BB131" s="324"/>
      <c r="BC131" s="324"/>
      <c r="BD131" s="324"/>
      <c r="BE131" s="324"/>
      <c r="BF131" s="324"/>
      <c r="BG131" s="324"/>
      <c r="BH131" s="324"/>
      <c r="BI131" s="324"/>
      <c r="BJ131" s="324"/>
      <c r="BW131" s="324"/>
      <c r="BX131" s="324"/>
      <c r="BY131" s="324"/>
      <c r="BZ131" s="324"/>
      <c r="CA131" s="324"/>
      <c r="CB131" s="960"/>
      <c r="CC131" s="960"/>
      <c r="CD131" s="960"/>
      <c r="CE131" s="960"/>
      <c r="CF131" s="960"/>
      <c r="CG131" s="960"/>
      <c r="CH131" s="960"/>
      <c r="CI131" s="960"/>
      <c r="CJ131" s="960"/>
      <c r="CK131" s="960"/>
      <c r="CL131" s="960"/>
      <c r="CM131" s="960"/>
      <c r="CN131" s="960"/>
      <c r="CO131" s="960"/>
      <c r="CP131" s="960"/>
    </row>
    <row r="132" ht="9" customHeight="1">
      <c r="AV132" s="290"/>
    </row>
    <row r="133" ht="9" customHeight="1">
      <c r="AV133" s="290"/>
    </row>
    <row r="134" ht="9" customHeight="1">
      <c r="CL134" s="290"/>
    </row>
    <row r="135" ht="9" customHeight="1">
      <c r="CL135" s="290"/>
    </row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</sheetData>
  <sheetProtection selectLockedCells="1"/>
  <mergeCells count="900">
    <mergeCell ref="C1:CK3"/>
    <mergeCell ref="BB32:BK33"/>
    <mergeCell ref="BJ57:BW59"/>
    <mergeCell ref="BK81:BW83"/>
    <mergeCell ref="CE126:CN128"/>
    <mergeCell ref="CE102:CN104"/>
    <mergeCell ref="CB105:CO106"/>
    <mergeCell ref="BE125:BF126"/>
    <mergeCell ref="CE110:CN112"/>
    <mergeCell ref="BX112:CA113"/>
    <mergeCell ref="BW101:CA102"/>
    <mergeCell ref="BG114:BJ117"/>
    <mergeCell ref="BX114:CA117"/>
    <mergeCell ref="BK121:BW122"/>
    <mergeCell ref="CE96:CN100"/>
    <mergeCell ref="CE89:CN93"/>
    <mergeCell ref="BX96:BY97"/>
    <mergeCell ref="BK95:BW97"/>
    <mergeCell ref="BX89:CA91"/>
    <mergeCell ref="BX93:CA94"/>
    <mergeCell ref="BI109:BV110"/>
    <mergeCell ref="AM80:AT81"/>
    <mergeCell ref="AM78:AT79"/>
    <mergeCell ref="AB118:AK123"/>
    <mergeCell ref="AM109:AP111"/>
    <mergeCell ref="AQ109:AT111"/>
    <mergeCell ref="AM115:AP117"/>
    <mergeCell ref="AQ115:AT117"/>
    <mergeCell ref="AJ106:AK107"/>
    <mergeCell ref="AM102:AT103"/>
    <mergeCell ref="AM104:AT105"/>
    <mergeCell ref="B106:G108"/>
    <mergeCell ref="AQ91:AT93"/>
    <mergeCell ref="AG91:AH92"/>
    <mergeCell ref="H94:I95"/>
    <mergeCell ref="AD91:AD92"/>
    <mergeCell ref="AD106:AD107"/>
    <mergeCell ref="AQ94:AT96"/>
    <mergeCell ref="AM91:AP93"/>
    <mergeCell ref="AM88:AP90"/>
    <mergeCell ref="AQ88:AT90"/>
    <mergeCell ref="AM121:AP123"/>
    <mergeCell ref="AQ121:AT123"/>
    <mergeCell ref="AM106:AP108"/>
    <mergeCell ref="AQ106:AT108"/>
    <mergeCell ref="B100:AT101"/>
    <mergeCell ref="R106:S107"/>
    <mergeCell ref="CE85:CN88"/>
    <mergeCell ref="BW66:BZ67"/>
    <mergeCell ref="AM85:AP87"/>
    <mergeCell ref="AQ85:AT87"/>
    <mergeCell ref="AV89:BC92"/>
    <mergeCell ref="BG98:BJ100"/>
    <mergeCell ref="BI96:BJ97"/>
    <mergeCell ref="AM97:AP99"/>
    <mergeCell ref="AQ97:AT99"/>
    <mergeCell ref="AM94:AP96"/>
    <mergeCell ref="B43:G45"/>
    <mergeCell ref="B34:G36"/>
    <mergeCell ref="B40:G42"/>
    <mergeCell ref="CD72:CM75"/>
    <mergeCell ref="CD64:CM69"/>
    <mergeCell ref="BW76:BZ78"/>
    <mergeCell ref="CA75:CB76"/>
    <mergeCell ref="BW68:BZ69"/>
    <mergeCell ref="AM56:AT57"/>
    <mergeCell ref="AM58:AP60"/>
    <mergeCell ref="AQ58:AT60"/>
    <mergeCell ref="AM43:AP45"/>
    <mergeCell ref="AQ43:AT45"/>
    <mergeCell ref="B30:G33"/>
    <mergeCell ref="H34:Q39"/>
    <mergeCell ref="AM49:AP51"/>
    <mergeCell ref="AQ49:AT51"/>
    <mergeCell ref="AB46:AK51"/>
    <mergeCell ref="AM67:AP69"/>
    <mergeCell ref="AQ67:AT69"/>
    <mergeCell ref="AJ64:AK65"/>
    <mergeCell ref="AM64:AP66"/>
    <mergeCell ref="AQ64:AT66"/>
    <mergeCell ref="AM61:AP63"/>
    <mergeCell ref="AQ61:AT63"/>
    <mergeCell ref="B70:G72"/>
    <mergeCell ref="B73:G75"/>
    <mergeCell ref="H70:I71"/>
    <mergeCell ref="P70:Q71"/>
    <mergeCell ref="B78:G81"/>
    <mergeCell ref="B52:AT53"/>
    <mergeCell ref="AG64:AH65"/>
    <mergeCell ref="AM54:AT55"/>
    <mergeCell ref="AM70:AP72"/>
    <mergeCell ref="AQ70:AT72"/>
    <mergeCell ref="AG112:AH113"/>
    <mergeCell ref="R112:AA117"/>
    <mergeCell ref="B88:G90"/>
    <mergeCell ref="R88:AA93"/>
    <mergeCell ref="AB106:AC107"/>
    <mergeCell ref="B109:G111"/>
    <mergeCell ref="P112:Q113"/>
    <mergeCell ref="Z106:AA107"/>
    <mergeCell ref="AB112:AC113"/>
    <mergeCell ref="B91:G93"/>
    <mergeCell ref="K112:L113"/>
    <mergeCell ref="M112:N113"/>
    <mergeCell ref="AE112:AF113"/>
    <mergeCell ref="K115:L116"/>
    <mergeCell ref="M115:N116"/>
    <mergeCell ref="B82:G84"/>
    <mergeCell ref="B85:G87"/>
    <mergeCell ref="B102:G105"/>
    <mergeCell ref="AB94:AK99"/>
    <mergeCell ref="B97:G99"/>
    <mergeCell ref="Z94:AA95"/>
    <mergeCell ref="H118:I119"/>
    <mergeCell ref="P118:Q119"/>
    <mergeCell ref="R118:S119"/>
    <mergeCell ref="Z118:AA119"/>
    <mergeCell ref="AJ112:AK113"/>
    <mergeCell ref="H115:I116"/>
    <mergeCell ref="P115:Q116"/>
    <mergeCell ref="AB115:AC116"/>
    <mergeCell ref="AJ115:AK116"/>
    <mergeCell ref="Z85:AA86"/>
    <mergeCell ref="K97:L98"/>
    <mergeCell ref="M97:N98"/>
    <mergeCell ref="U97:V98"/>
    <mergeCell ref="H104:Q105"/>
    <mergeCell ref="B118:G120"/>
    <mergeCell ref="B115:G117"/>
    <mergeCell ref="B112:G114"/>
    <mergeCell ref="H112:I113"/>
    <mergeCell ref="R94:S95"/>
    <mergeCell ref="U85:V86"/>
    <mergeCell ref="W85:X86"/>
    <mergeCell ref="AE85:AF86"/>
    <mergeCell ref="AG85:AH86"/>
    <mergeCell ref="Y85:Y86"/>
    <mergeCell ref="K118:L119"/>
    <mergeCell ref="M118:N119"/>
    <mergeCell ref="U118:V119"/>
    <mergeCell ref="W118:X119"/>
    <mergeCell ref="R85:S86"/>
    <mergeCell ref="AB88:AC89"/>
    <mergeCell ref="AJ88:AK89"/>
    <mergeCell ref="K73:L74"/>
    <mergeCell ref="M73:N74"/>
    <mergeCell ref="U73:V74"/>
    <mergeCell ref="W73:X74"/>
    <mergeCell ref="AJ82:AK83"/>
    <mergeCell ref="U82:V83"/>
    <mergeCell ref="AB85:AC86"/>
    <mergeCell ref="AJ85:AK86"/>
    <mergeCell ref="B19:G21"/>
    <mergeCell ref="B13:G15"/>
    <mergeCell ref="B16:G18"/>
    <mergeCell ref="R16:AA21"/>
    <mergeCell ref="B67:G69"/>
    <mergeCell ref="K64:L65"/>
    <mergeCell ref="M64:N65"/>
    <mergeCell ref="B37:G39"/>
    <mergeCell ref="U58:V59"/>
    <mergeCell ref="W58:X59"/>
    <mergeCell ref="B10:G12"/>
    <mergeCell ref="H67:I68"/>
    <mergeCell ref="P67:Q68"/>
    <mergeCell ref="AB67:AC68"/>
    <mergeCell ref="R64:AA69"/>
    <mergeCell ref="U61:V62"/>
    <mergeCell ref="W61:X62"/>
    <mergeCell ref="B61:G63"/>
    <mergeCell ref="B58:G60"/>
    <mergeCell ref="H58:Q63"/>
    <mergeCell ref="AM40:AP42"/>
    <mergeCell ref="AQ40:AT42"/>
    <mergeCell ref="AW28:CN29"/>
    <mergeCell ref="H10:Q15"/>
    <mergeCell ref="H32:Q33"/>
    <mergeCell ref="R32:AA33"/>
    <mergeCell ref="AB32:AK33"/>
    <mergeCell ref="CG25:CJ27"/>
    <mergeCell ref="CK25:CN27"/>
    <mergeCell ref="BV22:CE27"/>
    <mergeCell ref="B49:G51"/>
    <mergeCell ref="B46:G48"/>
    <mergeCell ref="B54:G57"/>
    <mergeCell ref="M67:N68"/>
    <mergeCell ref="AE67:AF68"/>
    <mergeCell ref="AG67:AH68"/>
    <mergeCell ref="H64:I65"/>
    <mergeCell ref="P64:Q65"/>
    <mergeCell ref="B64:G66"/>
    <mergeCell ref="AE64:AF65"/>
    <mergeCell ref="AB64:AC65"/>
    <mergeCell ref="R58:S59"/>
    <mergeCell ref="Z58:AA59"/>
    <mergeCell ref="AB58:AC59"/>
    <mergeCell ref="AJ58:AK59"/>
    <mergeCell ref="BW62:BZ63"/>
    <mergeCell ref="BW64:BZ65"/>
    <mergeCell ref="BK61:BV63"/>
    <mergeCell ref="AD64:AD65"/>
    <mergeCell ref="T61:T62"/>
    <mergeCell ref="BF68:BI70"/>
    <mergeCell ref="BJ70:BV72"/>
    <mergeCell ref="BW71:BX72"/>
    <mergeCell ref="AM73:AP75"/>
    <mergeCell ref="AQ73:AT75"/>
    <mergeCell ref="BW73:BZ75"/>
    <mergeCell ref="BD75:BE76"/>
    <mergeCell ref="AV76:BC79"/>
    <mergeCell ref="B6:G9"/>
    <mergeCell ref="AV6:BA9"/>
    <mergeCell ref="CG6:CN7"/>
    <mergeCell ref="BB6:BK7"/>
    <mergeCell ref="BL6:BU7"/>
    <mergeCell ref="BV6:CE7"/>
    <mergeCell ref="BV8:CE9"/>
    <mergeCell ref="AM8:AT9"/>
    <mergeCell ref="CG10:CJ12"/>
    <mergeCell ref="CK10:CN12"/>
    <mergeCell ref="CG8:CN9"/>
    <mergeCell ref="AV22:BA24"/>
    <mergeCell ref="AM19:AP21"/>
    <mergeCell ref="AQ19:AT21"/>
    <mergeCell ref="BL10:BM11"/>
    <mergeCell ref="BT10:BU11"/>
    <mergeCell ref="BB8:BK9"/>
    <mergeCell ref="BL8:BU9"/>
    <mergeCell ref="BB22:BC23"/>
    <mergeCell ref="BJ22:BK23"/>
    <mergeCell ref="BL22:BM23"/>
    <mergeCell ref="BT22:BU23"/>
    <mergeCell ref="Z22:AA23"/>
    <mergeCell ref="AV16:BA18"/>
    <mergeCell ref="AM22:AP24"/>
    <mergeCell ref="AQ22:AT24"/>
    <mergeCell ref="AM25:AP27"/>
    <mergeCell ref="AM16:AP18"/>
    <mergeCell ref="AQ16:AT18"/>
    <mergeCell ref="AV19:BA21"/>
    <mergeCell ref="H8:Q9"/>
    <mergeCell ref="R8:AA9"/>
    <mergeCell ref="AB8:AK9"/>
    <mergeCell ref="B4:AV5"/>
    <mergeCell ref="H6:Q7"/>
    <mergeCell ref="R6:AA7"/>
    <mergeCell ref="AB6:AK7"/>
    <mergeCell ref="AM6:AT7"/>
    <mergeCell ref="CD10:CE11"/>
    <mergeCell ref="AV13:BA15"/>
    <mergeCell ref="BB10:BK15"/>
    <mergeCell ref="AV10:BA12"/>
    <mergeCell ref="R10:S11"/>
    <mergeCell ref="Z10:AA11"/>
    <mergeCell ref="AB10:AC11"/>
    <mergeCell ref="AJ10:AK11"/>
    <mergeCell ref="AM10:AP12"/>
    <mergeCell ref="AQ13:AT15"/>
    <mergeCell ref="AQ10:AT12"/>
    <mergeCell ref="AM13:AP15"/>
    <mergeCell ref="BO10:BP11"/>
    <mergeCell ref="BQ10:BR11"/>
    <mergeCell ref="BY10:BZ11"/>
    <mergeCell ref="CA10:CB11"/>
    <mergeCell ref="BL13:BM14"/>
    <mergeCell ref="BT13:BU14"/>
    <mergeCell ref="BV13:BW14"/>
    <mergeCell ref="BV10:BW11"/>
    <mergeCell ref="U10:V11"/>
    <mergeCell ref="W10:X11"/>
    <mergeCell ref="AE10:AF11"/>
    <mergeCell ref="AG10:AH11"/>
    <mergeCell ref="CB82:CN84"/>
    <mergeCell ref="CG13:CJ15"/>
    <mergeCell ref="CK13:CN15"/>
    <mergeCell ref="CG16:CJ18"/>
    <mergeCell ref="CK16:CN18"/>
    <mergeCell ref="CD76:CM79"/>
    <mergeCell ref="CG19:CJ21"/>
    <mergeCell ref="CK19:CN21"/>
    <mergeCell ref="CG22:CJ24"/>
    <mergeCell ref="CK22:CN24"/>
    <mergeCell ref="BE22:BF23"/>
    <mergeCell ref="BG22:BH23"/>
    <mergeCell ref="BO22:BP23"/>
    <mergeCell ref="BQ22:BR23"/>
    <mergeCell ref="BY19:BZ20"/>
    <mergeCell ref="CA19:CB20"/>
    <mergeCell ref="U22:V23"/>
    <mergeCell ref="W22:X23"/>
    <mergeCell ref="H30:Q31"/>
    <mergeCell ref="R30:AA31"/>
    <mergeCell ref="AB30:AK31"/>
    <mergeCell ref="AM30:AT31"/>
    <mergeCell ref="AQ25:AT27"/>
    <mergeCell ref="H22:I23"/>
    <mergeCell ref="P22:Q23"/>
    <mergeCell ref="R22:S23"/>
    <mergeCell ref="AM37:AP39"/>
    <mergeCell ref="AQ37:AT39"/>
    <mergeCell ref="BB16:BC17"/>
    <mergeCell ref="BJ16:BK17"/>
    <mergeCell ref="BB19:BC20"/>
    <mergeCell ref="BE19:BF20"/>
    <mergeCell ref="BG19:BH20"/>
    <mergeCell ref="BE25:BF26"/>
    <mergeCell ref="AM32:AT33"/>
    <mergeCell ref="AV25:BA27"/>
    <mergeCell ref="BV16:BW17"/>
    <mergeCell ref="CD16:CE17"/>
    <mergeCell ref="BE16:BF17"/>
    <mergeCell ref="BG16:BH17"/>
    <mergeCell ref="BY16:BZ17"/>
    <mergeCell ref="CA16:CB17"/>
    <mergeCell ref="BL16:BU21"/>
    <mergeCell ref="BJ19:BK20"/>
    <mergeCell ref="BV19:BW20"/>
    <mergeCell ref="CD19:CE20"/>
    <mergeCell ref="H16:I17"/>
    <mergeCell ref="P16:Q17"/>
    <mergeCell ref="AB16:AC17"/>
    <mergeCell ref="AJ16:AK17"/>
    <mergeCell ref="K16:L17"/>
    <mergeCell ref="M16:N17"/>
    <mergeCell ref="AE16:AF17"/>
    <mergeCell ref="AG16:AH17"/>
    <mergeCell ref="O16:O17"/>
    <mergeCell ref="H19:I20"/>
    <mergeCell ref="P19:Q20"/>
    <mergeCell ref="AB19:AC20"/>
    <mergeCell ref="AJ19:AK20"/>
    <mergeCell ref="K19:L20"/>
    <mergeCell ref="M19:N20"/>
    <mergeCell ref="AE19:AF20"/>
    <mergeCell ref="AG19:AH20"/>
    <mergeCell ref="O19:O20"/>
    <mergeCell ref="BG25:BH26"/>
    <mergeCell ref="BO25:BP26"/>
    <mergeCell ref="BQ25:BR26"/>
    <mergeCell ref="K25:L26"/>
    <mergeCell ref="M25:N26"/>
    <mergeCell ref="U25:V26"/>
    <mergeCell ref="W25:X26"/>
    <mergeCell ref="BJ25:BK26"/>
    <mergeCell ref="BL25:BM26"/>
    <mergeCell ref="BB25:BC26"/>
    <mergeCell ref="CD13:CE14"/>
    <mergeCell ref="R13:S14"/>
    <mergeCell ref="Z13:AA14"/>
    <mergeCell ref="AB13:AC14"/>
    <mergeCell ref="AJ13:AK14"/>
    <mergeCell ref="BO13:BP14"/>
    <mergeCell ref="BQ13:BR14"/>
    <mergeCell ref="BY13:BZ14"/>
    <mergeCell ref="CA13:CB14"/>
    <mergeCell ref="U13:V14"/>
    <mergeCell ref="W13:X14"/>
    <mergeCell ref="AE13:AF14"/>
    <mergeCell ref="AG13:AH14"/>
    <mergeCell ref="BG118:BJ119"/>
    <mergeCell ref="CB107:CN109"/>
    <mergeCell ref="BX107:CA108"/>
    <mergeCell ref="AV97:BC100"/>
    <mergeCell ref="BL111:BW113"/>
    <mergeCell ref="AV110:BC112"/>
    <mergeCell ref="AV114:BC116"/>
    <mergeCell ref="BX104:CA106"/>
    <mergeCell ref="BE113:BF114"/>
    <mergeCell ref="CE114:CN117"/>
    <mergeCell ref="CE122:CN125"/>
    <mergeCell ref="CB125:CC126"/>
    <mergeCell ref="BX118:CA119"/>
    <mergeCell ref="BO126:BS128"/>
    <mergeCell ref="BK125:BN127"/>
    <mergeCell ref="BW126:CA127"/>
    <mergeCell ref="B121:G123"/>
    <mergeCell ref="BG126:BJ127"/>
    <mergeCell ref="BG112:BJ113"/>
    <mergeCell ref="B94:G96"/>
    <mergeCell ref="K94:L95"/>
    <mergeCell ref="M94:N95"/>
    <mergeCell ref="U94:V95"/>
    <mergeCell ref="W94:X95"/>
    <mergeCell ref="AM118:AP120"/>
    <mergeCell ref="AQ118:AT120"/>
    <mergeCell ref="U121:V122"/>
    <mergeCell ref="W121:X122"/>
    <mergeCell ref="BG107:BJ108"/>
    <mergeCell ref="BL86:BW88"/>
    <mergeCell ref="AV85:BC88"/>
    <mergeCell ref="H102:Q103"/>
    <mergeCell ref="K91:L92"/>
    <mergeCell ref="M91:N92"/>
    <mergeCell ref="H88:I89"/>
    <mergeCell ref="P88:Q89"/>
    <mergeCell ref="G125:J126"/>
    <mergeCell ref="AV122:BC124"/>
    <mergeCell ref="AV126:BC128"/>
    <mergeCell ref="H121:I122"/>
    <mergeCell ref="P121:Q122"/>
    <mergeCell ref="R121:S122"/>
    <mergeCell ref="Z121:AA122"/>
    <mergeCell ref="J121:J122"/>
    <mergeCell ref="K121:L122"/>
    <mergeCell ref="M121:N122"/>
    <mergeCell ref="AV49:BA51"/>
    <mergeCell ref="AV101:BC104"/>
    <mergeCell ref="BH71:BI72"/>
    <mergeCell ref="BD63:BE64"/>
    <mergeCell ref="BG87:BJ88"/>
    <mergeCell ref="BG93:BJ94"/>
    <mergeCell ref="BF62:BI63"/>
    <mergeCell ref="BF64:BI65"/>
    <mergeCell ref="AV64:BC66"/>
    <mergeCell ref="BF73:BI75"/>
    <mergeCell ref="AV40:BA42"/>
    <mergeCell ref="AV34:BA36"/>
    <mergeCell ref="AM112:AP114"/>
    <mergeCell ref="AQ112:AT114"/>
    <mergeCell ref="AW4:CP5"/>
    <mergeCell ref="AV30:BA33"/>
    <mergeCell ref="CD59:CM62"/>
    <mergeCell ref="AV59:BC62"/>
    <mergeCell ref="AV55:BA56"/>
    <mergeCell ref="BF66:BI67"/>
    <mergeCell ref="AV72:BC75"/>
    <mergeCell ref="U106:V107"/>
    <mergeCell ref="W106:X107"/>
    <mergeCell ref="AE106:AF107"/>
    <mergeCell ref="AG106:AH107"/>
    <mergeCell ref="AB91:AC92"/>
    <mergeCell ref="AJ91:AK92"/>
    <mergeCell ref="R102:AA103"/>
    <mergeCell ref="AB102:AK103"/>
    <mergeCell ref="AE91:AF92"/>
    <mergeCell ref="W82:X83"/>
    <mergeCell ref="AE82:AF83"/>
    <mergeCell ref="AG82:AH83"/>
    <mergeCell ref="W109:X110"/>
    <mergeCell ref="AE109:AF110"/>
    <mergeCell ref="AG109:AH110"/>
    <mergeCell ref="W97:X98"/>
    <mergeCell ref="R104:AA105"/>
    <mergeCell ref="AB104:AK105"/>
    <mergeCell ref="AE88:AF89"/>
    <mergeCell ref="AG88:AH89"/>
    <mergeCell ref="BE88:BF89"/>
    <mergeCell ref="R109:S110"/>
    <mergeCell ref="Z109:AA110"/>
    <mergeCell ref="AB109:AC110"/>
    <mergeCell ref="AJ109:AK110"/>
    <mergeCell ref="R97:S98"/>
    <mergeCell ref="Z97:AA98"/>
    <mergeCell ref="U109:V110"/>
    <mergeCell ref="AI109:AI110"/>
    <mergeCell ref="AE115:AF116"/>
    <mergeCell ref="AG115:AH116"/>
    <mergeCell ref="K70:L71"/>
    <mergeCell ref="M70:N71"/>
    <mergeCell ref="U70:V71"/>
    <mergeCell ref="W70:X71"/>
    <mergeCell ref="R70:S71"/>
    <mergeCell ref="R82:S83"/>
    <mergeCell ref="Z82:AA83"/>
    <mergeCell ref="AB82:AC83"/>
    <mergeCell ref="BT25:BU26"/>
    <mergeCell ref="H56:Q57"/>
    <mergeCell ref="R56:AA57"/>
    <mergeCell ref="AB56:AK57"/>
    <mergeCell ref="H54:Q55"/>
    <mergeCell ref="R54:AA55"/>
    <mergeCell ref="AB54:AK55"/>
    <mergeCell ref="R40:AA45"/>
    <mergeCell ref="A28:AT29"/>
    <mergeCell ref="AB22:AK27"/>
    <mergeCell ref="B22:G24"/>
    <mergeCell ref="B25:G27"/>
    <mergeCell ref="H25:I26"/>
    <mergeCell ref="P25:Q26"/>
    <mergeCell ref="R25:S26"/>
    <mergeCell ref="Z25:AA26"/>
    <mergeCell ref="O22:O23"/>
    <mergeCell ref="O25:O26"/>
    <mergeCell ref="K22:L23"/>
    <mergeCell ref="M22:N23"/>
    <mergeCell ref="BG123:BJ125"/>
    <mergeCell ref="BK123:BN124"/>
    <mergeCell ref="BO123:BS125"/>
    <mergeCell ref="CG30:CP31"/>
    <mergeCell ref="BL32:BU33"/>
    <mergeCell ref="BV32:CD33"/>
    <mergeCell ref="CG32:CP33"/>
    <mergeCell ref="BB30:BK31"/>
    <mergeCell ref="BL30:BU31"/>
    <mergeCell ref="BV30:CE31"/>
    <mergeCell ref="R34:S35"/>
    <mergeCell ref="Z34:AA35"/>
    <mergeCell ref="AB34:AC35"/>
    <mergeCell ref="AJ34:AK35"/>
    <mergeCell ref="CA34:CB35"/>
    <mergeCell ref="BB34:BK39"/>
    <mergeCell ref="AM34:AP36"/>
    <mergeCell ref="AQ34:AT36"/>
    <mergeCell ref="CO34:CP35"/>
    <mergeCell ref="AV37:BA39"/>
    <mergeCell ref="BL34:BM35"/>
    <mergeCell ref="BT34:BU35"/>
    <mergeCell ref="BV34:BW35"/>
    <mergeCell ref="CD34:CE35"/>
    <mergeCell ref="CJ34:CK35"/>
    <mergeCell ref="CL34:CM35"/>
    <mergeCell ref="CA37:CB38"/>
    <mergeCell ref="CO37:CP38"/>
    <mergeCell ref="U34:V35"/>
    <mergeCell ref="W34:X35"/>
    <mergeCell ref="AE34:AF35"/>
    <mergeCell ref="AG34:AH35"/>
    <mergeCell ref="BO34:BP35"/>
    <mergeCell ref="BQ34:BR35"/>
    <mergeCell ref="BY34:BZ35"/>
    <mergeCell ref="CD37:CE38"/>
    <mergeCell ref="CG34:CH35"/>
    <mergeCell ref="CJ37:CK38"/>
    <mergeCell ref="CL37:CM38"/>
    <mergeCell ref="U37:V38"/>
    <mergeCell ref="W37:X38"/>
    <mergeCell ref="AE37:AF38"/>
    <mergeCell ref="AG37:AH38"/>
    <mergeCell ref="BO37:BP38"/>
    <mergeCell ref="BQ37:BR38"/>
    <mergeCell ref="BY37:BZ38"/>
    <mergeCell ref="CG37:CH38"/>
    <mergeCell ref="CG40:CH41"/>
    <mergeCell ref="CO40:CP41"/>
    <mergeCell ref="BL40:BU45"/>
    <mergeCell ref="R37:S38"/>
    <mergeCell ref="Z37:AA38"/>
    <mergeCell ref="AB37:AC38"/>
    <mergeCell ref="AJ37:AK38"/>
    <mergeCell ref="BL37:BM38"/>
    <mergeCell ref="BT37:BU38"/>
    <mergeCell ref="BV37:BW38"/>
    <mergeCell ref="CJ40:CK41"/>
    <mergeCell ref="CL40:CM41"/>
    <mergeCell ref="K40:L41"/>
    <mergeCell ref="M40:N41"/>
    <mergeCell ref="AE40:AF41"/>
    <mergeCell ref="AG40:AH41"/>
    <mergeCell ref="BE40:BF41"/>
    <mergeCell ref="BG40:BH41"/>
    <mergeCell ref="BY40:BZ41"/>
    <mergeCell ref="CA40:CB41"/>
    <mergeCell ref="BB40:BC41"/>
    <mergeCell ref="BJ40:BK41"/>
    <mergeCell ref="BV40:BW41"/>
    <mergeCell ref="CD40:CE41"/>
    <mergeCell ref="H40:I41"/>
    <mergeCell ref="P40:Q41"/>
    <mergeCell ref="AB40:AC41"/>
    <mergeCell ref="AJ40:AK41"/>
    <mergeCell ref="CC40:CC41"/>
    <mergeCell ref="BD40:BD41"/>
    <mergeCell ref="CD43:CE44"/>
    <mergeCell ref="CJ43:CK44"/>
    <mergeCell ref="CL43:CM44"/>
    <mergeCell ref="AV43:BA45"/>
    <mergeCell ref="CG43:CH44"/>
    <mergeCell ref="CO43:CP44"/>
    <mergeCell ref="BJ43:BK44"/>
    <mergeCell ref="BV43:BW44"/>
    <mergeCell ref="CC43:CC44"/>
    <mergeCell ref="BD43:BD44"/>
    <mergeCell ref="AV46:BA48"/>
    <mergeCell ref="H43:I44"/>
    <mergeCell ref="P43:Q44"/>
    <mergeCell ref="AB43:AC44"/>
    <mergeCell ref="AJ43:AK44"/>
    <mergeCell ref="BB43:BC44"/>
    <mergeCell ref="AD43:AD44"/>
    <mergeCell ref="T46:T47"/>
    <mergeCell ref="AM46:AP48"/>
    <mergeCell ref="AQ46:AT48"/>
    <mergeCell ref="CO46:CP47"/>
    <mergeCell ref="BV46:CE51"/>
    <mergeCell ref="K43:L44"/>
    <mergeCell ref="M43:N44"/>
    <mergeCell ref="AE43:AF44"/>
    <mergeCell ref="AG43:AH44"/>
    <mergeCell ref="BE43:BF44"/>
    <mergeCell ref="BG43:BH44"/>
    <mergeCell ref="BY43:BZ44"/>
    <mergeCell ref="CA43:CB44"/>
    <mergeCell ref="CJ46:CK47"/>
    <mergeCell ref="CL46:CM47"/>
    <mergeCell ref="K46:L47"/>
    <mergeCell ref="M46:N47"/>
    <mergeCell ref="U46:V47"/>
    <mergeCell ref="W46:X47"/>
    <mergeCell ref="BE46:BF47"/>
    <mergeCell ref="BG46:BH47"/>
    <mergeCell ref="BO46:BP47"/>
    <mergeCell ref="BQ46:BR47"/>
    <mergeCell ref="CJ49:CK50"/>
    <mergeCell ref="CL49:CM50"/>
    <mergeCell ref="H46:I47"/>
    <mergeCell ref="P46:Q47"/>
    <mergeCell ref="R46:S47"/>
    <mergeCell ref="Z46:AA47"/>
    <mergeCell ref="BB46:BC47"/>
    <mergeCell ref="BJ46:BK47"/>
    <mergeCell ref="BL46:BM47"/>
    <mergeCell ref="BT46:BU47"/>
    <mergeCell ref="CO49:CP50"/>
    <mergeCell ref="AV52:BA54"/>
    <mergeCell ref="H49:I50"/>
    <mergeCell ref="P49:Q50"/>
    <mergeCell ref="R49:S50"/>
    <mergeCell ref="Z49:AA50"/>
    <mergeCell ref="BB49:BC50"/>
    <mergeCell ref="BJ49:BK50"/>
    <mergeCell ref="BL49:BM50"/>
    <mergeCell ref="BT49:BU50"/>
    <mergeCell ref="BE49:BF50"/>
    <mergeCell ref="BG49:BH50"/>
    <mergeCell ref="BO49:BP50"/>
    <mergeCell ref="BQ49:BR50"/>
    <mergeCell ref="K49:L50"/>
    <mergeCell ref="M49:N50"/>
    <mergeCell ref="U49:V50"/>
    <mergeCell ref="W49:X50"/>
    <mergeCell ref="Y49:Y50"/>
    <mergeCell ref="T49:T50"/>
    <mergeCell ref="BL52:BM54"/>
    <mergeCell ref="BT52:BU54"/>
    <mergeCell ref="CA55:CB56"/>
    <mergeCell ref="CG52:CP56"/>
    <mergeCell ref="BE52:BF54"/>
    <mergeCell ref="BG52:BH54"/>
    <mergeCell ref="BO52:BP54"/>
    <mergeCell ref="BQ52:BR54"/>
    <mergeCell ref="BV52:BW54"/>
    <mergeCell ref="CD52:CE54"/>
    <mergeCell ref="BB55:BC56"/>
    <mergeCell ref="BJ55:BK56"/>
    <mergeCell ref="BL55:BM56"/>
    <mergeCell ref="BT55:BU56"/>
    <mergeCell ref="BE55:BF56"/>
    <mergeCell ref="BG55:BH56"/>
    <mergeCell ref="BB52:BC54"/>
    <mergeCell ref="BJ52:BK54"/>
    <mergeCell ref="BO55:BP56"/>
    <mergeCell ref="BQ55:BR56"/>
    <mergeCell ref="BD61:BE62"/>
    <mergeCell ref="CQ30:CR33"/>
    <mergeCell ref="CQ34:CR38"/>
    <mergeCell ref="CQ40:CR44"/>
    <mergeCell ref="CQ46:CR50"/>
    <mergeCell ref="CQ52:CR56"/>
    <mergeCell ref="BV55:BW56"/>
    <mergeCell ref="AB61:AC62"/>
    <mergeCell ref="AJ61:AK62"/>
    <mergeCell ref="AD58:AD59"/>
    <mergeCell ref="AD61:AD62"/>
    <mergeCell ref="Y58:Y59"/>
    <mergeCell ref="T58:T59"/>
    <mergeCell ref="AE61:AF62"/>
    <mergeCell ref="AG61:AH62"/>
    <mergeCell ref="AE58:AF59"/>
    <mergeCell ref="AG58:AH59"/>
    <mergeCell ref="CN46:CN47"/>
    <mergeCell ref="CN49:CN50"/>
    <mergeCell ref="BG101:BJ102"/>
    <mergeCell ref="BG103:BJ104"/>
    <mergeCell ref="BG105:BJ106"/>
    <mergeCell ref="BX124:CA125"/>
    <mergeCell ref="BX86:BZ88"/>
    <mergeCell ref="CN34:CN35"/>
    <mergeCell ref="CN37:CN38"/>
    <mergeCell ref="CN40:CN41"/>
    <mergeCell ref="CN43:CN44"/>
    <mergeCell ref="CC52:CC54"/>
    <mergeCell ref="CC55:CC56"/>
    <mergeCell ref="CI34:CI35"/>
    <mergeCell ref="CI37:CI38"/>
    <mergeCell ref="CI40:CI41"/>
    <mergeCell ref="CI43:CI44"/>
    <mergeCell ref="CI46:CI47"/>
    <mergeCell ref="CI49:CI50"/>
    <mergeCell ref="CG49:CH50"/>
    <mergeCell ref="CG46:CH47"/>
    <mergeCell ref="BX52:BX54"/>
    <mergeCell ref="BX55:BX56"/>
    <mergeCell ref="CD55:CE56"/>
    <mergeCell ref="BY55:BZ56"/>
    <mergeCell ref="BY52:BZ54"/>
    <mergeCell ref="CA52:CB54"/>
    <mergeCell ref="CC10:CC11"/>
    <mergeCell ref="CC13:CC14"/>
    <mergeCell ref="CC16:CC17"/>
    <mergeCell ref="CC19:CC20"/>
    <mergeCell ref="CC34:CC35"/>
    <mergeCell ref="CC37:CC38"/>
    <mergeCell ref="BS52:BS54"/>
    <mergeCell ref="BS55:BS56"/>
    <mergeCell ref="BX10:BX11"/>
    <mergeCell ref="BX13:BX14"/>
    <mergeCell ref="BX16:BX17"/>
    <mergeCell ref="BX19:BX20"/>
    <mergeCell ref="BX34:BX35"/>
    <mergeCell ref="BX37:BX38"/>
    <mergeCell ref="BX40:BX41"/>
    <mergeCell ref="BX43:BX44"/>
    <mergeCell ref="BN52:BN54"/>
    <mergeCell ref="BN55:BN56"/>
    <mergeCell ref="BS10:BS11"/>
    <mergeCell ref="BS13:BS14"/>
    <mergeCell ref="BS22:BS23"/>
    <mergeCell ref="BS25:BS26"/>
    <mergeCell ref="BS34:BS35"/>
    <mergeCell ref="BS37:BS38"/>
    <mergeCell ref="BS46:BS47"/>
    <mergeCell ref="BS49:BS50"/>
    <mergeCell ref="BI52:BI54"/>
    <mergeCell ref="BI55:BI56"/>
    <mergeCell ref="BN10:BN11"/>
    <mergeCell ref="BN13:BN14"/>
    <mergeCell ref="BN22:BN23"/>
    <mergeCell ref="BN25:BN26"/>
    <mergeCell ref="BN34:BN35"/>
    <mergeCell ref="BN37:BN38"/>
    <mergeCell ref="BN46:BN47"/>
    <mergeCell ref="BN49:BN50"/>
    <mergeCell ref="BD52:BD54"/>
    <mergeCell ref="BD55:BD56"/>
    <mergeCell ref="BI16:BI17"/>
    <mergeCell ref="BI19:BI20"/>
    <mergeCell ref="BI22:BI23"/>
    <mergeCell ref="BI25:BI26"/>
    <mergeCell ref="BI40:BI41"/>
    <mergeCell ref="BI43:BI44"/>
    <mergeCell ref="BI46:BI47"/>
    <mergeCell ref="BI49:BI50"/>
    <mergeCell ref="BD46:BD47"/>
    <mergeCell ref="BD49:BD50"/>
    <mergeCell ref="BD16:BD17"/>
    <mergeCell ref="BD19:BD20"/>
    <mergeCell ref="BD22:BD23"/>
    <mergeCell ref="BD25:BD26"/>
    <mergeCell ref="AI112:AI113"/>
    <mergeCell ref="AI115:AI116"/>
    <mergeCell ref="AU10:AU12"/>
    <mergeCell ref="AU16:AU18"/>
    <mergeCell ref="AU22:AU24"/>
    <mergeCell ref="AU34:AU36"/>
    <mergeCell ref="AU40:AU42"/>
    <mergeCell ref="AU46:AU48"/>
    <mergeCell ref="AB78:AK79"/>
    <mergeCell ref="AI85:AI86"/>
    <mergeCell ref="AI91:AI92"/>
    <mergeCell ref="AI106:AI107"/>
    <mergeCell ref="AI61:AI62"/>
    <mergeCell ref="AI64:AI65"/>
    <mergeCell ref="AI67:AI68"/>
    <mergeCell ref="AI82:AI83"/>
    <mergeCell ref="B76:AS77"/>
    <mergeCell ref="AM82:AP84"/>
    <mergeCell ref="AQ82:AT84"/>
    <mergeCell ref="R61:S62"/>
    <mergeCell ref="AD115:AD116"/>
    <mergeCell ref="AI10:AI11"/>
    <mergeCell ref="AI13:AI14"/>
    <mergeCell ref="AI16:AI17"/>
    <mergeCell ref="AI19:AI20"/>
    <mergeCell ref="AI34:AI35"/>
    <mergeCell ref="AI37:AI38"/>
    <mergeCell ref="AI40:AI41"/>
    <mergeCell ref="AI43:AI44"/>
    <mergeCell ref="AI58:AI59"/>
    <mergeCell ref="AD109:AD110"/>
    <mergeCell ref="AD112:AD113"/>
    <mergeCell ref="AD67:AD68"/>
    <mergeCell ref="AD82:AD83"/>
    <mergeCell ref="AD85:AD86"/>
    <mergeCell ref="AD88:AD89"/>
    <mergeCell ref="AB70:AK75"/>
    <mergeCell ref="AJ67:AK68"/>
    <mergeCell ref="AB80:AK81"/>
    <mergeCell ref="AI88:AI89"/>
    <mergeCell ref="Y109:Y110"/>
    <mergeCell ref="Y118:Y119"/>
    <mergeCell ref="Y121:Y122"/>
    <mergeCell ref="AD10:AD11"/>
    <mergeCell ref="AD13:AD14"/>
    <mergeCell ref="AD16:AD17"/>
    <mergeCell ref="AD19:AD20"/>
    <mergeCell ref="AD34:AD35"/>
    <mergeCell ref="AD37:AD38"/>
    <mergeCell ref="AD40:AD41"/>
    <mergeCell ref="Y97:Y98"/>
    <mergeCell ref="Y106:Y107"/>
    <mergeCell ref="Y61:Y62"/>
    <mergeCell ref="Y70:Y71"/>
    <mergeCell ref="Y73:Y74"/>
    <mergeCell ref="Y82:Y83"/>
    <mergeCell ref="R78:AA79"/>
    <mergeCell ref="R73:S74"/>
    <mergeCell ref="Z73:AA74"/>
    <mergeCell ref="Z61:AA62"/>
    <mergeCell ref="Z70:AA71"/>
    <mergeCell ref="T121:T122"/>
    <mergeCell ref="Y10:Y11"/>
    <mergeCell ref="Y13:Y14"/>
    <mergeCell ref="Y22:Y23"/>
    <mergeCell ref="Y25:Y26"/>
    <mergeCell ref="Y34:Y35"/>
    <mergeCell ref="Y37:Y38"/>
    <mergeCell ref="Y46:Y47"/>
    <mergeCell ref="Y94:Y95"/>
    <mergeCell ref="T37:T38"/>
    <mergeCell ref="T97:T98"/>
    <mergeCell ref="T106:T107"/>
    <mergeCell ref="T109:T110"/>
    <mergeCell ref="T118:T119"/>
    <mergeCell ref="T73:T74"/>
    <mergeCell ref="T82:T83"/>
    <mergeCell ref="T85:T86"/>
    <mergeCell ref="T94:T95"/>
    <mergeCell ref="R80:AA81"/>
    <mergeCell ref="P94:Q95"/>
    <mergeCell ref="T70:T71"/>
    <mergeCell ref="O115:O116"/>
    <mergeCell ref="O118:O119"/>
    <mergeCell ref="O121:O122"/>
    <mergeCell ref="T10:T11"/>
    <mergeCell ref="T13:T14"/>
    <mergeCell ref="T22:T23"/>
    <mergeCell ref="T25:T26"/>
    <mergeCell ref="T34:T35"/>
    <mergeCell ref="K67:L68"/>
    <mergeCell ref="O91:O92"/>
    <mergeCell ref="O94:O95"/>
    <mergeCell ref="O97:O98"/>
    <mergeCell ref="O112:O113"/>
    <mergeCell ref="H106:Q111"/>
    <mergeCell ref="H97:I98"/>
    <mergeCell ref="P97:Q98"/>
    <mergeCell ref="H91:I92"/>
    <mergeCell ref="P91:Q92"/>
    <mergeCell ref="O73:O74"/>
    <mergeCell ref="O88:O89"/>
    <mergeCell ref="H78:Q79"/>
    <mergeCell ref="K88:L89"/>
    <mergeCell ref="M88:N89"/>
    <mergeCell ref="H73:I74"/>
    <mergeCell ref="P73:Q74"/>
    <mergeCell ref="H80:Q81"/>
    <mergeCell ref="O40:O41"/>
    <mergeCell ref="O43:O44"/>
    <mergeCell ref="O46:O47"/>
    <mergeCell ref="O49:O50"/>
    <mergeCell ref="O64:O65"/>
    <mergeCell ref="J97:J98"/>
    <mergeCell ref="J49:J50"/>
    <mergeCell ref="J64:J65"/>
    <mergeCell ref="J67:J68"/>
    <mergeCell ref="J70:J71"/>
    <mergeCell ref="J46:J47"/>
    <mergeCell ref="J112:J113"/>
    <mergeCell ref="J115:J116"/>
    <mergeCell ref="J118:J119"/>
    <mergeCell ref="J73:J74"/>
    <mergeCell ref="J88:J89"/>
    <mergeCell ref="J91:J92"/>
    <mergeCell ref="J94:J95"/>
    <mergeCell ref="H82:Q87"/>
    <mergeCell ref="O67:O68"/>
    <mergeCell ref="J16:J17"/>
    <mergeCell ref="J19:J20"/>
    <mergeCell ref="J22:J23"/>
    <mergeCell ref="J25:J26"/>
    <mergeCell ref="J40:J41"/>
    <mergeCell ref="J43:J44"/>
    <mergeCell ref="A70:A72"/>
    <mergeCell ref="A82:A84"/>
    <mergeCell ref="A88:A90"/>
    <mergeCell ref="A94:A96"/>
    <mergeCell ref="BK119:BM119"/>
    <mergeCell ref="X125:AA125"/>
    <mergeCell ref="A106:A108"/>
    <mergeCell ref="A112:A114"/>
    <mergeCell ref="A118:A120"/>
    <mergeCell ref="O70:O71"/>
    <mergeCell ref="A58:A60"/>
    <mergeCell ref="A64:A66"/>
    <mergeCell ref="A10:A12"/>
    <mergeCell ref="A16:A18"/>
    <mergeCell ref="A22:A24"/>
    <mergeCell ref="A34:A36"/>
    <mergeCell ref="A40:A42"/>
    <mergeCell ref="A46:A48"/>
  </mergeCells>
  <conditionalFormatting sqref="B10:Q17 AL10:AT17">
    <cfRule type="expression" priority="22" dxfId="20">
      <formula>$AQ$13=1</formula>
    </cfRule>
  </conditionalFormatting>
  <conditionalFormatting sqref="AV10:CN17 R10:AK17 R34:AK39 R58:AK63">
    <cfRule type="expression" priority="15" dxfId="20">
      <formula>$CK$13=1</formula>
    </cfRule>
  </conditionalFormatting>
  <conditionalFormatting sqref="B16:G21">
    <cfRule type="expression" priority="21" dxfId="20">
      <formula>$AQ$19=1</formula>
    </cfRule>
  </conditionalFormatting>
  <conditionalFormatting sqref="AV16:CN21 R64:AK69 R40:AA45 AB45:AK45">
    <cfRule type="expression" priority="14" dxfId="20">
      <formula>$CK$19=1</formula>
    </cfRule>
  </conditionalFormatting>
  <conditionalFormatting sqref="B22:AT27">
    <cfRule type="expression" priority="20" dxfId="20">
      <formula>$AQ$25=1</formula>
    </cfRule>
  </conditionalFormatting>
  <conditionalFormatting sqref="AV22:CN27">
    <cfRule type="expression" priority="13" dxfId="20">
      <formula>$CK$25=1</formula>
    </cfRule>
  </conditionalFormatting>
  <conditionalFormatting sqref="B34:Q39 AL34:AT39">
    <cfRule type="expression" priority="19" dxfId="20">
      <formula>$AQ$37=1</formula>
    </cfRule>
  </conditionalFormatting>
  <conditionalFormatting sqref="AW46:BA51 AV46:AV52 AV34:BA45 BJ55 BT55 BT51:BU51 BL48:BL52 BJ45:BK45 BQ52 BS52:BT52 BV52 BX52:BY52 CA52 CC52:CD52 BG52 BI52:BJ52 BN48:BO52 CA34 BV40:BW41 CC34:CD34 BM39 CH36 CG36:CG37 CE36 CD42:CD43 CD36:CD37 CP36 CO36:CO37 CD45:CE45 CE42 CE39 CD39:CD40 CC36:CC40 CB36:CB39 CA36:CA40 BZ36:BZ39 BL39:BL40 CG34:CH35 BJ51:BK51 CO45:CP45 BQ46 BC48:BC51 CP42 BN46:BO46 CO51:CP56 CG51:CH56 CO48:CO49 CP48 CN46:CO46 CL46 BB48:BB52 BB34 BX36:BY40 BQ34 BM48:BM51 BN34:BO34 BX34:BY34 BL34:BM35 BS34:BT34 CN34:CO34 CL34 CO42:CO43 CI34:CJ34 BW36 BV36:BV37 BU36 BT36:BT37 BM36 BL36:BL37 BV34:BW35 BN36:BS39 BI40:BJ40 BG40 BV45:BW45 BD40:BE40 BD48:BE52 BB40 CP39 CO39:CO40 CN36:CN40 CM36:CM39 CK42:CN45 CL36:CL40 CK36:CK39 CI36:CJ40 BX42:CC45 BW42 BV42:BV43 BK42 BJ42:BJ43 CH42 CG42:CG43 BL46 BI46:BJ46 CF34:CF56 BG46 BD46:BE46 BC42:BI45 BB42:BB46 CI42:CJ46 CI48:CN56 CG39:CH41 BV46 BS46:BT46 BK48 BF48:BI51 BJ48:BJ49 CG45:CH47 CH48 CG48:CG49 BU48 BP48:BS51 BT48:BT49 CD55 BL55:BS56 BV55:CC56 BT39:BW39 BB55:BI56 AV55">
    <cfRule type="expression" priority="23" dxfId="21" stopIfTrue="1">
      <formula>#REF!=1</formula>
    </cfRule>
  </conditionalFormatting>
  <conditionalFormatting sqref="B40:Q45 AL40:AT45">
    <cfRule type="expression" priority="18" dxfId="20">
      <formula>$AQ$43=1</formula>
    </cfRule>
  </conditionalFormatting>
  <conditionalFormatting sqref="B46:AT51">
    <cfRule type="expression" priority="16" dxfId="20">
      <formula>$AQ$49=1</formula>
    </cfRule>
    <cfRule type="expression" priority="17" dxfId="20">
      <formula>$AQ$49=1</formula>
    </cfRule>
  </conditionalFormatting>
  <conditionalFormatting sqref="B58:Q63 AL58:AT63">
    <cfRule type="expression" priority="9" dxfId="20">
      <formula>$AQ$61=1</formula>
    </cfRule>
  </conditionalFormatting>
  <conditionalFormatting sqref="B64:Q69 AL64:AT69">
    <cfRule type="expression" priority="8" dxfId="20">
      <formula>$AQ$67=1</formula>
    </cfRule>
  </conditionalFormatting>
  <conditionalFormatting sqref="B70:AT75">
    <cfRule type="expression" priority="7" dxfId="20">
      <formula>$AQ$73=1</formula>
    </cfRule>
  </conditionalFormatting>
  <conditionalFormatting sqref="B82:AT87">
    <cfRule type="expression" priority="6" dxfId="20">
      <formula>$AQ$85=1</formula>
    </cfRule>
  </conditionalFormatting>
  <conditionalFormatting sqref="B88:AT93">
    <cfRule type="expression" priority="5" dxfId="20">
      <formula>$AQ$91=1</formula>
    </cfRule>
  </conditionalFormatting>
  <conditionalFormatting sqref="B94:AT99">
    <cfRule type="expression" priority="4" dxfId="20">
      <formula>$AQ$97=1</formula>
    </cfRule>
  </conditionalFormatting>
  <conditionalFormatting sqref="B106:AT111">
    <cfRule type="expression" priority="3" dxfId="20">
      <formula>$AQ$109=1</formula>
    </cfRule>
  </conditionalFormatting>
  <conditionalFormatting sqref="B112:AT117">
    <cfRule type="expression" priority="2" dxfId="20">
      <formula>$AQ$115=1</formula>
    </cfRule>
  </conditionalFormatting>
  <conditionalFormatting sqref="B118:AT123">
    <cfRule type="expression" priority="1" dxfId="20">
      <formula>$AQ$121=1</formula>
    </cfRule>
  </conditionalFormatting>
  <printOptions/>
  <pageMargins left="0" right="0" top="0" bottom="0" header="0.31496062992125984" footer="0.31496062992125984"/>
  <pageSetup horizontalDpi="300" verticalDpi="300" orientation="portrait" paperSize="8" scale="13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L273"/>
  <sheetViews>
    <sheetView zoomScalePageLayoutView="0" workbookViewId="0" topLeftCell="A129">
      <selection activeCell="H134" sqref="H134:I137"/>
    </sheetView>
  </sheetViews>
  <sheetFormatPr defaultColWidth="8.875" defaultRowHeight="13.5"/>
  <cols>
    <col min="1" max="1" width="4.50390625" style="11" customWidth="1"/>
    <col min="2" max="16384" width="8.875" style="11" customWidth="1"/>
  </cols>
  <sheetData>
    <row r="1" spans="2:9" ht="9" customHeight="1">
      <c r="B1" s="925" t="s">
        <v>82</v>
      </c>
      <c r="C1" s="925"/>
      <c r="D1" s="925"/>
      <c r="E1" s="925"/>
      <c r="F1" s="925"/>
      <c r="G1" s="925"/>
      <c r="H1" s="925"/>
      <c r="I1" s="925"/>
    </row>
    <row r="2" spans="2:9" ht="9" customHeight="1">
      <c r="B2" s="925"/>
      <c r="C2" s="925"/>
      <c r="D2" s="925"/>
      <c r="E2" s="925"/>
      <c r="F2" s="925"/>
      <c r="G2" s="925"/>
      <c r="H2" s="925"/>
      <c r="I2" s="925"/>
    </row>
    <row r="3" spans="1:9" ht="9" customHeight="1">
      <c r="A3" s="242"/>
      <c r="B3" s="912" t="s">
        <v>83</v>
      </c>
      <c r="C3" s="912"/>
      <c r="D3" s="924" t="s">
        <v>84</v>
      </c>
      <c r="E3" s="924"/>
      <c r="F3" s="242"/>
      <c r="G3" s="242"/>
      <c r="H3" s="242"/>
      <c r="I3" s="242"/>
    </row>
    <row r="4" spans="1:11" ht="9" customHeight="1">
      <c r="A4" s="242"/>
      <c r="B4" s="912"/>
      <c r="C4" s="912"/>
      <c r="D4" s="926"/>
      <c r="E4" s="926"/>
      <c r="F4" s="244"/>
      <c r="G4" s="244"/>
      <c r="H4" s="244"/>
      <c r="I4" s="244"/>
      <c r="J4" s="250"/>
      <c r="K4" s="250"/>
    </row>
    <row r="5" spans="2:12" ht="7.5" customHeight="1">
      <c r="B5" s="894" t="s">
        <v>85</v>
      </c>
      <c r="C5" s="904" t="s">
        <v>86</v>
      </c>
      <c r="D5" s="913" t="str">
        <f>IF(B5="","",VLOOKUP(B5,'登録ナンバー'!$A$4:$I$575,8,0))</f>
        <v>Ｋテニスカレッジ</v>
      </c>
      <c r="E5" s="913"/>
      <c r="F5" s="913" t="s">
        <v>87</v>
      </c>
      <c r="G5" s="245"/>
      <c r="H5" s="245"/>
      <c r="I5" s="245"/>
      <c r="J5" s="245"/>
      <c r="K5" s="251"/>
      <c r="L5" s="915"/>
    </row>
    <row r="6" spans="2:12" ht="7.5" customHeight="1">
      <c r="B6" s="892"/>
      <c r="C6" s="903"/>
      <c r="D6" s="912"/>
      <c r="E6" s="912"/>
      <c r="F6" s="912"/>
      <c r="G6" s="3"/>
      <c r="H6" s="3"/>
      <c r="I6" s="3"/>
      <c r="J6" s="3"/>
      <c r="K6" s="252"/>
      <c r="L6" s="915"/>
    </row>
    <row r="7" spans="2:12" ht="7.5" customHeight="1">
      <c r="B7" s="892" t="s">
        <v>88</v>
      </c>
      <c r="C7" s="903" t="s">
        <v>86</v>
      </c>
      <c r="D7" s="912"/>
      <c r="E7" s="912"/>
      <c r="F7" s="912"/>
      <c r="G7" s="3"/>
      <c r="H7" s="3"/>
      <c r="I7" s="3"/>
      <c r="J7" s="912"/>
      <c r="K7" s="891"/>
      <c r="L7" s="915"/>
    </row>
    <row r="8" spans="2:12" ht="7.5" customHeight="1">
      <c r="B8" s="892"/>
      <c r="C8" s="903"/>
      <c r="D8" s="912"/>
      <c r="E8" s="912"/>
      <c r="F8" s="912"/>
      <c r="G8" s="3"/>
      <c r="H8" s="3"/>
      <c r="I8" s="3"/>
      <c r="J8" s="912"/>
      <c r="K8" s="891"/>
      <c r="L8" s="915"/>
    </row>
    <row r="9" spans="2:11" ht="7.5" customHeight="1">
      <c r="B9" s="892" t="s">
        <v>89</v>
      </c>
      <c r="C9" s="903" t="s">
        <v>86</v>
      </c>
      <c r="D9" s="912" t="str">
        <f>IF(B5="","",VLOOKUP(B5,'登録ナンバー'!$A$4:$I$575,7,0))</f>
        <v>吉野淳也</v>
      </c>
      <c r="E9" s="912"/>
      <c r="F9" s="914" t="str">
        <f>IF(B7="","",VLOOKUP(B7,'登録ナンバー'!$A$4:$I$575,7,0))</f>
        <v>中西泰輝</v>
      </c>
      <c r="G9" s="912"/>
      <c r="H9" s="914" t="str">
        <f>IF(B9="","",VLOOKUP(B9,'登録ナンバー'!$A$4:$I$575,7,0))</f>
        <v>岩渕光紀</v>
      </c>
      <c r="I9" s="912"/>
      <c r="J9" s="914">
        <f>IF(B11="","",VLOOKUP(B11,'登録ナンバー'!$A$4:$I$575,7,0))</f>
      </c>
      <c r="K9" s="891"/>
    </row>
    <row r="10" spans="2:11" ht="7.5" customHeight="1">
      <c r="B10" s="895"/>
      <c r="C10" s="903"/>
      <c r="D10" s="912"/>
      <c r="E10" s="912"/>
      <c r="F10" s="914"/>
      <c r="G10" s="912"/>
      <c r="H10" s="914"/>
      <c r="I10" s="912"/>
      <c r="J10" s="914"/>
      <c r="K10" s="891"/>
    </row>
    <row r="11" spans="2:11" ht="7.5" customHeight="1">
      <c r="B11" s="896"/>
      <c r="C11" s="902"/>
      <c r="D11" s="912"/>
      <c r="E11" s="912"/>
      <c r="F11" s="914"/>
      <c r="G11" s="912"/>
      <c r="H11" s="914"/>
      <c r="I11" s="912"/>
      <c r="J11" s="914"/>
      <c r="K11" s="891"/>
    </row>
    <row r="12" spans="2:11" ht="7.5" customHeight="1">
      <c r="B12" s="897"/>
      <c r="C12" s="905"/>
      <c r="D12" s="912"/>
      <c r="E12" s="912"/>
      <c r="F12" s="914"/>
      <c r="G12" s="912"/>
      <c r="H12" s="914"/>
      <c r="I12" s="912"/>
      <c r="J12" s="914"/>
      <c r="K12" s="891"/>
    </row>
    <row r="13" spans="2:11" ht="7.5" customHeight="1">
      <c r="B13" s="896"/>
      <c r="C13" s="902"/>
      <c r="D13" s="912" t="s">
        <v>90</v>
      </c>
      <c r="E13" s="912"/>
      <c r="F13" s="914" t="s">
        <v>91</v>
      </c>
      <c r="G13" s="912"/>
      <c r="H13" s="914" t="s">
        <v>92</v>
      </c>
      <c r="I13" s="912"/>
      <c r="J13" s="914">
        <v>9000</v>
      </c>
      <c r="K13" s="891"/>
    </row>
    <row r="14" spans="2:11" ht="7.5" customHeight="1">
      <c r="B14" s="892"/>
      <c r="C14" s="903"/>
      <c r="D14" s="912"/>
      <c r="E14" s="912"/>
      <c r="F14" s="914"/>
      <c r="G14" s="912"/>
      <c r="H14" s="914"/>
      <c r="I14" s="912"/>
      <c r="J14" s="914"/>
      <c r="K14" s="891"/>
    </row>
    <row r="15" spans="2:11" ht="7.5" customHeight="1">
      <c r="B15" s="892"/>
      <c r="C15" s="903"/>
      <c r="D15" s="912"/>
      <c r="E15" s="912"/>
      <c r="F15" s="914"/>
      <c r="G15" s="912"/>
      <c r="H15" s="914"/>
      <c r="I15" s="912"/>
      <c r="J15" s="914"/>
      <c r="K15" s="891"/>
    </row>
    <row r="16" spans="2:11" ht="7.5" customHeight="1">
      <c r="B16" s="893"/>
      <c r="C16" s="906"/>
      <c r="D16" s="920"/>
      <c r="E16" s="920"/>
      <c r="F16" s="918"/>
      <c r="G16" s="920"/>
      <c r="H16" s="918"/>
      <c r="I16" s="920"/>
      <c r="J16" s="918"/>
      <c r="K16" s="919"/>
    </row>
    <row r="17" spans="2:11" ht="7.5" customHeight="1">
      <c r="B17" s="896" t="s">
        <v>93</v>
      </c>
      <c r="C17" s="902" t="s">
        <v>94</v>
      </c>
      <c r="D17" s="913" t="str">
        <f>IF(B17="","",VLOOKUP(B17,'登録ナンバー'!$A$4:$I$575,8,0))</f>
        <v>Ｋテニスカレッジ</v>
      </c>
      <c r="E17" s="913"/>
      <c r="F17" s="913" t="s">
        <v>95</v>
      </c>
      <c r="G17" s="245"/>
      <c r="H17" s="245"/>
      <c r="I17" s="245"/>
      <c r="J17" s="245"/>
      <c r="K17" s="251"/>
    </row>
    <row r="18" spans="2:11" ht="7.5" customHeight="1">
      <c r="B18" s="892"/>
      <c r="C18" s="903"/>
      <c r="D18" s="912"/>
      <c r="E18" s="912"/>
      <c r="F18" s="912"/>
      <c r="G18" s="3"/>
      <c r="H18" s="3"/>
      <c r="I18" s="3"/>
      <c r="J18" s="3"/>
      <c r="K18" s="252"/>
    </row>
    <row r="19" spans="2:11" ht="7.5" customHeight="1">
      <c r="B19" s="892" t="s">
        <v>96</v>
      </c>
      <c r="C19" s="903" t="s">
        <v>97</v>
      </c>
      <c r="D19" s="912"/>
      <c r="E19" s="912"/>
      <c r="F19" s="912"/>
      <c r="G19" s="3"/>
      <c r="H19" s="3"/>
      <c r="I19" s="3"/>
      <c r="J19" s="912"/>
      <c r="K19" s="891"/>
    </row>
    <row r="20" spans="2:11" ht="7.5" customHeight="1">
      <c r="B20" s="892"/>
      <c r="C20" s="903"/>
      <c r="D20" s="912"/>
      <c r="E20" s="912"/>
      <c r="F20" s="912"/>
      <c r="G20" s="3"/>
      <c r="H20" s="3"/>
      <c r="I20" s="3"/>
      <c r="J20" s="912"/>
      <c r="K20" s="891"/>
    </row>
    <row r="21" spans="2:12" ht="7.5" customHeight="1">
      <c r="B21" s="892" t="s">
        <v>98</v>
      </c>
      <c r="C21" s="903" t="s">
        <v>99</v>
      </c>
      <c r="D21" s="912" t="str">
        <f>IF(B17="","",VLOOKUP(B17,'登録ナンバー'!$A$4:$I$575,7,0))</f>
        <v>川並和之</v>
      </c>
      <c r="E21" s="912"/>
      <c r="F21" s="914" t="str">
        <f>IF(B19="","",VLOOKUP(B19,'登録ナンバー'!$A$4:$I$575,7,0))</f>
        <v>坪田真嘉</v>
      </c>
      <c r="G21" s="912"/>
      <c r="H21" s="914" t="str">
        <f>IF(B21="","",VLOOKUP(B21,'登録ナンバー'!$A$4:$I$575,7,0))</f>
        <v>山口直彦</v>
      </c>
      <c r="I21" s="912"/>
      <c r="J21" s="914">
        <f>IF(B23="","",VLOOKUP(B23,'登録ナンバー'!$A$4:$I$575,7,0))</f>
      </c>
      <c r="K21" s="891"/>
      <c r="L21" s="915"/>
    </row>
    <row r="22" spans="2:12" ht="7.5" customHeight="1">
      <c r="B22" s="895"/>
      <c r="C22" s="907"/>
      <c r="D22" s="912"/>
      <c r="E22" s="912"/>
      <c r="F22" s="914"/>
      <c r="G22" s="912"/>
      <c r="H22" s="914"/>
      <c r="I22" s="912"/>
      <c r="J22" s="914"/>
      <c r="K22" s="891"/>
      <c r="L22" s="915"/>
    </row>
    <row r="23" spans="2:12" ht="7.5" customHeight="1">
      <c r="B23" s="898"/>
      <c r="C23" s="908"/>
      <c r="D23" s="912"/>
      <c r="E23" s="912"/>
      <c r="F23" s="914"/>
      <c r="G23" s="912"/>
      <c r="H23" s="914"/>
      <c r="I23" s="912"/>
      <c r="J23" s="914"/>
      <c r="K23" s="891"/>
      <c r="L23" s="915"/>
    </row>
    <row r="24" spans="2:12" ht="7.5" customHeight="1">
      <c r="B24" s="897"/>
      <c r="C24" s="905"/>
      <c r="D24" s="912"/>
      <c r="E24" s="912"/>
      <c r="F24" s="914"/>
      <c r="G24" s="912"/>
      <c r="H24" s="914"/>
      <c r="I24" s="912"/>
      <c r="J24" s="914"/>
      <c r="K24" s="891"/>
      <c r="L24" s="915"/>
    </row>
    <row r="25" spans="2:11" ht="7.5" customHeight="1">
      <c r="B25" s="896"/>
      <c r="C25" s="902"/>
      <c r="D25" s="912" t="str">
        <f>IF(C17="","",VLOOKUP(C17,'登録ナンバー'!$A$4:$I$575,7,0))</f>
        <v>田中和枝</v>
      </c>
      <c r="E25" s="912"/>
      <c r="F25" s="914" t="str">
        <f>IF(C19="","",VLOOKUP(C19,'登録ナンバー'!$A$4:$I$575,7,0))</f>
        <v>永松貴子</v>
      </c>
      <c r="G25" s="912"/>
      <c r="H25" s="914" t="str">
        <f>IF(C21="","",VLOOKUP(C21,'登録ナンバー'!$A$4:$I$575,7,0))</f>
        <v>山口美由希</v>
      </c>
      <c r="I25" s="912"/>
      <c r="J25" s="914">
        <v>6000</v>
      </c>
      <c r="K25" s="891"/>
    </row>
    <row r="26" spans="2:11" ht="7.5" customHeight="1">
      <c r="B26" s="892"/>
      <c r="C26" s="903"/>
      <c r="D26" s="912"/>
      <c r="E26" s="912"/>
      <c r="F26" s="914"/>
      <c r="G26" s="912"/>
      <c r="H26" s="914"/>
      <c r="I26" s="912"/>
      <c r="J26" s="914"/>
      <c r="K26" s="891"/>
    </row>
    <row r="27" spans="2:11" ht="7.5" customHeight="1">
      <c r="B27" s="892"/>
      <c r="C27" s="903"/>
      <c r="D27" s="912"/>
      <c r="E27" s="912"/>
      <c r="F27" s="914"/>
      <c r="G27" s="912"/>
      <c r="H27" s="914"/>
      <c r="I27" s="912"/>
      <c r="J27" s="914"/>
      <c r="K27" s="891"/>
    </row>
    <row r="28" spans="2:11" ht="7.5" customHeight="1">
      <c r="B28" s="893"/>
      <c r="C28" s="906"/>
      <c r="D28" s="920"/>
      <c r="E28" s="920"/>
      <c r="F28" s="918"/>
      <c r="G28" s="920"/>
      <c r="H28" s="918"/>
      <c r="I28" s="920"/>
      <c r="J28" s="918"/>
      <c r="K28" s="919"/>
    </row>
    <row r="29" spans="2:11" ht="7.5" customHeight="1">
      <c r="B29" s="896" t="s">
        <v>100</v>
      </c>
      <c r="C29" s="902" t="s">
        <v>101</v>
      </c>
      <c r="D29" s="913" t="str">
        <f>IF(B29="","",VLOOKUP(B29,'登録ナンバー'!$A$4:$I$575,8,0))</f>
        <v>Ｋテニスカレッジ</v>
      </c>
      <c r="E29" s="913"/>
      <c r="F29" s="913" t="s">
        <v>14</v>
      </c>
      <c r="G29" s="245"/>
      <c r="H29" s="245"/>
      <c r="I29" s="245"/>
      <c r="J29" s="245"/>
      <c r="K29" s="253"/>
    </row>
    <row r="30" spans="2:11" ht="7.5" customHeight="1">
      <c r="B30" s="892"/>
      <c r="C30" s="903"/>
      <c r="D30" s="912"/>
      <c r="E30" s="912"/>
      <c r="F30" s="912"/>
      <c r="G30" s="3"/>
      <c r="H30" s="3"/>
      <c r="I30" s="3"/>
      <c r="J30" s="3"/>
      <c r="K30" s="254"/>
    </row>
    <row r="31" spans="2:11" ht="7.5" customHeight="1">
      <c r="B31" s="892" t="s">
        <v>102</v>
      </c>
      <c r="C31" s="903" t="s">
        <v>103</v>
      </c>
      <c r="D31" s="912"/>
      <c r="E31" s="912"/>
      <c r="F31" s="912"/>
      <c r="G31" s="3"/>
      <c r="H31" s="3"/>
      <c r="I31" s="3"/>
      <c r="J31" s="912"/>
      <c r="K31" s="921"/>
    </row>
    <row r="32" spans="2:11" ht="7.5" customHeight="1">
      <c r="B32" s="892"/>
      <c r="C32" s="903"/>
      <c r="D32" s="912"/>
      <c r="E32" s="912"/>
      <c r="F32" s="912"/>
      <c r="G32" s="3"/>
      <c r="H32" s="3"/>
      <c r="I32" s="3"/>
      <c r="J32" s="912"/>
      <c r="K32" s="921"/>
    </row>
    <row r="33" spans="2:11" ht="7.5" customHeight="1">
      <c r="B33" s="892" t="s">
        <v>104</v>
      </c>
      <c r="C33" s="903" t="s">
        <v>105</v>
      </c>
      <c r="D33" s="912" t="str">
        <f>IF(B29="","",VLOOKUP(B29,'登録ナンバー'!$A$4:$I$575,7,0))</f>
        <v>竹村　治</v>
      </c>
      <c r="E33" s="912"/>
      <c r="F33" s="914" t="str">
        <f>IF(B31="","",VLOOKUP(B31,'登録ナンバー'!$A$4:$I$575,7,0))</f>
        <v>木村　誠</v>
      </c>
      <c r="G33" s="912"/>
      <c r="H33" s="914" t="str">
        <f>IF(B33="","",VLOOKUP(B33,'登録ナンバー'!$A$4:$I$575,7,0))</f>
        <v>永里裕次</v>
      </c>
      <c r="I33" s="912"/>
      <c r="J33" s="914">
        <f>IF(B35="","",VLOOKUP(B35,'登録ナンバー'!$A$4:$I$575,7,0))</f>
      </c>
      <c r="K33" s="922"/>
    </row>
    <row r="34" spans="2:11" ht="7.5" customHeight="1">
      <c r="B34" s="892"/>
      <c r="C34" s="903"/>
      <c r="D34" s="912"/>
      <c r="E34" s="912"/>
      <c r="F34" s="914"/>
      <c r="G34" s="912"/>
      <c r="H34" s="914"/>
      <c r="I34" s="912"/>
      <c r="J34" s="914"/>
      <c r="K34" s="922"/>
    </row>
    <row r="35" spans="2:11" ht="7.5" customHeight="1">
      <c r="B35" s="892"/>
      <c r="C35" s="903"/>
      <c r="D35" s="912"/>
      <c r="E35" s="912"/>
      <c r="F35" s="914"/>
      <c r="G35" s="912"/>
      <c r="H35" s="914"/>
      <c r="I35" s="912"/>
      <c r="J35" s="914"/>
      <c r="K35" s="922"/>
    </row>
    <row r="36" spans="2:11" ht="7.5" customHeight="1">
      <c r="B36" s="892"/>
      <c r="C36" s="903"/>
      <c r="D36" s="912"/>
      <c r="E36" s="912"/>
      <c r="F36" s="914"/>
      <c r="G36" s="912"/>
      <c r="H36" s="914"/>
      <c r="I36" s="912"/>
      <c r="J36" s="914"/>
      <c r="K36" s="922"/>
    </row>
    <row r="37" spans="1:11" ht="7.5" customHeight="1">
      <c r="A37" s="891">
        <v>3</v>
      </c>
      <c r="B37" s="892"/>
      <c r="C37" s="903"/>
      <c r="D37" s="912" t="str">
        <f>IF(C29="","",VLOOKUP(C29,'登録ナンバー'!$A$4:$I$575,7,0))</f>
        <v>田中有紀</v>
      </c>
      <c r="E37" s="912"/>
      <c r="F37" s="914" t="str">
        <f>IF(C31="","",VLOOKUP(C31,'登録ナンバー'!$A$4:$I$575,7,0))</f>
        <v>木村容子</v>
      </c>
      <c r="G37" s="912"/>
      <c r="H37" s="914" t="str">
        <f>IF(C33="","",VLOOKUP(C33,'登録ナンバー'!$A$4:$I$575,7,0))</f>
        <v>竹下光代</v>
      </c>
      <c r="I37" s="912"/>
      <c r="J37" s="914">
        <v>6000</v>
      </c>
      <c r="K37" s="922"/>
    </row>
    <row r="38" spans="1:11" ht="7.5" customHeight="1">
      <c r="A38" s="891"/>
      <c r="B38" s="892"/>
      <c r="C38" s="903"/>
      <c r="D38" s="912"/>
      <c r="E38" s="912"/>
      <c r="F38" s="914"/>
      <c r="G38" s="912"/>
      <c r="H38" s="914"/>
      <c r="I38" s="912"/>
      <c r="J38" s="914"/>
      <c r="K38" s="922"/>
    </row>
    <row r="39" spans="1:11" ht="7.5" customHeight="1">
      <c r="A39" s="891"/>
      <c r="B39" s="892"/>
      <c r="C39" s="903"/>
      <c r="D39" s="912"/>
      <c r="E39" s="912"/>
      <c r="F39" s="914"/>
      <c r="G39" s="912"/>
      <c r="H39" s="914"/>
      <c r="I39" s="912"/>
      <c r="J39" s="914"/>
      <c r="K39" s="922"/>
    </row>
    <row r="40" spans="1:11" ht="7.5" customHeight="1">
      <c r="A40" s="891"/>
      <c r="B40" s="893"/>
      <c r="C40" s="906"/>
      <c r="D40" s="920"/>
      <c r="E40" s="920"/>
      <c r="F40" s="918"/>
      <c r="G40" s="920"/>
      <c r="H40" s="918"/>
      <c r="I40" s="920"/>
      <c r="J40" s="918"/>
      <c r="K40" s="923"/>
    </row>
    <row r="41" spans="2:11" ht="7.5" customHeight="1">
      <c r="B41" s="896" t="s">
        <v>106</v>
      </c>
      <c r="C41" s="902" t="s">
        <v>107</v>
      </c>
      <c r="D41" s="913" t="str">
        <f>IF(B41="","",VLOOKUP(B41,'登録ナンバー'!$A$4:$I$575,8,0))</f>
        <v>Ｋテニスカレッジ</v>
      </c>
      <c r="E41" s="913"/>
      <c r="F41" s="913" t="s">
        <v>108</v>
      </c>
      <c r="G41" s="245"/>
      <c r="H41" s="245"/>
      <c r="I41" s="245"/>
      <c r="J41" s="245"/>
      <c r="K41" s="253"/>
    </row>
    <row r="42" spans="2:11" ht="7.5" customHeight="1">
      <c r="B42" s="892"/>
      <c r="C42" s="903"/>
      <c r="D42" s="912"/>
      <c r="E42" s="912"/>
      <c r="F42" s="912"/>
      <c r="G42" s="3"/>
      <c r="H42" s="3"/>
      <c r="I42" s="3"/>
      <c r="J42" s="3"/>
      <c r="K42" s="254"/>
    </row>
    <row r="43" spans="2:11" ht="7.5" customHeight="1">
      <c r="B43" s="892" t="s">
        <v>109</v>
      </c>
      <c r="C43" s="903" t="s">
        <v>110</v>
      </c>
      <c r="D43" s="912"/>
      <c r="E43" s="912"/>
      <c r="F43" s="912"/>
      <c r="G43" s="3"/>
      <c r="H43" s="3"/>
      <c r="I43" s="3"/>
      <c r="J43" s="912"/>
      <c r="K43" s="921"/>
    </row>
    <row r="44" spans="2:11" ht="7.5" customHeight="1">
      <c r="B44" s="892"/>
      <c r="C44" s="903"/>
      <c r="D44" s="912"/>
      <c r="E44" s="912"/>
      <c r="F44" s="912"/>
      <c r="G44" s="3"/>
      <c r="H44" s="3"/>
      <c r="I44" s="3"/>
      <c r="J44" s="912"/>
      <c r="K44" s="921"/>
    </row>
    <row r="45" spans="2:11" ht="7.5" customHeight="1">
      <c r="B45" s="892" t="s">
        <v>111</v>
      </c>
      <c r="C45" s="903" t="s">
        <v>112</v>
      </c>
      <c r="D45" s="912" t="str">
        <f>IF(B41="","",VLOOKUP(B41,'登録ナンバー'!$A$4:$I$575,7,0))</f>
        <v>岡本大樹</v>
      </c>
      <c r="E45" s="912"/>
      <c r="F45" s="914" t="str">
        <f>IF(B43="","",VLOOKUP(B43,'登録ナンバー'!$A$4:$I$575,7,0))</f>
        <v>木村善和</v>
      </c>
      <c r="G45" s="912"/>
      <c r="H45" s="914" t="str">
        <f>IF(B45="","",VLOOKUP(B45,'登録ナンバー'!$A$4:$I$575,7,0))</f>
        <v>押谷繁樹</v>
      </c>
      <c r="I45" s="912"/>
      <c r="J45" s="914">
        <f>IF(B47="","",VLOOKUP(B47,'登録ナンバー'!$A$4:$I$575,7,0))</f>
      </c>
      <c r="K45" s="922"/>
    </row>
    <row r="46" spans="2:11" ht="7.5" customHeight="1">
      <c r="B46" s="892"/>
      <c r="C46" s="903"/>
      <c r="D46" s="912"/>
      <c r="E46" s="912"/>
      <c r="F46" s="914"/>
      <c r="G46" s="912"/>
      <c r="H46" s="914"/>
      <c r="I46" s="912"/>
      <c r="J46" s="914"/>
      <c r="K46" s="922"/>
    </row>
    <row r="47" spans="2:11" ht="7.5" customHeight="1">
      <c r="B47" s="892"/>
      <c r="C47" s="903"/>
      <c r="D47" s="912"/>
      <c r="E47" s="912"/>
      <c r="F47" s="914"/>
      <c r="G47" s="912"/>
      <c r="H47" s="914"/>
      <c r="I47" s="912"/>
      <c r="J47" s="914"/>
      <c r="K47" s="922"/>
    </row>
    <row r="48" spans="2:11" ht="7.5" customHeight="1">
      <c r="B48" s="892"/>
      <c r="C48" s="903"/>
      <c r="D48" s="912"/>
      <c r="E48" s="912"/>
      <c r="F48" s="914"/>
      <c r="G48" s="912"/>
      <c r="H48" s="914"/>
      <c r="I48" s="912"/>
      <c r="J48" s="914"/>
      <c r="K48" s="922"/>
    </row>
    <row r="49" spans="2:11" ht="7.5" customHeight="1">
      <c r="B49" s="892"/>
      <c r="C49" s="903"/>
      <c r="D49" s="912" t="str">
        <f>IF(C41="","",VLOOKUP(C41,'登録ナンバー'!$A$4:$I$575,7,0))</f>
        <v>梶木和子</v>
      </c>
      <c r="E49" s="912"/>
      <c r="F49" s="914" t="str">
        <f>IF(C43="","",VLOOKUP(C43,'登録ナンバー'!$A$4:$I$575,7,0))</f>
        <v>布藤江実子</v>
      </c>
      <c r="G49" s="912"/>
      <c r="H49" s="914" t="str">
        <f>IF(C45="","",VLOOKUP(C45,'登録ナンバー'!$A$4:$I$575,7,0))</f>
        <v>福永裕美</v>
      </c>
      <c r="I49" s="912"/>
      <c r="J49" s="914">
        <v>6000</v>
      </c>
      <c r="K49" s="922"/>
    </row>
    <row r="50" spans="2:11" ht="7.5" customHeight="1">
      <c r="B50" s="892"/>
      <c r="C50" s="903"/>
      <c r="D50" s="912"/>
      <c r="E50" s="912"/>
      <c r="F50" s="914"/>
      <c r="G50" s="912"/>
      <c r="H50" s="914"/>
      <c r="I50" s="912"/>
      <c r="J50" s="914"/>
      <c r="K50" s="922"/>
    </row>
    <row r="51" spans="2:11" ht="7.5" customHeight="1">
      <c r="B51" s="892"/>
      <c r="C51" s="903"/>
      <c r="D51" s="912"/>
      <c r="E51" s="912"/>
      <c r="F51" s="914"/>
      <c r="G51" s="912"/>
      <c r="H51" s="914"/>
      <c r="I51" s="912"/>
      <c r="J51" s="914"/>
      <c r="K51" s="922"/>
    </row>
    <row r="52" spans="2:11" ht="7.5" customHeight="1">
      <c r="B52" s="893"/>
      <c r="C52" s="906"/>
      <c r="D52" s="920"/>
      <c r="E52" s="920"/>
      <c r="F52" s="918"/>
      <c r="G52" s="920"/>
      <c r="H52" s="918"/>
      <c r="I52" s="920"/>
      <c r="J52" s="918"/>
      <c r="K52" s="923"/>
    </row>
    <row r="53" spans="2:11" ht="7.5" customHeight="1">
      <c r="B53" s="896" t="s">
        <v>113</v>
      </c>
      <c r="C53" s="902" t="s">
        <v>114</v>
      </c>
      <c r="D53" s="913" t="s">
        <v>115</v>
      </c>
      <c r="E53" s="913"/>
      <c r="F53" s="913"/>
      <c r="G53" s="245"/>
      <c r="H53" s="245"/>
      <c r="I53" s="245"/>
      <c r="J53" s="245"/>
      <c r="K53" s="251"/>
    </row>
    <row r="54" spans="2:11" ht="7.5" customHeight="1">
      <c r="B54" s="892"/>
      <c r="C54" s="903"/>
      <c r="D54" s="912"/>
      <c r="E54" s="912"/>
      <c r="F54" s="912"/>
      <c r="G54" s="3"/>
      <c r="H54" s="3"/>
      <c r="I54" s="3"/>
      <c r="J54" s="3"/>
      <c r="K54" s="252"/>
    </row>
    <row r="55" spans="2:11" ht="7.5" customHeight="1">
      <c r="B55" s="892" t="s">
        <v>116</v>
      </c>
      <c r="C55" s="903" t="s">
        <v>117</v>
      </c>
      <c r="D55" s="912"/>
      <c r="E55" s="912"/>
      <c r="F55" s="912"/>
      <c r="G55" s="3"/>
      <c r="H55" s="3"/>
      <c r="I55" s="3"/>
      <c r="J55" s="912"/>
      <c r="K55" s="891"/>
    </row>
    <row r="56" spans="2:11" ht="7.5" customHeight="1">
      <c r="B56" s="892"/>
      <c r="C56" s="903"/>
      <c r="D56" s="912"/>
      <c r="E56" s="912"/>
      <c r="F56" s="912"/>
      <c r="G56" s="3"/>
      <c r="H56" s="3"/>
      <c r="I56" s="3"/>
      <c r="J56" s="912"/>
      <c r="K56" s="891"/>
    </row>
    <row r="57" spans="2:11" ht="7.5" customHeight="1">
      <c r="B57" s="892" t="s">
        <v>118</v>
      </c>
      <c r="C57" s="903" t="s">
        <v>86</v>
      </c>
      <c r="D57" s="912" t="str">
        <f>IF(B53="","",VLOOKUP(B53,'登録ナンバー'!$A$4:$I$575,7,0))</f>
        <v>高瀬眞志</v>
      </c>
      <c r="E57" s="912"/>
      <c r="F57" s="914" t="str">
        <f>IF(B55="","",VLOOKUP(B55,'登録ナンバー'!$A$4:$I$575,7,0))</f>
        <v>森本進太郎</v>
      </c>
      <c r="G57" s="912"/>
      <c r="H57" s="914" t="str">
        <f>IF(B57="","",VLOOKUP(B57,'登録ナンバー'!$A$4:$I$575,7,0))</f>
        <v>宮嶋利行</v>
      </c>
      <c r="I57" s="912"/>
      <c r="J57" s="914">
        <f>IF(B59="","",VLOOKUP(B59,'登録ナンバー'!$A$4:$I$575,7,0))</f>
      </c>
      <c r="K57" s="891"/>
    </row>
    <row r="58" spans="2:11" ht="7.5" customHeight="1">
      <c r="B58" s="892"/>
      <c r="C58" s="903"/>
      <c r="D58" s="912"/>
      <c r="E58" s="912"/>
      <c r="F58" s="914"/>
      <c r="G58" s="912"/>
      <c r="H58" s="914"/>
      <c r="I58" s="912"/>
      <c r="J58" s="914"/>
      <c r="K58" s="891"/>
    </row>
    <row r="59" spans="2:11" ht="7.5" customHeight="1">
      <c r="B59" s="892"/>
      <c r="C59" s="903"/>
      <c r="D59" s="912"/>
      <c r="E59" s="912"/>
      <c r="F59" s="914"/>
      <c r="G59" s="912"/>
      <c r="H59" s="914"/>
      <c r="I59" s="912"/>
      <c r="J59" s="914"/>
      <c r="K59" s="891"/>
    </row>
    <row r="60" spans="2:11" ht="7.5" customHeight="1">
      <c r="B60" s="892"/>
      <c r="C60" s="903"/>
      <c r="D60" s="912"/>
      <c r="E60" s="912"/>
      <c r="F60" s="914"/>
      <c r="G60" s="912"/>
      <c r="H60" s="914"/>
      <c r="I60" s="912"/>
      <c r="J60" s="914"/>
      <c r="K60" s="891"/>
    </row>
    <row r="61" spans="2:11" ht="7.5" customHeight="1">
      <c r="B61" s="892"/>
      <c r="C61" s="903"/>
      <c r="D61" s="912" t="str">
        <f>IF(C53="","",VLOOKUP(C53,'登録ナンバー'!$A$4:$I$575,7,0))</f>
        <v>植垣貴美子</v>
      </c>
      <c r="E61" s="912"/>
      <c r="F61" s="914" t="str">
        <f>IF(C55="","",VLOOKUP(C55,'登録ナンバー'!$A$4:$I$575,7,0))</f>
        <v>出縄久子</v>
      </c>
      <c r="G61" s="912"/>
      <c r="H61" s="914" t="s">
        <v>119</v>
      </c>
      <c r="I61" s="912"/>
      <c r="J61" s="914">
        <v>7000</v>
      </c>
      <c r="K61" s="891"/>
    </row>
    <row r="62" spans="2:11" ht="7.5" customHeight="1">
      <c r="B62" s="892"/>
      <c r="C62" s="903"/>
      <c r="D62" s="912"/>
      <c r="E62" s="912"/>
      <c r="F62" s="914"/>
      <c r="G62" s="912"/>
      <c r="H62" s="914"/>
      <c r="I62" s="912"/>
      <c r="J62" s="914"/>
      <c r="K62" s="891"/>
    </row>
    <row r="63" spans="2:11" ht="7.5" customHeight="1">
      <c r="B63" s="892"/>
      <c r="C63" s="903"/>
      <c r="D63" s="912"/>
      <c r="E63" s="912"/>
      <c r="F63" s="914"/>
      <c r="G63" s="912"/>
      <c r="H63" s="914"/>
      <c r="I63" s="912"/>
      <c r="J63" s="914"/>
      <c r="K63" s="891"/>
    </row>
    <row r="64" spans="2:11" ht="7.5" customHeight="1">
      <c r="B64" s="893"/>
      <c r="C64" s="906"/>
      <c r="D64" s="920"/>
      <c r="E64" s="920"/>
      <c r="F64" s="918"/>
      <c r="G64" s="920"/>
      <c r="H64" s="918"/>
      <c r="I64" s="920"/>
      <c r="J64" s="918"/>
      <c r="K64" s="919"/>
    </row>
    <row r="65" spans="2:11" ht="7.5" customHeight="1">
      <c r="B65" s="896" t="s">
        <v>120</v>
      </c>
      <c r="C65" s="902" t="s">
        <v>121</v>
      </c>
      <c r="D65" s="913" t="str">
        <f>IF(B65="","",VLOOKUP(B65,'登録ナンバー'!$A$4:$I$575,8,0))</f>
        <v>アビックＢＢ</v>
      </c>
      <c r="E65" s="913"/>
      <c r="F65" s="913" t="s">
        <v>13</v>
      </c>
      <c r="G65" s="245"/>
      <c r="H65" s="245"/>
      <c r="I65" s="245"/>
      <c r="J65" s="245"/>
      <c r="K65" s="251"/>
    </row>
    <row r="66" spans="2:11" ht="7.5" customHeight="1">
      <c r="B66" s="892"/>
      <c r="C66" s="903"/>
      <c r="D66" s="912"/>
      <c r="E66" s="912"/>
      <c r="F66" s="912"/>
      <c r="G66" s="3"/>
      <c r="H66" s="3"/>
      <c r="I66" s="3"/>
      <c r="J66" s="3"/>
      <c r="K66" s="252"/>
    </row>
    <row r="67" spans="2:11" ht="7.5" customHeight="1">
      <c r="B67" s="892" t="s">
        <v>122</v>
      </c>
      <c r="C67" s="903" t="s">
        <v>123</v>
      </c>
      <c r="D67" s="912"/>
      <c r="E67" s="912"/>
      <c r="F67" s="912"/>
      <c r="G67" s="3"/>
      <c r="H67" s="3"/>
      <c r="I67" s="3"/>
      <c r="J67" s="912"/>
      <c r="K67" s="891"/>
    </row>
    <row r="68" spans="2:11" ht="7.5" customHeight="1">
      <c r="B68" s="892"/>
      <c r="C68" s="903"/>
      <c r="D68" s="912"/>
      <c r="E68" s="912"/>
      <c r="F68" s="912"/>
      <c r="G68" s="3"/>
      <c r="H68" s="3"/>
      <c r="I68" s="3"/>
      <c r="J68" s="912"/>
      <c r="K68" s="891"/>
    </row>
    <row r="69" spans="2:11" ht="7.5" customHeight="1">
      <c r="B69" s="892" t="s">
        <v>124</v>
      </c>
      <c r="C69" s="903" t="s">
        <v>125</v>
      </c>
      <c r="D69" s="912" t="str">
        <f>IF(B65="","",VLOOKUP(B65,'登録ナンバー'!$A$4:$I$575,7,0))</f>
        <v>齋田至</v>
      </c>
      <c r="E69" s="912"/>
      <c r="F69" s="914" t="str">
        <f>IF(B67="","",VLOOKUP(B67,'登録ナンバー'!$A$4:$I$575,7,0))</f>
        <v>平居崇</v>
      </c>
      <c r="G69" s="912"/>
      <c r="H69" s="914" t="str">
        <f>IF(B69="","",VLOOKUP(B69,'登録ナンバー'!$A$4:$I$575,7,0))</f>
        <v>杉原徹</v>
      </c>
      <c r="I69" s="912"/>
      <c r="J69" s="914"/>
      <c r="K69" s="891"/>
    </row>
    <row r="70" spans="2:11" ht="7.5" customHeight="1">
      <c r="B70" s="892"/>
      <c r="C70" s="903"/>
      <c r="D70" s="912"/>
      <c r="E70" s="912"/>
      <c r="F70" s="914"/>
      <c r="G70" s="912"/>
      <c r="H70" s="914"/>
      <c r="I70" s="912"/>
      <c r="J70" s="914"/>
      <c r="K70" s="891"/>
    </row>
    <row r="71" spans="2:11" ht="7.5" customHeight="1">
      <c r="B71" s="892"/>
      <c r="C71" s="903"/>
      <c r="D71" s="912"/>
      <c r="E71" s="912"/>
      <c r="F71" s="914"/>
      <c r="G71" s="912"/>
      <c r="H71" s="914"/>
      <c r="I71" s="912"/>
      <c r="J71" s="914"/>
      <c r="K71" s="891"/>
    </row>
    <row r="72" spans="2:11" ht="7.5" customHeight="1">
      <c r="B72" s="892"/>
      <c r="C72" s="903"/>
      <c r="D72" s="912"/>
      <c r="E72" s="912"/>
      <c r="F72" s="914"/>
      <c r="G72" s="912"/>
      <c r="H72" s="914"/>
      <c r="I72" s="912"/>
      <c r="J72" s="914"/>
      <c r="K72" s="891"/>
    </row>
    <row r="73" spans="1:11" ht="7.5" customHeight="1">
      <c r="A73" s="891">
        <v>6</v>
      </c>
      <c r="B73" s="892"/>
      <c r="C73" s="903"/>
      <c r="D73" s="912" t="str">
        <f>IF(C65="","",VLOOKUP(C65,'登録ナンバー'!$A$4:$I$575,7,0))</f>
        <v>齋田優子</v>
      </c>
      <c r="E73" s="912"/>
      <c r="F73" s="914" t="str">
        <f>IF(C67="","",VLOOKUP(C67,'登録ナンバー'!$A$4:$I$575,7,0))</f>
        <v>三原啓子</v>
      </c>
      <c r="G73" s="912"/>
      <c r="H73" s="914" t="str">
        <f>IF(C69="","",VLOOKUP(C69,'登録ナンバー'!$A$4:$I$575,7,0))</f>
        <v>西山抄千代</v>
      </c>
      <c r="I73" s="912"/>
      <c r="J73" s="914">
        <v>6000</v>
      </c>
      <c r="K73" s="891"/>
    </row>
    <row r="74" spans="1:11" ht="7.5" customHeight="1">
      <c r="A74" s="891"/>
      <c r="B74" s="892"/>
      <c r="C74" s="903"/>
      <c r="D74" s="912"/>
      <c r="E74" s="912"/>
      <c r="F74" s="914"/>
      <c r="G74" s="912"/>
      <c r="H74" s="914"/>
      <c r="I74" s="912"/>
      <c r="J74" s="914"/>
      <c r="K74" s="891"/>
    </row>
    <row r="75" spans="1:11" ht="7.5" customHeight="1">
      <c r="A75" s="891"/>
      <c r="B75" s="892"/>
      <c r="C75" s="903"/>
      <c r="D75" s="912"/>
      <c r="E75" s="912"/>
      <c r="F75" s="914"/>
      <c r="G75" s="912"/>
      <c r="H75" s="914"/>
      <c r="I75" s="912"/>
      <c r="J75" s="914"/>
      <c r="K75" s="891"/>
    </row>
    <row r="76" spans="1:11" ht="7.5" customHeight="1">
      <c r="A76" s="891"/>
      <c r="B76" s="893"/>
      <c r="C76" s="906"/>
      <c r="D76" s="920"/>
      <c r="E76" s="920"/>
      <c r="F76" s="918"/>
      <c r="G76" s="920"/>
      <c r="H76" s="918"/>
      <c r="I76" s="920"/>
      <c r="J76" s="918"/>
      <c r="K76" s="919"/>
    </row>
    <row r="77" spans="2:11" ht="7.5" customHeight="1">
      <c r="B77" s="896" t="s">
        <v>126</v>
      </c>
      <c r="C77" s="902" t="s">
        <v>86</v>
      </c>
      <c r="D77" s="913" t="str">
        <f>IF(B77="","",VLOOKUP(B77,'登録ナンバー'!$A$4:$I$575,8,0))</f>
        <v>アビックＢＢ</v>
      </c>
      <c r="E77" s="913"/>
      <c r="F77" s="913" t="s">
        <v>56</v>
      </c>
      <c r="G77" s="245"/>
      <c r="H77" s="245"/>
      <c r="I77" s="245"/>
      <c r="J77" s="245"/>
      <c r="K77" s="253"/>
    </row>
    <row r="78" spans="2:11" ht="7.5" customHeight="1">
      <c r="B78" s="892"/>
      <c r="C78" s="903"/>
      <c r="D78" s="912"/>
      <c r="E78" s="912"/>
      <c r="F78" s="912"/>
      <c r="G78" s="3"/>
      <c r="H78" s="3"/>
      <c r="I78" s="3"/>
      <c r="J78" s="3"/>
      <c r="K78" s="254"/>
    </row>
    <row r="79" spans="2:11" ht="7.5" customHeight="1">
      <c r="B79" s="892" t="s">
        <v>86</v>
      </c>
      <c r="C79" s="903" t="s">
        <v>86</v>
      </c>
      <c r="D79" s="912"/>
      <c r="E79" s="912"/>
      <c r="F79" s="912"/>
      <c r="G79" s="3"/>
      <c r="H79" s="3"/>
      <c r="I79" s="3"/>
      <c r="J79" s="912"/>
      <c r="K79" s="921"/>
    </row>
    <row r="80" spans="2:11" ht="7.5" customHeight="1">
      <c r="B80" s="892"/>
      <c r="C80" s="903"/>
      <c r="D80" s="912"/>
      <c r="E80" s="912"/>
      <c r="F80" s="912"/>
      <c r="G80" s="3"/>
      <c r="H80" s="3"/>
      <c r="I80" s="3"/>
      <c r="J80" s="912"/>
      <c r="K80" s="921"/>
    </row>
    <row r="81" spans="2:11" ht="7.5" customHeight="1">
      <c r="B81" s="892" t="s">
        <v>127</v>
      </c>
      <c r="C81" s="903" t="s">
        <v>86</v>
      </c>
      <c r="D81" s="912" t="str">
        <f>IF(B77="","",VLOOKUP(B77,'登録ナンバー'!$A$4:$I$575,7,0))</f>
        <v>青木重之</v>
      </c>
      <c r="E81" s="912"/>
      <c r="F81" s="914" t="s">
        <v>128</v>
      </c>
      <c r="G81" s="912"/>
      <c r="H81" s="914" t="str">
        <f>IF(B81="","",VLOOKUP(B81,'登録ナンバー'!$A$4:$I$575,7,0))</f>
        <v>落合良弘</v>
      </c>
      <c r="I81" s="912"/>
      <c r="J81" s="914"/>
      <c r="K81" s="922"/>
    </row>
    <row r="82" spans="2:11" ht="7.5" customHeight="1">
      <c r="B82" s="892"/>
      <c r="C82" s="903"/>
      <c r="D82" s="912"/>
      <c r="E82" s="912"/>
      <c r="F82" s="914"/>
      <c r="G82" s="912"/>
      <c r="H82" s="914"/>
      <c r="I82" s="912"/>
      <c r="J82" s="914"/>
      <c r="K82" s="922"/>
    </row>
    <row r="83" spans="2:11" ht="7.5" customHeight="1">
      <c r="B83" s="892"/>
      <c r="C83" s="903"/>
      <c r="D83" s="912"/>
      <c r="E83" s="912"/>
      <c r="F83" s="914"/>
      <c r="G83" s="912"/>
      <c r="H83" s="914"/>
      <c r="I83" s="912"/>
      <c r="J83" s="914"/>
      <c r="K83" s="922"/>
    </row>
    <row r="84" spans="2:11" ht="7.5" customHeight="1">
      <c r="B84" s="892"/>
      <c r="C84" s="903"/>
      <c r="D84" s="912"/>
      <c r="E84" s="912"/>
      <c r="F84" s="914"/>
      <c r="G84" s="912"/>
      <c r="H84" s="914"/>
      <c r="I84" s="912"/>
      <c r="J84" s="914"/>
      <c r="K84" s="922"/>
    </row>
    <row r="85" spans="1:11" ht="7.5" customHeight="1">
      <c r="A85" s="891">
        <v>7</v>
      </c>
      <c r="B85" s="892"/>
      <c r="C85" s="903"/>
      <c r="D85" s="912" t="s">
        <v>129</v>
      </c>
      <c r="E85" s="912"/>
      <c r="F85" s="914" t="s">
        <v>130</v>
      </c>
      <c r="G85" s="912"/>
      <c r="H85" s="914" t="s">
        <v>131</v>
      </c>
      <c r="I85" s="912"/>
      <c r="J85" s="914">
        <v>10000</v>
      </c>
      <c r="K85" s="922"/>
    </row>
    <row r="86" spans="1:11" ht="7.5" customHeight="1">
      <c r="A86" s="891"/>
      <c r="B86" s="892"/>
      <c r="C86" s="903"/>
      <c r="D86" s="912"/>
      <c r="E86" s="912"/>
      <c r="F86" s="914"/>
      <c r="G86" s="912"/>
      <c r="H86" s="914"/>
      <c r="I86" s="912"/>
      <c r="J86" s="914"/>
      <c r="K86" s="922"/>
    </row>
    <row r="87" spans="1:11" ht="7.5" customHeight="1">
      <c r="A87" s="891"/>
      <c r="B87" s="892"/>
      <c r="C87" s="903"/>
      <c r="D87" s="912"/>
      <c r="E87" s="912"/>
      <c r="F87" s="914"/>
      <c r="G87" s="912"/>
      <c r="H87" s="914"/>
      <c r="I87" s="912"/>
      <c r="J87" s="914"/>
      <c r="K87" s="922"/>
    </row>
    <row r="88" spans="1:11" ht="7.5" customHeight="1">
      <c r="A88" s="891"/>
      <c r="B88" s="893"/>
      <c r="C88" s="906"/>
      <c r="D88" s="920"/>
      <c r="E88" s="920"/>
      <c r="F88" s="918"/>
      <c r="G88" s="920"/>
      <c r="H88" s="918"/>
      <c r="I88" s="920"/>
      <c r="J88" s="918"/>
      <c r="K88" s="923"/>
    </row>
    <row r="89" spans="2:12" ht="7.5" customHeight="1">
      <c r="B89" s="896" t="s">
        <v>132</v>
      </c>
      <c r="C89" s="902" t="s">
        <v>133</v>
      </c>
      <c r="D89" s="912" t="s">
        <v>51</v>
      </c>
      <c r="E89" s="912"/>
      <c r="F89" s="912"/>
      <c r="G89" s="3"/>
      <c r="H89" s="3"/>
      <c r="I89" s="3"/>
      <c r="J89" s="3"/>
      <c r="K89" s="254"/>
      <c r="L89" s="916"/>
    </row>
    <row r="90" spans="2:12" ht="7.5" customHeight="1">
      <c r="B90" s="892"/>
      <c r="C90" s="903"/>
      <c r="D90" s="912"/>
      <c r="E90" s="912"/>
      <c r="F90" s="912"/>
      <c r="G90" s="3"/>
      <c r="H90" s="3"/>
      <c r="I90" s="3"/>
      <c r="J90" s="3"/>
      <c r="K90" s="254"/>
      <c r="L90" s="916"/>
    </row>
    <row r="91" spans="2:12" ht="7.5" customHeight="1">
      <c r="B91" s="892" t="s">
        <v>134</v>
      </c>
      <c r="C91" s="903" t="s">
        <v>135</v>
      </c>
      <c r="D91" s="912"/>
      <c r="E91" s="912"/>
      <c r="F91" s="912"/>
      <c r="G91" s="3"/>
      <c r="H91" s="3"/>
      <c r="I91" s="3"/>
      <c r="J91" s="912"/>
      <c r="K91" s="921"/>
      <c r="L91" s="916"/>
    </row>
    <row r="92" spans="2:12" ht="7.5" customHeight="1">
      <c r="B92" s="892"/>
      <c r="C92" s="903"/>
      <c r="D92" s="912"/>
      <c r="E92" s="912"/>
      <c r="F92" s="912"/>
      <c r="G92" s="3"/>
      <c r="H92" s="3"/>
      <c r="I92" s="3"/>
      <c r="J92" s="912"/>
      <c r="K92" s="921"/>
      <c r="L92" s="916"/>
    </row>
    <row r="93" spans="2:11" ht="7.5" customHeight="1">
      <c r="B93" s="892" t="s">
        <v>86</v>
      </c>
      <c r="C93" s="903" t="s">
        <v>86</v>
      </c>
      <c r="D93" s="912" t="str">
        <f>IF(B89="","",VLOOKUP(B89,'登録ナンバー'!$A$4:$I$575,7,0))</f>
        <v>中田富憲</v>
      </c>
      <c r="E93" s="912"/>
      <c r="F93" s="914" t="str">
        <f>IF(B91="","",VLOOKUP(B91,'登録ナンバー'!$A$4:$I$575,7,0))</f>
        <v>久保侑暉</v>
      </c>
      <c r="G93" s="912"/>
      <c r="H93" s="914" t="s">
        <v>136</v>
      </c>
      <c r="I93" s="912"/>
      <c r="J93" s="914"/>
      <c r="K93" s="922"/>
    </row>
    <row r="94" spans="2:11" ht="7.5" customHeight="1">
      <c r="B94" s="892"/>
      <c r="C94" s="903"/>
      <c r="D94" s="912"/>
      <c r="E94" s="912"/>
      <c r="F94" s="914"/>
      <c r="G94" s="912"/>
      <c r="H94" s="914"/>
      <c r="I94" s="912"/>
      <c r="J94" s="914"/>
      <c r="K94" s="922"/>
    </row>
    <row r="95" spans="2:11" ht="7.5" customHeight="1">
      <c r="B95" s="892"/>
      <c r="C95" s="903"/>
      <c r="D95" s="912"/>
      <c r="E95" s="912"/>
      <c r="F95" s="914"/>
      <c r="G95" s="912"/>
      <c r="H95" s="914"/>
      <c r="I95" s="912"/>
      <c r="J95" s="914"/>
      <c r="K95" s="922"/>
    </row>
    <row r="96" spans="2:11" ht="7.5" customHeight="1">
      <c r="B96" s="892"/>
      <c r="C96" s="903"/>
      <c r="D96" s="912"/>
      <c r="E96" s="912"/>
      <c r="F96" s="914"/>
      <c r="G96" s="912"/>
      <c r="H96" s="914"/>
      <c r="I96" s="912"/>
      <c r="J96" s="914"/>
      <c r="K96" s="922"/>
    </row>
    <row r="97" spans="2:11" ht="7.5" customHeight="1">
      <c r="B97" s="892"/>
      <c r="C97" s="903"/>
      <c r="D97" s="912" t="str">
        <f>IF(C89="","",VLOOKUP(C89,'登録ナンバー'!$A$4:$I$575,7,0))</f>
        <v>今井順子</v>
      </c>
      <c r="E97" s="912"/>
      <c r="F97" s="914" t="str">
        <f>IF(C91="","",VLOOKUP(C91,'登録ナンバー'!$A$4:$I$575,7,0))</f>
        <v>日髙眞規子</v>
      </c>
      <c r="G97" s="912"/>
      <c r="H97" s="914" t="s">
        <v>137</v>
      </c>
      <c r="I97" s="912"/>
      <c r="J97" s="914">
        <v>8000</v>
      </c>
      <c r="K97" s="922"/>
    </row>
    <row r="98" spans="2:11" ht="7.5" customHeight="1">
      <c r="B98" s="892"/>
      <c r="C98" s="903"/>
      <c r="D98" s="912"/>
      <c r="E98" s="912"/>
      <c r="F98" s="914"/>
      <c r="G98" s="912"/>
      <c r="H98" s="914"/>
      <c r="I98" s="912"/>
      <c r="J98" s="914"/>
      <c r="K98" s="922"/>
    </row>
    <row r="99" spans="2:11" ht="7.5" customHeight="1">
      <c r="B99" s="892"/>
      <c r="C99" s="903"/>
      <c r="D99" s="912"/>
      <c r="E99" s="912"/>
      <c r="F99" s="914"/>
      <c r="G99" s="912"/>
      <c r="H99" s="914"/>
      <c r="I99" s="912"/>
      <c r="J99" s="914"/>
      <c r="K99" s="922"/>
    </row>
    <row r="100" spans="2:11" ht="7.5" customHeight="1">
      <c r="B100" s="893"/>
      <c r="C100" s="906"/>
      <c r="D100" s="920"/>
      <c r="E100" s="920"/>
      <c r="F100" s="918"/>
      <c r="G100" s="920"/>
      <c r="H100" s="918"/>
      <c r="I100" s="920"/>
      <c r="J100" s="918"/>
      <c r="K100" s="923"/>
    </row>
    <row r="101" spans="2:11" ht="7.5" customHeight="1">
      <c r="B101" s="896" t="s">
        <v>138</v>
      </c>
      <c r="C101" s="902" t="s">
        <v>139</v>
      </c>
      <c r="D101" s="912" t="s">
        <v>64</v>
      </c>
      <c r="E101" s="912"/>
      <c r="F101" s="912"/>
      <c r="G101" s="3"/>
      <c r="H101" s="3"/>
      <c r="I101" s="3"/>
      <c r="J101" s="3"/>
      <c r="K101" s="254"/>
    </row>
    <row r="102" spans="2:11" ht="7.5" customHeight="1">
      <c r="B102" s="892"/>
      <c r="C102" s="903"/>
      <c r="D102" s="912"/>
      <c r="E102" s="912"/>
      <c r="F102" s="912"/>
      <c r="G102" s="3"/>
      <c r="H102" s="3"/>
      <c r="I102" s="3"/>
      <c r="J102" s="3"/>
      <c r="K102" s="254"/>
    </row>
    <row r="103" spans="2:11" ht="7.5" customHeight="1">
      <c r="B103" s="892" t="s">
        <v>140</v>
      </c>
      <c r="C103" s="903" t="s">
        <v>141</v>
      </c>
      <c r="D103" s="912"/>
      <c r="E103" s="912"/>
      <c r="F103" s="912"/>
      <c r="G103" s="3"/>
      <c r="H103" s="3"/>
      <c r="I103" s="3"/>
      <c r="J103" s="912"/>
      <c r="K103" s="921"/>
    </row>
    <row r="104" spans="2:11" ht="7.5" customHeight="1">
      <c r="B104" s="892"/>
      <c r="C104" s="903"/>
      <c r="D104" s="912"/>
      <c r="E104" s="912"/>
      <c r="F104" s="912"/>
      <c r="G104" s="3"/>
      <c r="H104" s="3"/>
      <c r="I104" s="3"/>
      <c r="J104" s="912"/>
      <c r="K104" s="921"/>
    </row>
    <row r="105" spans="2:11" ht="7.5" customHeight="1">
      <c r="B105" s="892" t="s">
        <v>142</v>
      </c>
      <c r="C105" s="903" t="s">
        <v>86</v>
      </c>
      <c r="D105" s="912" t="str">
        <f>IF(B101="","",VLOOKUP(B101,'登録ナンバー'!$A$4:$I$575,7,0))</f>
        <v>片岡一寿</v>
      </c>
      <c r="E105" s="912"/>
      <c r="F105" s="914" t="str">
        <f>IF(B103="","",VLOOKUP(B103,'登録ナンバー'!$A$4:$I$575,7,0))</f>
        <v>山田和宏</v>
      </c>
      <c r="G105" s="912"/>
      <c r="H105" s="914" t="str">
        <f>IF(B105="","",VLOOKUP(B105,'登録ナンバー'!$A$4:$I$575,7,0))</f>
        <v>牛尾紳之介</v>
      </c>
      <c r="I105" s="912"/>
      <c r="J105" s="914"/>
      <c r="K105" s="922"/>
    </row>
    <row r="106" spans="2:11" ht="7.5" customHeight="1">
      <c r="B106" s="892"/>
      <c r="C106" s="903"/>
      <c r="D106" s="912"/>
      <c r="E106" s="912"/>
      <c r="F106" s="914"/>
      <c r="G106" s="912"/>
      <c r="H106" s="914"/>
      <c r="I106" s="912"/>
      <c r="J106" s="914"/>
      <c r="K106" s="922"/>
    </row>
    <row r="107" spans="2:11" ht="7.5" customHeight="1">
      <c r="B107" s="892"/>
      <c r="C107" s="903"/>
      <c r="D107" s="912"/>
      <c r="E107" s="912"/>
      <c r="F107" s="914"/>
      <c r="G107" s="912"/>
      <c r="H107" s="914"/>
      <c r="I107" s="912"/>
      <c r="J107" s="914"/>
      <c r="K107" s="922"/>
    </row>
    <row r="108" spans="2:11" ht="7.5" customHeight="1">
      <c r="B108" s="892"/>
      <c r="C108" s="903"/>
      <c r="D108" s="912"/>
      <c r="E108" s="912"/>
      <c r="F108" s="914"/>
      <c r="G108" s="912"/>
      <c r="H108" s="914"/>
      <c r="I108" s="912"/>
      <c r="J108" s="914"/>
      <c r="K108" s="922"/>
    </row>
    <row r="109" spans="1:11" ht="7.5" customHeight="1">
      <c r="A109" s="891">
        <v>9</v>
      </c>
      <c r="B109" s="892"/>
      <c r="C109" s="903"/>
      <c r="D109" s="912" t="str">
        <f>IF(C101="","",VLOOKUP(C101,'登録ナンバー'!$A$4:$I$575,7,0))</f>
        <v>川崎悦子</v>
      </c>
      <c r="E109" s="912"/>
      <c r="F109" s="914" t="str">
        <f>IF(C103="","",VLOOKUP(C103,'登録ナンバー'!$A$4:$I$575,7,0))</f>
        <v>山田みほ</v>
      </c>
      <c r="G109" s="912"/>
      <c r="H109" s="914" t="s">
        <v>143</v>
      </c>
      <c r="I109" s="912"/>
      <c r="J109" s="914">
        <v>7000</v>
      </c>
      <c r="K109" s="922"/>
    </row>
    <row r="110" spans="1:11" ht="7.5" customHeight="1">
      <c r="A110" s="891"/>
      <c r="B110" s="892"/>
      <c r="C110" s="903"/>
      <c r="D110" s="912"/>
      <c r="E110" s="912"/>
      <c r="F110" s="914"/>
      <c r="G110" s="912"/>
      <c r="H110" s="914"/>
      <c r="I110" s="912"/>
      <c r="J110" s="914"/>
      <c r="K110" s="922"/>
    </row>
    <row r="111" spans="1:11" ht="7.5" customHeight="1">
      <c r="A111" s="891"/>
      <c r="B111" s="892"/>
      <c r="C111" s="903"/>
      <c r="D111" s="912"/>
      <c r="E111" s="912"/>
      <c r="F111" s="914"/>
      <c r="G111" s="912"/>
      <c r="H111" s="914"/>
      <c r="I111" s="912"/>
      <c r="J111" s="914"/>
      <c r="K111" s="922"/>
    </row>
    <row r="112" spans="1:11" ht="7.5" customHeight="1">
      <c r="A112" s="891"/>
      <c r="B112" s="893"/>
      <c r="C112" s="906"/>
      <c r="D112" s="920"/>
      <c r="E112" s="920"/>
      <c r="F112" s="918"/>
      <c r="G112" s="920"/>
      <c r="H112" s="918"/>
      <c r="I112" s="920"/>
      <c r="J112" s="918"/>
      <c r="K112" s="923"/>
    </row>
    <row r="113" spans="1:11" ht="25.5" customHeight="1">
      <c r="A113" s="243"/>
      <c r="B113" s="900" t="s">
        <v>144</v>
      </c>
      <c r="C113" s="901"/>
      <c r="D113" s="243"/>
      <c r="E113" s="243"/>
      <c r="F113" s="243"/>
      <c r="G113" s="243"/>
      <c r="H113" s="243"/>
      <c r="I113" s="243"/>
      <c r="J113" s="243"/>
      <c r="K113" s="243"/>
    </row>
    <row r="114" spans="2:11" ht="7.5" customHeight="1">
      <c r="B114" s="896" t="s">
        <v>86</v>
      </c>
      <c r="C114" s="902" t="s">
        <v>145</v>
      </c>
      <c r="D114" s="913" t="s">
        <v>146</v>
      </c>
      <c r="E114" s="913"/>
      <c r="F114" s="913"/>
      <c r="G114" s="245"/>
      <c r="H114" s="245"/>
      <c r="I114" s="245"/>
      <c r="J114" s="245"/>
      <c r="K114" s="251"/>
    </row>
    <row r="115" spans="2:11" ht="7.5" customHeight="1">
      <c r="B115" s="892"/>
      <c r="C115" s="903"/>
      <c r="D115" s="912"/>
      <c r="E115" s="912"/>
      <c r="F115" s="912"/>
      <c r="G115" s="3"/>
      <c r="H115" s="3"/>
      <c r="I115" s="3"/>
      <c r="J115" s="3"/>
      <c r="K115" s="252"/>
    </row>
    <row r="116" spans="2:11" ht="7.5" customHeight="1">
      <c r="B116" s="892" t="s">
        <v>86</v>
      </c>
      <c r="C116" s="903" t="s">
        <v>86</v>
      </c>
      <c r="D116" s="912"/>
      <c r="E116" s="912"/>
      <c r="F116" s="912"/>
      <c r="G116" s="3"/>
      <c r="H116" s="3"/>
      <c r="I116" s="3"/>
      <c r="J116" s="912"/>
      <c r="K116" s="891"/>
    </row>
    <row r="117" spans="2:11" ht="7.5" customHeight="1">
      <c r="B117" s="892"/>
      <c r="C117" s="903"/>
      <c r="D117" s="912"/>
      <c r="E117" s="912"/>
      <c r="F117" s="912"/>
      <c r="G117" s="3"/>
      <c r="H117" s="3"/>
      <c r="I117" s="3"/>
      <c r="J117" s="912"/>
      <c r="K117" s="891"/>
    </row>
    <row r="118" spans="2:11" ht="7.5" customHeight="1">
      <c r="B118" s="892" t="s">
        <v>86</v>
      </c>
      <c r="C118" s="903" t="s">
        <v>147</v>
      </c>
      <c r="D118" s="912" t="s">
        <v>148</v>
      </c>
      <c r="E118" s="912"/>
      <c r="F118" s="914" t="s">
        <v>149</v>
      </c>
      <c r="G118" s="912"/>
      <c r="H118" s="914" t="s">
        <v>150</v>
      </c>
      <c r="I118" s="912"/>
      <c r="J118" s="914">
        <f>IF(B120="","",VLOOKUP(B120,'登録ナンバー'!$A$4:$I$575,7,0))</f>
      </c>
      <c r="K118" s="891"/>
    </row>
    <row r="119" spans="2:11" ht="7.5" customHeight="1">
      <c r="B119" s="892"/>
      <c r="C119" s="903"/>
      <c r="D119" s="912"/>
      <c r="E119" s="912"/>
      <c r="F119" s="914"/>
      <c r="G119" s="912"/>
      <c r="H119" s="914"/>
      <c r="I119" s="912"/>
      <c r="J119" s="914"/>
      <c r="K119" s="891"/>
    </row>
    <row r="120" spans="2:11" ht="7.5" customHeight="1">
      <c r="B120" s="892"/>
      <c r="C120" s="903"/>
      <c r="D120" s="912"/>
      <c r="E120" s="912"/>
      <c r="F120" s="914"/>
      <c r="G120" s="912"/>
      <c r="H120" s="914"/>
      <c r="I120" s="912"/>
      <c r="J120" s="914"/>
      <c r="K120" s="891"/>
    </row>
    <row r="121" spans="2:11" ht="7.5" customHeight="1">
      <c r="B121" s="892"/>
      <c r="C121" s="903"/>
      <c r="D121" s="912"/>
      <c r="E121" s="912"/>
      <c r="F121" s="914"/>
      <c r="G121" s="912"/>
      <c r="H121" s="914"/>
      <c r="I121" s="912"/>
      <c r="J121" s="914"/>
      <c r="K121" s="891"/>
    </row>
    <row r="122" spans="1:11" ht="7.5" customHeight="1">
      <c r="A122" s="891">
        <v>10</v>
      </c>
      <c r="B122" s="892"/>
      <c r="C122" s="903"/>
      <c r="D122" s="912" t="str">
        <f>IF(C114="","",VLOOKUP(C114,'登録ナンバー'!$A$4:$I$575,7,0))</f>
        <v>村川庸子</v>
      </c>
      <c r="E122" s="912"/>
      <c r="F122" s="914" t="s">
        <v>151</v>
      </c>
      <c r="G122" s="912"/>
      <c r="H122" s="914" t="str">
        <f>IF(C118="","",VLOOKUP(C118,'登録ナンバー'!$A$4:$I$575,7,0))</f>
        <v>大脇和世</v>
      </c>
      <c r="I122" s="912"/>
      <c r="J122" s="914">
        <v>10000</v>
      </c>
      <c r="K122" s="891"/>
    </row>
    <row r="123" spans="1:11" ht="7.5" customHeight="1">
      <c r="A123" s="891"/>
      <c r="B123" s="892"/>
      <c r="C123" s="903"/>
      <c r="D123" s="912"/>
      <c r="E123" s="912"/>
      <c r="F123" s="914"/>
      <c r="G123" s="912"/>
      <c r="H123" s="914"/>
      <c r="I123" s="912"/>
      <c r="J123" s="914"/>
      <c r="K123" s="891"/>
    </row>
    <row r="124" spans="1:11" ht="7.5" customHeight="1">
      <c r="A124" s="891"/>
      <c r="B124" s="892"/>
      <c r="C124" s="903"/>
      <c r="D124" s="912"/>
      <c r="E124" s="912"/>
      <c r="F124" s="914"/>
      <c r="G124" s="912"/>
      <c r="H124" s="914"/>
      <c r="I124" s="912"/>
      <c r="J124" s="914"/>
      <c r="K124" s="891"/>
    </row>
    <row r="125" spans="1:11" ht="7.5" customHeight="1">
      <c r="A125" s="891"/>
      <c r="B125" s="899"/>
      <c r="C125" s="909"/>
      <c r="D125" s="920"/>
      <c r="E125" s="920"/>
      <c r="F125" s="918"/>
      <c r="G125" s="920"/>
      <c r="H125" s="918"/>
      <c r="I125" s="920"/>
      <c r="J125" s="918"/>
      <c r="K125" s="919"/>
    </row>
    <row r="126" spans="2:12" ht="7.5" customHeight="1">
      <c r="B126" s="896" t="s">
        <v>152</v>
      </c>
      <c r="C126" s="902" t="s">
        <v>153</v>
      </c>
      <c r="D126" s="913" t="str">
        <f>IF(B126="","",VLOOKUP(B126,'登録ナンバー'!$A$4:$I$575,8,0))</f>
        <v>東近江グリフィンズ</v>
      </c>
      <c r="E126" s="913"/>
      <c r="F126" s="913" t="s">
        <v>24</v>
      </c>
      <c r="G126" s="245"/>
      <c r="H126" s="245"/>
      <c r="I126" s="245"/>
      <c r="J126" s="245"/>
      <c r="K126" s="251"/>
      <c r="L126" s="915"/>
    </row>
    <row r="127" spans="2:12" ht="7.5" customHeight="1">
      <c r="B127" s="892"/>
      <c r="C127" s="903"/>
      <c r="D127" s="912"/>
      <c r="E127" s="912"/>
      <c r="F127" s="912"/>
      <c r="G127" s="3"/>
      <c r="H127" s="3"/>
      <c r="I127" s="3"/>
      <c r="J127" s="3"/>
      <c r="K127" s="252"/>
      <c r="L127" s="915"/>
    </row>
    <row r="128" spans="2:12" ht="7.5" customHeight="1">
      <c r="B128" s="892" t="s">
        <v>154</v>
      </c>
      <c r="C128" s="903" t="s">
        <v>155</v>
      </c>
      <c r="D128" s="912"/>
      <c r="E128" s="912"/>
      <c r="F128" s="912"/>
      <c r="G128" s="3"/>
      <c r="H128" s="3"/>
      <c r="I128" s="3"/>
      <c r="J128" s="912"/>
      <c r="K128" s="891"/>
      <c r="L128" s="915"/>
    </row>
    <row r="129" spans="2:12" ht="7.5" customHeight="1">
      <c r="B129" s="892"/>
      <c r="C129" s="903"/>
      <c r="D129" s="912"/>
      <c r="E129" s="912"/>
      <c r="F129" s="912"/>
      <c r="G129" s="3"/>
      <c r="H129" s="3"/>
      <c r="I129" s="3"/>
      <c r="J129" s="912"/>
      <c r="K129" s="891"/>
      <c r="L129" s="915"/>
    </row>
    <row r="130" spans="2:11" ht="7.5" customHeight="1">
      <c r="B130" s="892" t="s">
        <v>86</v>
      </c>
      <c r="C130" s="903" t="s">
        <v>156</v>
      </c>
      <c r="D130" s="912" t="str">
        <f>IF(B126="","",VLOOKUP(B126,'登録ナンバー'!$A$4:$I$575,7,0))</f>
        <v>井ノ口幹也</v>
      </c>
      <c r="E130" s="912"/>
      <c r="F130" s="914" t="str">
        <f>IF(B128="","",VLOOKUP(B128,'登録ナンバー'!$A$4:$I$575,7,0))</f>
        <v>中山幸典</v>
      </c>
      <c r="G130" s="912"/>
      <c r="H130" s="914" t="s">
        <v>157</v>
      </c>
      <c r="I130" s="912"/>
      <c r="J130" s="914"/>
      <c r="K130" s="891"/>
    </row>
    <row r="131" spans="2:11" ht="7.5" customHeight="1">
      <c r="B131" s="892"/>
      <c r="C131" s="903"/>
      <c r="D131" s="912"/>
      <c r="E131" s="912"/>
      <c r="F131" s="914"/>
      <c r="G131" s="912"/>
      <c r="H131" s="914"/>
      <c r="I131" s="912"/>
      <c r="J131" s="914"/>
      <c r="K131" s="891"/>
    </row>
    <row r="132" spans="2:11" ht="7.5" customHeight="1">
      <c r="B132" s="892"/>
      <c r="C132" s="903"/>
      <c r="D132" s="912"/>
      <c r="E132" s="912"/>
      <c r="F132" s="914"/>
      <c r="G132" s="912"/>
      <c r="H132" s="914"/>
      <c r="I132" s="912"/>
      <c r="J132" s="914"/>
      <c r="K132" s="891"/>
    </row>
    <row r="133" spans="2:11" ht="7.5" customHeight="1">
      <c r="B133" s="892"/>
      <c r="C133" s="903"/>
      <c r="D133" s="912"/>
      <c r="E133" s="912"/>
      <c r="F133" s="914"/>
      <c r="G133" s="912"/>
      <c r="H133" s="914"/>
      <c r="I133" s="912"/>
      <c r="J133" s="914"/>
      <c r="K133" s="891"/>
    </row>
    <row r="134" spans="1:11" ht="7.5" customHeight="1">
      <c r="A134" s="891">
        <v>11</v>
      </c>
      <c r="B134" s="892"/>
      <c r="C134" s="903"/>
      <c r="D134" s="912" t="str">
        <f>IF(C126="","",VLOOKUP(C126,'登録ナンバー'!$A$4:$I$575,7,0))</f>
        <v>池尻陽香</v>
      </c>
      <c r="E134" s="912"/>
      <c r="F134" s="914" t="str">
        <f>IF(C128="","",VLOOKUP(C128,'登録ナンバー'!$A$4:$I$575,7,0))</f>
        <v>田中由子</v>
      </c>
      <c r="G134" s="912"/>
      <c r="H134" s="914" t="str">
        <f>IF(C130="","",VLOOKUP(C130,'登録ナンバー'!$A$4:$I$575,7,0))</f>
        <v>八木郊美</v>
      </c>
      <c r="I134" s="912"/>
      <c r="J134" s="914">
        <v>7000</v>
      </c>
      <c r="K134" s="891"/>
    </row>
    <row r="135" spans="1:11" ht="7.5" customHeight="1">
      <c r="A135" s="891"/>
      <c r="B135" s="892"/>
      <c r="C135" s="903"/>
      <c r="D135" s="912"/>
      <c r="E135" s="912"/>
      <c r="F135" s="914"/>
      <c r="G135" s="912"/>
      <c r="H135" s="914"/>
      <c r="I135" s="912"/>
      <c r="J135" s="914"/>
      <c r="K135" s="891"/>
    </row>
    <row r="136" spans="1:11" ht="7.5" customHeight="1">
      <c r="A136" s="891"/>
      <c r="B136" s="892"/>
      <c r="C136" s="903"/>
      <c r="D136" s="912"/>
      <c r="E136" s="912"/>
      <c r="F136" s="914"/>
      <c r="G136" s="912"/>
      <c r="H136" s="914"/>
      <c r="I136" s="912"/>
      <c r="J136" s="914"/>
      <c r="K136" s="891"/>
    </row>
    <row r="137" spans="1:11" ht="7.5" customHeight="1">
      <c r="A137" s="891"/>
      <c r="B137" s="899"/>
      <c r="C137" s="909"/>
      <c r="D137" s="920"/>
      <c r="E137" s="920"/>
      <c r="F137" s="918"/>
      <c r="G137" s="920"/>
      <c r="H137" s="918"/>
      <c r="I137" s="920"/>
      <c r="J137" s="918"/>
      <c r="K137" s="919"/>
    </row>
    <row r="138" spans="2:11" ht="7.5" customHeight="1">
      <c r="B138" s="896" t="s">
        <v>158</v>
      </c>
      <c r="C138" s="902" t="s">
        <v>159</v>
      </c>
      <c r="D138" s="913" t="s">
        <v>160</v>
      </c>
      <c r="E138" s="913"/>
      <c r="F138" s="913"/>
      <c r="G138" s="245"/>
      <c r="H138" s="245"/>
      <c r="I138" s="245"/>
      <c r="J138" s="245"/>
      <c r="K138" s="253"/>
    </row>
    <row r="139" spans="2:11" ht="7.5" customHeight="1">
      <c r="B139" s="892"/>
      <c r="C139" s="903"/>
      <c r="D139" s="912"/>
      <c r="E139" s="912"/>
      <c r="F139" s="912"/>
      <c r="G139" s="3"/>
      <c r="H139" s="3"/>
      <c r="I139" s="3"/>
      <c r="J139" s="3"/>
      <c r="K139" s="254"/>
    </row>
    <row r="140" spans="2:11" ht="7.5" customHeight="1">
      <c r="B140" s="892" t="s">
        <v>86</v>
      </c>
      <c r="C140" s="903" t="s">
        <v>161</v>
      </c>
      <c r="D140" s="912"/>
      <c r="E140" s="912"/>
      <c r="F140" s="912"/>
      <c r="G140" s="3"/>
      <c r="H140" s="3"/>
      <c r="I140" s="3"/>
      <c r="J140" s="912"/>
      <c r="K140" s="921"/>
    </row>
    <row r="141" spans="2:11" ht="7.5" customHeight="1">
      <c r="B141" s="892"/>
      <c r="C141" s="903"/>
      <c r="D141" s="912"/>
      <c r="E141" s="912"/>
      <c r="F141" s="912"/>
      <c r="G141" s="3"/>
      <c r="H141" s="3"/>
      <c r="I141" s="3"/>
      <c r="J141" s="912"/>
      <c r="K141" s="921"/>
    </row>
    <row r="142" spans="2:11" ht="7.5" customHeight="1">
      <c r="B142" s="892" t="s">
        <v>86</v>
      </c>
      <c r="C142" s="903" t="s">
        <v>86</v>
      </c>
      <c r="D142" s="912" t="str">
        <f>IF(B138="","",VLOOKUP(B138,'登録ナンバー'!$A$4:$I$575,7,0))</f>
        <v>木村恵太</v>
      </c>
      <c r="E142" s="912"/>
      <c r="F142" s="914" t="s">
        <v>162</v>
      </c>
      <c r="G142" s="912"/>
      <c r="H142" s="914" t="s">
        <v>163</v>
      </c>
      <c r="I142" s="912"/>
      <c r="J142" s="914"/>
      <c r="K142" s="922"/>
    </row>
    <row r="143" spans="2:11" ht="7.5" customHeight="1">
      <c r="B143" s="892"/>
      <c r="C143" s="903"/>
      <c r="D143" s="912"/>
      <c r="E143" s="912"/>
      <c r="F143" s="914"/>
      <c r="G143" s="912"/>
      <c r="H143" s="914"/>
      <c r="I143" s="912"/>
      <c r="J143" s="914"/>
      <c r="K143" s="922"/>
    </row>
    <row r="144" spans="2:11" ht="7.5" customHeight="1">
      <c r="B144" s="892"/>
      <c r="C144" s="903"/>
      <c r="D144" s="912"/>
      <c r="E144" s="912"/>
      <c r="F144" s="914"/>
      <c r="G144" s="912"/>
      <c r="H144" s="914"/>
      <c r="I144" s="912"/>
      <c r="J144" s="914"/>
      <c r="K144" s="922"/>
    </row>
    <row r="145" spans="2:11" ht="7.5" customHeight="1">
      <c r="B145" s="892"/>
      <c r="C145" s="903"/>
      <c r="D145" s="912"/>
      <c r="E145" s="912"/>
      <c r="F145" s="914"/>
      <c r="G145" s="912"/>
      <c r="H145" s="914"/>
      <c r="I145" s="912"/>
      <c r="J145" s="914"/>
      <c r="K145" s="922"/>
    </row>
    <row r="146" spans="1:11" ht="7.5" customHeight="1">
      <c r="A146" s="891">
        <v>12</v>
      </c>
      <c r="B146" s="892"/>
      <c r="C146" s="903"/>
      <c r="D146" s="912" t="str">
        <f>IF(C138="","",VLOOKUP(C138,'登録ナンバー'!$A$4:$I$575,7,0))</f>
        <v>梅森直美</v>
      </c>
      <c r="E146" s="912"/>
      <c r="F146" s="914" t="str">
        <f>IF(C140="","",VLOOKUP(C140,'登録ナンバー'!$A$4:$I$575,7,0))</f>
        <v>北川円香</v>
      </c>
      <c r="G146" s="912"/>
      <c r="H146" s="914" t="s">
        <v>164</v>
      </c>
      <c r="I146" s="912"/>
      <c r="J146" s="914">
        <v>9000</v>
      </c>
      <c r="K146" s="922"/>
    </row>
    <row r="147" spans="1:11" ht="7.5" customHeight="1">
      <c r="A147" s="891"/>
      <c r="B147" s="892"/>
      <c r="C147" s="903"/>
      <c r="D147" s="912"/>
      <c r="E147" s="912"/>
      <c r="F147" s="914"/>
      <c r="G147" s="912"/>
      <c r="H147" s="914"/>
      <c r="I147" s="912"/>
      <c r="J147" s="914"/>
      <c r="K147" s="922"/>
    </row>
    <row r="148" spans="1:11" ht="7.5" customHeight="1">
      <c r="A148" s="891"/>
      <c r="B148" s="892"/>
      <c r="C148" s="903"/>
      <c r="D148" s="912"/>
      <c r="E148" s="912"/>
      <c r="F148" s="914"/>
      <c r="G148" s="912"/>
      <c r="H148" s="914"/>
      <c r="I148" s="912"/>
      <c r="J148" s="914"/>
      <c r="K148" s="922"/>
    </row>
    <row r="149" spans="1:11" ht="7.5" customHeight="1">
      <c r="A149" s="891"/>
      <c r="B149" s="893"/>
      <c r="C149" s="906"/>
      <c r="D149" s="920"/>
      <c r="E149" s="920"/>
      <c r="F149" s="918"/>
      <c r="G149" s="920"/>
      <c r="H149" s="918"/>
      <c r="I149" s="920"/>
      <c r="J149" s="918"/>
      <c r="K149" s="923"/>
    </row>
    <row r="150" spans="2:12" ht="7.5" customHeight="1">
      <c r="B150" s="896" t="s">
        <v>165</v>
      </c>
      <c r="C150" s="902" t="s">
        <v>166</v>
      </c>
      <c r="D150" s="912" t="s">
        <v>167</v>
      </c>
      <c r="E150" s="912"/>
      <c r="F150" s="912" t="s">
        <v>61</v>
      </c>
      <c r="G150" s="3"/>
      <c r="H150" s="3"/>
      <c r="I150" s="3"/>
      <c r="J150" s="3"/>
      <c r="K150" s="254"/>
      <c r="L150" s="916"/>
    </row>
    <row r="151" spans="2:12" ht="7.5" customHeight="1">
      <c r="B151" s="892"/>
      <c r="C151" s="903"/>
      <c r="D151" s="912"/>
      <c r="E151" s="912"/>
      <c r="F151" s="912"/>
      <c r="G151" s="3"/>
      <c r="H151" s="3"/>
      <c r="I151" s="3"/>
      <c r="J151" s="3"/>
      <c r="K151" s="254"/>
      <c r="L151" s="916"/>
    </row>
    <row r="152" spans="2:12" ht="7.5" customHeight="1">
      <c r="B152" s="892" t="s">
        <v>168</v>
      </c>
      <c r="C152" s="903" t="s">
        <v>86</v>
      </c>
      <c r="D152" s="912"/>
      <c r="E152" s="912"/>
      <c r="F152" s="912"/>
      <c r="G152" s="3"/>
      <c r="H152" s="3"/>
      <c r="I152" s="3"/>
      <c r="J152" s="912"/>
      <c r="K152" s="921"/>
      <c r="L152" s="916"/>
    </row>
    <row r="153" spans="2:12" ht="7.5" customHeight="1">
      <c r="B153" s="892"/>
      <c r="C153" s="903"/>
      <c r="D153" s="912"/>
      <c r="E153" s="912"/>
      <c r="F153" s="912"/>
      <c r="G153" s="3"/>
      <c r="H153" s="3"/>
      <c r="I153" s="3"/>
      <c r="J153" s="912"/>
      <c r="K153" s="921"/>
      <c r="L153" s="916"/>
    </row>
    <row r="154" spans="2:11" ht="7.5" customHeight="1">
      <c r="B154" s="892" t="s">
        <v>169</v>
      </c>
      <c r="C154" s="903" t="s">
        <v>86</v>
      </c>
      <c r="D154" s="912" t="str">
        <f>IF(B150="","",VLOOKUP(B150,'登録ナンバー'!$A$4:$I$575,7,0))</f>
        <v>藤井正和</v>
      </c>
      <c r="E154" s="912"/>
      <c r="F154" s="914" t="str">
        <f>IF(B152="","",VLOOKUP(B152,'登録ナンバー'!$A$4:$I$575,7,0))</f>
        <v>武藤幸宏</v>
      </c>
      <c r="G154" s="912"/>
      <c r="H154" s="914" t="str">
        <f>IF(B154="","",VLOOKUP(B154,'登録ナンバー'!$A$4:$I$575,7,0))</f>
        <v>小出周平</v>
      </c>
      <c r="I154" s="912"/>
      <c r="J154" s="914"/>
      <c r="K154" s="922"/>
    </row>
    <row r="155" spans="2:11" ht="7.5" customHeight="1">
      <c r="B155" s="892"/>
      <c r="C155" s="903"/>
      <c r="D155" s="912"/>
      <c r="E155" s="912"/>
      <c r="F155" s="914"/>
      <c r="G155" s="912"/>
      <c r="H155" s="914"/>
      <c r="I155" s="912"/>
      <c r="J155" s="914"/>
      <c r="K155" s="922"/>
    </row>
    <row r="156" spans="2:11" ht="7.5" customHeight="1">
      <c r="B156" s="892"/>
      <c r="C156" s="903"/>
      <c r="D156" s="912"/>
      <c r="E156" s="912"/>
      <c r="F156" s="914"/>
      <c r="G156" s="912"/>
      <c r="H156" s="914"/>
      <c r="I156" s="912"/>
      <c r="J156" s="914"/>
      <c r="K156" s="922"/>
    </row>
    <row r="157" spans="2:11" ht="7.5" customHeight="1">
      <c r="B157" s="892"/>
      <c r="C157" s="903"/>
      <c r="D157" s="912"/>
      <c r="E157" s="912"/>
      <c r="F157" s="914"/>
      <c r="G157" s="912"/>
      <c r="H157" s="914"/>
      <c r="I157" s="912"/>
      <c r="J157" s="914"/>
      <c r="K157" s="922"/>
    </row>
    <row r="158" spans="2:11" ht="7.5" customHeight="1">
      <c r="B158" s="892"/>
      <c r="C158" s="903"/>
      <c r="D158" s="912" t="str">
        <f>IF(C150="","",VLOOKUP(C150,'登録ナンバー'!$A$4:$I$575,7,0))</f>
        <v>岩崎順子</v>
      </c>
      <c r="E158" s="912"/>
      <c r="F158" s="914" t="s">
        <v>170</v>
      </c>
      <c r="G158" s="912"/>
      <c r="H158" s="914" t="s">
        <v>171</v>
      </c>
      <c r="I158" s="912"/>
      <c r="J158" s="914">
        <v>8000</v>
      </c>
      <c r="K158" s="922"/>
    </row>
    <row r="159" spans="2:11" ht="7.5" customHeight="1">
      <c r="B159" s="892"/>
      <c r="C159" s="903"/>
      <c r="D159" s="912"/>
      <c r="E159" s="912"/>
      <c r="F159" s="914"/>
      <c r="G159" s="912"/>
      <c r="H159" s="914"/>
      <c r="I159" s="912"/>
      <c r="J159" s="914"/>
      <c r="K159" s="922"/>
    </row>
    <row r="160" spans="2:11" ht="7.5" customHeight="1">
      <c r="B160" s="892"/>
      <c r="C160" s="903"/>
      <c r="D160" s="912"/>
      <c r="E160" s="912"/>
      <c r="F160" s="914"/>
      <c r="G160" s="912"/>
      <c r="H160" s="914"/>
      <c r="I160" s="912"/>
      <c r="J160" s="914"/>
      <c r="K160" s="922"/>
    </row>
    <row r="161" spans="2:11" ht="7.5" customHeight="1">
      <c r="B161" s="893"/>
      <c r="C161" s="906"/>
      <c r="D161" s="920"/>
      <c r="E161" s="920"/>
      <c r="F161" s="918"/>
      <c r="G161" s="920"/>
      <c r="H161" s="918"/>
      <c r="I161" s="920"/>
      <c r="J161" s="918"/>
      <c r="K161" s="923"/>
    </row>
    <row r="162" spans="2:11" ht="7.5" customHeight="1">
      <c r="B162" s="896" t="s">
        <v>172</v>
      </c>
      <c r="C162" s="902" t="s">
        <v>173</v>
      </c>
      <c r="D162" s="912" t="str">
        <f>IF(B162="","",VLOOKUP(B162,'登録ナンバー'!$A$4:$I$575,8,0))</f>
        <v>TDC</v>
      </c>
      <c r="E162" s="912"/>
      <c r="F162" s="912" t="s">
        <v>11</v>
      </c>
      <c r="G162" s="3"/>
      <c r="H162" s="3"/>
      <c r="I162" s="3"/>
      <c r="J162" s="3"/>
      <c r="K162" s="254"/>
    </row>
    <row r="163" spans="2:11" ht="7.5" customHeight="1">
      <c r="B163" s="892"/>
      <c r="C163" s="903"/>
      <c r="D163" s="912"/>
      <c r="E163" s="912"/>
      <c r="F163" s="912"/>
      <c r="G163" s="3"/>
      <c r="H163" s="3"/>
      <c r="I163" s="3"/>
      <c r="J163" s="3"/>
      <c r="K163" s="254"/>
    </row>
    <row r="164" spans="2:11" ht="7.5" customHeight="1">
      <c r="B164" s="892" t="s">
        <v>174</v>
      </c>
      <c r="C164" s="903" t="s">
        <v>175</v>
      </c>
      <c r="D164" s="912"/>
      <c r="E164" s="912"/>
      <c r="F164" s="912"/>
      <c r="G164" s="3"/>
      <c r="H164" s="3"/>
      <c r="I164" s="3"/>
      <c r="J164" s="912"/>
      <c r="K164" s="921"/>
    </row>
    <row r="165" spans="2:11" ht="7.5" customHeight="1">
      <c r="B165" s="892"/>
      <c r="C165" s="903"/>
      <c r="D165" s="912"/>
      <c r="E165" s="912"/>
      <c r="F165" s="912"/>
      <c r="G165" s="3"/>
      <c r="H165" s="3"/>
      <c r="I165" s="3"/>
      <c r="J165" s="912"/>
      <c r="K165" s="921"/>
    </row>
    <row r="166" spans="2:11" ht="7.5" customHeight="1">
      <c r="B166" s="892" t="s">
        <v>176</v>
      </c>
      <c r="C166" s="903" t="s">
        <v>86</v>
      </c>
      <c r="D166" s="912" t="str">
        <f>IF(B162="","",VLOOKUP(B162,'登録ナンバー'!$A$4:$I$575,7,0))</f>
        <v>上津慶和</v>
      </c>
      <c r="E166" s="912"/>
      <c r="F166" s="914" t="str">
        <f>IF(B164="","",VLOOKUP(B164,'登録ナンバー'!$A$4:$I$575,7,0))</f>
        <v>片桐靖之</v>
      </c>
      <c r="G166" s="912"/>
      <c r="H166" s="914" t="str">
        <f>IF(B166="","",VLOOKUP(B166,'登録ナンバー'!$A$4:$I$575,7,0))</f>
        <v>野村良平</v>
      </c>
      <c r="I166" s="912"/>
      <c r="J166" s="914"/>
      <c r="K166" s="922"/>
    </row>
    <row r="167" spans="2:11" ht="7.5" customHeight="1">
      <c r="B167" s="892"/>
      <c r="C167" s="903"/>
      <c r="D167" s="912"/>
      <c r="E167" s="912"/>
      <c r="F167" s="914"/>
      <c r="G167" s="912"/>
      <c r="H167" s="914"/>
      <c r="I167" s="912"/>
      <c r="J167" s="914"/>
      <c r="K167" s="922"/>
    </row>
    <row r="168" spans="2:11" ht="7.5" customHeight="1">
      <c r="B168" s="892"/>
      <c r="C168" s="903"/>
      <c r="D168" s="912"/>
      <c r="E168" s="912"/>
      <c r="F168" s="914"/>
      <c r="G168" s="912"/>
      <c r="H168" s="914"/>
      <c r="I168" s="912"/>
      <c r="J168" s="914"/>
      <c r="K168" s="922"/>
    </row>
    <row r="169" spans="2:11" ht="7.5" customHeight="1">
      <c r="B169" s="892"/>
      <c r="C169" s="903"/>
      <c r="D169" s="912"/>
      <c r="E169" s="912"/>
      <c r="F169" s="914"/>
      <c r="G169" s="912"/>
      <c r="H169" s="914"/>
      <c r="I169" s="912"/>
      <c r="J169" s="914"/>
      <c r="K169" s="922"/>
    </row>
    <row r="170" spans="2:11" ht="13.5" customHeight="1">
      <c r="B170" s="246"/>
      <c r="C170" s="247"/>
      <c r="D170" s="912" t="str">
        <f>IF(C162="","",VLOOKUP(C162,'登録ナンバー'!$A$4:$I$575,7,0))</f>
        <v>前川美恵</v>
      </c>
      <c r="E170" s="912"/>
      <c r="F170" s="914" t="str">
        <f>IF(C164="","",VLOOKUP(C164,'登録ナンバー'!$A$4:$I$575,7,0))</f>
        <v>片桐美里</v>
      </c>
      <c r="G170" s="912"/>
      <c r="H170" s="914" t="s">
        <v>177</v>
      </c>
      <c r="I170" s="912"/>
      <c r="J170" s="914">
        <v>7000</v>
      </c>
      <c r="K170" s="922"/>
    </row>
    <row r="171" spans="2:11" ht="13.5" customHeight="1">
      <c r="B171" s="248"/>
      <c r="C171" s="249"/>
      <c r="D171" s="920"/>
      <c r="E171" s="920"/>
      <c r="F171" s="918"/>
      <c r="G171" s="920"/>
      <c r="H171" s="918"/>
      <c r="I171" s="920"/>
      <c r="J171" s="918"/>
      <c r="K171" s="923"/>
    </row>
    <row r="172" spans="2:11" ht="7.5" customHeight="1">
      <c r="B172" s="896" t="s">
        <v>178</v>
      </c>
      <c r="C172" s="902" t="s">
        <v>179</v>
      </c>
      <c r="D172" s="913" t="str">
        <f>IF(B172="","",VLOOKUP(B172,'登録ナンバー'!$A$4:$I$575,8,0))</f>
        <v>TDC</v>
      </c>
      <c r="E172" s="913"/>
      <c r="F172" s="913" t="s">
        <v>180</v>
      </c>
      <c r="G172" s="245"/>
      <c r="H172" s="245"/>
      <c r="I172" s="245"/>
      <c r="J172" s="245"/>
      <c r="K172" s="251"/>
    </row>
    <row r="173" spans="2:11" ht="7.5" customHeight="1">
      <c r="B173" s="892"/>
      <c r="C173" s="903"/>
      <c r="D173" s="912"/>
      <c r="E173" s="912"/>
      <c r="F173" s="912"/>
      <c r="G173" s="3"/>
      <c r="H173" s="3"/>
      <c r="I173" s="3"/>
      <c r="J173" s="3"/>
      <c r="K173" s="252"/>
    </row>
    <row r="174" spans="2:11" ht="7.5" customHeight="1">
      <c r="B174" s="892" t="s">
        <v>181</v>
      </c>
      <c r="C174" s="903" t="s">
        <v>182</v>
      </c>
      <c r="D174" s="912"/>
      <c r="E174" s="912"/>
      <c r="F174" s="912"/>
      <c r="G174" s="3"/>
      <c r="H174" s="3"/>
      <c r="I174" s="3"/>
      <c r="J174" s="912"/>
      <c r="K174" s="891"/>
    </row>
    <row r="175" spans="2:11" ht="7.5" customHeight="1">
      <c r="B175" s="892"/>
      <c r="C175" s="903"/>
      <c r="D175" s="912"/>
      <c r="E175" s="912"/>
      <c r="F175" s="912"/>
      <c r="G175" s="3"/>
      <c r="H175" s="3"/>
      <c r="I175" s="3"/>
      <c r="J175" s="912"/>
      <c r="K175" s="891"/>
    </row>
    <row r="176" spans="2:11" ht="7.5" customHeight="1">
      <c r="B176" s="892" t="s">
        <v>183</v>
      </c>
      <c r="C176" s="903" t="s">
        <v>184</v>
      </c>
      <c r="D176" s="912" t="str">
        <f>IF(B172="","",VLOOKUP(B172,'登録ナンバー'!$A$4:$I$575,7,0))</f>
        <v>石内伸幸</v>
      </c>
      <c r="E176" s="912"/>
      <c r="F176" s="914" t="str">
        <f>IF(B174="","",VLOOKUP(B174,'登録ナンバー'!$A$4:$I$575,7,0))</f>
        <v>上原義弘</v>
      </c>
      <c r="G176" s="912"/>
      <c r="H176" s="914" t="str">
        <f>IF(B176="","",VLOOKUP(B176,'登録ナンバー'!$A$4:$I$575,7,0))</f>
        <v>東山博</v>
      </c>
      <c r="I176" s="912"/>
      <c r="J176" s="914"/>
      <c r="K176" s="891"/>
    </row>
    <row r="177" spans="2:11" ht="7.5" customHeight="1">
      <c r="B177" s="892"/>
      <c r="C177" s="903"/>
      <c r="D177" s="912"/>
      <c r="E177" s="912"/>
      <c r="F177" s="914"/>
      <c r="G177" s="912"/>
      <c r="H177" s="914"/>
      <c r="I177" s="912"/>
      <c r="J177" s="914"/>
      <c r="K177" s="891"/>
    </row>
    <row r="178" spans="2:11" ht="7.5" customHeight="1">
      <c r="B178" s="892"/>
      <c r="C178" s="903"/>
      <c r="D178" s="912"/>
      <c r="E178" s="912"/>
      <c r="F178" s="914"/>
      <c r="G178" s="912"/>
      <c r="H178" s="914"/>
      <c r="I178" s="912"/>
      <c r="J178" s="914"/>
      <c r="K178" s="891"/>
    </row>
    <row r="179" spans="2:11" ht="7.5" customHeight="1">
      <c r="B179" s="892"/>
      <c r="C179" s="903"/>
      <c r="D179" s="912"/>
      <c r="E179" s="912"/>
      <c r="F179" s="914"/>
      <c r="G179" s="912"/>
      <c r="H179" s="914"/>
      <c r="I179" s="912"/>
      <c r="J179" s="914"/>
      <c r="K179" s="891"/>
    </row>
    <row r="180" spans="1:11" ht="7.5" customHeight="1">
      <c r="A180" s="891">
        <v>15</v>
      </c>
      <c r="B180" s="892"/>
      <c r="C180" s="903"/>
      <c r="D180" s="912" t="str">
        <f>IF(C172="","",VLOOKUP(C172,'登録ナンバー'!$A$4:$I$575,7,0))</f>
        <v>草野菜摘</v>
      </c>
      <c r="E180" s="912"/>
      <c r="F180" s="914" t="str">
        <f>IF(C174="","",VLOOKUP(C174,'登録ナンバー'!$A$4:$I$575,7,0))</f>
        <v>姫井亜利沙</v>
      </c>
      <c r="G180" s="912"/>
      <c r="H180" s="914" t="str">
        <f>IF(C176="","",VLOOKUP(C176,'登録ナンバー'!$A$4:$I$575,7,0))</f>
        <v>山岡千春</v>
      </c>
      <c r="I180" s="912"/>
      <c r="J180" s="914">
        <v>6000</v>
      </c>
      <c r="K180" s="891"/>
    </row>
    <row r="181" spans="1:11" ht="7.5" customHeight="1">
      <c r="A181" s="891"/>
      <c r="B181" s="892"/>
      <c r="C181" s="903"/>
      <c r="D181" s="912"/>
      <c r="E181" s="912"/>
      <c r="F181" s="914"/>
      <c r="G181" s="912"/>
      <c r="H181" s="914"/>
      <c r="I181" s="912"/>
      <c r="J181" s="914"/>
      <c r="K181" s="891"/>
    </row>
    <row r="182" spans="1:11" ht="7.5" customHeight="1">
      <c r="A182" s="891"/>
      <c r="B182" s="892"/>
      <c r="C182" s="903"/>
      <c r="D182" s="912"/>
      <c r="E182" s="912"/>
      <c r="F182" s="914"/>
      <c r="G182" s="912"/>
      <c r="H182" s="914"/>
      <c r="I182" s="912"/>
      <c r="J182" s="914"/>
      <c r="K182" s="891"/>
    </row>
    <row r="183" spans="1:11" ht="7.5" customHeight="1">
      <c r="A183" s="891"/>
      <c r="B183" s="899"/>
      <c r="C183" s="909"/>
      <c r="D183" s="920"/>
      <c r="E183" s="920"/>
      <c r="F183" s="918"/>
      <c r="G183" s="920"/>
      <c r="H183" s="918"/>
      <c r="I183" s="920"/>
      <c r="J183" s="918"/>
      <c r="K183" s="919"/>
    </row>
    <row r="184" spans="2:11" ht="7.5" customHeight="1">
      <c r="B184" s="896" t="s">
        <v>185</v>
      </c>
      <c r="C184" s="902" t="s">
        <v>186</v>
      </c>
      <c r="D184" s="913" t="str">
        <f>IF(B184="","",VLOOKUP(B184,'登録ナンバー'!$A$4:$I$575,8,0))</f>
        <v>ぼんズ</v>
      </c>
      <c r="E184" s="913"/>
      <c r="F184" s="913"/>
      <c r="G184" s="245"/>
      <c r="H184" s="245"/>
      <c r="I184" s="245"/>
      <c r="J184" s="245"/>
      <c r="K184" s="251"/>
    </row>
    <row r="185" spans="2:11" ht="7.5" customHeight="1">
      <c r="B185" s="892"/>
      <c r="C185" s="903"/>
      <c r="D185" s="912"/>
      <c r="E185" s="912"/>
      <c r="F185" s="912"/>
      <c r="G185" s="3"/>
      <c r="H185" s="3"/>
      <c r="I185" s="3"/>
      <c r="J185" s="3"/>
      <c r="K185" s="252"/>
    </row>
    <row r="186" spans="2:11" ht="7.5" customHeight="1">
      <c r="B186" s="892" t="s">
        <v>187</v>
      </c>
      <c r="C186" s="903" t="s">
        <v>188</v>
      </c>
      <c r="D186" s="912"/>
      <c r="E186" s="912"/>
      <c r="F186" s="912"/>
      <c r="G186" s="3"/>
      <c r="H186" s="3"/>
      <c r="I186" s="3"/>
      <c r="J186" s="912"/>
      <c r="K186" s="891"/>
    </row>
    <row r="187" spans="2:11" ht="7.5" customHeight="1">
      <c r="B187" s="892"/>
      <c r="C187" s="903"/>
      <c r="D187" s="912"/>
      <c r="E187" s="912"/>
      <c r="F187" s="912"/>
      <c r="G187" s="3"/>
      <c r="H187" s="3"/>
      <c r="I187" s="3"/>
      <c r="J187" s="912"/>
      <c r="K187" s="891"/>
    </row>
    <row r="188" spans="2:11" ht="7.5" customHeight="1">
      <c r="B188" s="892" t="s">
        <v>86</v>
      </c>
      <c r="C188" s="903" t="s">
        <v>189</v>
      </c>
      <c r="D188" s="912" t="str">
        <f>IF(B184="","",VLOOKUP(B184,'登録ナンバー'!$A$4:$I$575,7,0))</f>
        <v>古市卓志</v>
      </c>
      <c r="E188" s="912"/>
      <c r="F188" s="914" t="str">
        <f>IF(B186="","",VLOOKUP(B186,'登録ナンバー'!$A$4:$I$575,7,0))</f>
        <v>西川昌一</v>
      </c>
      <c r="G188" s="912"/>
      <c r="H188" s="914" t="s">
        <v>190</v>
      </c>
      <c r="I188" s="912"/>
      <c r="J188" s="914"/>
      <c r="K188" s="891"/>
    </row>
    <row r="189" spans="2:11" ht="7.5" customHeight="1">
      <c r="B189" s="892"/>
      <c r="C189" s="903"/>
      <c r="D189" s="912"/>
      <c r="E189" s="912"/>
      <c r="F189" s="914"/>
      <c r="G189" s="912"/>
      <c r="H189" s="914"/>
      <c r="I189" s="912"/>
      <c r="J189" s="914"/>
      <c r="K189" s="891"/>
    </row>
    <row r="190" spans="2:11" ht="7.5" customHeight="1">
      <c r="B190" s="892"/>
      <c r="C190" s="903"/>
      <c r="D190" s="912"/>
      <c r="E190" s="912"/>
      <c r="F190" s="914"/>
      <c r="G190" s="912"/>
      <c r="H190" s="914"/>
      <c r="I190" s="912"/>
      <c r="J190" s="914"/>
      <c r="K190" s="891"/>
    </row>
    <row r="191" spans="2:11" ht="7.5" customHeight="1">
      <c r="B191" s="892"/>
      <c r="C191" s="903"/>
      <c r="D191" s="912"/>
      <c r="E191" s="912"/>
      <c r="F191" s="914"/>
      <c r="G191" s="912"/>
      <c r="H191" s="914"/>
      <c r="I191" s="912"/>
      <c r="J191" s="914"/>
      <c r="K191" s="891"/>
    </row>
    <row r="192" spans="1:11" ht="7.5" customHeight="1">
      <c r="A192" s="891">
        <v>16</v>
      </c>
      <c r="B192" s="892"/>
      <c r="C192" s="903"/>
      <c r="D192" s="912" t="str">
        <f>IF(C184="","",VLOOKUP(C184,'登録ナンバー'!$A$4:$I$575,7,0))</f>
        <v>藤原泰子</v>
      </c>
      <c r="E192" s="912"/>
      <c r="F192" s="914" t="str">
        <f>IF(C186="","",VLOOKUP(C186,'登録ナンバー'!$A$4:$I$575,7,0))</f>
        <v>木村美香</v>
      </c>
      <c r="G192" s="912"/>
      <c r="H192" s="914" t="str">
        <f>IF(C188="","",VLOOKUP(C188,'登録ナンバー'!$A$4:$I$575,7,0))</f>
        <v>近藤直美</v>
      </c>
      <c r="I192" s="912"/>
      <c r="J192" s="914">
        <v>7000</v>
      </c>
      <c r="K192" s="891"/>
    </row>
    <row r="193" spans="1:11" ht="7.5" customHeight="1">
      <c r="A193" s="891"/>
      <c r="B193" s="892"/>
      <c r="C193" s="903"/>
      <c r="D193" s="912"/>
      <c r="E193" s="912"/>
      <c r="F193" s="914"/>
      <c r="G193" s="912"/>
      <c r="H193" s="914"/>
      <c r="I193" s="912"/>
      <c r="J193" s="914"/>
      <c r="K193" s="891"/>
    </row>
    <row r="194" spans="1:11" ht="7.5" customHeight="1">
      <c r="A194" s="891"/>
      <c r="B194" s="892"/>
      <c r="C194" s="903"/>
      <c r="D194" s="912"/>
      <c r="E194" s="912"/>
      <c r="F194" s="914"/>
      <c r="G194" s="912"/>
      <c r="H194" s="914"/>
      <c r="I194" s="912"/>
      <c r="J194" s="914"/>
      <c r="K194" s="891"/>
    </row>
    <row r="195" spans="1:11" ht="7.5" customHeight="1">
      <c r="A195" s="891"/>
      <c r="B195" s="899"/>
      <c r="C195" s="909"/>
      <c r="D195" s="920"/>
      <c r="E195" s="920"/>
      <c r="F195" s="918"/>
      <c r="G195" s="920"/>
      <c r="H195" s="918"/>
      <c r="I195" s="920"/>
      <c r="J195" s="918"/>
      <c r="K195" s="919"/>
    </row>
    <row r="196" spans="2:12" ht="7.5" customHeight="1">
      <c r="B196" s="896" t="s">
        <v>191</v>
      </c>
      <c r="C196" s="902" t="s">
        <v>192</v>
      </c>
      <c r="D196" s="913" t="str">
        <f>IF(B196="","",VLOOKUP(B196,'登録ナンバー'!$A$4:$I$575,8,0))</f>
        <v>村田八日市ＴＣ</v>
      </c>
      <c r="E196" s="913"/>
      <c r="F196" s="913" t="s">
        <v>11</v>
      </c>
      <c r="G196" s="245"/>
      <c r="H196" s="245"/>
      <c r="I196" s="245"/>
      <c r="J196" s="245"/>
      <c r="K196" s="251"/>
      <c r="L196" s="915"/>
    </row>
    <row r="197" spans="2:12" ht="7.5" customHeight="1">
      <c r="B197" s="892"/>
      <c r="C197" s="903"/>
      <c r="D197" s="912"/>
      <c r="E197" s="912"/>
      <c r="F197" s="912"/>
      <c r="G197" s="3"/>
      <c r="H197" s="3"/>
      <c r="I197" s="3"/>
      <c r="J197" s="3"/>
      <c r="K197" s="252"/>
      <c r="L197" s="915"/>
    </row>
    <row r="198" spans="2:12" ht="7.5" customHeight="1">
      <c r="B198" s="892" t="s">
        <v>193</v>
      </c>
      <c r="C198" s="903" t="s">
        <v>194</v>
      </c>
      <c r="D198" s="912"/>
      <c r="E198" s="912"/>
      <c r="F198" s="912"/>
      <c r="G198" s="3"/>
      <c r="H198" s="3"/>
      <c r="I198" s="3"/>
      <c r="J198" s="912"/>
      <c r="K198" s="891"/>
      <c r="L198" s="915"/>
    </row>
    <row r="199" spans="2:12" ht="7.5" customHeight="1">
      <c r="B199" s="892"/>
      <c r="C199" s="903"/>
      <c r="D199" s="912"/>
      <c r="E199" s="912"/>
      <c r="F199" s="912"/>
      <c r="G199" s="3"/>
      <c r="H199" s="3"/>
      <c r="I199" s="3"/>
      <c r="J199" s="912"/>
      <c r="K199" s="891"/>
      <c r="L199" s="915"/>
    </row>
    <row r="200" spans="2:11" ht="7.5" customHeight="1">
      <c r="B200" s="892" t="s">
        <v>195</v>
      </c>
      <c r="C200" s="903" t="s">
        <v>196</v>
      </c>
      <c r="D200" s="912" t="str">
        <f>IF(B196="","",VLOOKUP(B196,'登録ナンバー'!$A$4:$I$575,7,0))</f>
        <v>川上英二</v>
      </c>
      <c r="E200" s="912"/>
      <c r="F200" s="914" t="str">
        <f>IF(B198="","",VLOOKUP(B198,'登録ナンバー'!$A$4:$I$575,7,0))</f>
        <v>辰巳悟朗</v>
      </c>
      <c r="G200" s="912"/>
      <c r="H200" s="914" t="str">
        <f>IF(B200="","",VLOOKUP(B200,'登録ナンバー'!$A$4:$I$575,7,0))</f>
        <v>岡川謙二</v>
      </c>
      <c r="I200" s="912"/>
      <c r="J200" s="914"/>
      <c r="K200" s="891"/>
    </row>
    <row r="201" spans="2:11" ht="7.5" customHeight="1">
      <c r="B201" s="892"/>
      <c r="C201" s="903"/>
      <c r="D201" s="912"/>
      <c r="E201" s="912"/>
      <c r="F201" s="914"/>
      <c r="G201" s="912"/>
      <c r="H201" s="914"/>
      <c r="I201" s="912"/>
      <c r="J201" s="914"/>
      <c r="K201" s="891"/>
    </row>
    <row r="202" spans="2:11" ht="7.5" customHeight="1">
      <c r="B202" s="892"/>
      <c r="C202" s="903"/>
      <c r="D202" s="912"/>
      <c r="E202" s="912"/>
      <c r="F202" s="914"/>
      <c r="G202" s="912"/>
      <c r="H202" s="914"/>
      <c r="I202" s="912"/>
      <c r="J202" s="914"/>
      <c r="K202" s="891"/>
    </row>
    <row r="203" spans="2:11" ht="7.5" customHeight="1">
      <c r="B203" s="892"/>
      <c r="C203" s="903"/>
      <c r="D203" s="912"/>
      <c r="E203" s="912"/>
      <c r="F203" s="914"/>
      <c r="G203" s="912"/>
      <c r="H203" s="914"/>
      <c r="I203" s="912"/>
      <c r="J203" s="914"/>
      <c r="K203" s="891"/>
    </row>
    <row r="204" spans="1:11" ht="7.5" customHeight="1">
      <c r="A204" s="891">
        <v>17</v>
      </c>
      <c r="B204" s="892"/>
      <c r="C204" s="903"/>
      <c r="D204" s="912" t="str">
        <f>IF(C196="","",VLOOKUP(C196,'登録ナンバー'!$A$4:$I$575,7,0))</f>
        <v>西村文代</v>
      </c>
      <c r="E204" s="912"/>
      <c r="F204" s="914" t="str">
        <f>IF(C198="","",VLOOKUP(C198,'登録ナンバー'!$A$4:$I$575,7,0))</f>
        <v>川上美弥子</v>
      </c>
      <c r="G204" s="912"/>
      <c r="H204" s="914" t="str">
        <f>IF(C200="","",VLOOKUP(C200,'登録ナンバー'!$A$4:$I$575,7,0))</f>
        <v>速水直美</v>
      </c>
      <c r="I204" s="912"/>
      <c r="J204" s="914">
        <v>6000</v>
      </c>
      <c r="K204" s="891"/>
    </row>
    <row r="205" spans="1:11" ht="7.5" customHeight="1">
      <c r="A205" s="891"/>
      <c r="B205" s="892"/>
      <c r="C205" s="903"/>
      <c r="D205" s="912"/>
      <c r="E205" s="912"/>
      <c r="F205" s="914"/>
      <c r="G205" s="912"/>
      <c r="H205" s="914"/>
      <c r="I205" s="912"/>
      <c r="J205" s="914"/>
      <c r="K205" s="891"/>
    </row>
    <row r="206" spans="1:11" ht="7.5" customHeight="1">
      <c r="A206" s="891"/>
      <c r="B206" s="892"/>
      <c r="C206" s="903"/>
      <c r="D206" s="912"/>
      <c r="E206" s="912"/>
      <c r="F206" s="914"/>
      <c r="G206" s="912"/>
      <c r="H206" s="914"/>
      <c r="I206" s="912"/>
      <c r="J206" s="914"/>
      <c r="K206" s="891"/>
    </row>
    <row r="207" spans="1:11" ht="7.5" customHeight="1">
      <c r="A207" s="891"/>
      <c r="B207" s="893"/>
      <c r="C207" s="906"/>
      <c r="D207" s="920"/>
      <c r="E207" s="920"/>
      <c r="F207" s="918"/>
      <c r="G207" s="920"/>
      <c r="H207" s="918"/>
      <c r="I207" s="920"/>
      <c r="J207" s="918"/>
      <c r="K207" s="919"/>
    </row>
    <row r="208" spans="2:11" ht="7.5" customHeight="1">
      <c r="B208" s="896" t="s">
        <v>197</v>
      </c>
      <c r="C208" s="902" t="s">
        <v>198</v>
      </c>
      <c r="D208" s="913" t="str">
        <f>IF(B208="","",VLOOKUP(B208,'登録ナンバー'!$A$4:$I$575,8,0))</f>
        <v>村田八日市ＴＣ</v>
      </c>
      <c r="E208" s="913"/>
      <c r="F208" s="913" t="s">
        <v>180</v>
      </c>
      <c r="G208" s="245"/>
      <c r="H208" s="245"/>
      <c r="I208" s="245"/>
      <c r="J208" s="245"/>
      <c r="K208" s="251"/>
    </row>
    <row r="209" spans="2:11" ht="7.5" customHeight="1">
      <c r="B209" s="892"/>
      <c r="C209" s="903"/>
      <c r="D209" s="912"/>
      <c r="E209" s="912"/>
      <c r="F209" s="912"/>
      <c r="G209" s="3"/>
      <c r="H209" s="3"/>
      <c r="I209" s="3"/>
      <c r="J209" s="3"/>
      <c r="K209" s="252"/>
    </row>
    <row r="210" spans="2:11" ht="7.5" customHeight="1">
      <c r="B210" s="892" t="s">
        <v>199</v>
      </c>
      <c r="C210" s="903" t="s">
        <v>200</v>
      </c>
      <c r="D210" s="912"/>
      <c r="E210" s="912"/>
      <c r="F210" s="912"/>
      <c r="G210" s="3"/>
      <c r="H210" s="3"/>
      <c r="I210" s="3"/>
      <c r="J210" s="912"/>
      <c r="K210" s="891"/>
    </row>
    <row r="211" spans="2:11" ht="7.5" customHeight="1">
      <c r="B211" s="892"/>
      <c r="C211" s="903"/>
      <c r="D211" s="912"/>
      <c r="E211" s="912"/>
      <c r="F211" s="912"/>
      <c r="G211" s="3"/>
      <c r="H211" s="3"/>
      <c r="I211" s="3"/>
      <c r="J211" s="912"/>
      <c r="K211" s="891"/>
    </row>
    <row r="212" spans="2:11" ht="7.5" customHeight="1">
      <c r="B212" s="892" t="s">
        <v>201</v>
      </c>
      <c r="C212" s="903" t="s">
        <v>202</v>
      </c>
      <c r="D212" s="912" t="str">
        <f>IF(B208="","",VLOOKUP(B208,'登録ナンバー'!$A$4:$I$575,7,0))</f>
        <v>児玉雅弘</v>
      </c>
      <c r="E212" s="912"/>
      <c r="F212" s="914" t="str">
        <f>IF(B210="","",VLOOKUP(B210,'登録ナンバー'!$A$4:$I$575,7,0))</f>
        <v>杉山春澄</v>
      </c>
      <c r="G212" s="912"/>
      <c r="H212" s="914" t="str">
        <f>IF(B212="","",VLOOKUP(B212,'登録ナンバー'!$A$4:$I$575,7,0))</f>
        <v>大里哲哉</v>
      </c>
      <c r="I212" s="912"/>
      <c r="J212" s="914"/>
      <c r="K212" s="891"/>
    </row>
    <row r="213" spans="2:11" ht="7.5" customHeight="1">
      <c r="B213" s="892"/>
      <c r="C213" s="903"/>
      <c r="D213" s="912"/>
      <c r="E213" s="912"/>
      <c r="F213" s="914"/>
      <c r="G213" s="912"/>
      <c r="H213" s="914"/>
      <c r="I213" s="912"/>
      <c r="J213" s="914"/>
      <c r="K213" s="891"/>
    </row>
    <row r="214" spans="2:11" ht="7.5" customHeight="1">
      <c r="B214" s="892"/>
      <c r="C214" s="903"/>
      <c r="D214" s="912"/>
      <c r="E214" s="912"/>
      <c r="F214" s="914"/>
      <c r="G214" s="912"/>
      <c r="H214" s="914"/>
      <c r="I214" s="912"/>
      <c r="J214" s="914"/>
      <c r="K214" s="891"/>
    </row>
    <row r="215" spans="2:11" ht="7.5" customHeight="1">
      <c r="B215" s="892"/>
      <c r="C215" s="903"/>
      <c r="D215" s="912"/>
      <c r="E215" s="912"/>
      <c r="F215" s="914"/>
      <c r="G215" s="912"/>
      <c r="H215" s="914"/>
      <c r="I215" s="912"/>
      <c r="J215" s="914"/>
      <c r="K215" s="891"/>
    </row>
    <row r="216" spans="1:11" ht="7.5" customHeight="1">
      <c r="A216" s="891">
        <v>18</v>
      </c>
      <c r="B216" s="892"/>
      <c r="C216" s="903"/>
      <c r="D216" s="912" t="str">
        <f>IF(C208="","",VLOOKUP(C208,'登録ナンバー'!$A$4:$I$575,7,0))</f>
        <v>杉山あずさ</v>
      </c>
      <c r="E216" s="912"/>
      <c r="F216" s="914" t="str">
        <f>IF(C210="","",VLOOKUP(C210,'登録ナンバー'!$A$4:$I$575,7,0))</f>
        <v>南井まどか</v>
      </c>
      <c r="G216" s="912"/>
      <c r="H216" s="914" t="str">
        <f>IF(C212="","",VLOOKUP(C212,'登録ナンバー'!$A$4:$I$575,7,0))</f>
        <v>村田彩子</v>
      </c>
      <c r="I216" s="912"/>
      <c r="J216" s="914">
        <v>6000</v>
      </c>
      <c r="K216" s="891"/>
    </row>
    <row r="217" spans="1:11" ht="7.5" customHeight="1">
      <c r="A217" s="891"/>
      <c r="B217" s="892"/>
      <c r="C217" s="903"/>
      <c r="D217" s="912"/>
      <c r="E217" s="912"/>
      <c r="F217" s="914"/>
      <c r="G217" s="912"/>
      <c r="H217" s="914"/>
      <c r="I217" s="912"/>
      <c r="J217" s="914"/>
      <c r="K217" s="891"/>
    </row>
    <row r="218" spans="1:11" ht="7.5" customHeight="1">
      <c r="A218" s="891"/>
      <c r="B218" s="892"/>
      <c r="C218" s="903"/>
      <c r="D218" s="912"/>
      <c r="E218" s="912"/>
      <c r="F218" s="914"/>
      <c r="G218" s="912"/>
      <c r="H218" s="914"/>
      <c r="I218" s="912"/>
      <c r="J218" s="914"/>
      <c r="K218" s="891"/>
    </row>
    <row r="219" spans="1:11" ht="7.5" customHeight="1">
      <c r="A219" s="891"/>
      <c r="B219" s="893"/>
      <c r="C219" s="906"/>
      <c r="D219" s="920"/>
      <c r="E219" s="920"/>
      <c r="F219" s="918"/>
      <c r="G219" s="920"/>
      <c r="H219" s="918"/>
      <c r="I219" s="920"/>
      <c r="J219" s="918"/>
      <c r="K219" s="919"/>
    </row>
    <row r="220" spans="1:11" ht="7.5" customHeight="1">
      <c r="A220" s="243"/>
      <c r="B220" s="900" t="s">
        <v>203</v>
      </c>
      <c r="C220" s="901"/>
      <c r="D220" s="243"/>
      <c r="E220" s="243"/>
      <c r="F220" s="243"/>
      <c r="G220" s="243"/>
      <c r="H220" s="243"/>
      <c r="I220" s="243"/>
      <c r="J220" s="243"/>
      <c r="K220" s="255"/>
    </row>
    <row r="221" spans="1:11" ht="7.5" customHeight="1">
      <c r="A221" s="243"/>
      <c r="B221" s="910"/>
      <c r="C221" s="911"/>
      <c r="D221" s="243"/>
      <c r="E221" s="243"/>
      <c r="F221" s="243"/>
      <c r="G221" s="243"/>
      <c r="H221" s="243"/>
      <c r="I221" s="243"/>
      <c r="J221" s="243"/>
      <c r="K221" s="255"/>
    </row>
    <row r="222" spans="1:11" ht="7.5" customHeight="1">
      <c r="A222" s="243"/>
      <c r="B222" s="910"/>
      <c r="C222" s="911"/>
      <c r="D222" s="243"/>
      <c r="E222" s="243"/>
      <c r="F222" s="243"/>
      <c r="G222" s="243"/>
      <c r="H222" s="243"/>
      <c r="I222" s="243"/>
      <c r="J222" s="243"/>
      <c r="K222" s="255"/>
    </row>
    <row r="223" spans="2:12" ht="7.5" customHeight="1">
      <c r="B223" s="896" t="s">
        <v>204</v>
      </c>
      <c r="C223" s="902" t="s">
        <v>205</v>
      </c>
      <c r="D223" s="913" t="s">
        <v>49</v>
      </c>
      <c r="E223" s="913"/>
      <c r="F223" s="913"/>
      <c r="G223" s="245"/>
      <c r="H223" s="245"/>
      <c r="I223" s="245"/>
      <c r="J223" s="245"/>
      <c r="K223" s="251"/>
      <c r="L223" s="917"/>
    </row>
    <row r="224" spans="2:12" ht="7.5" customHeight="1">
      <c r="B224" s="892"/>
      <c r="C224" s="903"/>
      <c r="D224" s="912"/>
      <c r="E224" s="912"/>
      <c r="F224" s="912"/>
      <c r="G224" s="3"/>
      <c r="H224" s="3"/>
      <c r="I224" s="3"/>
      <c r="J224" s="3"/>
      <c r="K224" s="252"/>
      <c r="L224" s="915"/>
    </row>
    <row r="225" spans="2:12" ht="7.5" customHeight="1">
      <c r="B225" s="892" t="s">
        <v>206</v>
      </c>
      <c r="C225" s="903" t="s">
        <v>207</v>
      </c>
      <c r="D225" s="912"/>
      <c r="E225" s="912"/>
      <c r="F225" s="912"/>
      <c r="G225" s="3"/>
      <c r="H225" s="3"/>
      <c r="I225" s="3"/>
      <c r="J225" s="912"/>
      <c r="K225" s="891"/>
      <c r="L225" s="915"/>
    </row>
    <row r="226" spans="2:11" ht="7.5" customHeight="1">
      <c r="B226" s="892"/>
      <c r="C226" s="903"/>
      <c r="D226" s="912"/>
      <c r="E226" s="912"/>
      <c r="F226" s="912"/>
      <c r="G226" s="3"/>
      <c r="H226" s="3"/>
      <c r="I226" s="3"/>
      <c r="J226" s="912"/>
      <c r="K226" s="891"/>
    </row>
    <row r="227" spans="2:11" ht="7.5" customHeight="1">
      <c r="B227" s="892" t="s">
        <v>208</v>
      </c>
      <c r="C227" s="903" t="s">
        <v>209</v>
      </c>
      <c r="D227" s="912" t="str">
        <f>IF(B223="","",VLOOKUP(B223,'登録ナンバー'!$A$4:$I$575,7,0))</f>
        <v>三代康成</v>
      </c>
      <c r="E227" s="912"/>
      <c r="F227" s="914" t="str">
        <f>IF(B225="","",VLOOKUP(B225,'登録ナンバー'!$A$4:$I$575,7,0))</f>
        <v>金谷太郎</v>
      </c>
      <c r="G227" s="912"/>
      <c r="H227" s="914" t="str">
        <f>IF(B227="","",VLOOKUP(B227,'登録ナンバー'!$A$4:$I$575,7,0))</f>
        <v>成宮康弘</v>
      </c>
      <c r="I227" s="912"/>
      <c r="J227" s="914"/>
      <c r="K227" s="891"/>
    </row>
    <row r="228" spans="2:11" ht="7.5" customHeight="1">
      <c r="B228" s="892"/>
      <c r="C228" s="903"/>
      <c r="D228" s="912"/>
      <c r="E228" s="912"/>
      <c r="F228" s="914"/>
      <c r="G228" s="912"/>
      <c r="H228" s="914"/>
      <c r="I228" s="912"/>
      <c r="J228" s="914"/>
      <c r="K228" s="891"/>
    </row>
    <row r="229" spans="2:11" ht="7.5" customHeight="1">
      <c r="B229" s="892"/>
      <c r="C229" s="903"/>
      <c r="D229" s="912"/>
      <c r="E229" s="912"/>
      <c r="F229" s="914"/>
      <c r="G229" s="912"/>
      <c r="H229" s="914"/>
      <c r="I229" s="912"/>
      <c r="J229" s="914"/>
      <c r="K229" s="891"/>
    </row>
    <row r="230" spans="2:11" ht="7.5" customHeight="1">
      <c r="B230" s="892"/>
      <c r="C230" s="903"/>
      <c r="D230" s="912"/>
      <c r="E230" s="912"/>
      <c r="F230" s="914"/>
      <c r="G230" s="912"/>
      <c r="H230" s="914"/>
      <c r="I230" s="912"/>
      <c r="J230" s="914"/>
      <c r="K230" s="891"/>
    </row>
    <row r="231" spans="1:11" ht="7.5" customHeight="1">
      <c r="A231" s="891">
        <v>19</v>
      </c>
      <c r="B231" s="892"/>
      <c r="C231" s="903"/>
      <c r="D231" s="912" t="str">
        <f>IF(C223="","",VLOOKUP(C223,'登録ナンバー'!$A$4:$I$575,7,0))</f>
        <v>三代梨絵</v>
      </c>
      <c r="E231" s="912"/>
      <c r="F231" s="914" t="str">
        <f>IF(C225="","",VLOOKUP(C225,'登録ナンバー'!$A$4:$I$575,7,0))</f>
        <v>土肥祐子</v>
      </c>
      <c r="G231" s="912"/>
      <c r="H231" s="914" t="str">
        <f>IF(C227="","",VLOOKUP(C227,'登録ナンバー'!$A$4:$I$575,7,0))</f>
        <v>筒井珠世</v>
      </c>
      <c r="I231" s="912"/>
      <c r="J231" s="914">
        <v>6000</v>
      </c>
      <c r="K231" s="891"/>
    </row>
    <row r="232" spans="1:11" ht="7.5" customHeight="1">
      <c r="A232" s="891"/>
      <c r="B232" s="892"/>
      <c r="C232" s="903"/>
      <c r="D232" s="912"/>
      <c r="E232" s="912"/>
      <c r="F232" s="914"/>
      <c r="G232" s="912"/>
      <c r="H232" s="914"/>
      <c r="I232" s="912"/>
      <c r="J232" s="914"/>
      <c r="K232" s="891"/>
    </row>
    <row r="233" spans="1:11" ht="7.5" customHeight="1">
      <c r="A233" s="891"/>
      <c r="B233" s="892"/>
      <c r="C233" s="903"/>
      <c r="D233" s="912"/>
      <c r="E233" s="912"/>
      <c r="F233" s="914"/>
      <c r="G233" s="912"/>
      <c r="H233" s="914"/>
      <c r="I233" s="912"/>
      <c r="J233" s="914"/>
      <c r="K233" s="891"/>
    </row>
    <row r="234" spans="1:11" ht="7.5" customHeight="1">
      <c r="A234" s="891"/>
      <c r="B234" s="893"/>
      <c r="C234" s="906"/>
      <c r="D234" s="920"/>
      <c r="E234" s="920"/>
      <c r="F234" s="918"/>
      <c r="G234" s="920"/>
      <c r="H234" s="918"/>
      <c r="I234" s="920"/>
      <c r="J234" s="918"/>
      <c r="K234" s="919"/>
    </row>
    <row r="235" spans="2:11" ht="7.5" customHeight="1">
      <c r="B235" s="896" t="s">
        <v>210</v>
      </c>
      <c r="C235" s="902" t="s">
        <v>211</v>
      </c>
      <c r="D235" s="913" t="str">
        <f>IF(B235="","",VLOOKUP(B235,'登録ナンバー'!$A$4:$I$575,8,0))</f>
        <v>フレンズ</v>
      </c>
      <c r="E235" s="913"/>
      <c r="F235" s="913" t="s">
        <v>26</v>
      </c>
      <c r="G235" s="245"/>
      <c r="H235" s="245"/>
      <c r="I235" s="245"/>
      <c r="J235" s="245"/>
      <c r="K235" s="251"/>
    </row>
    <row r="236" spans="2:11" ht="7.5" customHeight="1">
      <c r="B236" s="892"/>
      <c r="C236" s="903"/>
      <c r="D236" s="912"/>
      <c r="E236" s="912"/>
      <c r="F236" s="912"/>
      <c r="G236" s="3"/>
      <c r="H236" s="3"/>
      <c r="I236" s="3"/>
      <c r="J236" s="3"/>
      <c r="K236" s="252"/>
    </row>
    <row r="237" spans="2:11" ht="7.5" customHeight="1">
      <c r="B237" s="892" t="s">
        <v>212</v>
      </c>
      <c r="C237" s="903" t="s">
        <v>213</v>
      </c>
      <c r="D237" s="912"/>
      <c r="E237" s="912"/>
      <c r="F237" s="912"/>
      <c r="G237" s="3"/>
      <c r="H237" s="3"/>
      <c r="I237" s="3"/>
      <c r="J237" s="912"/>
      <c r="K237" s="891"/>
    </row>
    <row r="238" spans="2:11" ht="7.5" customHeight="1">
      <c r="B238" s="892"/>
      <c r="C238" s="903"/>
      <c r="D238" s="912"/>
      <c r="E238" s="912"/>
      <c r="F238" s="912"/>
      <c r="G238" s="3"/>
      <c r="H238" s="3"/>
      <c r="I238" s="3"/>
      <c r="J238" s="912"/>
      <c r="K238" s="891"/>
    </row>
    <row r="239" spans="2:11" ht="7.5" customHeight="1">
      <c r="B239" s="892" t="s">
        <v>214</v>
      </c>
      <c r="C239" s="903" t="s">
        <v>215</v>
      </c>
      <c r="D239" s="912" t="str">
        <f>IF(B235="","",VLOOKUP(B235,'登録ナンバー'!$A$4:$I$575,7,0))</f>
        <v>油利 享</v>
      </c>
      <c r="E239" s="912"/>
      <c r="F239" s="914" t="str">
        <f>IF(B237="","",VLOOKUP(B237,'登録ナンバー'!$A$4:$I$575,7,0))</f>
        <v>鈴木英夫</v>
      </c>
      <c r="G239" s="912"/>
      <c r="H239" s="914" t="str">
        <f>IF(B239="","",VLOOKUP(B239,'登録ナンバー'!$A$4:$I$575,7,0))</f>
        <v>小路 貴</v>
      </c>
      <c r="I239" s="912"/>
      <c r="J239" s="914"/>
      <c r="K239" s="891"/>
    </row>
    <row r="240" spans="2:11" ht="7.5" customHeight="1">
      <c r="B240" s="892"/>
      <c r="C240" s="903"/>
      <c r="D240" s="912"/>
      <c r="E240" s="912"/>
      <c r="F240" s="914"/>
      <c r="G240" s="912"/>
      <c r="H240" s="914"/>
      <c r="I240" s="912"/>
      <c r="J240" s="914"/>
      <c r="K240" s="891"/>
    </row>
    <row r="241" spans="2:11" ht="7.5" customHeight="1">
      <c r="B241" s="892"/>
      <c r="C241" s="903"/>
      <c r="D241" s="912"/>
      <c r="E241" s="912"/>
      <c r="F241" s="914"/>
      <c r="G241" s="912"/>
      <c r="H241" s="914"/>
      <c r="I241" s="912"/>
      <c r="J241" s="914"/>
      <c r="K241" s="891"/>
    </row>
    <row r="242" spans="2:11" ht="7.5" customHeight="1">
      <c r="B242" s="892"/>
      <c r="C242" s="903"/>
      <c r="D242" s="912"/>
      <c r="E242" s="912"/>
      <c r="F242" s="914"/>
      <c r="G242" s="912"/>
      <c r="H242" s="914"/>
      <c r="I242" s="912"/>
      <c r="J242" s="914"/>
      <c r="K242" s="891"/>
    </row>
    <row r="243" spans="1:11" ht="7.5" customHeight="1">
      <c r="A243" s="891">
        <v>20</v>
      </c>
      <c r="B243" s="892"/>
      <c r="C243" s="903"/>
      <c r="D243" s="912" t="str">
        <f>IF(C235="","",VLOOKUP(C235,'登録ナンバー'!$A$4:$I$575,7,0))</f>
        <v>津田伸子</v>
      </c>
      <c r="E243" s="912"/>
      <c r="F243" s="914" t="str">
        <f>IF(C237="","",VLOOKUP(C237,'登録ナンバー'!$A$4:$I$575,7,0))</f>
        <v>吉岡京子</v>
      </c>
      <c r="G243" s="912"/>
      <c r="H243" s="914" t="str">
        <f>IF(C239="","",VLOOKUP(C239,'登録ナンバー'!$A$4:$I$575,7,0))</f>
        <v>伊吹邦子</v>
      </c>
      <c r="I243" s="912"/>
      <c r="J243" s="914">
        <v>6000</v>
      </c>
      <c r="K243" s="891"/>
    </row>
    <row r="244" spans="1:11" ht="7.5" customHeight="1">
      <c r="A244" s="891"/>
      <c r="B244" s="892"/>
      <c r="C244" s="903"/>
      <c r="D244" s="912"/>
      <c r="E244" s="912"/>
      <c r="F244" s="914"/>
      <c r="G244" s="912"/>
      <c r="H244" s="914"/>
      <c r="I244" s="912"/>
      <c r="J244" s="914"/>
      <c r="K244" s="891"/>
    </row>
    <row r="245" spans="1:11" ht="7.5" customHeight="1">
      <c r="A245" s="891"/>
      <c r="B245" s="892"/>
      <c r="C245" s="903"/>
      <c r="D245" s="912"/>
      <c r="E245" s="912"/>
      <c r="F245" s="914"/>
      <c r="G245" s="912"/>
      <c r="H245" s="914"/>
      <c r="I245" s="912"/>
      <c r="J245" s="914"/>
      <c r="K245" s="891"/>
    </row>
    <row r="246" spans="1:11" ht="7.5" customHeight="1">
      <c r="A246" s="891"/>
      <c r="B246" s="899"/>
      <c r="C246" s="909"/>
      <c r="D246" s="920"/>
      <c r="E246" s="920"/>
      <c r="F246" s="918"/>
      <c r="G246" s="920"/>
      <c r="H246" s="918"/>
      <c r="I246" s="920"/>
      <c r="J246" s="918"/>
      <c r="K246" s="919"/>
    </row>
    <row r="247" spans="2:11" ht="7.5" customHeight="1">
      <c r="B247" s="896" t="s">
        <v>216</v>
      </c>
      <c r="C247" s="902" t="s">
        <v>86</v>
      </c>
      <c r="D247" s="913" t="str">
        <f>IF(B247="","",VLOOKUP(B247,'登録ナンバー'!$A$4:$I$575,8,0))</f>
        <v>フレンズ</v>
      </c>
      <c r="E247" s="913"/>
      <c r="F247" s="913" t="s">
        <v>108</v>
      </c>
      <c r="G247" s="245"/>
      <c r="H247" s="245"/>
      <c r="I247" s="245"/>
      <c r="J247" s="245"/>
      <c r="K247" s="253"/>
    </row>
    <row r="248" spans="2:11" ht="7.5" customHeight="1">
      <c r="B248" s="892"/>
      <c r="C248" s="903"/>
      <c r="D248" s="912"/>
      <c r="E248" s="912"/>
      <c r="F248" s="912"/>
      <c r="G248" s="3"/>
      <c r="H248" s="3"/>
      <c r="I248" s="3"/>
      <c r="J248" s="3"/>
      <c r="K248" s="254"/>
    </row>
    <row r="249" spans="2:11" ht="7.5" customHeight="1">
      <c r="B249" s="892" t="s">
        <v>217</v>
      </c>
      <c r="C249" s="903" t="s">
        <v>86</v>
      </c>
      <c r="D249" s="912"/>
      <c r="E249" s="912"/>
      <c r="F249" s="912"/>
      <c r="G249" s="3"/>
      <c r="H249" s="3"/>
      <c r="I249" s="3"/>
      <c r="J249" s="912"/>
      <c r="K249" s="921"/>
    </row>
    <row r="250" spans="2:11" ht="7.5" customHeight="1">
      <c r="B250" s="892"/>
      <c r="C250" s="903"/>
      <c r="D250" s="912"/>
      <c r="E250" s="912"/>
      <c r="F250" s="912"/>
      <c r="G250" s="3"/>
      <c r="H250" s="3"/>
      <c r="I250" s="3"/>
      <c r="J250" s="912"/>
      <c r="K250" s="921"/>
    </row>
    <row r="251" spans="2:11" ht="7.5" customHeight="1">
      <c r="B251" s="892" t="s">
        <v>218</v>
      </c>
      <c r="C251" s="903" t="s">
        <v>86</v>
      </c>
      <c r="D251" s="912" t="str">
        <f>IF(B247="","",VLOOKUP(B247,'登録ナンバー'!$A$4:$I$575,7,0))</f>
        <v>土肥将博</v>
      </c>
      <c r="E251" s="912"/>
      <c r="F251" s="914" t="str">
        <f>IF(B249="","",VLOOKUP(B249,'登録ナンバー'!$A$4:$I$575,7,0))</f>
        <v>奥内栄治</v>
      </c>
      <c r="G251" s="912"/>
      <c r="H251" s="914" t="str">
        <f>IF(B251="","",VLOOKUP(B251,'登録ナンバー'!$A$4:$I$575,7,0))</f>
        <v>脇野佳邦</v>
      </c>
      <c r="I251" s="912"/>
      <c r="J251" s="914"/>
      <c r="K251" s="922"/>
    </row>
    <row r="252" spans="2:11" ht="7.5" customHeight="1">
      <c r="B252" s="892"/>
      <c r="C252" s="903"/>
      <c r="D252" s="912"/>
      <c r="E252" s="912"/>
      <c r="F252" s="914"/>
      <c r="G252" s="912"/>
      <c r="H252" s="914"/>
      <c r="I252" s="912"/>
      <c r="J252" s="914"/>
      <c r="K252" s="922"/>
    </row>
    <row r="253" spans="2:11" ht="7.5" customHeight="1">
      <c r="B253" s="892"/>
      <c r="C253" s="903"/>
      <c r="D253" s="912"/>
      <c r="E253" s="912"/>
      <c r="F253" s="914"/>
      <c r="G253" s="912"/>
      <c r="H253" s="914"/>
      <c r="I253" s="912"/>
      <c r="J253" s="914"/>
      <c r="K253" s="922"/>
    </row>
    <row r="254" spans="2:11" ht="7.5" customHeight="1">
      <c r="B254" s="892"/>
      <c r="C254" s="903"/>
      <c r="D254" s="912"/>
      <c r="E254" s="912"/>
      <c r="F254" s="914"/>
      <c r="G254" s="912"/>
      <c r="H254" s="914"/>
      <c r="I254" s="912"/>
      <c r="J254" s="914"/>
      <c r="K254" s="922"/>
    </row>
    <row r="255" spans="1:11" ht="7.5" customHeight="1">
      <c r="A255" s="891">
        <v>21</v>
      </c>
      <c r="B255" s="892"/>
      <c r="C255" s="903"/>
      <c r="D255" s="912" t="s">
        <v>219</v>
      </c>
      <c r="E255" s="912"/>
      <c r="F255" s="914" t="s">
        <v>220</v>
      </c>
      <c r="G255" s="912"/>
      <c r="H255" s="914" t="s">
        <v>221</v>
      </c>
      <c r="I255" s="912"/>
      <c r="J255" s="914">
        <v>9000</v>
      </c>
      <c r="K255" s="922"/>
    </row>
    <row r="256" spans="1:11" ht="7.5" customHeight="1">
      <c r="A256" s="891"/>
      <c r="B256" s="892"/>
      <c r="C256" s="903"/>
      <c r="D256" s="912"/>
      <c r="E256" s="912"/>
      <c r="F256" s="914"/>
      <c r="G256" s="912"/>
      <c r="H256" s="914"/>
      <c r="I256" s="912"/>
      <c r="J256" s="914"/>
      <c r="K256" s="922"/>
    </row>
    <row r="257" spans="1:11" ht="7.5" customHeight="1">
      <c r="A257" s="891"/>
      <c r="B257" s="892"/>
      <c r="C257" s="903"/>
      <c r="D257" s="912"/>
      <c r="E257" s="912"/>
      <c r="F257" s="914"/>
      <c r="G257" s="912"/>
      <c r="H257" s="914"/>
      <c r="I257" s="912"/>
      <c r="J257" s="914"/>
      <c r="K257" s="922"/>
    </row>
    <row r="258" spans="1:11" ht="7.5" customHeight="1">
      <c r="A258" s="891"/>
      <c r="B258" s="893"/>
      <c r="C258" s="906"/>
      <c r="D258" s="920"/>
      <c r="E258" s="920"/>
      <c r="F258" s="918"/>
      <c r="G258" s="920"/>
      <c r="H258" s="918"/>
      <c r="I258" s="920"/>
      <c r="J258" s="918"/>
      <c r="K258" s="923"/>
    </row>
    <row r="259" spans="2:11" ht="7.5" customHeight="1">
      <c r="B259" s="896" t="s">
        <v>86</v>
      </c>
      <c r="C259" s="902" t="s">
        <v>222</v>
      </c>
      <c r="D259" s="912" t="s">
        <v>15</v>
      </c>
      <c r="E259" s="912"/>
      <c r="F259" s="912" t="s">
        <v>17</v>
      </c>
      <c r="G259" s="3"/>
      <c r="H259" s="3"/>
      <c r="I259" s="3"/>
      <c r="J259" s="3"/>
      <c r="K259" s="254"/>
    </row>
    <row r="260" spans="2:11" ht="7.5" customHeight="1">
      <c r="B260" s="892"/>
      <c r="C260" s="903"/>
      <c r="D260" s="912"/>
      <c r="E260" s="912"/>
      <c r="F260" s="912"/>
      <c r="G260" s="3"/>
      <c r="H260" s="3"/>
      <c r="I260" s="3"/>
      <c r="J260" s="3"/>
      <c r="K260" s="254"/>
    </row>
    <row r="261" spans="2:11" ht="7.5" customHeight="1">
      <c r="B261" s="892" t="s">
        <v>86</v>
      </c>
      <c r="C261" s="903" t="s">
        <v>223</v>
      </c>
      <c r="D261" s="912"/>
      <c r="E261" s="912"/>
      <c r="F261" s="912"/>
      <c r="G261" s="3"/>
      <c r="H261" s="3"/>
      <c r="I261" s="3"/>
      <c r="J261" s="912"/>
      <c r="K261" s="921"/>
    </row>
    <row r="262" spans="2:11" ht="7.5" customHeight="1">
      <c r="B262" s="892"/>
      <c r="C262" s="903"/>
      <c r="D262" s="912"/>
      <c r="E262" s="912"/>
      <c r="F262" s="912"/>
      <c r="G262" s="3"/>
      <c r="H262" s="3"/>
      <c r="I262" s="3"/>
      <c r="J262" s="912"/>
      <c r="K262" s="921"/>
    </row>
    <row r="263" spans="2:11" ht="7.5" customHeight="1">
      <c r="B263" s="892" t="s">
        <v>86</v>
      </c>
      <c r="C263" s="903" t="s">
        <v>224</v>
      </c>
      <c r="D263" s="912" t="s">
        <v>225</v>
      </c>
      <c r="E263" s="912"/>
      <c r="F263" s="914" t="s">
        <v>226</v>
      </c>
      <c r="G263" s="912"/>
      <c r="H263" s="914" t="s">
        <v>227</v>
      </c>
      <c r="I263" s="912"/>
      <c r="J263" s="914"/>
      <c r="K263" s="922"/>
    </row>
    <row r="264" spans="2:11" ht="7.5" customHeight="1">
      <c r="B264" s="892"/>
      <c r="C264" s="903"/>
      <c r="D264" s="912"/>
      <c r="E264" s="912"/>
      <c r="F264" s="914"/>
      <c r="G264" s="912"/>
      <c r="H264" s="914"/>
      <c r="I264" s="912"/>
      <c r="J264" s="914"/>
      <c r="K264" s="922"/>
    </row>
    <row r="265" spans="2:11" ht="7.5" customHeight="1">
      <c r="B265" s="892"/>
      <c r="C265" s="903"/>
      <c r="D265" s="912"/>
      <c r="E265" s="912"/>
      <c r="F265" s="914"/>
      <c r="G265" s="912"/>
      <c r="H265" s="914"/>
      <c r="I265" s="912"/>
      <c r="J265" s="914"/>
      <c r="K265" s="922"/>
    </row>
    <row r="266" spans="2:11" ht="7.5" customHeight="1">
      <c r="B266" s="892"/>
      <c r="C266" s="903"/>
      <c r="D266" s="912"/>
      <c r="E266" s="912"/>
      <c r="F266" s="914"/>
      <c r="G266" s="912"/>
      <c r="H266" s="914"/>
      <c r="I266" s="912"/>
      <c r="J266" s="914"/>
      <c r="K266" s="922"/>
    </row>
    <row r="267" spans="1:11" ht="7.5" customHeight="1">
      <c r="A267" s="891">
        <v>22</v>
      </c>
      <c r="B267" s="892"/>
      <c r="C267" s="903"/>
      <c r="D267" s="912" t="str">
        <f>IF(C259="","",VLOOKUP(C259,'登録ナンバー'!$A$4:$I$575,7,0))</f>
        <v>岩崎ひとみ</v>
      </c>
      <c r="E267" s="912"/>
      <c r="F267" s="914" t="str">
        <f>IF(C261="","",VLOOKUP(C261,'登録ナンバー'!$A$4:$I$575,7,0))</f>
        <v>廣部節恵</v>
      </c>
      <c r="G267" s="912"/>
      <c r="H267" s="914" t="str">
        <f>IF(C263="","",VLOOKUP(C263,'登録ナンバー'!$A$4:$I$575,7,0))</f>
        <v>成宮まき</v>
      </c>
      <c r="I267" s="912"/>
      <c r="J267" s="914">
        <v>9000</v>
      </c>
      <c r="K267" s="922"/>
    </row>
    <row r="268" spans="1:11" ht="7.5" customHeight="1">
      <c r="A268" s="891"/>
      <c r="B268" s="892"/>
      <c r="C268" s="903"/>
      <c r="D268" s="912"/>
      <c r="E268" s="912"/>
      <c r="F268" s="914"/>
      <c r="G268" s="912"/>
      <c r="H268" s="914"/>
      <c r="I268" s="912"/>
      <c r="J268" s="914"/>
      <c r="K268" s="922"/>
    </row>
    <row r="269" spans="1:11" ht="7.5" customHeight="1">
      <c r="A269" s="891"/>
      <c r="B269" s="892"/>
      <c r="C269" s="903"/>
      <c r="D269" s="912"/>
      <c r="E269" s="912"/>
      <c r="F269" s="914"/>
      <c r="G269" s="912"/>
      <c r="H269" s="914"/>
      <c r="I269" s="912"/>
      <c r="J269" s="914"/>
      <c r="K269" s="922"/>
    </row>
    <row r="270" spans="1:11" ht="7.5" customHeight="1">
      <c r="A270" s="891"/>
      <c r="B270" s="893"/>
      <c r="C270" s="906"/>
      <c r="D270" s="920"/>
      <c r="E270" s="920"/>
      <c r="F270" s="918"/>
      <c r="G270" s="920"/>
      <c r="H270" s="918"/>
      <c r="I270" s="920"/>
      <c r="J270" s="918"/>
      <c r="K270" s="923"/>
    </row>
    <row r="272" spans="10:11" ht="13.5">
      <c r="J272" s="924">
        <f>SUM(J13:K270)</f>
        <v>161000</v>
      </c>
      <c r="K272" s="924"/>
    </row>
    <row r="273" spans="10:11" ht="13.5">
      <c r="J273" s="924"/>
      <c r="K273" s="924"/>
    </row>
  </sheetData>
  <sheetProtection/>
  <mergeCells count="530">
    <mergeCell ref="D227:E230"/>
    <mergeCell ref="F227:G230"/>
    <mergeCell ref="H227:I230"/>
    <mergeCell ref="J227:K230"/>
    <mergeCell ref="D65:E68"/>
    <mergeCell ref="D77:E80"/>
    <mergeCell ref="J79:K80"/>
    <mergeCell ref="D81:E84"/>
    <mergeCell ref="F81:G84"/>
    <mergeCell ref="D97:E100"/>
    <mergeCell ref="F97:G100"/>
    <mergeCell ref="H97:I100"/>
    <mergeCell ref="J97:K100"/>
    <mergeCell ref="D93:E96"/>
    <mergeCell ref="F93:G96"/>
    <mergeCell ref="H93:I96"/>
    <mergeCell ref="J93:K96"/>
    <mergeCell ref="D85:E88"/>
    <mergeCell ref="F85:G88"/>
    <mergeCell ref="H85:I88"/>
    <mergeCell ref="J85:K88"/>
    <mergeCell ref="F77:F80"/>
    <mergeCell ref="H81:I84"/>
    <mergeCell ref="J81:K84"/>
    <mergeCell ref="H69:I72"/>
    <mergeCell ref="J69:K72"/>
    <mergeCell ref="D73:E76"/>
    <mergeCell ref="F73:G76"/>
    <mergeCell ref="H73:I76"/>
    <mergeCell ref="J73:K76"/>
    <mergeCell ref="D49:E52"/>
    <mergeCell ref="F49:G52"/>
    <mergeCell ref="H49:I52"/>
    <mergeCell ref="J49:K52"/>
    <mergeCell ref="J91:K92"/>
    <mergeCell ref="D89:E92"/>
    <mergeCell ref="D53:E56"/>
    <mergeCell ref="J55:K56"/>
    <mergeCell ref="D69:E72"/>
    <mergeCell ref="F69:G72"/>
    <mergeCell ref="J67:K68"/>
    <mergeCell ref="D41:E44"/>
    <mergeCell ref="D57:E60"/>
    <mergeCell ref="F57:G60"/>
    <mergeCell ref="H57:I60"/>
    <mergeCell ref="J57:K60"/>
    <mergeCell ref="D61:E64"/>
    <mergeCell ref="F61:G64"/>
    <mergeCell ref="H61:I64"/>
    <mergeCell ref="J61:K64"/>
    <mergeCell ref="D33:E36"/>
    <mergeCell ref="F33:G36"/>
    <mergeCell ref="H33:I36"/>
    <mergeCell ref="J33:K36"/>
    <mergeCell ref="H25:I28"/>
    <mergeCell ref="J25:K28"/>
    <mergeCell ref="D29:E32"/>
    <mergeCell ref="J31:K32"/>
    <mergeCell ref="J43:K44"/>
    <mergeCell ref="D45:E48"/>
    <mergeCell ref="F45:G48"/>
    <mergeCell ref="H45:I48"/>
    <mergeCell ref="J45:K48"/>
    <mergeCell ref="D37:E40"/>
    <mergeCell ref="F37:G40"/>
    <mergeCell ref="H37:I40"/>
    <mergeCell ref="J37:K40"/>
    <mergeCell ref="J7:K8"/>
    <mergeCell ref="J116:K117"/>
    <mergeCell ref="J19:K20"/>
    <mergeCell ref="B1:I2"/>
    <mergeCell ref="B3:C4"/>
    <mergeCell ref="D3:E4"/>
    <mergeCell ref="D5:E8"/>
    <mergeCell ref="D17:E20"/>
    <mergeCell ref="D25:E28"/>
    <mergeCell ref="F25:G28"/>
    <mergeCell ref="D9:E12"/>
    <mergeCell ref="F9:G12"/>
    <mergeCell ref="H9:I12"/>
    <mergeCell ref="J9:K12"/>
    <mergeCell ref="D21:E24"/>
    <mergeCell ref="F21:G24"/>
    <mergeCell ref="H21:I24"/>
    <mergeCell ref="J21:K24"/>
    <mergeCell ref="D13:E16"/>
    <mergeCell ref="F13:G16"/>
    <mergeCell ref="H13:I16"/>
    <mergeCell ref="J13:K16"/>
    <mergeCell ref="D126:E129"/>
    <mergeCell ref="J128:K129"/>
    <mergeCell ref="D122:E125"/>
    <mergeCell ref="F122:G125"/>
    <mergeCell ref="H122:I125"/>
    <mergeCell ref="J122:K125"/>
    <mergeCell ref="J109:K112"/>
    <mergeCell ref="D118:E121"/>
    <mergeCell ref="D146:E149"/>
    <mergeCell ref="F146:G149"/>
    <mergeCell ref="H146:I149"/>
    <mergeCell ref="J146:K149"/>
    <mergeCell ref="D162:E165"/>
    <mergeCell ref="J164:K165"/>
    <mergeCell ref="D172:E175"/>
    <mergeCell ref="D150:E153"/>
    <mergeCell ref="J152:K153"/>
    <mergeCell ref="J272:K273"/>
    <mergeCell ref="D170:E171"/>
    <mergeCell ref="F170:G171"/>
    <mergeCell ref="H170:I171"/>
    <mergeCell ref="J170:K171"/>
    <mergeCell ref="D223:E226"/>
    <mergeCell ref="D231:E234"/>
    <mergeCell ref="D188:E191"/>
    <mergeCell ref="F188:G191"/>
    <mergeCell ref="H188:I191"/>
    <mergeCell ref="J188:K191"/>
    <mergeCell ref="D192:E195"/>
    <mergeCell ref="F192:G195"/>
    <mergeCell ref="H192:I195"/>
    <mergeCell ref="J192:K195"/>
    <mergeCell ref="J103:K104"/>
    <mergeCell ref="D105:E108"/>
    <mergeCell ref="F105:G108"/>
    <mergeCell ref="H105:I108"/>
    <mergeCell ref="J105:K108"/>
    <mergeCell ref="D101:E104"/>
    <mergeCell ref="D109:E112"/>
    <mergeCell ref="F109:G112"/>
    <mergeCell ref="H109:I112"/>
    <mergeCell ref="H200:I203"/>
    <mergeCell ref="J200:K203"/>
    <mergeCell ref="D204:E207"/>
    <mergeCell ref="F204:G207"/>
    <mergeCell ref="H204:I207"/>
    <mergeCell ref="J204:K207"/>
    <mergeCell ref="D267:E270"/>
    <mergeCell ref="F267:G270"/>
    <mergeCell ref="H267:I270"/>
    <mergeCell ref="J267:K270"/>
    <mergeCell ref="D259:E262"/>
    <mergeCell ref="J261:K262"/>
    <mergeCell ref="D263:E266"/>
    <mergeCell ref="F263:G266"/>
    <mergeCell ref="H263:I266"/>
    <mergeCell ref="J263:K266"/>
    <mergeCell ref="D255:E258"/>
    <mergeCell ref="F255:G258"/>
    <mergeCell ref="H255:I258"/>
    <mergeCell ref="J255:K258"/>
    <mergeCell ref="D114:E117"/>
    <mergeCell ref="J237:K238"/>
    <mergeCell ref="D239:E242"/>
    <mergeCell ref="F239:G242"/>
    <mergeCell ref="H239:I242"/>
    <mergeCell ref="J239:K242"/>
    <mergeCell ref="D208:E211"/>
    <mergeCell ref="D196:E199"/>
    <mergeCell ref="D184:E187"/>
    <mergeCell ref="D200:E203"/>
    <mergeCell ref="D138:E141"/>
    <mergeCell ref="J140:K141"/>
    <mergeCell ref="F154:G157"/>
    <mergeCell ref="H154:I157"/>
    <mergeCell ref="J154:K157"/>
    <mergeCell ref="J180:K183"/>
    <mergeCell ref="F118:G121"/>
    <mergeCell ref="H118:I121"/>
    <mergeCell ref="J118:K121"/>
    <mergeCell ref="D134:E137"/>
    <mergeCell ref="F134:G137"/>
    <mergeCell ref="H134:I137"/>
    <mergeCell ref="J134:K137"/>
    <mergeCell ref="D130:E133"/>
    <mergeCell ref="F130:G133"/>
    <mergeCell ref="H130:I133"/>
    <mergeCell ref="J130:K133"/>
    <mergeCell ref="D142:E145"/>
    <mergeCell ref="F142:G145"/>
    <mergeCell ref="H142:I145"/>
    <mergeCell ref="J142:K145"/>
    <mergeCell ref="D158:E161"/>
    <mergeCell ref="F158:G161"/>
    <mergeCell ref="H158:I161"/>
    <mergeCell ref="J158:K161"/>
    <mergeCell ref="D154:E157"/>
    <mergeCell ref="J174:K175"/>
    <mergeCell ref="D166:E169"/>
    <mergeCell ref="F166:G169"/>
    <mergeCell ref="H166:I169"/>
    <mergeCell ref="J166:K169"/>
    <mergeCell ref="J210:K211"/>
    <mergeCell ref="J198:K199"/>
    <mergeCell ref="D176:E179"/>
    <mergeCell ref="F176:G179"/>
    <mergeCell ref="H176:I179"/>
    <mergeCell ref="J176:K179"/>
    <mergeCell ref="J186:K187"/>
    <mergeCell ref="D180:E183"/>
    <mergeCell ref="F180:G183"/>
    <mergeCell ref="H180:I183"/>
    <mergeCell ref="J251:K254"/>
    <mergeCell ref="D212:E215"/>
    <mergeCell ref="F212:G215"/>
    <mergeCell ref="H212:I215"/>
    <mergeCell ref="J212:K215"/>
    <mergeCell ref="J225:K226"/>
    <mergeCell ref="J249:K250"/>
    <mergeCell ref="D216:E219"/>
    <mergeCell ref="F216:G219"/>
    <mergeCell ref="H216:I219"/>
    <mergeCell ref="D247:E250"/>
    <mergeCell ref="F231:G234"/>
    <mergeCell ref="H231:I234"/>
    <mergeCell ref="J231:K234"/>
    <mergeCell ref="J216:K219"/>
    <mergeCell ref="D251:E254"/>
    <mergeCell ref="F251:G254"/>
    <mergeCell ref="H251:I254"/>
    <mergeCell ref="D235:E238"/>
    <mergeCell ref="D243:E246"/>
    <mergeCell ref="F243:G246"/>
    <mergeCell ref="H243:I246"/>
    <mergeCell ref="F247:F250"/>
    <mergeCell ref="F259:F262"/>
    <mergeCell ref="L5:L8"/>
    <mergeCell ref="L21:L24"/>
    <mergeCell ref="L89:L92"/>
    <mergeCell ref="L126:L129"/>
    <mergeCell ref="L150:L153"/>
    <mergeCell ref="L196:L199"/>
    <mergeCell ref="L223:L225"/>
    <mergeCell ref="J243:K246"/>
    <mergeCell ref="F196:F199"/>
    <mergeCell ref="F208:F211"/>
    <mergeCell ref="F223:F226"/>
    <mergeCell ref="F235:F238"/>
    <mergeCell ref="F200:G203"/>
    <mergeCell ref="F150:F153"/>
    <mergeCell ref="F162:F165"/>
    <mergeCell ref="F172:F175"/>
    <mergeCell ref="F184:F187"/>
    <mergeCell ref="F101:F104"/>
    <mergeCell ref="F114:F117"/>
    <mergeCell ref="F126:F129"/>
    <mergeCell ref="F138:F141"/>
    <mergeCell ref="C267:C268"/>
    <mergeCell ref="C269:C270"/>
    <mergeCell ref="C245:C246"/>
    <mergeCell ref="C247:C248"/>
    <mergeCell ref="C249:C250"/>
    <mergeCell ref="C235:C236"/>
    <mergeCell ref="F5:F8"/>
    <mergeCell ref="F17:F20"/>
    <mergeCell ref="F29:F32"/>
    <mergeCell ref="F41:F44"/>
    <mergeCell ref="F53:F56"/>
    <mergeCell ref="F65:F68"/>
    <mergeCell ref="F89:F92"/>
    <mergeCell ref="C259:C260"/>
    <mergeCell ref="C261:C262"/>
    <mergeCell ref="C263:C264"/>
    <mergeCell ref="C265:C266"/>
    <mergeCell ref="C251:C252"/>
    <mergeCell ref="C253:C254"/>
    <mergeCell ref="C255:C256"/>
    <mergeCell ref="C257:C258"/>
    <mergeCell ref="C243:C244"/>
    <mergeCell ref="C237:C238"/>
    <mergeCell ref="C239:C240"/>
    <mergeCell ref="C241:C242"/>
    <mergeCell ref="C227:C228"/>
    <mergeCell ref="C229:C230"/>
    <mergeCell ref="C231:C232"/>
    <mergeCell ref="C233:C234"/>
    <mergeCell ref="C216:C217"/>
    <mergeCell ref="C218:C219"/>
    <mergeCell ref="C223:C224"/>
    <mergeCell ref="C225:C226"/>
    <mergeCell ref="B220:C222"/>
    <mergeCell ref="C208:C209"/>
    <mergeCell ref="C210:C211"/>
    <mergeCell ref="C212:C213"/>
    <mergeCell ref="C214:C215"/>
    <mergeCell ref="B216:B217"/>
    <mergeCell ref="C200:C201"/>
    <mergeCell ref="C202:C203"/>
    <mergeCell ref="C204:C205"/>
    <mergeCell ref="C206:C207"/>
    <mergeCell ref="C192:C193"/>
    <mergeCell ref="C194:C195"/>
    <mergeCell ref="C196:C197"/>
    <mergeCell ref="C198:C199"/>
    <mergeCell ref="C184:C185"/>
    <mergeCell ref="C186:C187"/>
    <mergeCell ref="C188:C189"/>
    <mergeCell ref="C190:C191"/>
    <mergeCell ref="C176:C177"/>
    <mergeCell ref="C178:C179"/>
    <mergeCell ref="C180:C181"/>
    <mergeCell ref="C182:C183"/>
    <mergeCell ref="C166:C167"/>
    <mergeCell ref="C168:C169"/>
    <mergeCell ref="C172:C173"/>
    <mergeCell ref="C174:C175"/>
    <mergeCell ref="C158:C159"/>
    <mergeCell ref="C160:C161"/>
    <mergeCell ref="C162:C163"/>
    <mergeCell ref="C164:C165"/>
    <mergeCell ref="C150:C151"/>
    <mergeCell ref="C152:C153"/>
    <mergeCell ref="C154:C155"/>
    <mergeCell ref="C156:C157"/>
    <mergeCell ref="C142:C143"/>
    <mergeCell ref="C144:C145"/>
    <mergeCell ref="C146:C147"/>
    <mergeCell ref="C148:C149"/>
    <mergeCell ref="C134:C135"/>
    <mergeCell ref="C136:C137"/>
    <mergeCell ref="C138:C139"/>
    <mergeCell ref="C140:C141"/>
    <mergeCell ref="C126:C127"/>
    <mergeCell ref="C128:C129"/>
    <mergeCell ref="C130:C131"/>
    <mergeCell ref="C132:C133"/>
    <mergeCell ref="C120:C121"/>
    <mergeCell ref="C122:C123"/>
    <mergeCell ref="C124:C125"/>
    <mergeCell ref="C109:C110"/>
    <mergeCell ref="C111:C112"/>
    <mergeCell ref="C114:C115"/>
    <mergeCell ref="C116:C117"/>
    <mergeCell ref="C101:C102"/>
    <mergeCell ref="C103:C104"/>
    <mergeCell ref="C105:C106"/>
    <mergeCell ref="C107:C108"/>
    <mergeCell ref="C93:C94"/>
    <mergeCell ref="C95:C96"/>
    <mergeCell ref="C97:C98"/>
    <mergeCell ref="C99:C100"/>
    <mergeCell ref="C85:C86"/>
    <mergeCell ref="C87:C88"/>
    <mergeCell ref="C89:C90"/>
    <mergeCell ref="C91:C92"/>
    <mergeCell ref="C77:C78"/>
    <mergeCell ref="C79:C80"/>
    <mergeCell ref="C81:C82"/>
    <mergeCell ref="C83:C84"/>
    <mergeCell ref="C69:C70"/>
    <mergeCell ref="C71:C72"/>
    <mergeCell ref="C73:C74"/>
    <mergeCell ref="C75:C76"/>
    <mergeCell ref="C61:C62"/>
    <mergeCell ref="C63:C64"/>
    <mergeCell ref="C65:C66"/>
    <mergeCell ref="C67:C68"/>
    <mergeCell ref="C53:C54"/>
    <mergeCell ref="C55:C56"/>
    <mergeCell ref="C57:C58"/>
    <mergeCell ref="C59:C60"/>
    <mergeCell ref="C45:C46"/>
    <mergeCell ref="C47:C48"/>
    <mergeCell ref="C49:C50"/>
    <mergeCell ref="C51:C52"/>
    <mergeCell ref="C37:C38"/>
    <mergeCell ref="C39:C40"/>
    <mergeCell ref="C41:C42"/>
    <mergeCell ref="C43:C44"/>
    <mergeCell ref="C29:C30"/>
    <mergeCell ref="C31:C32"/>
    <mergeCell ref="C33:C34"/>
    <mergeCell ref="C35:C36"/>
    <mergeCell ref="C21:C22"/>
    <mergeCell ref="C23:C24"/>
    <mergeCell ref="C25:C26"/>
    <mergeCell ref="C27:C28"/>
    <mergeCell ref="B267:B268"/>
    <mergeCell ref="B269:B270"/>
    <mergeCell ref="B243:B244"/>
    <mergeCell ref="B245:B246"/>
    <mergeCell ref="B247:B248"/>
    <mergeCell ref="B249:B250"/>
    <mergeCell ref="C5:C6"/>
    <mergeCell ref="C7:C8"/>
    <mergeCell ref="C9:C10"/>
    <mergeCell ref="C11:C12"/>
    <mergeCell ref="C13:C14"/>
    <mergeCell ref="C15:C16"/>
    <mergeCell ref="C17:C18"/>
    <mergeCell ref="C19:C20"/>
    <mergeCell ref="B259:B260"/>
    <mergeCell ref="B261:B262"/>
    <mergeCell ref="B263:B264"/>
    <mergeCell ref="B265:B266"/>
    <mergeCell ref="B251:B252"/>
    <mergeCell ref="B253:B254"/>
    <mergeCell ref="B255:B256"/>
    <mergeCell ref="B257:B258"/>
    <mergeCell ref="B235:B236"/>
    <mergeCell ref="B237:B238"/>
    <mergeCell ref="B239:B240"/>
    <mergeCell ref="B241:B242"/>
    <mergeCell ref="B227:B228"/>
    <mergeCell ref="B229:B230"/>
    <mergeCell ref="B231:B232"/>
    <mergeCell ref="B233:B234"/>
    <mergeCell ref="B218:B219"/>
    <mergeCell ref="B223:B224"/>
    <mergeCell ref="B225:B226"/>
    <mergeCell ref="B208:B209"/>
    <mergeCell ref="B210:B211"/>
    <mergeCell ref="B212:B213"/>
    <mergeCell ref="B214:B215"/>
    <mergeCell ref="B200:B201"/>
    <mergeCell ref="B202:B203"/>
    <mergeCell ref="B204:B205"/>
    <mergeCell ref="B206:B207"/>
    <mergeCell ref="B192:B193"/>
    <mergeCell ref="B194:B195"/>
    <mergeCell ref="B196:B197"/>
    <mergeCell ref="B198:B199"/>
    <mergeCell ref="B184:B185"/>
    <mergeCell ref="B186:B187"/>
    <mergeCell ref="B188:B189"/>
    <mergeCell ref="B190:B191"/>
    <mergeCell ref="B176:B177"/>
    <mergeCell ref="B178:B179"/>
    <mergeCell ref="B180:B181"/>
    <mergeCell ref="B182:B183"/>
    <mergeCell ref="B166:B167"/>
    <mergeCell ref="B168:B169"/>
    <mergeCell ref="B172:B173"/>
    <mergeCell ref="B174:B175"/>
    <mergeCell ref="B158:B159"/>
    <mergeCell ref="B160:B161"/>
    <mergeCell ref="B162:B163"/>
    <mergeCell ref="B164:B165"/>
    <mergeCell ref="B150:B151"/>
    <mergeCell ref="B152:B153"/>
    <mergeCell ref="B154:B155"/>
    <mergeCell ref="B156:B157"/>
    <mergeCell ref="B142:B143"/>
    <mergeCell ref="B144:B145"/>
    <mergeCell ref="B146:B147"/>
    <mergeCell ref="B148:B149"/>
    <mergeCell ref="B134:B135"/>
    <mergeCell ref="B136:B137"/>
    <mergeCell ref="B138:B139"/>
    <mergeCell ref="B140:B141"/>
    <mergeCell ref="B126:B127"/>
    <mergeCell ref="B128:B129"/>
    <mergeCell ref="B130:B131"/>
    <mergeCell ref="B132:B133"/>
    <mergeCell ref="B118:B119"/>
    <mergeCell ref="B120:B121"/>
    <mergeCell ref="B122:B123"/>
    <mergeCell ref="B124:B125"/>
    <mergeCell ref="B109:B110"/>
    <mergeCell ref="B111:B112"/>
    <mergeCell ref="B114:B115"/>
    <mergeCell ref="B116:B117"/>
    <mergeCell ref="B113:C113"/>
    <mergeCell ref="C118:C119"/>
    <mergeCell ref="B101:B102"/>
    <mergeCell ref="B103:B104"/>
    <mergeCell ref="B105:B106"/>
    <mergeCell ref="B107:B108"/>
    <mergeCell ref="B93:B94"/>
    <mergeCell ref="B95:B96"/>
    <mergeCell ref="B97:B98"/>
    <mergeCell ref="B99:B100"/>
    <mergeCell ref="B85:B86"/>
    <mergeCell ref="B87:B88"/>
    <mergeCell ref="B89:B90"/>
    <mergeCell ref="B91:B92"/>
    <mergeCell ref="B77:B78"/>
    <mergeCell ref="B79:B80"/>
    <mergeCell ref="B81:B82"/>
    <mergeCell ref="B83:B84"/>
    <mergeCell ref="B69:B70"/>
    <mergeCell ref="B71:B72"/>
    <mergeCell ref="B73:B74"/>
    <mergeCell ref="B75:B76"/>
    <mergeCell ref="B61:B62"/>
    <mergeCell ref="B63:B64"/>
    <mergeCell ref="B65:B66"/>
    <mergeCell ref="B67:B68"/>
    <mergeCell ref="B55:B56"/>
    <mergeCell ref="B57:B58"/>
    <mergeCell ref="B59:B60"/>
    <mergeCell ref="B35:B36"/>
    <mergeCell ref="B37:B38"/>
    <mergeCell ref="B39:B40"/>
    <mergeCell ref="B41:B42"/>
    <mergeCell ref="B27:B28"/>
    <mergeCell ref="B29:B30"/>
    <mergeCell ref="B31:B32"/>
    <mergeCell ref="B33:B34"/>
    <mergeCell ref="B19:B20"/>
    <mergeCell ref="B21:B22"/>
    <mergeCell ref="B23:B24"/>
    <mergeCell ref="B25:B26"/>
    <mergeCell ref="A243:A246"/>
    <mergeCell ref="A255:A258"/>
    <mergeCell ref="A267:A270"/>
    <mergeCell ref="B5:B6"/>
    <mergeCell ref="B7:B8"/>
    <mergeCell ref="B9:B10"/>
    <mergeCell ref="B11:B12"/>
    <mergeCell ref="B13:B14"/>
    <mergeCell ref="B15:B16"/>
    <mergeCell ref="B17:B18"/>
    <mergeCell ref="A192:A195"/>
    <mergeCell ref="A204:A207"/>
    <mergeCell ref="A216:A219"/>
    <mergeCell ref="A231:A234"/>
    <mergeCell ref="A122:A125"/>
    <mergeCell ref="A134:A137"/>
    <mergeCell ref="A146:A149"/>
    <mergeCell ref="A180:A183"/>
    <mergeCell ref="A37:A40"/>
    <mergeCell ref="A73:A76"/>
    <mergeCell ref="A85:A88"/>
    <mergeCell ref="A109:A112"/>
    <mergeCell ref="B43:B44"/>
    <mergeCell ref="B45:B46"/>
    <mergeCell ref="B47:B48"/>
    <mergeCell ref="B49:B50"/>
    <mergeCell ref="B51:B52"/>
    <mergeCell ref="B53:B54"/>
  </mergeCells>
  <printOptions/>
  <pageMargins left="0" right="0" top="0" bottom="0" header="0.31" footer="0.3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O103"/>
  <sheetViews>
    <sheetView zoomScalePageLayoutView="0" workbookViewId="0" topLeftCell="A1">
      <selection activeCell="A79" sqref="A79"/>
    </sheetView>
  </sheetViews>
  <sheetFormatPr defaultColWidth="9.00390625" defaultRowHeight="13.5"/>
  <sheetData>
    <row r="21" spans="1:12" ht="13.5">
      <c r="A21" s="928" t="s">
        <v>1494</v>
      </c>
      <c r="B21" s="928"/>
      <c r="C21" s="928"/>
      <c r="D21" s="928"/>
      <c r="E21" s="928"/>
      <c r="F21" s="928"/>
      <c r="G21" s="928"/>
      <c r="H21" s="928"/>
      <c r="I21" s="928"/>
      <c r="J21" s="928"/>
      <c r="K21" s="928"/>
      <c r="L21" s="928"/>
    </row>
    <row r="22" spans="1:12" ht="13.5">
      <c r="A22" s="928"/>
      <c r="B22" s="928"/>
      <c r="C22" s="928"/>
      <c r="D22" s="928"/>
      <c r="E22" s="928"/>
      <c r="F22" s="928"/>
      <c r="G22" s="928"/>
      <c r="H22" s="928"/>
      <c r="I22" s="928"/>
      <c r="J22" s="928"/>
      <c r="K22" s="928"/>
      <c r="L22" s="928"/>
    </row>
    <row r="23" spans="1:14" ht="13.5">
      <c r="A23" s="924" t="s">
        <v>1495</v>
      </c>
      <c r="B23" s="924"/>
      <c r="C23" s="924"/>
      <c r="D23" s="924"/>
      <c r="E23" s="924"/>
      <c r="F23" s="924"/>
      <c r="G23" s="924"/>
      <c r="H23" s="927" t="s">
        <v>1496</v>
      </c>
      <c r="I23" s="924"/>
      <c r="J23" s="924"/>
      <c r="K23" s="924"/>
      <c r="L23" s="924"/>
      <c r="M23" s="924"/>
      <c r="N23" s="924"/>
    </row>
    <row r="24" spans="1:14" ht="13.5">
      <c r="A24" s="924"/>
      <c r="B24" s="924"/>
      <c r="C24" s="924"/>
      <c r="D24" s="924"/>
      <c r="E24" s="924"/>
      <c r="F24" s="924"/>
      <c r="G24" s="924"/>
      <c r="H24" s="924"/>
      <c r="I24" s="924"/>
      <c r="J24" s="924"/>
      <c r="K24" s="924"/>
      <c r="L24" s="924"/>
      <c r="M24" s="924"/>
      <c r="N24" s="924"/>
    </row>
    <row r="25" spans="8:14" ht="13.5">
      <c r="H25" s="924"/>
      <c r="I25" s="924"/>
      <c r="J25" s="924"/>
      <c r="K25" s="924"/>
      <c r="L25" s="924"/>
      <c r="M25" s="924"/>
      <c r="N25" s="924"/>
    </row>
    <row r="47" spans="1:14" ht="13.5">
      <c r="A47" s="928" t="s">
        <v>1497</v>
      </c>
      <c r="B47" s="928"/>
      <c r="C47" s="928"/>
      <c r="D47" s="928"/>
      <c r="E47" s="928"/>
      <c r="F47" s="928"/>
      <c r="G47" s="928"/>
      <c r="H47" s="928"/>
      <c r="I47" s="928"/>
      <c r="J47" s="928"/>
      <c r="K47" s="928"/>
      <c r="L47" s="928"/>
      <c r="M47" s="928"/>
      <c r="N47" s="928"/>
    </row>
    <row r="48" spans="1:14" ht="13.5">
      <c r="A48" s="928"/>
      <c r="B48" s="928"/>
      <c r="C48" s="928"/>
      <c r="D48" s="928"/>
      <c r="E48" s="928"/>
      <c r="F48" s="928"/>
      <c r="G48" s="928"/>
      <c r="H48" s="928"/>
      <c r="I48" s="928"/>
      <c r="J48" s="928"/>
      <c r="K48" s="928"/>
      <c r="L48" s="928"/>
      <c r="M48" s="928"/>
      <c r="N48" s="928"/>
    </row>
    <row r="49" spans="1:14" ht="13.5">
      <c r="A49" s="927" t="s">
        <v>1498</v>
      </c>
      <c r="B49" s="927"/>
      <c r="C49" s="927"/>
      <c r="D49" s="927"/>
      <c r="E49" s="927"/>
      <c r="F49" s="927"/>
      <c r="G49" s="927"/>
      <c r="H49" s="930" t="s">
        <v>1499</v>
      </c>
      <c r="I49" s="930"/>
      <c r="J49" s="930"/>
      <c r="K49" s="930"/>
      <c r="L49" s="930"/>
      <c r="M49" s="456"/>
      <c r="N49" s="456"/>
    </row>
    <row r="50" spans="1:14" ht="13.5">
      <c r="A50" s="927"/>
      <c r="B50" s="927"/>
      <c r="C50" s="927"/>
      <c r="D50" s="927"/>
      <c r="E50" s="927"/>
      <c r="F50" s="927"/>
      <c r="G50" s="927"/>
      <c r="H50" s="930"/>
      <c r="I50" s="930"/>
      <c r="J50" s="930"/>
      <c r="K50" s="930"/>
      <c r="L50" s="930"/>
      <c r="M50" s="456"/>
      <c r="N50" s="456"/>
    </row>
    <row r="51" spans="1:15" ht="13.5">
      <c r="A51" s="927"/>
      <c r="B51" s="927"/>
      <c r="C51" s="927"/>
      <c r="D51" s="927"/>
      <c r="E51" s="927"/>
      <c r="F51" s="927"/>
      <c r="G51" s="927"/>
      <c r="H51" s="930"/>
      <c r="I51" s="930"/>
      <c r="J51" s="930"/>
      <c r="K51" s="930"/>
      <c r="L51" s="930"/>
      <c r="M51" s="41" t="s">
        <v>541</v>
      </c>
      <c r="N51" s="22" t="s">
        <v>948</v>
      </c>
      <c r="O51" s="1"/>
    </row>
    <row r="52" spans="12:13" ht="13.5">
      <c r="L52" s="2"/>
      <c r="M52" s="3"/>
    </row>
    <row r="53" spans="12:13" ht="13.5">
      <c r="L53" s="2"/>
      <c r="M53" s="3"/>
    </row>
    <row r="54" spans="12:13" ht="13.5">
      <c r="L54" s="2"/>
      <c r="M54" s="3"/>
    </row>
    <row r="55" spans="12:13" ht="13.5">
      <c r="L55" s="4"/>
      <c r="M55" s="5"/>
    </row>
    <row r="73" spans="1:13" ht="13.5">
      <c r="A73" s="928" t="s">
        <v>1500</v>
      </c>
      <c r="B73" s="928"/>
      <c r="C73" s="928"/>
      <c r="D73" s="928"/>
      <c r="E73" s="928"/>
      <c r="F73" s="928"/>
      <c r="G73" s="928"/>
      <c r="H73" s="928"/>
      <c r="I73" s="928"/>
      <c r="J73" s="928"/>
      <c r="K73" s="928"/>
      <c r="L73" s="928"/>
      <c r="M73" s="928"/>
    </row>
    <row r="74" spans="1:13" ht="13.5">
      <c r="A74" s="928"/>
      <c r="B74" s="928"/>
      <c r="C74" s="928"/>
      <c r="D74" s="928"/>
      <c r="E74" s="928"/>
      <c r="F74" s="928"/>
      <c r="G74" s="928"/>
      <c r="H74" s="928"/>
      <c r="I74" s="928"/>
      <c r="J74" s="928"/>
      <c r="K74" s="928"/>
      <c r="L74" s="928"/>
      <c r="M74" s="928"/>
    </row>
    <row r="75" spans="1:13" ht="13.5">
      <c r="A75" s="927" t="s">
        <v>1501</v>
      </c>
      <c r="B75" s="924"/>
      <c r="C75" s="924"/>
      <c r="D75" s="924"/>
      <c r="E75" s="924"/>
      <c r="F75" s="924"/>
      <c r="G75" s="924"/>
      <c r="H75" s="927" t="s">
        <v>1502</v>
      </c>
      <c r="I75" s="924"/>
      <c r="J75" s="924"/>
      <c r="K75" s="924"/>
      <c r="L75" s="924"/>
      <c r="M75" s="924"/>
    </row>
    <row r="76" spans="1:13" ht="13.5">
      <c r="A76" s="924"/>
      <c r="B76" s="924"/>
      <c r="C76" s="924"/>
      <c r="D76" s="924"/>
      <c r="E76" s="924"/>
      <c r="F76" s="924"/>
      <c r="G76" s="924"/>
      <c r="H76" s="924"/>
      <c r="I76" s="924"/>
      <c r="J76" s="924"/>
      <c r="K76" s="924"/>
      <c r="L76" s="924"/>
      <c r="M76" s="924"/>
    </row>
    <row r="77" spans="1:13" ht="13.5">
      <c r="A77" s="924"/>
      <c r="B77" s="924"/>
      <c r="C77" s="924"/>
      <c r="D77" s="924"/>
      <c r="E77" s="924"/>
      <c r="F77" s="924"/>
      <c r="G77" s="924"/>
      <c r="H77" s="924"/>
      <c r="I77" s="924"/>
      <c r="J77" s="924"/>
      <c r="K77" s="924"/>
      <c r="L77" s="924"/>
      <c r="M77" s="924"/>
    </row>
    <row r="78" ht="13.5">
      <c r="H78" s="7"/>
    </row>
    <row r="100" spans="1:7" ht="13.5">
      <c r="A100" s="928" t="s">
        <v>1503</v>
      </c>
      <c r="B100" s="928"/>
      <c r="C100" s="928"/>
      <c r="D100" s="928"/>
      <c r="E100" s="928"/>
      <c r="F100" s="928"/>
      <c r="G100" s="928"/>
    </row>
    <row r="101" spans="1:7" ht="13.5">
      <c r="A101" s="928"/>
      <c r="B101" s="928"/>
      <c r="C101" s="928"/>
      <c r="D101" s="928"/>
      <c r="E101" s="928"/>
      <c r="F101" s="928"/>
      <c r="G101" s="928"/>
    </row>
    <row r="102" spans="1:8" ht="13.5">
      <c r="A102" s="929" t="s">
        <v>1504</v>
      </c>
      <c r="B102" s="929"/>
      <c r="C102" s="929"/>
      <c r="D102" s="929"/>
      <c r="E102" s="929"/>
      <c r="F102" s="929"/>
      <c r="G102" s="929"/>
      <c r="H102" s="929"/>
    </row>
    <row r="103" spans="1:8" ht="13.5">
      <c r="A103" s="929"/>
      <c r="B103" s="929"/>
      <c r="C103" s="929"/>
      <c r="D103" s="929"/>
      <c r="E103" s="929"/>
      <c r="F103" s="929"/>
      <c r="G103" s="929"/>
      <c r="H103" s="929"/>
    </row>
  </sheetData>
  <sheetProtection/>
  <mergeCells count="11">
    <mergeCell ref="A102:H103"/>
    <mergeCell ref="A49:G51"/>
    <mergeCell ref="H49:L51"/>
    <mergeCell ref="A73:M74"/>
    <mergeCell ref="A75:G77"/>
    <mergeCell ref="H75:M77"/>
    <mergeCell ref="A21:L22"/>
    <mergeCell ref="A23:G24"/>
    <mergeCell ref="H23:N25"/>
    <mergeCell ref="A47:N48"/>
    <mergeCell ref="A100:G10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V29"/>
  <sheetViews>
    <sheetView zoomScalePageLayoutView="0" workbookViewId="0" topLeftCell="A13">
      <selection activeCell="E28" sqref="E28"/>
    </sheetView>
  </sheetViews>
  <sheetFormatPr defaultColWidth="16.375" defaultRowHeight="19.5" customHeight="1"/>
  <cols>
    <col min="1" max="1" width="1.00390625" style="136" customWidth="1"/>
    <col min="2" max="2" width="7.375" style="136" customWidth="1"/>
    <col min="3" max="3" width="16.25390625" style="136" customWidth="1"/>
    <col min="4" max="5" width="16.75390625" style="136" customWidth="1"/>
    <col min="6" max="7" width="16.50390625" style="136" customWidth="1"/>
    <col min="8" max="17" width="16.00390625" style="136" customWidth="1"/>
    <col min="18" max="16384" width="16.375" style="136" customWidth="1"/>
  </cols>
  <sheetData>
    <row r="1" spans="1:18" ht="30" customHeight="1">
      <c r="A1" s="137"/>
      <c r="B1" s="931" t="s">
        <v>228</v>
      </c>
      <c r="C1" s="931"/>
      <c r="D1" s="931"/>
      <c r="E1" s="931"/>
      <c r="F1" s="931"/>
      <c r="G1" s="931"/>
      <c r="H1" s="931"/>
      <c r="I1" s="931"/>
      <c r="J1" s="137"/>
      <c r="K1" s="137"/>
      <c r="L1" s="137"/>
      <c r="M1" s="137"/>
      <c r="N1" s="137"/>
      <c r="O1" s="137"/>
      <c r="P1" s="137"/>
      <c r="Q1" s="137"/>
      <c r="R1" s="137"/>
    </row>
    <row r="2" ht="18" customHeight="1">
      <c r="A2" s="137"/>
    </row>
    <row r="3" spans="1:22" ht="18" customHeight="1">
      <c r="A3" s="137"/>
      <c r="B3" s="138"/>
      <c r="C3" s="139" t="s">
        <v>229</v>
      </c>
      <c r="D3" s="139" t="s">
        <v>229</v>
      </c>
      <c r="E3" s="139" t="s">
        <v>229</v>
      </c>
      <c r="F3" s="139" t="s">
        <v>230</v>
      </c>
      <c r="G3" s="139" t="s">
        <v>229</v>
      </c>
      <c r="H3" s="139" t="s">
        <v>229</v>
      </c>
      <c r="I3" s="139" t="s">
        <v>229</v>
      </c>
      <c r="J3" s="139" t="s">
        <v>229</v>
      </c>
      <c r="K3" s="139" t="s">
        <v>229</v>
      </c>
      <c r="L3" s="139" t="s">
        <v>229</v>
      </c>
      <c r="M3" s="201" t="s">
        <v>229</v>
      </c>
      <c r="N3" s="201" t="s">
        <v>229</v>
      </c>
      <c r="O3" s="201" t="s">
        <v>229</v>
      </c>
      <c r="P3" s="201" t="s">
        <v>231</v>
      </c>
      <c r="Q3" s="201" t="s">
        <v>231</v>
      </c>
      <c r="R3" s="201" t="s">
        <v>231</v>
      </c>
      <c r="S3" s="201" t="s">
        <v>231</v>
      </c>
      <c r="T3" s="224" t="s">
        <v>231</v>
      </c>
      <c r="U3" s="195"/>
      <c r="V3" s="195"/>
    </row>
    <row r="4" spans="2:22" ht="24" customHeight="1">
      <c r="B4" s="140"/>
      <c r="C4" s="141" t="s">
        <v>232</v>
      </c>
      <c r="D4" s="141" t="s">
        <v>233</v>
      </c>
      <c r="E4" s="141" t="s">
        <v>234</v>
      </c>
      <c r="F4" s="141" t="s">
        <v>235</v>
      </c>
      <c r="G4" s="141" t="s">
        <v>236</v>
      </c>
      <c r="H4" s="141" t="s">
        <v>237</v>
      </c>
      <c r="I4" s="202" t="s">
        <v>238</v>
      </c>
      <c r="J4" s="202" t="s">
        <v>239</v>
      </c>
      <c r="K4" s="202" t="s">
        <v>240</v>
      </c>
      <c r="L4" s="202" t="s">
        <v>241</v>
      </c>
      <c r="M4" s="202" t="s">
        <v>242</v>
      </c>
      <c r="N4" s="202" t="s">
        <v>243</v>
      </c>
      <c r="O4" s="202" t="s">
        <v>244</v>
      </c>
      <c r="P4" s="202" t="s">
        <v>245</v>
      </c>
      <c r="Q4" s="225" t="s">
        <v>246</v>
      </c>
      <c r="R4" s="226" t="s">
        <v>247</v>
      </c>
      <c r="S4" s="226" t="s">
        <v>248</v>
      </c>
      <c r="T4" s="227" t="s">
        <v>249</v>
      </c>
      <c r="U4" s="228"/>
      <c r="V4" s="228"/>
    </row>
    <row r="5" spans="2:22" ht="24" customHeight="1">
      <c r="B5" s="140"/>
      <c r="C5" s="142" t="s">
        <v>250</v>
      </c>
      <c r="D5" s="142" t="s">
        <v>251</v>
      </c>
      <c r="E5" s="143" t="s">
        <v>252</v>
      </c>
      <c r="F5" s="143" t="s">
        <v>253</v>
      </c>
      <c r="G5" s="143" t="s">
        <v>254</v>
      </c>
      <c r="H5" s="143" t="s">
        <v>255</v>
      </c>
      <c r="I5" s="143" t="s">
        <v>256</v>
      </c>
      <c r="J5" s="143" t="s">
        <v>257</v>
      </c>
      <c r="K5" s="143" t="s">
        <v>258</v>
      </c>
      <c r="L5" s="143" t="s">
        <v>259</v>
      </c>
      <c r="M5" s="143"/>
      <c r="N5" s="143"/>
      <c r="O5" s="203"/>
      <c r="P5" s="203"/>
      <c r="Q5" s="229"/>
      <c r="R5" s="229"/>
      <c r="S5" s="229"/>
      <c r="T5" s="230"/>
      <c r="U5" s="231"/>
      <c r="V5" s="231"/>
    </row>
    <row r="6" spans="1:22" ht="28.5" customHeight="1">
      <c r="A6" s="144"/>
      <c r="B6" s="145" t="s">
        <v>44</v>
      </c>
      <c r="C6" s="146" t="s">
        <v>260</v>
      </c>
      <c r="D6" s="147" t="s">
        <v>261</v>
      </c>
      <c r="E6" s="148" t="s">
        <v>262</v>
      </c>
      <c r="F6" s="149" t="s">
        <v>49</v>
      </c>
      <c r="G6" s="150" t="s">
        <v>263</v>
      </c>
      <c r="H6" s="150" t="s">
        <v>263</v>
      </c>
      <c r="I6" s="204" t="s">
        <v>263</v>
      </c>
      <c r="J6" s="205" t="s">
        <v>263</v>
      </c>
      <c r="K6" s="204" t="s">
        <v>264</v>
      </c>
      <c r="L6" s="205" t="s">
        <v>263</v>
      </c>
      <c r="M6" s="204" t="s">
        <v>264</v>
      </c>
      <c r="N6" s="205" t="s">
        <v>264</v>
      </c>
      <c r="O6" s="205" t="s">
        <v>265</v>
      </c>
      <c r="P6" s="204" t="s">
        <v>265</v>
      </c>
      <c r="Q6" s="205" t="s">
        <v>263</v>
      </c>
      <c r="R6" s="204" t="s">
        <v>263</v>
      </c>
      <c r="S6" s="232" t="s">
        <v>266</v>
      </c>
      <c r="T6" s="233" t="s">
        <v>267</v>
      </c>
      <c r="U6" s="234"/>
      <c r="V6" s="234"/>
    </row>
    <row r="7" spans="2:20" ht="24" customHeight="1">
      <c r="B7" s="140"/>
      <c r="C7" s="151" t="s">
        <v>268</v>
      </c>
      <c r="D7" s="152" t="s">
        <v>269</v>
      </c>
      <c r="E7" s="153" t="s">
        <v>270</v>
      </c>
      <c r="F7" s="154" t="s">
        <v>271</v>
      </c>
      <c r="G7" s="155" t="s">
        <v>272</v>
      </c>
      <c r="H7" s="155" t="s">
        <v>272</v>
      </c>
      <c r="I7" s="153" t="s">
        <v>272</v>
      </c>
      <c r="J7" s="206" t="s">
        <v>272</v>
      </c>
      <c r="K7" s="153" t="s">
        <v>273</v>
      </c>
      <c r="L7" s="206" t="s">
        <v>272</v>
      </c>
      <c r="M7" s="153" t="s">
        <v>273</v>
      </c>
      <c r="N7" s="206" t="s">
        <v>273</v>
      </c>
      <c r="O7" s="206" t="s">
        <v>274</v>
      </c>
      <c r="P7" s="207" t="s">
        <v>275</v>
      </c>
      <c r="Q7" s="220" t="s">
        <v>272</v>
      </c>
      <c r="R7" s="207" t="s">
        <v>276</v>
      </c>
      <c r="S7" s="220" t="s">
        <v>277</v>
      </c>
      <c r="T7" s="235" t="s">
        <v>278</v>
      </c>
    </row>
    <row r="8" spans="2:20" ht="24" customHeight="1">
      <c r="B8" s="140"/>
      <c r="C8" s="151" t="s">
        <v>279</v>
      </c>
      <c r="D8" s="151" t="s">
        <v>280</v>
      </c>
      <c r="E8" s="153" t="s">
        <v>281</v>
      </c>
      <c r="F8" s="154" t="s">
        <v>282</v>
      </c>
      <c r="G8" s="155" t="s">
        <v>283</v>
      </c>
      <c r="H8" s="155" t="s">
        <v>283</v>
      </c>
      <c r="I8" s="155" t="s">
        <v>283</v>
      </c>
      <c r="J8" s="206" t="s">
        <v>284</v>
      </c>
      <c r="K8" s="153" t="s">
        <v>274</v>
      </c>
      <c r="L8" s="206" t="s">
        <v>285</v>
      </c>
      <c r="M8" s="153" t="s">
        <v>286</v>
      </c>
      <c r="N8" s="206" t="s">
        <v>286</v>
      </c>
      <c r="O8" s="206" t="s">
        <v>275</v>
      </c>
      <c r="P8" s="207" t="s">
        <v>274</v>
      </c>
      <c r="Q8" s="220" t="s">
        <v>287</v>
      </c>
      <c r="R8" s="207" t="s">
        <v>288</v>
      </c>
      <c r="S8" s="220" t="s">
        <v>289</v>
      </c>
      <c r="T8" s="235" t="s">
        <v>289</v>
      </c>
    </row>
    <row r="9" spans="2:20" ht="24" customHeight="1">
      <c r="B9" s="140"/>
      <c r="C9" s="151" t="s">
        <v>290</v>
      </c>
      <c r="D9" s="151" t="s">
        <v>291</v>
      </c>
      <c r="E9" s="153" t="s">
        <v>292</v>
      </c>
      <c r="F9" s="154" t="s">
        <v>293</v>
      </c>
      <c r="G9" s="155" t="s">
        <v>285</v>
      </c>
      <c r="H9" s="155" t="s">
        <v>285</v>
      </c>
      <c r="I9" s="153" t="s">
        <v>285</v>
      </c>
      <c r="J9" s="206" t="s">
        <v>285</v>
      </c>
      <c r="K9" s="153" t="s">
        <v>275</v>
      </c>
      <c r="L9" s="208" t="s">
        <v>294</v>
      </c>
      <c r="M9" s="153" t="s">
        <v>274</v>
      </c>
      <c r="N9" s="206" t="s">
        <v>274</v>
      </c>
      <c r="O9" s="206" t="s">
        <v>295</v>
      </c>
      <c r="P9" s="207" t="s">
        <v>296</v>
      </c>
      <c r="Q9" s="220" t="s">
        <v>284</v>
      </c>
      <c r="R9" s="207" t="s">
        <v>297</v>
      </c>
      <c r="S9" s="220" t="s">
        <v>278</v>
      </c>
      <c r="T9" s="235" t="s">
        <v>298</v>
      </c>
    </row>
    <row r="10" spans="2:20" ht="24" customHeight="1">
      <c r="B10" s="140"/>
      <c r="C10" s="151" t="s">
        <v>299</v>
      </c>
      <c r="D10" s="151" t="s">
        <v>300</v>
      </c>
      <c r="E10" s="153" t="s">
        <v>301</v>
      </c>
      <c r="F10" s="154" t="s">
        <v>302</v>
      </c>
      <c r="G10" s="155" t="s">
        <v>303</v>
      </c>
      <c r="H10" s="155" t="s">
        <v>303</v>
      </c>
      <c r="I10" s="153" t="s">
        <v>303</v>
      </c>
      <c r="J10" s="206" t="s">
        <v>303</v>
      </c>
      <c r="K10" s="153" t="s">
        <v>304</v>
      </c>
      <c r="L10" s="209" t="s">
        <v>303</v>
      </c>
      <c r="M10" s="153" t="s">
        <v>305</v>
      </c>
      <c r="N10" s="206" t="s">
        <v>306</v>
      </c>
      <c r="O10" s="206" t="s">
        <v>307</v>
      </c>
      <c r="P10" s="207" t="s">
        <v>307</v>
      </c>
      <c r="Q10" s="220" t="s">
        <v>303</v>
      </c>
      <c r="R10" s="207" t="s">
        <v>308</v>
      </c>
      <c r="S10" s="220" t="s">
        <v>309</v>
      </c>
      <c r="T10" s="235" t="s">
        <v>310</v>
      </c>
    </row>
    <row r="11" spans="2:20" ht="24" customHeight="1">
      <c r="B11" s="140"/>
      <c r="C11" s="156" t="s">
        <v>171</v>
      </c>
      <c r="D11" s="151" t="s">
        <v>311</v>
      </c>
      <c r="E11" s="153" t="s">
        <v>312</v>
      </c>
      <c r="F11" s="154" t="s">
        <v>313</v>
      </c>
      <c r="G11" s="155" t="s">
        <v>314</v>
      </c>
      <c r="H11" s="155" t="s">
        <v>314</v>
      </c>
      <c r="I11" s="153" t="s">
        <v>314</v>
      </c>
      <c r="J11" s="206" t="s">
        <v>314</v>
      </c>
      <c r="K11" s="210" t="s">
        <v>315</v>
      </c>
      <c r="L11" s="206" t="s">
        <v>314</v>
      </c>
      <c r="M11" s="153" t="s">
        <v>304</v>
      </c>
      <c r="N11" s="206" t="s">
        <v>304</v>
      </c>
      <c r="O11" s="206" t="s">
        <v>304</v>
      </c>
      <c r="P11" s="207" t="s">
        <v>316</v>
      </c>
      <c r="Q11" s="220" t="s">
        <v>317</v>
      </c>
      <c r="R11" s="207" t="s">
        <v>318</v>
      </c>
      <c r="S11" s="220" t="s">
        <v>319</v>
      </c>
      <c r="T11" s="235" t="s">
        <v>319</v>
      </c>
    </row>
    <row r="12" spans="2:20" ht="24" customHeight="1">
      <c r="B12" s="157"/>
      <c r="C12" s="158" t="s">
        <v>170</v>
      </c>
      <c r="D12" s="159" t="s">
        <v>320</v>
      </c>
      <c r="E12" s="160" t="s">
        <v>321</v>
      </c>
      <c r="F12" s="161" t="s">
        <v>322</v>
      </c>
      <c r="G12" s="162" t="s">
        <v>323</v>
      </c>
      <c r="H12" s="163" t="s">
        <v>324</v>
      </c>
      <c r="I12" s="162" t="s">
        <v>323</v>
      </c>
      <c r="J12" s="163" t="s">
        <v>323</v>
      </c>
      <c r="K12" s="175" t="s">
        <v>307</v>
      </c>
      <c r="L12" s="163" t="s">
        <v>325</v>
      </c>
      <c r="M12" s="175" t="s">
        <v>307</v>
      </c>
      <c r="N12" s="211" t="s">
        <v>307</v>
      </c>
      <c r="O12" s="211" t="s">
        <v>326</v>
      </c>
      <c r="P12" s="162" t="s">
        <v>327</v>
      </c>
      <c r="Q12" s="163" t="s">
        <v>328</v>
      </c>
      <c r="R12" s="162" t="s">
        <v>325</v>
      </c>
      <c r="S12" s="163" t="s">
        <v>310</v>
      </c>
      <c r="T12" s="236" t="s">
        <v>329</v>
      </c>
    </row>
    <row r="13" spans="2:20" ht="27" customHeight="1">
      <c r="B13" s="164" t="s">
        <v>330</v>
      </c>
      <c r="C13" s="165" t="s">
        <v>331</v>
      </c>
      <c r="D13" s="166" t="s">
        <v>262</v>
      </c>
      <c r="E13" s="167" t="s">
        <v>332</v>
      </c>
      <c r="F13" s="168" t="s">
        <v>333</v>
      </c>
      <c r="G13" s="169" t="s">
        <v>334</v>
      </c>
      <c r="H13" s="170" t="s">
        <v>335</v>
      </c>
      <c r="I13" s="212" t="s">
        <v>336</v>
      </c>
      <c r="J13" s="213" t="s">
        <v>264</v>
      </c>
      <c r="K13" s="214" t="s">
        <v>337</v>
      </c>
      <c r="L13" s="213" t="s">
        <v>264</v>
      </c>
      <c r="M13" s="214" t="s">
        <v>263</v>
      </c>
      <c r="N13" s="213" t="s">
        <v>263</v>
      </c>
      <c r="O13" s="213" t="s">
        <v>263</v>
      </c>
      <c r="P13" s="214" t="s">
        <v>263</v>
      </c>
      <c r="Q13" s="213" t="s">
        <v>338</v>
      </c>
      <c r="R13" s="214" t="s">
        <v>339</v>
      </c>
      <c r="S13" s="237" t="s">
        <v>340</v>
      </c>
      <c r="T13" s="238" t="s">
        <v>341</v>
      </c>
    </row>
    <row r="14" spans="1:20" ht="24" customHeight="1">
      <c r="A14" s="144"/>
      <c r="B14" s="171"/>
      <c r="C14" s="152" t="s">
        <v>269</v>
      </c>
      <c r="D14" s="151" t="s">
        <v>270</v>
      </c>
      <c r="E14" s="172" t="s">
        <v>342</v>
      </c>
      <c r="F14" s="154" t="s">
        <v>273</v>
      </c>
      <c r="G14" s="155" t="s">
        <v>343</v>
      </c>
      <c r="H14" s="155" t="s">
        <v>344</v>
      </c>
      <c r="I14" s="153" t="s">
        <v>271</v>
      </c>
      <c r="J14" s="206" t="s">
        <v>275</v>
      </c>
      <c r="K14" s="153" t="s">
        <v>272</v>
      </c>
      <c r="L14" s="206" t="s">
        <v>273</v>
      </c>
      <c r="M14" s="153" t="s">
        <v>272</v>
      </c>
      <c r="N14" s="206" t="s">
        <v>272</v>
      </c>
      <c r="O14" s="206" t="s">
        <v>272</v>
      </c>
      <c r="P14" s="207" t="s">
        <v>272</v>
      </c>
      <c r="Q14" s="220" t="s">
        <v>345</v>
      </c>
      <c r="R14" s="207" t="s">
        <v>346</v>
      </c>
      <c r="S14" s="220" t="s">
        <v>347</v>
      </c>
      <c r="T14" s="235" t="s">
        <v>348</v>
      </c>
    </row>
    <row r="15" spans="2:20" ht="24" customHeight="1">
      <c r="B15" s="140"/>
      <c r="C15" s="151" t="s">
        <v>280</v>
      </c>
      <c r="D15" s="151" t="s">
        <v>349</v>
      </c>
      <c r="E15" s="153" t="s">
        <v>280</v>
      </c>
      <c r="F15" s="154" t="s">
        <v>274</v>
      </c>
      <c r="G15" s="155" t="s">
        <v>350</v>
      </c>
      <c r="H15" s="155" t="s">
        <v>351</v>
      </c>
      <c r="I15" s="153" t="s">
        <v>282</v>
      </c>
      <c r="J15" s="206" t="s">
        <v>273</v>
      </c>
      <c r="K15" s="153" t="s">
        <v>285</v>
      </c>
      <c r="L15" s="206" t="s">
        <v>352</v>
      </c>
      <c r="M15" s="153" t="s">
        <v>285</v>
      </c>
      <c r="N15" s="206" t="s">
        <v>285</v>
      </c>
      <c r="O15" s="206" t="s">
        <v>285</v>
      </c>
      <c r="P15" s="207" t="s">
        <v>287</v>
      </c>
      <c r="Q15" s="220" t="s">
        <v>353</v>
      </c>
      <c r="R15" s="207" t="s">
        <v>354</v>
      </c>
      <c r="S15" s="220" t="s">
        <v>355</v>
      </c>
      <c r="T15" s="235" t="s">
        <v>356</v>
      </c>
    </row>
    <row r="16" spans="2:20" ht="24" customHeight="1">
      <c r="B16" s="140"/>
      <c r="C16" s="151" t="s">
        <v>357</v>
      </c>
      <c r="D16" s="151" t="s">
        <v>358</v>
      </c>
      <c r="E16" s="153" t="s">
        <v>359</v>
      </c>
      <c r="F16" s="154" t="s">
        <v>360</v>
      </c>
      <c r="G16" s="155" t="s">
        <v>361</v>
      </c>
      <c r="H16" s="155" t="s">
        <v>282</v>
      </c>
      <c r="I16" s="153" t="s">
        <v>362</v>
      </c>
      <c r="J16" s="206" t="s">
        <v>352</v>
      </c>
      <c r="K16" s="210" t="s">
        <v>294</v>
      </c>
      <c r="L16" s="206" t="s">
        <v>360</v>
      </c>
      <c r="M16" s="153" t="s">
        <v>363</v>
      </c>
      <c r="N16" s="206" t="s">
        <v>364</v>
      </c>
      <c r="O16" s="206" t="s">
        <v>361</v>
      </c>
      <c r="P16" s="207" t="s">
        <v>365</v>
      </c>
      <c r="Q16" s="220" t="s">
        <v>366</v>
      </c>
      <c r="R16" s="207" t="s">
        <v>367</v>
      </c>
      <c r="S16" s="220" t="s">
        <v>368</v>
      </c>
      <c r="T16" s="235" t="s">
        <v>369</v>
      </c>
    </row>
    <row r="17" spans="2:20" ht="24" customHeight="1">
      <c r="B17" s="140"/>
      <c r="C17" s="151" t="s">
        <v>91</v>
      </c>
      <c r="D17" s="151" t="s">
        <v>370</v>
      </c>
      <c r="E17" s="153" t="s">
        <v>371</v>
      </c>
      <c r="F17" s="154" t="s">
        <v>372</v>
      </c>
      <c r="G17" s="155" t="s">
        <v>373</v>
      </c>
      <c r="H17" s="155" t="s">
        <v>374</v>
      </c>
      <c r="I17" s="153" t="s">
        <v>302</v>
      </c>
      <c r="J17" s="206" t="s">
        <v>307</v>
      </c>
      <c r="K17" s="153" t="s">
        <v>303</v>
      </c>
      <c r="L17" s="206" t="s">
        <v>305</v>
      </c>
      <c r="M17" s="153" t="s">
        <v>303</v>
      </c>
      <c r="N17" s="206" t="s">
        <v>303</v>
      </c>
      <c r="O17" s="206" t="s">
        <v>322</v>
      </c>
      <c r="P17" s="207" t="s">
        <v>375</v>
      </c>
      <c r="Q17" s="220" t="s">
        <v>376</v>
      </c>
      <c r="R17" s="207" t="s">
        <v>377</v>
      </c>
      <c r="S17" s="220" t="s">
        <v>307</v>
      </c>
      <c r="T17" s="235" t="s">
        <v>307</v>
      </c>
    </row>
    <row r="18" spans="2:20" ht="24" customHeight="1">
      <c r="B18" s="140"/>
      <c r="C18" s="151" t="s">
        <v>378</v>
      </c>
      <c r="D18" s="151" t="s">
        <v>379</v>
      </c>
      <c r="E18" s="153" t="s">
        <v>311</v>
      </c>
      <c r="F18" s="173" t="s">
        <v>326</v>
      </c>
      <c r="G18" s="155" t="s">
        <v>380</v>
      </c>
      <c r="H18" s="155" t="s">
        <v>381</v>
      </c>
      <c r="I18" s="153" t="s">
        <v>313</v>
      </c>
      <c r="J18" s="215" t="s">
        <v>315</v>
      </c>
      <c r="K18" s="153" t="s">
        <v>314</v>
      </c>
      <c r="L18" s="215" t="s">
        <v>382</v>
      </c>
      <c r="M18" s="153" t="s">
        <v>322</v>
      </c>
      <c r="N18" s="206" t="s">
        <v>314</v>
      </c>
      <c r="O18" s="206" t="s">
        <v>303</v>
      </c>
      <c r="P18" s="207" t="s">
        <v>317</v>
      </c>
      <c r="Q18" s="220" t="s">
        <v>383</v>
      </c>
      <c r="R18" s="207" t="s">
        <v>384</v>
      </c>
      <c r="S18" s="220" t="s">
        <v>385</v>
      </c>
      <c r="T18" s="235" t="s">
        <v>386</v>
      </c>
    </row>
    <row r="19" spans="2:20" ht="24" customHeight="1">
      <c r="B19" s="157"/>
      <c r="C19" s="159" t="s">
        <v>92</v>
      </c>
      <c r="D19" s="174" t="s">
        <v>301</v>
      </c>
      <c r="E19" s="175" t="s">
        <v>387</v>
      </c>
      <c r="F19" s="161" t="s">
        <v>307</v>
      </c>
      <c r="G19" s="175" t="s">
        <v>388</v>
      </c>
      <c r="H19" s="176" t="s">
        <v>389</v>
      </c>
      <c r="I19" s="175" t="s">
        <v>390</v>
      </c>
      <c r="J19" s="211" t="s">
        <v>391</v>
      </c>
      <c r="K19" s="162" t="s">
        <v>392</v>
      </c>
      <c r="L19" s="211" t="s">
        <v>307</v>
      </c>
      <c r="M19" s="175" t="s">
        <v>393</v>
      </c>
      <c r="N19" s="211" t="s">
        <v>328</v>
      </c>
      <c r="O19" s="211" t="s">
        <v>314</v>
      </c>
      <c r="P19" s="162" t="s">
        <v>322</v>
      </c>
      <c r="Q19" s="163" t="s">
        <v>394</v>
      </c>
      <c r="R19" s="162" t="s">
        <v>395</v>
      </c>
      <c r="S19" s="163" t="s">
        <v>396</v>
      </c>
      <c r="T19" s="236" t="s">
        <v>397</v>
      </c>
    </row>
    <row r="20" spans="1:20" ht="29.25" customHeight="1">
      <c r="A20" s="144"/>
      <c r="B20" s="140" t="s">
        <v>398</v>
      </c>
      <c r="C20" s="177" t="s">
        <v>51</v>
      </c>
      <c r="D20" s="178" t="s">
        <v>260</v>
      </c>
      <c r="E20" s="169" t="s">
        <v>263</v>
      </c>
      <c r="F20" s="169" t="s">
        <v>263</v>
      </c>
      <c r="G20" s="179" t="s">
        <v>262</v>
      </c>
      <c r="H20" s="180" t="s">
        <v>399</v>
      </c>
      <c r="I20" s="212" t="s">
        <v>335</v>
      </c>
      <c r="J20" s="213" t="s">
        <v>400</v>
      </c>
      <c r="K20" s="212" t="s">
        <v>401</v>
      </c>
      <c r="L20" s="180" t="s">
        <v>400</v>
      </c>
      <c r="M20" s="212" t="s">
        <v>402</v>
      </c>
      <c r="N20" s="216" t="s">
        <v>403</v>
      </c>
      <c r="O20" s="216" t="s">
        <v>404</v>
      </c>
      <c r="P20" s="217" t="s">
        <v>405</v>
      </c>
      <c r="Q20" s="180" t="s">
        <v>265</v>
      </c>
      <c r="R20" s="214" t="s">
        <v>338</v>
      </c>
      <c r="S20" s="237" t="s">
        <v>263</v>
      </c>
      <c r="T20" s="239" t="s">
        <v>406</v>
      </c>
    </row>
    <row r="21" spans="1:22" ht="24" customHeight="1">
      <c r="A21" s="144"/>
      <c r="B21" s="181"/>
      <c r="C21" s="151" t="s">
        <v>407</v>
      </c>
      <c r="D21" s="151" t="s">
        <v>268</v>
      </c>
      <c r="E21" s="155" t="s">
        <v>272</v>
      </c>
      <c r="F21" s="155" t="s">
        <v>272</v>
      </c>
      <c r="G21" s="153" t="s">
        <v>270</v>
      </c>
      <c r="H21" s="182" t="s">
        <v>408</v>
      </c>
      <c r="I21" s="153" t="s">
        <v>409</v>
      </c>
      <c r="J21" s="218" t="s">
        <v>410</v>
      </c>
      <c r="K21" s="219" t="s">
        <v>411</v>
      </c>
      <c r="L21" s="218" t="s">
        <v>412</v>
      </c>
      <c r="M21" s="207" t="s">
        <v>282</v>
      </c>
      <c r="N21" s="220" t="s">
        <v>413</v>
      </c>
      <c r="O21" s="220" t="s">
        <v>345</v>
      </c>
      <c r="P21" s="153" t="s">
        <v>414</v>
      </c>
      <c r="Q21" s="206" t="s">
        <v>275</v>
      </c>
      <c r="R21" s="207" t="s">
        <v>345</v>
      </c>
      <c r="S21" s="220" t="s">
        <v>272</v>
      </c>
      <c r="T21" s="235" t="s">
        <v>415</v>
      </c>
      <c r="U21" s="234"/>
      <c r="V21" s="234"/>
    </row>
    <row r="22" spans="2:20" ht="24" customHeight="1">
      <c r="B22" s="140"/>
      <c r="C22" s="183" t="s">
        <v>416</v>
      </c>
      <c r="D22" s="151" t="s">
        <v>279</v>
      </c>
      <c r="E22" s="155" t="s">
        <v>417</v>
      </c>
      <c r="F22" s="155" t="s">
        <v>417</v>
      </c>
      <c r="G22" s="153" t="s">
        <v>281</v>
      </c>
      <c r="H22" s="184" t="s">
        <v>418</v>
      </c>
      <c r="I22" s="153" t="s">
        <v>351</v>
      </c>
      <c r="J22" s="208" t="s">
        <v>419</v>
      </c>
      <c r="K22" s="210" t="s">
        <v>351</v>
      </c>
      <c r="L22" s="208" t="s">
        <v>419</v>
      </c>
      <c r="M22" s="153" t="s">
        <v>408</v>
      </c>
      <c r="N22" s="206" t="s">
        <v>351</v>
      </c>
      <c r="O22" s="206" t="s">
        <v>420</v>
      </c>
      <c r="P22" s="207" t="s">
        <v>421</v>
      </c>
      <c r="Q22" s="206" t="s">
        <v>274</v>
      </c>
      <c r="R22" s="207" t="s">
        <v>353</v>
      </c>
      <c r="S22" s="220" t="s">
        <v>421</v>
      </c>
      <c r="T22" s="235" t="s">
        <v>422</v>
      </c>
    </row>
    <row r="23" spans="2:20" ht="24" customHeight="1">
      <c r="B23" s="140"/>
      <c r="C23" s="185" t="s">
        <v>136</v>
      </c>
      <c r="D23" s="151" t="s">
        <v>290</v>
      </c>
      <c r="E23" s="155" t="s">
        <v>284</v>
      </c>
      <c r="F23" s="155" t="s">
        <v>285</v>
      </c>
      <c r="G23" s="153" t="s">
        <v>292</v>
      </c>
      <c r="H23" s="186" t="s">
        <v>423</v>
      </c>
      <c r="I23" s="153" t="s">
        <v>424</v>
      </c>
      <c r="J23" s="208" t="s">
        <v>294</v>
      </c>
      <c r="K23" s="153" t="s">
        <v>425</v>
      </c>
      <c r="L23" s="206" t="s">
        <v>363</v>
      </c>
      <c r="M23" s="207" t="s">
        <v>287</v>
      </c>
      <c r="N23" s="220" t="s">
        <v>426</v>
      </c>
      <c r="O23" s="220" t="s">
        <v>353</v>
      </c>
      <c r="P23" s="207" t="s">
        <v>285</v>
      </c>
      <c r="Q23" s="206" t="s">
        <v>427</v>
      </c>
      <c r="R23" s="207" t="s">
        <v>366</v>
      </c>
      <c r="S23" s="220" t="s">
        <v>285</v>
      </c>
      <c r="T23" s="235" t="s">
        <v>428</v>
      </c>
    </row>
    <row r="24" spans="2:20" ht="24" customHeight="1">
      <c r="B24" s="140"/>
      <c r="C24" s="185" t="s">
        <v>429</v>
      </c>
      <c r="D24" s="151" t="s">
        <v>299</v>
      </c>
      <c r="E24" s="155" t="s">
        <v>303</v>
      </c>
      <c r="F24" s="155" t="s">
        <v>303</v>
      </c>
      <c r="G24" s="153" t="s">
        <v>301</v>
      </c>
      <c r="H24" s="186" t="s">
        <v>430</v>
      </c>
      <c r="I24" s="153" t="s">
        <v>374</v>
      </c>
      <c r="J24" s="206" t="s">
        <v>431</v>
      </c>
      <c r="K24" s="153" t="s">
        <v>381</v>
      </c>
      <c r="L24" s="206" t="s">
        <v>432</v>
      </c>
      <c r="M24" s="207" t="s">
        <v>433</v>
      </c>
      <c r="N24" s="220" t="s">
        <v>434</v>
      </c>
      <c r="O24" s="220" t="s">
        <v>376</v>
      </c>
      <c r="P24" s="153" t="s">
        <v>432</v>
      </c>
      <c r="Q24" s="206" t="s">
        <v>435</v>
      </c>
      <c r="R24" s="207" t="s">
        <v>376</v>
      </c>
      <c r="S24" s="220" t="s">
        <v>303</v>
      </c>
      <c r="T24" s="235" t="s">
        <v>436</v>
      </c>
    </row>
    <row r="25" spans="2:20" ht="24" customHeight="1">
      <c r="B25" s="140"/>
      <c r="C25" s="185" t="s">
        <v>437</v>
      </c>
      <c r="D25" s="187" t="s">
        <v>438</v>
      </c>
      <c r="E25" s="188" t="s">
        <v>323</v>
      </c>
      <c r="F25" s="155" t="s">
        <v>314</v>
      </c>
      <c r="G25" s="153" t="s">
        <v>312</v>
      </c>
      <c r="H25" s="184" t="s">
        <v>439</v>
      </c>
      <c r="I25" s="153" t="s">
        <v>381</v>
      </c>
      <c r="J25" s="218" t="s">
        <v>440</v>
      </c>
      <c r="K25" s="219" t="s">
        <v>441</v>
      </c>
      <c r="L25" s="218" t="s">
        <v>442</v>
      </c>
      <c r="M25" s="207" t="s">
        <v>430</v>
      </c>
      <c r="N25" s="220" t="s">
        <v>381</v>
      </c>
      <c r="O25" s="220" t="s">
        <v>394</v>
      </c>
      <c r="P25" s="153" t="s">
        <v>443</v>
      </c>
      <c r="Q25" s="206" t="s">
        <v>444</v>
      </c>
      <c r="R25" s="207" t="s">
        <v>445</v>
      </c>
      <c r="S25" s="220" t="s">
        <v>446</v>
      </c>
      <c r="T25" s="235" t="s">
        <v>447</v>
      </c>
    </row>
    <row r="26" spans="2:22" ht="24" customHeight="1">
      <c r="B26" s="189"/>
      <c r="C26" s="185" t="s">
        <v>137</v>
      </c>
      <c r="D26" s="190" t="s">
        <v>170</v>
      </c>
      <c r="E26" s="191" t="s">
        <v>373</v>
      </c>
      <c r="F26" s="192" t="s">
        <v>323</v>
      </c>
      <c r="G26" s="193" t="s">
        <v>321</v>
      </c>
      <c r="H26" s="194" t="s">
        <v>448</v>
      </c>
      <c r="I26" s="221" t="s">
        <v>389</v>
      </c>
      <c r="J26" s="176" t="s">
        <v>374</v>
      </c>
      <c r="K26" s="221" t="s">
        <v>449</v>
      </c>
      <c r="L26" s="176" t="s">
        <v>393</v>
      </c>
      <c r="M26" s="222" t="s">
        <v>448</v>
      </c>
      <c r="N26" s="223" t="s">
        <v>390</v>
      </c>
      <c r="O26" s="223" t="s">
        <v>445</v>
      </c>
      <c r="P26" s="221" t="s">
        <v>314</v>
      </c>
      <c r="Q26" s="176" t="s">
        <v>316</v>
      </c>
      <c r="R26" s="222" t="s">
        <v>394</v>
      </c>
      <c r="S26" s="223" t="s">
        <v>450</v>
      </c>
      <c r="T26" s="240" t="s">
        <v>451</v>
      </c>
      <c r="U26" s="195"/>
      <c r="V26" s="195"/>
    </row>
    <row r="27" spans="2:22" ht="13.5" customHeight="1">
      <c r="B27" s="195"/>
      <c r="C27" s="196"/>
      <c r="D27" s="197"/>
      <c r="E27" s="195"/>
      <c r="F27" s="195"/>
      <c r="G27" s="195"/>
      <c r="H27" s="198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</row>
    <row r="28" spans="2:22" ht="13.5" customHeight="1">
      <c r="B28" s="195"/>
      <c r="C28" s="199"/>
      <c r="D28" s="200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241"/>
      <c r="S28" s="195"/>
      <c r="T28" s="195"/>
      <c r="U28" s="195"/>
      <c r="V28" s="195"/>
    </row>
    <row r="29" spans="3:4" ht="19.5" customHeight="1">
      <c r="C29" s="199"/>
      <c r="D29" s="200"/>
    </row>
  </sheetData>
  <sheetProtection selectLockedCells="1" selectUnlockedCells="1"/>
  <mergeCells count="1">
    <mergeCell ref="B1:I1"/>
  </mergeCells>
  <printOptions/>
  <pageMargins left="0" right="0" top="0.98" bottom="0.28" header="0.51" footer="0.51"/>
  <pageSetup firstPageNumber="1" useFirstPageNumber="1" horizontalDpi="300" verticalDpi="300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58"/>
  <sheetViews>
    <sheetView zoomScaleSheetLayoutView="100" zoomScalePageLayoutView="0" workbookViewId="0" topLeftCell="A220">
      <selection activeCell="C220" sqref="C1:P16384"/>
    </sheetView>
  </sheetViews>
  <sheetFormatPr defaultColWidth="16.125" defaultRowHeight="13.5" customHeight="1"/>
  <cols>
    <col min="1" max="2" width="8.00390625" style="18" customWidth="1"/>
    <col min="3" max="9" width="1.37890625" style="18" hidden="1" customWidth="1"/>
    <col min="10" max="11" width="0.6171875" style="19" hidden="1" customWidth="1"/>
    <col min="12" max="14" width="0.6171875" style="18" hidden="1" customWidth="1"/>
    <col min="15" max="15" width="19.25390625" style="18" hidden="1" customWidth="1"/>
    <col min="16" max="16" width="16.125" style="18" hidden="1" customWidth="1"/>
    <col min="17" max="16384" width="16.125" style="18" customWidth="1"/>
  </cols>
  <sheetData>
    <row r="1" spans="2:12" ht="13.5">
      <c r="B1" s="934" t="s">
        <v>452</v>
      </c>
      <c r="C1" s="934"/>
      <c r="D1" s="935" t="s">
        <v>453</v>
      </c>
      <c r="E1" s="935"/>
      <c r="F1" s="935"/>
      <c r="G1" s="935"/>
      <c r="H1" s="18" t="s">
        <v>454</v>
      </c>
      <c r="I1" s="937" t="s">
        <v>455</v>
      </c>
      <c r="J1" s="937"/>
      <c r="K1" s="937"/>
      <c r="L1" s="24"/>
    </row>
    <row r="2" spans="2:12" ht="13.5">
      <c r="B2" s="934"/>
      <c r="C2" s="934"/>
      <c r="D2" s="935"/>
      <c r="E2" s="935"/>
      <c r="F2" s="935"/>
      <c r="G2" s="935"/>
      <c r="H2" s="21">
        <f>COUNTIF($M$12:$M$23,"東近江市")</f>
        <v>0</v>
      </c>
      <c r="I2" s="938">
        <f>(H2/RIGHT(A19,2))</f>
        <v>0</v>
      </c>
      <c r="J2" s="938"/>
      <c r="K2" s="938"/>
      <c r="L2" s="24"/>
    </row>
    <row r="3" spans="2:12" ht="13.5">
      <c r="B3" s="22" t="s">
        <v>456</v>
      </c>
      <c r="C3" s="22"/>
      <c r="D3" s="23" t="s">
        <v>457</v>
      </c>
      <c r="F3" s="24">
        <f>A3</f>
        <v>0</v>
      </c>
      <c r="K3" s="40">
        <f>IF(J3="","",(2012-J3))</f>
      </c>
      <c r="L3" s="24"/>
    </row>
    <row r="4" spans="2:12" ht="13.5">
      <c r="B4" s="932" t="s">
        <v>458</v>
      </c>
      <c r="C4" s="932"/>
      <c r="D4" s="18" t="s">
        <v>459</v>
      </c>
      <c r="F4" s="24">
        <f>A4</f>
        <v>0</v>
      </c>
      <c r="K4" s="40">
        <f>IF(J4="","",(2012-J4))</f>
      </c>
      <c r="L4" s="24">
        <f>IF(G4="","",IF(COUNTIF($G$5:$G$537,G4)&gt;1,"2重登録","OK"))</f>
      </c>
    </row>
    <row r="5" spans="1:13" ht="13.5">
      <c r="A5" s="18" t="s">
        <v>460</v>
      </c>
      <c r="B5" s="22" t="s">
        <v>461</v>
      </c>
      <c r="C5" s="22" t="s">
        <v>462</v>
      </c>
      <c r="D5" s="18" t="str">
        <f>$B$3</f>
        <v>アビック</v>
      </c>
      <c r="F5" s="24" t="str">
        <f>A5</f>
        <v>あ０１</v>
      </c>
      <c r="G5" s="18" t="str">
        <f aca="true" t="shared" si="0" ref="G5:G19">B5&amp;C5</f>
        <v>水野圭補</v>
      </c>
      <c r="H5" s="26" t="str">
        <f>$B$4</f>
        <v>アビックＢＢ</v>
      </c>
      <c r="I5" s="26" t="s">
        <v>463</v>
      </c>
      <c r="J5" s="41">
        <v>1973</v>
      </c>
      <c r="K5" s="40">
        <f aca="true" t="shared" si="1" ref="K5:K19">IF(J5="","",(2017-J5))</f>
        <v>44</v>
      </c>
      <c r="L5" s="24" t="str">
        <f>IF(G5="","",IF(COUNTIF($G$5:$G$537,G5)&gt;1,"2重登録","OK"))</f>
        <v>OK</v>
      </c>
      <c r="M5" s="22" t="s">
        <v>464</v>
      </c>
    </row>
    <row r="6" spans="1:13" ht="13.5">
      <c r="A6" s="18" t="s">
        <v>126</v>
      </c>
      <c r="B6" s="18" t="s">
        <v>465</v>
      </c>
      <c r="C6" s="18" t="s">
        <v>466</v>
      </c>
      <c r="D6" s="18" t="str">
        <f aca="true" t="shared" si="2" ref="D6:D19">$B$3</f>
        <v>アビック</v>
      </c>
      <c r="F6" s="18" t="str">
        <f>A6</f>
        <v>あ０２</v>
      </c>
      <c r="G6" s="18" t="str">
        <f t="shared" si="0"/>
        <v>青木重之</v>
      </c>
      <c r="H6" s="26" t="str">
        <f aca="true" t="shared" si="3" ref="H6:H19">$B$4</f>
        <v>アビックＢＢ</v>
      </c>
      <c r="I6" s="26" t="s">
        <v>463</v>
      </c>
      <c r="J6" s="19">
        <v>1971</v>
      </c>
      <c r="K6" s="40">
        <f t="shared" si="1"/>
        <v>46</v>
      </c>
      <c r="L6" s="24" t="str">
        <f>IF(G6="","",IF(COUNTIF($G$5:$G$537,G5)&gt;1,"2重登録","OK"))</f>
        <v>OK</v>
      </c>
      <c r="M6" s="22" t="s">
        <v>467</v>
      </c>
    </row>
    <row r="7" spans="1:13" ht="13.5">
      <c r="A7" s="18" t="s">
        <v>468</v>
      </c>
      <c r="B7" s="22" t="s">
        <v>469</v>
      </c>
      <c r="C7" s="22" t="s">
        <v>470</v>
      </c>
      <c r="D7" s="18" t="str">
        <f t="shared" si="2"/>
        <v>アビック</v>
      </c>
      <c r="F7" s="24" t="str">
        <f>A7</f>
        <v>あ０３</v>
      </c>
      <c r="G7" s="18" t="str">
        <f t="shared" si="0"/>
        <v>乾勝彦</v>
      </c>
      <c r="H7" s="26" t="str">
        <f t="shared" si="3"/>
        <v>アビックＢＢ</v>
      </c>
      <c r="I7" s="26" t="s">
        <v>463</v>
      </c>
      <c r="J7" s="41">
        <v>1970</v>
      </c>
      <c r="K7" s="40">
        <f t="shared" si="1"/>
        <v>47</v>
      </c>
      <c r="L7" s="24" t="str">
        <f aca="true" t="shared" si="4" ref="L7:L20">IF(G7="","",IF(COUNTIF($G$5:$G$537,G7)&gt;1,"2重登録","OK"))</f>
        <v>OK</v>
      </c>
      <c r="M7" s="22" t="s">
        <v>471</v>
      </c>
    </row>
    <row r="8" spans="1:13" ht="13.5">
      <c r="A8" s="18" t="s">
        <v>472</v>
      </c>
      <c r="B8" s="22" t="s">
        <v>473</v>
      </c>
      <c r="C8" s="22" t="s">
        <v>474</v>
      </c>
      <c r="D8" s="18" t="str">
        <f t="shared" si="2"/>
        <v>アビック</v>
      </c>
      <c r="F8" s="24" t="str">
        <f aca="true" t="shared" si="5" ref="F8:F19">A8</f>
        <v>あ０４</v>
      </c>
      <c r="G8" s="18" t="str">
        <f t="shared" si="0"/>
        <v>佐藤政之</v>
      </c>
      <c r="H8" s="26" t="str">
        <f t="shared" si="3"/>
        <v>アビックＢＢ</v>
      </c>
      <c r="I8" s="26" t="s">
        <v>463</v>
      </c>
      <c r="J8" s="41">
        <v>1972</v>
      </c>
      <c r="K8" s="40">
        <f t="shared" si="1"/>
        <v>45</v>
      </c>
      <c r="L8" s="24" t="str">
        <f t="shared" si="4"/>
        <v>OK</v>
      </c>
      <c r="M8" s="22" t="s">
        <v>471</v>
      </c>
    </row>
    <row r="9" spans="1:13" ht="13.5">
      <c r="A9" s="18" t="s">
        <v>475</v>
      </c>
      <c r="B9" s="22" t="s">
        <v>476</v>
      </c>
      <c r="C9" s="22" t="s">
        <v>477</v>
      </c>
      <c r="D9" s="18" t="str">
        <f t="shared" si="2"/>
        <v>アビック</v>
      </c>
      <c r="F9" s="24" t="str">
        <f t="shared" si="5"/>
        <v>あ０５</v>
      </c>
      <c r="G9" s="18" t="str">
        <f t="shared" si="0"/>
        <v>中村亨</v>
      </c>
      <c r="H9" s="26" t="str">
        <f t="shared" si="3"/>
        <v>アビックＢＢ</v>
      </c>
      <c r="I9" s="26" t="s">
        <v>463</v>
      </c>
      <c r="J9" s="41">
        <v>1969</v>
      </c>
      <c r="K9" s="40">
        <f t="shared" si="1"/>
        <v>48</v>
      </c>
      <c r="L9" s="24" t="str">
        <f t="shared" si="4"/>
        <v>OK</v>
      </c>
      <c r="M9" s="22" t="s">
        <v>471</v>
      </c>
    </row>
    <row r="10" spans="1:13" ht="13.5">
      <c r="A10" s="18" t="s">
        <v>478</v>
      </c>
      <c r="B10" s="22" t="s">
        <v>479</v>
      </c>
      <c r="C10" s="22" t="s">
        <v>480</v>
      </c>
      <c r="D10" s="18" t="str">
        <f t="shared" si="2"/>
        <v>アビック</v>
      </c>
      <c r="F10" s="24" t="str">
        <f t="shared" si="5"/>
        <v>あ０６</v>
      </c>
      <c r="G10" s="18" t="str">
        <f t="shared" si="0"/>
        <v>谷崎真也</v>
      </c>
      <c r="H10" s="26" t="str">
        <f t="shared" si="3"/>
        <v>アビックＢＢ</v>
      </c>
      <c r="I10" s="26" t="s">
        <v>463</v>
      </c>
      <c r="J10" s="41">
        <v>1972</v>
      </c>
      <c r="K10" s="40">
        <f t="shared" si="1"/>
        <v>45</v>
      </c>
      <c r="L10" s="24" t="str">
        <f t="shared" si="4"/>
        <v>OK</v>
      </c>
      <c r="M10" s="22" t="s">
        <v>481</v>
      </c>
    </row>
    <row r="11" spans="1:13" ht="13.5">
      <c r="A11" s="18" t="s">
        <v>120</v>
      </c>
      <c r="B11" s="22" t="s">
        <v>482</v>
      </c>
      <c r="C11" s="22" t="s">
        <v>483</v>
      </c>
      <c r="D11" s="18" t="str">
        <f t="shared" si="2"/>
        <v>アビック</v>
      </c>
      <c r="F11" s="24" t="str">
        <f t="shared" si="5"/>
        <v>あ０７</v>
      </c>
      <c r="G11" s="18" t="str">
        <f t="shared" si="0"/>
        <v>齋田至</v>
      </c>
      <c r="H11" s="26" t="str">
        <f t="shared" si="3"/>
        <v>アビックＢＢ</v>
      </c>
      <c r="I11" s="26" t="s">
        <v>463</v>
      </c>
      <c r="J11" s="41">
        <v>1970</v>
      </c>
      <c r="K11" s="40">
        <f t="shared" si="1"/>
        <v>47</v>
      </c>
      <c r="L11" s="24" t="str">
        <f t="shared" si="4"/>
        <v>OK</v>
      </c>
      <c r="M11" s="22" t="s">
        <v>464</v>
      </c>
    </row>
    <row r="12" spans="1:13" ht="13.5">
      <c r="A12" s="18" t="s">
        <v>121</v>
      </c>
      <c r="B12" s="1" t="s">
        <v>482</v>
      </c>
      <c r="C12" s="1" t="s">
        <v>484</v>
      </c>
      <c r="D12" s="18" t="str">
        <f t="shared" si="2"/>
        <v>アビック</v>
      </c>
      <c r="F12" s="24" t="str">
        <f t="shared" si="5"/>
        <v>あ０８</v>
      </c>
      <c r="G12" s="18" t="str">
        <f t="shared" si="0"/>
        <v>齋田優子</v>
      </c>
      <c r="H12" s="26" t="str">
        <f t="shared" si="3"/>
        <v>アビックＢＢ</v>
      </c>
      <c r="I12" s="42" t="s">
        <v>485</v>
      </c>
      <c r="J12" s="41">
        <v>1970</v>
      </c>
      <c r="K12" s="40">
        <f t="shared" si="1"/>
        <v>47</v>
      </c>
      <c r="L12" s="24" t="str">
        <f t="shared" si="4"/>
        <v>OK</v>
      </c>
      <c r="M12" s="22" t="s">
        <v>464</v>
      </c>
    </row>
    <row r="13" spans="1:13" ht="13.5">
      <c r="A13" s="18" t="s">
        <v>122</v>
      </c>
      <c r="B13" s="22" t="s">
        <v>486</v>
      </c>
      <c r="C13" s="22" t="s">
        <v>487</v>
      </c>
      <c r="D13" s="18" t="str">
        <f t="shared" si="2"/>
        <v>アビック</v>
      </c>
      <c r="F13" s="24" t="str">
        <f t="shared" si="5"/>
        <v>あ０９</v>
      </c>
      <c r="G13" s="18" t="str">
        <f t="shared" si="0"/>
        <v>平居崇</v>
      </c>
      <c r="H13" s="26" t="str">
        <f t="shared" si="3"/>
        <v>アビックＢＢ</v>
      </c>
      <c r="I13" s="26" t="s">
        <v>463</v>
      </c>
      <c r="J13" s="41">
        <v>1972</v>
      </c>
      <c r="K13" s="40">
        <f t="shared" si="1"/>
        <v>45</v>
      </c>
      <c r="L13" s="24" t="str">
        <f t="shared" si="4"/>
        <v>OK</v>
      </c>
      <c r="M13" s="22" t="s">
        <v>488</v>
      </c>
    </row>
    <row r="14" spans="1:13" ht="13.5">
      <c r="A14" s="18" t="s">
        <v>489</v>
      </c>
      <c r="B14" s="22" t="s">
        <v>490</v>
      </c>
      <c r="C14" s="22" t="s">
        <v>491</v>
      </c>
      <c r="D14" s="18" t="str">
        <f t="shared" si="2"/>
        <v>アビック</v>
      </c>
      <c r="F14" s="24" t="str">
        <f t="shared" si="5"/>
        <v>あ１０</v>
      </c>
      <c r="G14" s="18" t="str">
        <f t="shared" si="0"/>
        <v>土居悟</v>
      </c>
      <c r="H14" s="26" t="str">
        <f t="shared" si="3"/>
        <v>アビックＢＢ</v>
      </c>
      <c r="I14" s="26" t="s">
        <v>463</v>
      </c>
      <c r="J14" s="41">
        <v>1969</v>
      </c>
      <c r="K14" s="40">
        <f t="shared" si="1"/>
        <v>48</v>
      </c>
      <c r="L14" s="24" t="str">
        <f t="shared" si="4"/>
        <v>OK</v>
      </c>
      <c r="M14" s="22" t="s">
        <v>492</v>
      </c>
    </row>
    <row r="15" spans="1:13" ht="13.5">
      <c r="A15" s="18" t="s">
        <v>493</v>
      </c>
      <c r="B15" s="22" t="s">
        <v>494</v>
      </c>
      <c r="C15" s="22" t="s">
        <v>495</v>
      </c>
      <c r="D15" s="18" t="str">
        <f t="shared" si="2"/>
        <v>アビック</v>
      </c>
      <c r="F15" s="24" t="str">
        <f t="shared" si="5"/>
        <v>あ１１</v>
      </c>
      <c r="G15" s="18" t="str">
        <f t="shared" si="0"/>
        <v>宮村ナオキ</v>
      </c>
      <c r="H15" s="26" t="str">
        <f t="shared" si="3"/>
        <v>アビックＢＢ</v>
      </c>
      <c r="I15" s="26" t="s">
        <v>463</v>
      </c>
      <c r="J15" s="41">
        <v>1996</v>
      </c>
      <c r="K15" s="40">
        <f t="shared" si="1"/>
        <v>21</v>
      </c>
      <c r="L15" s="24" t="str">
        <f t="shared" si="4"/>
        <v>OK</v>
      </c>
      <c r="M15" s="22" t="s">
        <v>464</v>
      </c>
    </row>
    <row r="16" spans="1:13" ht="13.5">
      <c r="A16" s="18" t="s">
        <v>125</v>
      </c>
      <c r="B16" s="1" t="s">
        <v>496</v>
      </c>
      <c r="C16" s="1" t="s">
        <v>497</v>
      </c>
      <c r="D16" s="18" t="str">
        <f t="shared" si="2"/>
        <v>アビック</v>
      </c>
      <c r="F16" s="24" t="str">
        <f t="shared" si="5"/>
        <v>あ１２</v>
      </c>
      <c r="G16" s="18" t="str">
        <f t="shared" si="0"/>
        <v>西山抄千代</v>
      </c>
      <c r="H16" s="26" t="str">
        <f t="shared" si="3"/>
        <v>アビックＢＢ</v>
      </c>
      <c r="I16" s="42" t="s">
        <v>485</v>
      </c>
      <c r="J16" s="41">
        <v>1972</v>
      </c>
      <c r="K16" s="40">
        <f t="shared" si="1"/>
        <v>45</v>
      </c>
      <c r="L16" s="24" t="str">
        <f t="shared" si="4"/>
        <v>OK</v>
      </c>
      <c r="M16" s="22" t="s">
        <v>498</v>
      </c>
    </row>
    <row r="17" spans="1:13" ht="13.5">
      <c r="A17" s="18" t="s">
        <v>123</v>
      </c>
      <c r="B17" s="1" t="s">
        <v>499</v>
      </c>
      <c r="C17" s="1" t="s">
        <v>500</v>
      </c>
      <c r="D17" s="18" t="str">
        <f t="shared" si="2"/>
        <v>アビック</v>
      </c>
      <c r="F17" s="24" t="str">
        <f t="shared" si="5"/>
        <v>あ１３</v>
      </c>
      <c r="G17" s="18" t="str">
        <f t="shared" si="0"/>
        <v>三原啓子</v>
      </c>
      <c r="H17" s="26" t="str">
        <f t="shared" si="3"/>
        <v>アビックＢＢ</v>
      </c>
      <c r="I17" s="42" t="s">
        <v>485</v>
      </c>
      <c r="J17" s="41">
        <v>1964</v>
      </c>
      <c r="K17" s="40">
        <f t="shared" si="1"/>
        <v>53</v>
      </c>
      <c r="L17" s="24" t="str">
        <f t="shared" si="4"/>
        <v>OK</v>
      </c>
      <c r="M17" s="22" t="s">
        <v>464</v>
      </c>
    </row>
    <row r="18" spans="1:13" ht="13.5">
      <c r="A18" s="18" t="s">
        <v>127</v>
      </c>
      <c r="B18" s="22" t="s">
        <v>501</v>
      </c>
      <c r="C18" s="22" t="s">
        <v>502</v>
      </c>
      <c r="D18" s="18" t="str">
        <f t="shared" si="2"/>
        <v>アビック</v>
      </c>
      <c r="F18" s="24" t="str">
        <f t="shared" si="5"/>
        <v>あ１４</v>
      </c>
      <c r="G18" s="18" t="str">
        <f t="shared" si="0"/>
        <v>落合良弘</v>
      </c>
      <c r="H18" s="26" t="str">
        <f t="shared" si="3"/>
        <v>アビックＢＢ</v>
      </c>
      <c r="I18" s="26" t="s">
        <v>463</v>
      </c>
      <c r="J18" s="41">
        <v>1968</v>
      </c>
      <c r="K18" s="40">
        <f t="shared" si="1"/>
        <v>49</v>
      </c>
      <c r="L18" s="24" t="str">
        <f t="shared" si="4"/>
        <v>OK</v>
      </c>
      <c r="M18" s="22" t="s">
        <v>503</v>
      </c>
    </row>
    <row r="19" spans="1:13" ht="13.5">
      <c r="A19" s="18" t="s">
        <v>124</v>
      </c>
      <c r="B19" s="22" t="s">
        <v>504</v>
      </c>
      <c r="C19" s="22" t="s">
        <v>505</v>
      </c>
      <c r="D19" s="18" t="str">
        <f t="shared" si="2"/>
        <v>アビック</v>
      </c>
      <c r="F19" s="24" t="str">
        <f t="shared" si="5"/>
        <v>あ１５</v>
      </c>
      <c r="G19" s="18" t="str">
        <f t="shared" si="0"/>
        <v>杉原徹</v>
      </c>
      <c r="H19" s="26" t="str">
        <f t="shared" si="3"/>
        <v>アビックＢＢ</v>
      </c>
      <c r="I19" s="26" t="s">
        <v>463</v>
      </c>
      <c r="J19" s="41">
        <v>1990</v>
      </c>
      <c r="K19" s="40">
        <f t="shared" si="1"/>
        <v>27</v>
      </c>
      <c r="L19" s="24" t="str">
        <f t="shared" si="4"/>
        <v>OK</v>
      </c>
      <c r="M19" s="22" t="s">
        <v>471</v>
      </c>
    </row>
    <row r="20" ht="13.5">
      <c r="L20" s="24">
        <f t="shared" si="4"/>
      </c>
    </row>
    <row r="21" ht="13.5">
      <c r="L21" s="24"/>
    </row>
    <row r="22" spans="2:12" s="8" customFormat="1" ht="13.5">
      <c r="B22" s="936" t="s">
        <v>506</v>
      </c>
      <c r="C22" s="936"/>
      <c r="D22" s="936" t="s">
        <v>507</v>
      </c>
      <c r="E22" s="936"/>
      <c r="F22" s="936"/>
      <c r="G22" s="936"/>
      <c r="H22" s="936"/>
      <c r="I22" s="29"/>
      <c r="J22" s="29"/>
      <c r="K22" s="29"/>
      <c r="L22" s="24">
        <f>IF(G22="","",IF(COUNTIF($G$5:$G$537,G22)&gt;1,"2重登録","OK"))</f>
      </c>
    </row>
    <row r="23" spans="2:12" s="8" customFormat="1" ht="13.5">
      <c r="B23" s="936"/>
      <c r="C23" s="936"/>
      <c r="D23" s="936"/>
      <c r="E23" s="936"/>
      <c r="F23" s="936"/>
      <c r="G23" s="936"/>
      <c r="H23" s="936"/>
      <c r="I23" s="29"/>
      <c r="J23" s="29"/>
      <c r="K23" s="29"/>
      <c r="L23" s="24">
        <f>IF(G23="","",IF(COUNTIF($G$5:$G$537,G23)&gt;1,"2重登録","OK"))</f>
      </c>
    </row>
    <row r="24" spans="2:12" s="8" customFormat="1" ht="13.5">
      <c r="B24" s="29"/>
      <c r="C24" s="29"/>
      <c r="D24" s="29"/>
      <c r="E24" s="29"/>
      <c r="F24" s="29"/>
      <c r="G24" s="30" t="s">
        <v>454</v>
      </c>
      <c r="H24" s="30" t="s">
        <v>455</v>
      </c>
      <c r="I24" s="30"/>
      <c r="J24" s="43"/>
      <c r="K24" s="29"/>
      <c r="L24" s="24"/>
    </row>
    <row r="25" spans="1:12" s="8" customFormat="1" ht="13.5">
      <c r="A25" s="31"/>
      <c r="B25" s="933"/>
      <c r="C25" s="933"/>
      <c r="D25" s="29"/>
      <c r="E25" s="29"/>
      <c r="F25" s="29"/>
      <c r="G25" s="32">
        <f>COUNTIF(M27:M52,"東近江市")</f>
        <v>0</v>
      </c>
      <c r="H25" s="33">
        <v>0</v>
      </c>
      <c r="I25" s="30"/>
      <c r="J25" s="43"/>
      <c r="K25" s="29"/>
      <c r="L25" s="24"/>
    </row>
    <row r="26" spans="1:12" s="8" customFormat="1" ht="13.5">
      <c r="A26" s="31"/>
      <c r="B26" s="31"/>
      <c r="C26" s="31"/>
      <c r="D26" s="29" t="s">
        <v>457</v>
      </c>
      <c r="E26" s="29"/>
      <c r="F26" s="29"/>
      <c r="G26" s="32"/>
      <c r="H26" s="33" t="s">
        <v>459</v>
      </c>
      <c r="I26" s="30"/>
      <c r="J26" s="43"/>
      <c r="K26" s="29"/>
      <c r="L26" s="24">
        <f aca="true" t="shared" si="6" ref="L26:L59">IF(G26="","",IF(COUNTIF($G$5:$G$537,G26)&gt;1,"2重登録","OK"))</f>
      </c>
    </row>
    <row r="27" spans="1:13" s="9" customFormat="1" ht="13.5">
      <c r="A27" s="9" t="s">
        <v>508</v>
      </c>
      <c r="B27" s="34" t="s">
        <v>509</v>
      </c>
      <c r="C27" s="9" t="s">
        <v>510</v>
      </c>
      <c r="D27" s="9" t="s">
        <v>32</v>
      </c>
      <c r="F27" s="9" t="str">
        <f aca="true" t="shared" si="7" ref="F27:F52">A27</f>
        <v>ぼ０１</v>
      </c>
      <c r="G27" s="9" t="str">
        <f aca="true" t="shared" si="8" ref="G27:G52">B27&amp;C27</f>
        <v>池端誠治</v>
      </c>
      <c r="H27" s="9" t="s">
        <v>32</v>
      </c>
      <c r="I27" s="9" t="s">
        <v>463</v>
      </c>
      <c r="J27" s="9">
        <v>1972</v>
      </c>
      <c r="K27" s="44">
        <f>IF(J27="","",(2017-J27))</f>
        <v>45</v>
      </c>
      <c r="L27" s="24" t="str">
        <f t="shared" si="6"/>
        <v>OK</v>
      </c>
      <c r="M27" s="9" t="s">
        <v>464</v>
      </c>
    </row>
    <row r="28" spans="1:17" s="9" customFormat="1" ht="13.5">
      <c r="A28" s="9" t="s">
        <v>206</v>
      </c>
      <c r="B28" s="9" t="s">
        <v>511</v>
      </c>
      <c r="C28" s="9" t="s">
        <v>512</v>
      </c>
      <c r="D28" s="9" t="s">
        <v>32</v>
      </c>
      <c r="F28" s="9" t="str">
        <f t="shared" si="7"/>
        <v>ぼ０２</v>
      </c>
      <c r="G28" s="9" t="str">
        <f t="shared" si="8"/>
        <v>金谷太郎</v>
      </c>
      <c r="H28" s="9" t="s">
        <v>32</v>
      </c>
      <c r="I28" s="9" t="s">
        <v>463</v>
      </c>
      <c r="J28" s="9">
        <v>1976</v>
      </c>
      <c r="K28" s="44">
        <f aca="true" t="shared" si="9" ref="K28:K52">IF(J28="","",(2017-J28))</f>
        <v>41</v>
      </c>
      <c r="L28" s="24" t="str">
        <f t="shared" si="6"/>
        <v>OK</v>
      </c>
      <c r="M28" s="9" t="s">
        <v>464</v>
      </c>
      <c r="Q28" s="34"/>
    </row>
    <row r="29" spans="1:17" s="9" customFormat="1" ht="13.5">
      <c r="A29" s="9" t="s">
        <v>513</v>
      </c>
      <c r="B29" s="9" t="s">
        <v>514</v>
      </c>
      <c r="C29" s="9" t="s">
        <v>515</v>
      </c>
      <c r="D29" s="9" t="s">
        <v>32</v>
      </c>
      <c r="F29" s="9" t="str">
        <f t="shared" si="7"/>
        <v>ぼ０３</v>
      </c>
      <c r="G29" s="9" t="str">
        <f t="shared" si="8"/>
        <v>小林祐太</v>
      </c>
      <c r="H29" s="9" t="s">
        <v>32</v>
      </c>
      <c r="I29" s="9" t="s">
        <v>463</v>
      </c>
      <c r="J29" s="9">
        <v>1985</v>
      </c>
      <c r="K29" s="44">
        <f t="shared" si="9"/>
        <v>32</v>
      </c>
      <c r="L29" s="24" t="str">
        <f t="shared" si="6"/>
        <v>OK</v>
      </c>
      <c r="M29" s="9" t="s">
        <v>464</v>
      </c>
      <c r="Q29" s="34"/>
    </row>
    <row r="30" spans="1:17" s="9" customFormat="1" ht="13.5">
      <c r="A30" s="9" t="s">
        <v>516</v>
      </c>
      <c r="B30" s="9" t="s">
        <v>517</v>
      </c>
      <c r="C30" s="9" t="s">
        <v>518</v>
      </c>
      <c r="D30" s="9" t="s">
        <v>32</v>
      </c>
      <c r="F30" s="9" t="str">
        <f t="shared" si="7"/>
        <v>ぼ０４</v>
      </c>
      <c r="G30" s="9" t="str">
        <f t="shared" si="8"/>
        <v>佐野望</v>
      </c>
      <c r="H30" s="9" t="s">
        <v>32</v>
      </c>
      <c r="I30" s="9" t="s">
        <v>463</v>
      </c>
      <c r="J30" s="9">
        <v>1982</v>
      </c>
      <c r="K30" s="44">
        <f t="shared" si="9"/>
        <v>35</v>
      </c>
      <c r="L30" s="24" t="str">
        <f t="shared" si="6"/>
        <v>OK</v>
      </c>
      <c r="M30" s="9" t="s">
        <v>464</v>
      </c>
      <c r="Q30" s="34"/>
    </row>
    <row r="31" spans="1:17" s="9" customFormat="1" ht="13.5">
      <c r="A31" s="9" t="s">
        <v>519</v>
      </c>
      <c r="B31" s="9" t="s">
        <v>520</v>
      </c>
      <c r="C31" s="9" t="s">
        <v>521</v>
      </c>
      <c r="D31" s="9" t="s">
        <v>32</v>
      </c>
      <c r="F31" s="9" t="str">
        <f t="shared" si="7"/>
        <v>ぼ０５</v>
      </c>
      <c r="G31" s="9" t="str">
        <f t="shared" si="8"/>
        <v>谷口友宏</v>
      </c>
      <c r="H31" s="9" t="s">
        <v>32</v>
      </c>
      <c r="I31" s="9" t="s">
        <v>463</v>
      </c>
      <c r="J31" s="9">
        <v>1980</v>
      </c>
      <c r="K31" s="44">
        <f t="shared" si="9"/>
        <v>37</v>
      </c>
      <c r="L31" s="24" t="str">
        <f t="shared" si="6"/>
        <v>OK</v>
      </c>
      <c r="M31" s="9" t="s">
        <v>464</v>
      </c>
      <c r="Q31" s="34"/>
    </row>
    <row r="32" spans="1:13" s="9" customFormat="1" ht="13.5">
      <c r="A32" s="9" t="s">
        <v>522</v>
      </c>
      <c r="B32" s="9" t="s">
        <v>523</v>
      </c>
      <c r="C32" s="9" t="s">
        <v>524</v>
      </c>
      <c r="D32" s="9" t="s">
        <v>32</v>
      </c>
      <c r="F32" s="9" t="str">
        <f t="shared" si="7"/>
        <v>ぼ０６</v>
      </c>
      <c r="G32" s="9" t="str">
        <f t="shared" si="8"/>
        <v>土田哲也</v>
      </c>
      <c r="H32" s="9" t="s">
        <v>32</v>
      </c>
      <c r="I32" s="9" t="s">
        <v>463</v>
      </c>
      <c r="J32" s="9">
        <v>1990</v>
      </c>
      <c r="K32" s="44">
        <f t="shared" si="9"/>
        <v>27</v>
      </c>
      <c r="L32" s="24" t="str">
        <f t="shared" si="6"/>
        <v>OK</v>
      </c>
      <c r="M32" s="9" t="s">
        <v>503</v>
      </c>
    </row>
    <row r="33" spans="1:13" s="9" customFormat="1" ht="13.5">
      <c r="A33" s="9" t="s">
        <v>525</v>
      </c>
      <c r="B33" s="35" t="s">
        <v>526</v>
      </c>
      <c r="C33" s="35" t="s">
        <v>527</v>
      </c>
      <c r="D33" s="9" t="s">
        <v>32</v>
      </c>
      <c r="F33" s="9" t="str">
        <f t="shared" si="7"/>
        <v>ぼ０７</v>
      </c>
      <c r="G33" s="9" t="str">
        <f t="shared" si="8"/>
        <v>堤内昭仁</v>
      </c>
      <c r="H33" s="9" t="s">
        <v>32</v>
      </c>
      <c r="I33" s="9" t="s">
        <v>463</v>
      </c>
      <c r="J33" s="9">
        <v>1977</v>
      </c>
      <c r="K33" s="44">
        <f t="shared" si="9"/>
        <v>40</v>
      </c>
      <c r="L33" s="24" t="str">
        <f t="shared" si="6"/>
        <v>OK</v>
      </c>
      <c r="M33" s="9" t="s">
        <v>464</v>
      </c>
    </row>
    <row r="34" spans="1:13" s="9" customFormat="1" ht="13.5">
      <c r="A34" s="9" t="s">
        <v>208</v>
      </c>
      <c r="B34" s="9" t="s">
        <v>528</v>
      </c>
      <c r="C34" s="9" t="s">
        <v>529</v>
      </c>
      <c r="D34" s="9" t="s">
        <v>32</v>
      </c>
      <c r="F34" s="9" t="str">
        <f t="shared" si="7"/>
        <v>ぼ０８</v>
      </c>
      <c r="G34" s="9" t="str">
        <f t="shared" si="8"/>
        <v>成宮康弘</v>
      </c>
      <c r="H34" s="9" t="s">
        <v>32</v>
      </c>
      <c r="I34" s="9" t="s">
        <v>463</v>
      </c>
      <c r="J34" s="9">
        <v>1970</v>
      </c>
      <c r="K34" s="44">
        <f t="shared" si="9"/>
        <v>47</v>
      </c>
      <c r="L34" s="24" t="str">
        <f t="shared" si="6"/>
        <v>OK</v>
      </c>
      <c r="M34" s="9" t="s">
        <v>464</v>
      </c>
    </row>
    <row r="35" spans="1:13" s="9" customFormat="1" ht="13.5">
      <c r="A35" s="9" t="s">
        <v>187</v>
      </c>
      <c r="B35" s="9" t="s">
        <v>530</v>
      </c>
      <c r="C35" s="9" t="s">
        <v>531</v>
      </c>
      <c r="D35" s="9" t="s">
        <v>32</v>
      </c>
      <c r="F35" s="9" t="str">
        <f t="shared" si="7"/>
        <v>ぼ０９</v>
      </c>
      <c r="G35" s="9" t="str">
        <f t="shared" si="8"/>
        <v>西川昌一</v>
      </c>
      <c r="H35" s="9" t="s">
        <v>32</v>
      </c>
      <c r="I35" s="9" t="s">
        <v>463</v>
      </c>
      <c r="J35" s="9">
        <v>1970</v>
      </c>
      <c r="K35" s="44">
        <f t="shared" si="9"/>
        <v>47</v>
      </c>
      <c r="L35" s="24" t="str">
        <f t="shared" si="6"/>
        <v>OK</v>
      </c>
      <c r="M35" s="9" t="s">
        <v>498</v>
      </c>
    </row>
    <row r="36" spans="1:13" s="9" customFormat="1" ht="13.5">
      <c r="A36" s="9" t="s">
        <v>185</v>
      </c>
      <c r="B36" s="9" t="s">
        <v>532</v>
      </c>
      <c r="C36" s="9" t="s">
        <v>533</v>
      </c>
      <c r="D36" s="9" t="s">
        <v>32</v>
      </c>
      <c r="F36" s="9" t="str">
        <f t="shared" si="7"/>
        <v>ぼ１０</v>
      </c>
      <c r="G36" s="9" t="str">
        <f t="shared" si="8"/>
        <v>古市卓志</v>
      </c>
      <c r="H36" s="9" t="s">
        <v>32</v>
      </c>
      <c r="I36" s="9" t="s">
        <v>463</v>
      </c>
      <c r="J36" s="9">
        <v>1974</v>
      </c>
      <c r="K36" s="44">
        <f t="shared" si="9"/>
        <v>43</v>
      </c>
      <c r="L36" s="24" t="str">
        <f t="shared" si="6"/>
        <v>OK</v>
      </c>
      <c r="M36" s="9" t="s">
        <v>464</v>
      </c>
    </row>
    <row r="37" spans="1:13" s="9" customFormat="1" ht="13.5">
      <c r="A37" s="9" t="s">
        <v>534</v>
      </c>
      <c r="B37" s="9" t="s">
        <v>535</v>
      </c>
      <c r="C37" s="9" t="s">
        <v>536</v>
      </c>
      <c r="D37" s="9" t="s">
        <v>32</v>
      </c>
      <c r="F37" s="9" t="str">
        <f t="shared" si="7"/>
        <v>ぼ１１</v>
      </c>
      <c r="G37" s="9" t="str">
        <f t="shared" si="8"/>
        <v>松井寛司</v>
      </c>
      <c r="H37" s="9" t="s">
        <v>32</v>
      </c>
      <c r="I37" s="9" t="s">
        <v>463</v>
      </c>
      <c r="J37" s="9">
        <v>1980</v>
      </c>
      <c r="K37" s="44">
        <f t="shared" si="9"/>
        <v>37</v>
      </c>
      <c r="L37" s="24" t="str">
        <f t="shared" si="6"/>
        <v>OK</v>
      </c>
      <c r="M37" s="9" t="s">
        <v>503</v>
      </c>
    </row>
    <row r="38" spans="1:13" s="9" customFormat="1" ht="13.5">
      <c r="A38" s="9" t="s">
        <v>537</v>
      </c>
      <c r="B38" s="9" t="s">
        <v>538</v>
      </c>
      <c r="C38" s="9" t="s">
        <v>539</v>
      </c>
      <c r="D38" s="9" t="s">
        <v>32</v>
      </c>
      <c r="F38" s="9" t="str">
        <f t="shared" si="7"/>
        <v>ぼ１２</v>
      </c>
      <c r="G38" s="9" t="str">
        <f t="shared" si="8"/>
        <v>村上知孝</v>
      </c>
      <c r="H38" s="9" t="s">
        <v>32</v>
      </c>
      <c r="I38" s="9" t="s">
        <v>463</v>
      </c>
      <c r="J38" s="9">
        <v>1980</v>
      </c>
      <c r="K38" s="44">
        <f t="shared" si="9"/>
        <v>37</v>
      </c>
      <c r="L38" s="24" t="str">
        <f t="shared" si="6"/>
        <v>OK</v>
      </c>
      <c r="M38" s="9" t="s">
        <v>492</v>
      </c>
    </row>
    <row r="39" spans="1:17" s="9" customFormat="1" ht="13.5">
      <c r="A39" s="9" t="s">
        <v>540</v>
      </c>
      <c r="B39" s="9" t="s">
        <v>541</v>
      </c>
      <c r="C39" s="9" t="s">
        <v>542</v>
      </c>
      <c r="D39" s="9" t="s">
        <v>32</v>
      </c>
      <c r="F39" s="9" t="str">
        <f t="shared" si="7"/>
        <v>ぼ１３</v>
      </c>
      <c r="G39" s="9" t="str">
        <f t="shared" si="8"/>
        <v>八木篤司</v>
      </c>
      <c r="H39" s="9" t="s">
        <v>32</v>
      </c>
      <c r="I39" s="9" t="s">
        <v>463</v>
      </c>
      <c r="J39" s="9">
        <v>1973</v>
      </c>
      <c r="K39" s="44">
        <f t="shared" si="9"/>
        <v>44</v>
      </c>
      <c r="L39" s="24" t="str">
        <f t="shared" si="6"/>
        <v>OK</v>
      </c>
      <c r="M39" s="9" t="s">
        <v>464</v>
      </c>
      <c r="Q39" s="34"/>
    </row>
    <row r="40" spans="1:17" s="9" customFormat="1" ht="13.5">
      <c r="A40" s="9" t="s">
        <v>543</v>
      </c>
      <c r="B40" s="9" t="s">
        <v>544</v>
      </c>
      <c r="C40" s="9" t="s">
        <v>545</v>
      </c>
      <c r="D40" s="9" t="s">
        <v>32</v>
      </c>
      <c r="F40" s="9" t="str">
        <f t="shared" si="7"/>
        <v>ぼ１４</v>
      </c>
      <c r="G40" s="9" t="str">
        <f t="shared" si="8"/>
        <v>山崎正雄</v>
      </c>
      <c r="H40" s="9" t="s">
        <v>32</v>
      </c>
      <c r="I40" s="9" t="s">
        <v>463</v>
      </c>
      <c r="J40" s="9">
        <v>1982</v>
      </c>
      <c r="K40" s="44">
        <f t="shared" si="9"/>
        <v>35</v>
      </c>
      <c r="L40" s="24" t="str">
        <f t="shared" si="6"/>
        <v>OK</v>
      </c>
      <c r="M40" s="9" t="s">
        <v>503</v>
      </c>
      <c r="Q40" s="34"/>
    </row>
    <row r="41" spans="1:17" s="9" customFormat="1" ht="13.5">
      <c r="A41" s="9" t="s">
        <v>215</v>
      </c>
      <c r="B41" s="36" t="s">
        <v>546</v>
      </c>
      <c r="C41" s="36" t="s">
        <v>547</v>
      </c>
      <c r="D41" s="9" t="s">
        <v>32</v>
      </c>
      <c r="F41" s="9" t="str">
        <f t="shared" si="7"/>
        <v>ぼ１５</v>
      </c>
      <c r="G41" s="9" t="str">
        <f t="shared" si="8"/>
        <v>伊吹邦子</v>
      </c>
      <c r="H41" s="9" t="s">
        <v>32</v>
      </c>
      <c r="I41" s="36" t="s">
        <v>485</v>
      </c>
      <c r="J41" s="9">
        <v>1969</v>
      </c>
      <c r="K41" s="44">
        <f t="shared" si="9"/>
        <v>48</v>
      </c>
      <c r="L41" s="24" t="str">
        <f t="shared" si="6"/>
        <v>OK</v>
      </c>
      <c r="M41" s="9" t="s">
        <v>464</v>
      </c>
      <c r="Q41" s="34"/>
    </row>
    <row r="42" spans="1:17" s="9" customFormat="1" ht="13.5">
      <c r="A42" s="9" t="s">
        <v>188</v>
      </c>
      <c r="B42" s="36" t="s">
        <v>548</v>
      </c>
      <c r="C42" s="36" t="s">
        <v>549</v>
      </c>
      <c r="D42" s="9" t="s">
        <v>32</v>
      </c>
      <c r="F42" s="9" t="str">
        <f t="shared" si="7"/>
        <v>ぼ１６</v>
      </c>
      <c r="G42" s="9" t="str">
        <f t="shared" si="8"/>
        <v>木村美香</v>
      </c>
      <c r="H42" s="9" t="s">
        <v>32</v>
      </c>
      <c r="I42" s="36" t="s">
        <v>485</v>
      </c>
      <c r="J42" s="9">
        <v>1962</v>
      </c>
      <c r="K42" s="44">
        <f t="shared" si="9"/>
        <v>55</v>
      </c>
      <c r="L42" s="24" t="str">
        <f t="shared" si="6"/>
        <v>OK</v>
      </c>
      <c r="M42" s="9" t="s">
        <v>498</v>
      </c>
      <c r="Q42" s="34"/>
    </row>
    <row r="43" spans="1:17" s="9" customFormat="1" ht="13.5">
      <c r="A43" s="9" t="s">
        <v>189</v>
      </c>
      <c r="B43" s="36" t="s">
        <v>550</v>
      </c>
      <c r="C43" s="36" t="s">
        <v>551</v>
      </c>
      <c r="D43" s="9" t="s">
        <v>32</v>
      </c>
      <c r="F43" s="9" t="str">
        <f t="shared" si="7"/>
        <v>ぼ１７</v>
      </c>
      <c r="G43" s="9" t="str">
        <f t="shared" si="8"/>
        <v>近藤直美</v>
      </c>
      <c r="H43" s="9" t="s">
        <v>32</v>
      </c>
      <c r="I43" s="36" t="s">
        <v>485</v>
      </c>
      <c r="J43" s="9">
        <v>1963</v>
      </c>
      <c r="K43" s="44">
        <f t="shared" si="9"/>
        <v>54</v>
      </c>
      <c r="L43" s="24" t="str">
        <f t="shared" si="6"/>
        <v>OK</v>
      </c>
      <c r="M43" s="9" t="s">
        <v>464</v>
      </c>
      <c r="Q43" s="34"/>
    </row>
    <row r="44" spans="1:17" s="9" customFormat="1" ht="13.5">
      <c r="A44" s="9" t="s">
        <v>552</v>
      </c>
      <c r="B44" s="36" t="s">
        <v>553</v>
      </c>
      <c r="C44" s="36" t="s">
        <v>554</v>
      </c>
      <c r="D44" s="9" t="s">
        <v>32</v>
      </c>
      <c r="F44" s="9" t="str">
        <f t="shared" si="7"/>
        <v>ぼ１８</v>
      </c>
      <c r="G44" s="9" t="str">
        <f t="shared" si="8"/>
        <v>佐竹昌子</v>
      </c>
      <c r="H44" s="9" t="s">
        <v>32</v>
      </c>
      <c r="I44" s="36" t="s">
        <v>485</v>
      </c>
      <c r="J44" s="9">
        <v>1958</v>
      </c>
      <c r="K44" s="44">
        <f t="shared" si="9"/>
        <v>59</v>
      </c>
      <c r="L44" s="24" t="str">
        <f t="shared" si="6"/>
        <v>OK</v>
      </c>
      <c r="M44" s="9" t="s">
        <v>464</v>
      </c>
      <c r="Q44" s="34"/>
    </row>
    <row r="45" spans="1:17" s="9" customFormat="1" ht="13.5">
      <c r="A45" s="9" t="s">
        <v>209</v>
      </c>
      <c r="B45" s="36" t="s">
        <v>555</v>
      </c>
      <c r="C45" s="36" t="s">
        <v>556</v>
      </c>
      <c r="D45" s="9" t="s">
        <v>32</v>
      </c>
      <c r="F45" s="9" t="str">
        <f t="shared" si="7"/>
        <v>ぼ１９</v>
      </c>
      <c r="G45" s="9" t="str">
        <f t="shared" si="8"/>
        <v>筒井珠世</v>
      </c>
      <c r="H45" s="9" t="s">
        <v>32</v>
      </c>
      <c r="I45" s="36" t="s">
        <v>485</v>
      </c>
      <c r="J45" s="9">
        <v>1967</v>
      </c>
      <c r="K45" s="44">
        <f t="shared" si="9"/>
        <v>50</v>
      </c>
      <c r="L45" s="24" t="str">
        <f t="shared" si="6"/>
        <v>OK</v>
      </c>
      <c r="M45" s="9" t="s">
        <v>464</v>
      </c>
      <c r="Q45" s="34"/>
    </row>
    <row r="46" spans="1:17" s="9" customFormat="1" ht="13.5">
      <c r="A46" s="9" t="s">
        <v>557</v>
      </c>
      <c r="B46" s="36" t="s">
        <v>476</v>
      </c>
      <c r="C46" s="36" t="s">
        <v>558</v>
      </c>
      <c r="D46" s="9" t="s">
        <v>32</v>
      </c>
      <c r="F46" s="9" t="str">
        <f t="shared" si="7"/>
        <v>ぼ２０</v>
      </c>
      <c r="G46" s="9" t="str">
        <f t="shared" si="8"/>
        <v>中村千春</v>
      </c>
      <c r="H46" s="9" t="s">
        <v>32</v>
      </c>
      <c r="I46" s="36" t="s">
        <v>485</v>
      </c>
      <c r="J46" s="9">
        <v>1961</v>
      </c>
      <c r="K46" s="44">
        <f t="shared" si="9"/>
        <v>56</v>
      </c>
      <c r="L46" s="24" t="str">
        <f t="shared" si="6"/>
        <v>OK</v>
      </c>
      <c r="M46" s="9" t="s">
        <v>559</v>
      </c>
      <c r="Q46" s="34"/>
    </row>
    <row r="47" spans="1:17" s="9" customFormat="1" ht="13.5">
      <c r="A47" s="9" t="s">
        <v>224</v>
      </c>
      <c r="B47" s="36" t="s">
        <v>528</v>
      </c>
      <c r="C47" s="36" t="s">
        <v>560</v>
      </c>
      <c r="D47" s="9" t="s">
        <v>32</v>
      </c>
      <c r="F47" s="9" t="str">
        <f t="shared" si="7"/>
        <v>ぼ２１</v>
      </c>
      <c r="G47" s="9" t="str">
        <f t="shared" si="8"/>
        <v>成宮まき</v>
      </c>
      <c r="H47" s="9" t="s">
        <v>32</v>
      </c>
      <c r="I47" s="36" t="s">
        <v>485</v>
      </c>
      <c r="J47" s="9">
        <v>1970</v>
      </c>
      <c r="K47" s="44">
        <f t="shared" si="9"/>
        <v>47</v>
      </c>
      <c r="L47" s="24" t="str">
        <f t="shared" si="6"/>
        <v>OK</v>
      </c>
      <c r="M47" s="9" t="s">
        <v>464</v>
      </c>
      <c r="Q47" s="34"/>
    </row>
    <row r="48" spans="1:17" s="9" customFormat="1" ht="13.5">
      <c r="A48" s="9" t="s">
        <v>561</v>
      </c>
      <c r="B48" s="36" t="s">
        <v>562</v>
      </c>
      <c r="C48" s="36" t="s">
        <v>563</v>
      </c>
      <c r="D48" s="9" t="s">
        <v>32</v>
      </c>
      <c r="F48" s="9" t="str">
        <f t="shared" si="7"/>
        <v>ぼ２２</v>
      </c>
      <c r="G48" s="9" t="str">
        <f t="shared" si="8"/>
        <v>橋本真理</v>
      </c>
      <c r="H48" s="9" t="s">
        <v>32</v>
      </c>
      <c r="I48" s="36" t="s">
        <v>485</v>
      </c>
      <c r="J48" s="9">
        <v>1977</v>
      </c>
      <c r="K48" s="44">
        <f t="shared" si="9"/>
        <v>40</v>
      </c>
      <c r="L48" s="24" t="str">
        <f t="shared" si="6"/>
        <v>OK</v>
      </c>
      <c r="M48" s="9" t="s">
        <v>503</v>
      </c>
      <c r="Q48" s="34"/>
    </row>
    <row r="49" spans="1:17" s="9" customFormat="1" ht="13.5">
      <c r="A49" s="9" t="s">
        <v>564</v>
      </c>
      <c r="B49" s="36" t="s">
        <v>565</v>
      </c>
      <c r="C49" s="36" t="s">
        <v>566</v>
      </c>
      <c r="D49" s="9" t="s">
        <v>32</v>
      </c>
      <c r="F49" s="9" t="str">
        <f t="shared" si="7"/>
        <v>ぼ２３</v>
      </c>
      <c r="G49" s="9" t="str">
        <f t="shared" si="8"/>
        <v>藤田博美</v>
      </c>
      <c r="H49" s="9" t="s">
        <v>32</v>
      </c>
      <c r="I49" s="36" t="s">
        <v>485</v>
      </c>
      <c r="J49" s="9">
        <v>1970</v>
      </c>
      <c r="K49" s="44">
        <f t="shared" si="9"/>
        <v>47</v>
      </c>
      <c r="L49" s="24" t="str">
        <f t="shared" si="6"/>
        <v>OK</v>
      </c>
      <c r="M49" s="9" t="s">
        <v>464</v>
      </c>
      <c r="Q49" s="34"/>
    </row>
    <row r="50" spans="1:17" s="9" customFormat="1" ht="13.5">
      <c r="A50" s="9" t="s">
        <v>186</v>
      </c>
      <c r="B50" s="36" t="s">
        <v>567</v>
      </c>
      <c r="C50" s="36" t="s">
        <v>568</v>
      </c>
      <c r="D50" s="9" t="s">
        <v>32</v>
      </c>
      <c r="F50" s="9" t="str">
        <f t="shared" si="7"/>
        <v>ぼ２４</v>
      </c>
      <c r="G50" s="9" t="str">
        <f t="shared" si="8"/>
        <v>藤原泰子</v>
      </c>
      <c r="H50" s="9" t="s">
        <v>32</v>
      </c>
      <c r="I50" s="36" t="s">
        <v>485</v>
      </c>
      <c r="J50" s="9">
        <v>1965</v>
      </c>
      <c r="K50" s="44">
        <f t="shared" si="9"/>
        <v>52</v>
      </c>
      <c r="L50" s="24" t="str">
        <f t="shared" si="6"/>
        <v>OK</v>
      </c>
      <c r="M50" s="9" t="s">
        <v>559</v>
      </c>
      <c r="Q50" s="45"/>
    </row>
    <row r="51" spans="1:17" s="9" customFormat="1" ht="13.5">
      <c r="A51" s="9" t="s">
        <v>569</v>
      </c>
      <c r="B51" s="36" t="s">
        <v>570</v>
      </c>
      <c r="C51" s="36" t="s">
        <v>571</v>
      </c>
      <c r="D51" s="9" t="s">
        <v>32</v>
      </c>
      <c r="F51" s="9" t="str">
        <f t="shared" si="7"/>
        <v>ぼ２５</v>
      </c>
      <c r="G51" s="9" t="str">
        <f t="shared" si="8"/>
        <v>森薫吏</v>
      </c>
      <c r="H51" s="9" t="s">
        <v>32</v>
      </c>
      <c r="I51" s="36" t="s">
        <v>485</v>
      </c>
      <c r="J51" s="9">
        <v>1964</v>
      </c>
      <c r="K51" s="44">
        <f t="shared" si="9"/>
        <v>53</v>
      </c>
      <c r="L51" s="24" t="str">
        <f t="shared" si="6"/>
        <v>OK</v>
      </c>
      <c r="M51" s="9" t="s">
        <v>498</v>
      </c>
      <c r="Q51" s="45"/>
    </row>
    <row r="52" spans="1:17" s="9" customFormat="1" ht="13.5">
      <c r="A52" s="9" t="s">
        <v>135</v>
      </c>
      <c r="B52" s="36" t="s">
        <v>572</v>
      </c>
      <c r="C52" s="36" t="s">
        <v>573</v>
      </c>
      <c r="D52" s="9" t="s">
        <v>32</v>
      </c>
      <c r="F52" s="9" t="str">
        <f t="shared" si="7"/>
        <v>ぼ２６</v>
      </c>
      <c r="G52" s="9" t="str">
        <f t="shared" si="8"/>
        <v>日髙眞規子</v>
      </c>
      <c r="H52" s="9" t="s">
        <v>32</v>
      </c>
      <c r="I52" s="36" t="s">
        <v>485</v>
      </c>
      <c r="J52" s="9">
        <v>1963</v>
      </c>
      <c r="K52" s="44">
        <f t="shared" si="9"/>
        <v>54</v>
      </c>
      <c r="L52" s="24" t="str">
        <f t="shared" si="6"/>
        <v>OK</v>
      </c>
      <c r="M52" s="9" t="s">
        <v>503</v>
      </c>
      <c r="Q52" s="45"/>
    </row>
    <row r="53" spans="1:17" s="9" customFormat="1" ht="13.5">
      <c r="A53"/>
      <c r="B53"/>
      <c r="C53"/>
      <c r="D53"/>
      <c r="E53"/>
      <c r="F53"/>
      <c r="G53"/>
      <c r="H53"/>
      <c r="I53"/>
      <c r="J53"/>
      <c r="K53"/>
      <c r="L53" s="24">
        <f t="shared" si="6"/>
      </c>
      <c r="M53"/>
      <c r="Q53" s="45"/>
    </row>
    <row r="54" spans="1:17" s="10" customFormat="1" ht="13.5">
      <c r="A54" s="20"/>
      <c r="B54" s="36"/>
      <c r="C54" s="36"/>
      <c r="D54" s="9"/>
      <c r="E54" s="9"/>
      <c r="F54" s="9"/>
      <c r="G54" s="9"/>
      <c r="H54" s="9"/>
      <c r="I54" s="36"/>
      <c r="J54" s="9"/>
      <c r="K54" s="44"/>
      <c r="L54" s="24">
        <f t="shared" si="6"/>
      </c>
      <c r="M54" s="9"/>
      <c r="Q54" s="46"/>
    </row>
    <row r="55" spans="9:17" s="10" customFormat="1" ht="13.5">
      <c r="I55" s="37"/>
      <c r="L55" s="24">
        <f t="shared" si="6"/>
      </c>
      <c r="Q55" s="46"/>
    </row>
    <row r="56" spans="12:17" ht="13.5">
      <c r="L56" s="24">
        <f t="shared" si="6"/>
      </c>
      <c r="Q56" s="46"/>
    </row>
    <row r="57" spans="2:17" s="10" customFormat="1" ht="13.5">
      <c r="B57" s="37"/>
      <c r="C57" s="37"/>
      <c r="K57" s="40"/>
      <c r="L57" s="24">
        <f t="shared" si="6"/>
      </c>
      <c r="Q57" s="46"/>
    </row>
    <row r="58" spans="2:17" s="10" customFormat="1" ht="13.5">
      <c r="B58" s="37"/>
      <c r="C58" s="37"/>
      <c r="K58" s="40"/>
      <c r="L58" s="24">
        <f t="shared" si="6"/>
      </c>
      <c r="Q58" s="46"/>
    </row>
    <row r="59" spans="2:17" s="10" customFormat="1" ht="13.5">
      <c r="B59" s="37"/>
      <c r="C59" s="37"/>
      <c r="K59" s="40"/>
      <c r="L59" s="24">
        <f t="shared" si="6"/>
      </c>
      <c r="Q59" s="46"/>
    </row>
    <row r="60" spans="2:17" s="10" customFormat="1" ht="13.5">
      <c r="B60" s="37"/>
      <c r="C60" s="37"/>
      <c r="K60" s="40"/>
      <c r="L60" s="24"/>
      <c r="Q60" s="46"/>
    </row>
    <row r="61" spans="2:17" s="10" customFormat="1" ht="13.5">
      <c r="B61" s="37"/>
      <c r="C61" s="37"/>
      <c r="K61" s="40"/>
      <c r="L61" s="24"/>
      <c r="Q61" s="46"/>
    </row>
    <row r="62" spans="2:17" s="10" customFormat="1" ht="13.5">
      <c r="B62" s="37"/>
      <c r="C62" s="37"/>
      <c r="K62" s="40"/>
      <c r="L62" s="24"/>
      <c r="Q62" s="46"/>
    </row>
    <row r="63" spans="2:17" s="10" customFormat="1" ht="13.5">
      <c r="B63" s="37"/>
      <c r="C63" s="37"/>
      <c r="K63" s="40"/>
      <c r="L63" s="24">
        <f aca="true" t="shared" si="10" ref="L63:L69">IF(G53="","",IF(COUNTIF($G$5:$G$537,G53)&gt;1,"2重登録","OK"))</f>
      </c>
      <c r="Q63" s="46"/>
    </row>
    <row r="64" spans="2:17" s="10" customFormat="1" ht="13.5">
      <c r="B64" s="37"/>
      <c r="C64" s="37"/>
      <c r="K64" s="40"/>
      <c r="L64" s="24">
        <f t="shared" si="10"/>
      </c>
      <c r="Q64" s="46"/>
    </row>
    <row r="65" spans="1:15" s="11" customFormat="1" ht="13.5">
      <c r="A65" s="47"/>
      <c r="B65" s="48"/>
      <c r="C65" s="48"/>
      <c r="D65" s="47"/>
      <c r="E65" s="49"/>
      <c r="F65" s="24"/>
      <c r="G65" s="1"/>
      <c r="H65" s="47"/>
      <c r="I65" s="24"/>
      <c r="J65" s="49"/>
      <c r="K65" s="40"/>
      <c r="L65" s="24">
        <f t="shared" si="10"/>
      </c>
      <c r="N65" s="18"/>
      <c r="O65" s="18"/>
    </row>
    <row r="66" spans="1:15" s="11" customFormat="1" ht="13.5">
      <c r="A66" s="47"/>
      <c r="B66" s="48"/>
      <c r="C66" s="48"/>
      <c r="D66" s="47"/>
      <c r="E66" s="49"/>
      <c r="F66" s="24"/>
      <c r="G66" s="1"/>
      <c r="H66" s="47"/>
      <c r="I66" s="24"/>
      <c r="J66" s="49"/>
      <c r="K66" s="40"/>
      <c r="L66" s="24">
        <f t="shared" si="10"/>
      </c>
      <c r="N66" s="18"/>
      <c r="O66" s="18"/>
    </row>
    <row r="67" spans="1:15" s="11" customFormat="1" ht="13.5">
      <c r="A67" s="47"/>
      <c r="B67" s="48"/>
      <c r="C67" s="48"/>
      <c r="D67" s="47"/>
      <c r="E67" s="49"/>
      <c r="F67" s="24"/>
      <c r="G67" s="1"/>
      <c r="H67" s="47"/>
      <c r="I67" s="24"/>
      <c r="J67" s="49"/>
      <c r="K67" s="40"/>
      <c r="L67" s="24">
        <f t="shared" si="10"/>
      </c>
      <c r="N67" s="18"/>
      <c r="O67" s="18"/>
    </row>
    <row r="68" spans="1:12" s="12" customFormat="1" ht="13.5">
      <c r="A68" s="50"/>
      <c r="B68" s="46"/>
      <c r="C68" s="948" t="s">
        <v>574</v>
      </c>
      <c r="D68" s="948"/>
      <c r="E68" s="949"/>
      <c r="F68" s="949"/>
      <c r="G68" s="949"/>
      <c r="H68" s="949"/>
      <c r="I68" s="949"/>
      <c r="J68" s="49"/>
      <c r="K68" s="40"/>
      <c r="L68" s="24">
        <f t="shared" si="10"/>
      </c>
    </row>
    <row r="69" spans="1:12" s="12" customFormat="1" ht="13.5">
      <c r="A69" s="50"/>
      <c r="B69" s="46"/>
      <c r="C69" s="948"/>
      <c r="D69" s="948"/>
      <c r="E69" s="949"/>
      <c r="F69" s="949"/>
      <c r="G69" s="949"/>
      <c r="H69" s="949"/>
      <c r="I69" s="949"/>
      <c r="J69" s="49"/>
      <c r="K69" s="40"/>
      <c r="L69" s="24">
        <f t="shared" si="10"/>
      </c>
    </row>
    <row r="70" spans="2:12" ht="13.5">
      <c r="B70" s="22" t="s">
        <v>575</v>
      </c>
      <c r="C70" s="22"/>
      <c r="D70" s="22"/>
      <c r="F70" s="24"/>
      <c r="G70" s="18" t="s">
        <v>454</v>
      </c>
      <c r="H70" s="18" t="s">
        <v>455</v>
      </c>
      <c r="K70" s="40"/>
      <c r="L70" s="24"/>
    </row>
    <row r="71" spans="2:12" ht="13.5">
      <c r="B71" s="22" t="s">
        <v>576</v>
      </c>
      <c r="C71" s="22"/>
      <c r="D71" s="22"/>
      <c r="F71" s="24"/>
      <c r="G71" s="21">
        <f>COUNTIF(M72:M126,"東近江市")</f>
        <v>21</v>
      </c>
      <c r="H71" s="51">
        <f>(G71/RIGHT(A126,2))</f>
        <v>0.38181818181818183</v>
      </c>
      <c r="K71" s="40"/>
      <c r="L71" s="24"/>
    </row>
    <row r="72" spans="1:13" s="13" customFormat="1" ht="13.5">
      <c r="A72" s="18" t="s">
        <v>577</v>
      </c>
      <c r="B72" s="52" t="s">
        <v>578</v>
      </c>
      <c r="C72" s="52" t="s">
        <v>579</v>
      </c>
      <c r="D72" s="22" t="s">
        <v>576</v>
      </c>
      <c r="E72" s="18"/>
      <c r="F72" s="24" t="str">
        <f>A72</f>
        <v>き０１</v>
      </c>
      <c r="G72" s="18" t="str">
        <f aca="true" t="shared" si="11" ref="G72:G103">B72&amp;C72</f>
        <v>片岡春己</v>
      </c>
      <c r="H72" s="22" t="s">
        <v>575</v>
      </c>
      <c r="I72" s="22" t="s">
        <v>463</v>
      </c>
      <c r="J72" s="41">
        <v>1953</v>
      </c>
      <c r="K72" s="40">
        <f aca="true" t="shared" si="12" ref="K72:K126">IF(J72="","",(2017-J72))</f>
        <v>64</v>
      </c>
      <c r="L72" s="24" t="str">
        <f aca="true" t="shared" si="13" ref="L72:L135">IF(G72="","",IF(COUNTIF($G$5:$G$537,G72)&gt;1,"2重登録","OK"))</f>
        <v>OK</v>
      </c>
      <c r="M72" s="56" t="s">
        <v>229</v>
      </c>
    </row>
    <row r="73" spans="1:13" s="13" customFormat="1" ht="13.5">
      <c r="A73" s="18" t="s">
        <v>580</v>
      </c>
      <c r="B73" s="52" t="s">
        <v>581</v>
      </c>
      <c r="C73" s="52" t="s">
        <v>582</v>
      </c>
      <c r="D73" s="22" t="s">
        <v>576</v>
      </c>
      <c r="E73" s="18"/>
      <c r="F73" s="24" t="str">
        <f>A73</f>
        <v>き０２</v>
      </c>
      <c r="G73" s="18" t="str">
        <f t="shared" si="11"/>
        <v>山本　真</v>
      </c>
      <c r="H73" s="22" t="s">
        <v>575</v>
      </c>
      <c r="I73" s="22" t="s">
        <v>463</v>
      </c>
      <c r="J73" s="41">
        <v>1970</v>
      </c>
      <c r="K73" s="40">
        <f t="shared" si="12"/>
        <v>47</v>
      </c>
      <c r="L73" s="24" t="str">
        <f t="shared" si="13"/>
        <v>OK</v>
      </c>
      <c r="M73" s="14" t="s">
        <v>464</v>
      </c>
    </row>
    <row r="74" spans="1:13" s="13" customFormat="1" ht="13.5">
      <c r="A74" s="18" t="s">
        <v>583</v>
      </c>
      <c r="B74" s="52" t="s">
        <v>584</v>
      </c>
      <c r="C74" s="52" t="s">
        <v>585</v>
      </c>
      <c r="D74" s="22" t="s">
        <v>576</v>
      </c>
      <c r="E74" s="18"/>
      <c r="F74" s="24" t="str">
        <f aca="true" t="shared" si="14" ref="F74:F95">A74</f>
        <v>き０３</v>
      </c>
      <c r="G74" s="18" t="str">
        <f t="shared" si="11"/>
        <v>西田裕信</v>
      </c>
      <c r="H74" s="22" t="s">
        <v>575</v>
      </c>
      <c r="I74" s="22" t="s">
        <v>463</v>
      </c>
      <c r="J74" s="41">
        <v>1960</v>
      </c>
      <c r="K74" s="40">
        <f t="shared" si="12"/>
        <v>57</v>
      </c>
      <c r="L74" s="24" t="str">
        <f t="shared" si="13"/>
        <v>OK</v>
      </c>
      <c r="M74" s="14" t="s">
        <v>467</v>
      </c>
    </row>
    <row r="75" spans="1:13" s="13" customFormat="1" ht="13.5">
      <c r="A75" s="18" t="s">
        <v>586</v>
      </c>
      <c r="B75" s="52" t="s">
        <v>587</v>
      </c>
      <c r="C75" s="52" t="s">
        <v>588</v>
      </c>
      <c r="D75" s="22" t="s">
        <v>576</v>
      </c>
      <c r="E75" s="18"/>
      <c r="F75" s="24" t="str">
        <f t="shared" si="14"/>
        <v>き０４</v>
      </c>
      <c r="G75" s="18" t="str">
        <f t="shared" si="11"/>
        <v>柴谷義信</v>
      </c>
      <c r="H75" s="22" t="s">
        <v>575</v>
      </c>
      <c r="I75" s="22" t="s">
        <v>463</v>
      </c>
      <c r="J75" s="41">
        <v>1962</v>
      </c>
      <c r="K75" s="40">
        <f t="shared" si="12"/>
        <v>55</v>
      </c>
      <c r="L75" s="24" t="str">
        <f t="shared" si="13"/>
        <v>OK</v>
      </c>
      <c r="M75" s="14" t="s">
        <v>464</v>
      </c>
    </row>
    <row r="76" spans="1:13" s="13" customFormat="1" ht="13.5">
      <c r="A76" s="18" t="s">
        <v>589</v>
      </c>
      <c r="B76" s="52" t="s">
        <v>590</v>
      </c>
      <c r="C76" s="26" t="s">
        <v>591</v>
      </c>
      <c r="D76" s="22" t="s">
        <v>576</v>
      </c>
      <c r="E76" s="18"/>
      <c r="F76" s="24" t="str">
        <f t="shared" si="14"/>
        <v>き０５</v>
      </c>
      <c r="G76" s="18" t="str">
        <f t="shared" si="11"/>
        <v>坂元智成</v>
      </c>
      <c r="H76" s="22" t="s">
        <v>575</v>
      </c>
      <c r="I76" s="22" t="s">
        <v>463</v>
      </c>
      <c r="J76" s="41">
        <v>1975</v>
      </c>
      <c r="K76" s="40">
        <f t="shared" si="12"/>
        <v>42</v>
      </c>
      <c r="L76" s="24" t="str">
        <f t="shared" si="13"/>
        <v>OK</v>
      </c>
      <c r="M76" s="56" t="s">
        <v>229</v>
      </c>
    </row>
    <row r="77" spans="1:13" s="13" customFormat="1" ht="13.5">
      <c r="A77" s="18" t="s">
        <v>592</v>
      </c>
      <c r="B77" s="52" t="s">
        <v>593</v>
      </c>
      <c r="C77" s="26" t="s">
        <v>594</v>
      </c>
      <c r="D77" s="22" t="s">
        <v>576</v>
      </c>
      <c r="E77" s="18"/>
      <c r="F77" s="24" t="str">
        <f t="shared" si="14"/>
        <v>き０６</v>
      </c>
      <c r="G77" s="18" t="str">
        <f t="shared" si="11"/>
        <v>荒浪順次</v>
      </c>
      <c r="H77" s="22" t="s">
        <v>575</v>
      </c>
      <c r="I77" s="22" t="s">
        <v>463</v>
      </c>
      <c r="J77" s="41">
        <v>1977</v>
      </c>
      <c r="K77" s="40">
        <f t="shared" si="12"/>
        <v>40</v>
      </c>
      <c r="L77" s="24" t="str">
        <f t="shared" si="13"/>
        <v>OK</v>
      </c>
      <c r="M77" s="14" t="s">
        <v>595</v>
      </c>
    </row>
    <row r="78" spans="1:13" s="13" customFormat="1" ht="13.5">
      <c r="A78" s="18" t="s">
        <v>596</v>
      </c>
      <c r="B78" s="52" t="s">
        <v>597</v>
      </c>
      <c r="C78" s="26" t="s">
        <v>598</v>
      </c>
      <c r="D78" s="22" t="s">
        <v>576</v>
      </c>
      <c r="E78" s="18"/>
      <c r="F78" s="24" t="str">
        <f t="shared" si="14"/>
        <v>き０７</v>
      </c>
      <c r="G78" s="18" t="str">
        <f t="shared" si="11"/>
        <v>中本隆司</v>
      </c>
      <c r="H78" s="22" t="s">
        <v>575</v>
      </c>
      <c r="I78" s="22" t="s">
        <v>463</v>
      </c>
      <c r="J78" s="41">
        <v>1968</v>
      </c>
      <c r="K78" s="40">
        <f t="shared" si="12"/>
        <v>49</v>
      </c>
      <c r="L78" s="24" t="str">
        <f t="shared" si="13"/>
        <v>OK</v>
      </c>
      <c r="M78" s="56" t="s">
        <v>229</v>
      </c>
    </row>
    <row r="79" spans="1:13" s="13" customFormat="1" ht="13.5">
      <c r="A79" s="18" t="s">
        <v>599</v>
      </c>
      <c r="B79" s="52" t="s">
        <v>600</v>
      </c>
      <c r="C79" s="26" t="s">
        <v>601</v>
      </c>
      <c r="D79" s="22" t="s">
        <v>576</v>
      </c>
      <c r="E79" s="18"/>
      <c r="F79" s="24" t="str">
        <f t="shared" si="14"/>
        <v>き０８</v>
      </c>
      <c r="G79" s="18" t="str">
        <f t="shared" si="11"/>
        <v>鉄川聡志</v>
      </c>
      <c r="H79" s="22" t="s">
        <v>575</v>
      </c>
      <c r="I79" s="22" t="s">
        <v>463</v>
      </c>
      <c r="J79" s="41">
        <v>1986</v>
      </c>
      <c r="K79" s="40">
        <f t="shared" si="12"/>
        <v>31</v>
      </c>
      <c r="L79" s="24" t="str">
        <f t="shared" si="13"/>
        <v>OK</v>
      </c>
      <c r="M79" s="14" t="s">
        <v>492</v>
      </c>
    </row>
    <row r="80" spans="1:13" s="13" customFormat="1" ht="13.5">
      <c r="A80" s="18" t="s">
        <v>602</v>
      </c>
      <c r="B80" s="52" t="s">
        <v>603</v>
      </c>
      <c r="C80" s="26" t="s">
        <v>604</v>
      </c>
      <c r="D80" s="22" t="s">
        <v>576</v>
      </c>
      <c r="E80" s="18"/>
      <c r="F80" s="24" t="str">
        <f t="shared" si="14"/>
        <v>き０９</v>
      </c>
      <c r="G80" s="18" t="str">
        <f t="shared" si="11"/>
        <v>宮道祐介</v>
      </c>
      <c r="H80" s="22" t="s">
        <v>575</v>
      </c>
      <c r="I80" s="22" t="s">
        <v>463</v>
      </c>
      <c r="J80" s="41">
        <v>1983</v>
      </c>
      <c r="K80" s="40">
        <f t="shared" si="12"/>
        <v>34</v>
      </c>
      <c r="L80" s="24" t="str">
        <f t="shared" si="13"/>
        <v>OK</v>
      </c>
      <c r="M80" s="14" t="s">
        <v>464</v>
      </c>
    </row>
    <row r="81" spans="1:13" s="13" customFormat="1" ht="13.5">
      <c r="A81" s="18" t="s">
        <v>605</v>
      </c>
      <c r="B81" s="52" t="s">
        <v>606</v>
      </c>
      <c r="C81" s="26" t="s">
        <v>607</v>
      </c>
      <c r="D81" s="22" t="s">
        <v>576</v>
      </c>
      <c r="E81" s="18"/>
      <c r="F81" s="24" t="str">
        <f t="shared" si="14"/>
        <v>き１０</v>
      </c>
      <c r="G81" s="18" t="str">
        <f t="shared" si="11"/>
        <v>本間靖教</v>
      </c>
      <c r="H81" s="22" t="s">
        <v>575</v>
      </c>
      <c r="I81" s="22" t="s">
        <v>463</v>
      </c>
      <c r="J81" s="41">
        <v>1985</v>
      </c>
      <c r="K81" s="40">
        <f t="shared" si="12"/>
        <v>32</v>
      </c>
      <c r="L81" s="24" t="str">
        <f t="shared" si="13"/>
        <v>OK</v>
      </c>
      <c r="M81" s="56" t="s">
        <v>229</v>
      </c>
    </row>
    <row r="82" spans="1:13" s="13" customFormat="1" ht="13.5">
      <c r="A82" s="18" t="s">
        <v>608</v>
      </c>
      <c r="B82" s="53" t="s">
        <v>609</v>
      </c>
      <c r="C82" s="53" t="s">
        <v>610</v>
      </c>
      <c r="D82" s="22" t="s">
        <v>576</v>
      </c>
      <c r="E82" s="18"/>
      <c r="F82" s="24" t="str">
        <f t="shared" si="14"/>
        <v>き１１</v>
      </c>
      <c r="G82" s="22" t="str">
        <f t="shared" si="11"/>
        <v>並河智加</v>
      </c>
      <c r="H82" s="22" t="s">
        <v>575</v>
      </c>
      <c r="I82" s="1" t="s">
        <v>485</v>
      </c>
      <c r="J82" s="41">
        <v>1979</v>
      </c>
      <c r="K82" s="40">
        <f t="shared" si="12"/>
        <v>38</v>
      </c>
      <c r="L82" s="24" t="str">
        <f t="shared" si="13"/>
        <v>OK</v>
      </c>
      <c r="M82" s="14" t="s">
        <v>464</v>
      </c>
    </row>
    <row r="83" spans="1:13" s="13" customFormat="1" ht="13.5">
      <c r="A83" s="18" t="s">
        <v>611</v>
      </c>
      <c r="B83" s="22" t="s">
        <v>612</v>
      </c>
      <c r="C83" s="22" t="s">
        <v>613</v>
      </c>
      <c r="D83" s="22" t="s">
        <v>576</v>
      </c>
      <c r="E83" s="18"/>
      <c r="F83" s="24" t="str">
        <f t="shared" si="14"/>
        <v>き１２</v>
      </c>
      <c r="G83" s="22" t="str">
        <f t="shared" si="11"/>
        <v>橘　崇博</v>
      </c>
      <c r="H83" s="22" t="s">
        <v>575</v>
      </c>
      <c r="I83" s="22" t="s">
        <v>463</v>
      </c>
      <c r="J83" s="41">
        <v>1980</v>
      </c>
      <c r="K83" s="40">
        <f t="shared" si="12"/>
        <v>37</v>
      </c>
      <c r="L83" s="24" t="str">
        <f t="shared" si="13"/>
        <v>OK</v>
      </c>
      <c r="M83" s="56" t="s">
        <v>229</v>
      </c>
    </row>
    <row r="84" spans="1:13" s="13" customFormat="1" ht="13.5">
      <c r="A84" s="18" t="s">
        <v>614</v>
      </c>
      <c r="B84" s="26" t="s">
        <v>615</v>
      </c>
      <c r="C84" s="26" t="s">
        <v>616</v>
      </c>
      <c r="D84" s="22" t="s">
        <v>576</v>
      </c>
      <c r="E84" s="18"/>
      <c r="F84" s="24" t="str">
        <f t="shared" si="14"/>
        <v>き１３</v>
      </c>
      <c r="G84" s="22" t="str">
        <f t="shared" si="11"/>
        <v>岡本　彰</v>
      </c>
      <c r="H84" s="22" t="s">
        <v>575</v>
      </c>
      <c r="I84" s="22" t="s">
        <v>463</v>
      </c>
      <c r="J84" s="41">
        <v>1986</v>
      </c>
      <c r="K84" s="40">
        <f t="shared" si="12"/>
        <v>31</v>
      </c>
      <c r="L84" s="24" t="str">
        <f t="shared" si="13"/>
        <v>OK</v>
      </c>
      <c r="M84" s="14" t="s">
        <v>492</v>
      </c>
    </row>
    <row r="85" spans="1:13" s="13" customFormat="1" ht="13.5">
      <c r="A85" s="18" t="s">
        <v>617</v>
      </c>
      <c r="B85" s="26" t="s">
        <v>618</v>
      </c>
      <c r="C85" s="26" t="s">
        <v>619</v>
      </c>
      <c r="D85" s="22" t="s">
        <v>576</v>
      </c>
      <c r="E85" s="18"/>
      <c r="F85" s="24" t="str">
        <f t="shared" si="14"/>
        <v>き１４</v>
      </c>
      <c r="G85" s="22" t="str">
        <f t="shared" si="11"/>
        <v>辻井貴大</v>
      </c>
      <c r="H85" s="22" t="s">
        <v>575</v>
      </c>
      <c r="I85" s="22" t="s">
        <v>463</v>
      </c>
      <c r="J85" s="41">
        <v>1992</v>
      </c>
      <c r="K85" s="40">
        <f t="shared" si="12"/>
        <v>25</v>
      </c>
      <c r="L85" s="24" t="str">
        <f t="shared" si="13"/>
        <v>OK</v>
      </c>
      <c r="M85" s="56" t="s">
        <v>229</v>
      </c>
    </row>
    <row r="86" spans="1:13" s="13" customFormat="1" ht="13.5">
      <c r="A86" s="18" t="s">
        <v>620</v>
      </c>
      <c r="B86" s="26" t="s">
        <v>621</v>
      </c>
      <c r="C86" s="26" t="s">
        <v>622</v>
      </c>
      <c r="D86" s="22" t="s">
        <v>576</v>
      </c>
      <c r="E86" s="18"/>
      <c r="F86" s="24" t="str">
        <f t="shared" si="14"/>
        <v>き１５</v>
      </c>
      <c r="G86" s="22" t="str">
        <f t="shared" si="11"/>
        <v>寺岡淳平</v>
      </c>
      <c r="H86" s="22" t="s">
        <v>575</v>
      </c>
      <c r="I86" s="22" t="s">
        <v>463</v>
      </c>
      <c r="J86" s="41">
        <v>1990</v>
      </c>
      <c r="K86" s="40">
        <f t="shared" si="12"/>
        <v>27</v>
      </c>
      <c r="L86" s="24" t="str">
        <f t="shared" si="13"/>
        <v>OK</v>
      </c>
      <c r="M86" s="56" t="s">
        <v>229</v>
      </c>
    </row>
    <row r="87" spans="1:13" s="13" customFormat="1" ht="13.5">
      <c r="A87" s="18" t="s">
        <v>142</v>
      </c>
      <c r="B87" s="26" t="s">
        <v>623</v>
      </c>
      <c r="C87" s="26" t="s">
        <v>624</v>
      </c>
      <c r="D87" s="22" t="s">
        <v>576</v>
      </c>
      <c r="E87" s="18"/>
      <c r="F87" s="24" t="str">
        <f t="shared" si="14"/>
        <v>き１６</v>
      </c>
      <c r="G87" s="22" t="str">
        <f t="shared" si="11"/>
        <v>牛尾紳之介</v>
      </c>
      <c r="H87" s="22" t="s">
        <v>575</v>
      </c>
      <c r="I87" s="22" t="s">
        <v>463</v>
      </c>
      <c r="J87" s="41">
        <v>1984</v>
      </c>
      <c r="K87" s="40">
        <f t="shared" si="12"/>
        <v>33</v>
      </c>
      <c r="L87" s="24" t="str">
        <f t="shared" si="13"/>
        <v>OK</v>
      </c>
      <c r="M87" s="56" t="s">
        <v>229</v>
      </c>
    </row>
    <row r="88" spans="1:13" s="13" customFormat="1" ht="13.5">
      <c r="A88" s="18" t="s">
        <v>625</v>
      </c>
      <c r="B88" s="18" t="s">
        <v>626</v>
      </c>
      <c r="C88" s="18" t="s">
        <v>627</v>
      </c>
      <c r="D88" s="22" t="s">
        <v>576</v>
      </c>
      <c r="E88" s="18"/>
      <c r="F88" s="24" t="str">
        <f t="shared" si="14"/>
        <v>き１７</v>
      </c>
      <c r="G88" s="22" t="str">
        <f t="shared" si="11"/>
        <v>神山孝行</v>
      </c>
      <c r="H88" s="22" t="s">
        <v>575</v>
      </c>
      <c r="I88" s="22" t="s">
        <v>463</v>
      </c>
      <c r="J88" s="41">
        <v>1984</v>
      </c>
      <c r="K88" s="40">
        <f t="shared" si="12"/>
        <v>33</v>
      </c>
      <c r="L88" s="24" t="str">
        <f t="shared" si="13"/>
        <v>OK</v>
      </c>
      <c r="M88" s="56" t="s">
        <v>229</v>
      </c>
    </row>
    <row r="89" spans="1:15" s="14" customFormat="1" ht="13.5">
      <c r="A89" s="18" t="s">
        <v>628</v>
      </c>
      <c r="B89" s="54" t="s">
        <v>629</v>
      </c>
      <c r="C89" s="54" t="s">
        <v>630</v>
      </c>
      <c r="D89" s="22" t="s">
        <v>576</v>
      </c>
      <c r="E89" s="18"/>
      <c r="F89" s="24" t="str">
        <f t="shared" si="14"/>
        <v>き１８</v>
      </c>
      <c r="G89" s="22" t="str">
        <f t="shared" si="11"/>
        <v>曽我卓矢</v>
      </c>
      <c r="H89" s="22" t="s">
        <v>575</v>
      </c>
      <c r="I89" s="22" t="s">
        <v>463</v>
      </c>
      <c r="J89" s="41">
        <v>1986</v>
      </c>
      <c r="K89" s="40">
        <f t="shared" si="12"/>
        <v>31</v>
      </c>
      <c r="L89" s="24" t="str">
        <f t="shared" si="13"/>
        <v>OK</v>
      </c>
      <c r="M89" s="14" t="s">
        <v>492</v>
      </c>
      <c r="N89" s="13"/>
      <c r="O89" s="11"/>
    </row>
    <row r="90" spans="1:13" s="13" customFormat="1" ht="13.5">
      <c r="A90" s="18" t="s">
        <v>631</v>
      </c>
      <c r="B90" s="52" t="s">
        <v>632</v>
      </c>
      <c r="C90" s="52" t="s">
        <v>633</v>
      </c>
      <c r="D90" s="22" t="s">
        <v>576</v>
      </c>
      <c r="E90" s="18"/>
      <c r="F90" s="24" t="str">
        <f t="shared" si="14"/>
        <v>き１９</v>
      </c>
      <c r="G90" s="22" t="str">
        <f t="shared" si="11"/>
        <v>薮内陸久</v>
      </c>
      <c r="H90" s="22" t="s">
        <v>575</v>
      </c>
      <c r="I90" s="22" t="s">
        <v>463</v>
      </c>
      <c r="J90" s="41">
        <v>1997</v>
      </c>
      <c r="K90" s="40">
        <f t="shared" si="12"/>
        <v>20</v>
      </c>
      <c r="L90" s="24" t="str">
        <f t="shared" si="13"/>
        <v>OK</v>
      </c>
      <c r="M90" s="56" t="s">
        <v>229</v>
      </c>
    </row>
    <row r="91" spans="1:13" s="13" customFormat="1" ht="13.5">
      <c r="A91" s="18" t="s">
        <v>634</v>
      </c>
      <c r="B91" s="52" t="s">
        <v>635</v>
      </c>
      <c r="C91" s="52" t="s">
        <v>636</v>
      </c>
      <c r="D91" s="22" t="s">
        <v>576</v>
      </c>
      <c r="E91" s="18"/>
      <c r="F91" s="24" t="str">
        <f t="shared" si="14"/>
        <v>き２０</v>
      </c>
      <c r="G91" s="22" t="str">
        <f t="shared" si="11"/>
        <v>龍村信</v>
      </c>
      <c r="H91" s="22" t="s">
        <v>575</v>
      </c>
      <c r="I91" s="22" t="s">
        <v>463</v>
      </c>
      <c r="J91" s="41">
        <v>1989</v>
      </c>
      <c r="K91" s="40">
        <f t="shared" si="12"/>
        <v>28</v>
      </c>
      <c r="L91" s="24" t="str">
        <f t="shared" si="13"/>
        <v>OK</v>
      </c>
      <c r="M91" s="56" t="s">
        <v>229</v>
      </c>
    </row>
    <row r="92" spans="1:15" s="13" customFormat="1" ht="13.5">
      <c r="A92" s="18" t="s">
        <v>637</v>
      </c>
      <c r="B92" s="54" t="s">
        <v>638</v>
      </c>
      <c r="C92" s="54" t="s">
        <v>639</v>
      </c>
      <c r="D92" s="22" t="s">
        <v>576</v>
      </c>
      <c r="E92" s="18"/>
      <c r="F92" s="24" t="str">
        <f t="shared" si="14"/>
        <v>き２１</v>
      </c>
      <c r="G92" s="22" t="str">
        <f t="shared" si="11"/>
        <v>松島理和</v>
      </c>
      <c r="H92" s="22" t="s">
        <v>575</v>
      </c>
      <c r="I92" s="22" t="s">
        <v>463</v>
      </c>
      <c r="J92" s="41">
        <v>1981</v>
      </c>
      <c r="K92" s="40">
        <f t="shared" si="12"/>
        <v>36</v>
      </c>
      <c r="L92" s="24" t="str">
        <f t="shared" si="13"/>
        <v>OK</v>
      </c>
      <c r="M92" s="14" t="s">
        <v>471</v>
      </c>
      <c r="O92" s="11"/>
    </row>
    <row r="93" spans="1:14" s="15" customFormat="1" ht="13.5">
      <c r="A93" s="18" t="s">
        <v>640</v>
      </c>
      <c r="B93" s="22" t="s">
        <v>641</v>
      </c>
      <c r="C93" s="22" t="s">
        <v>642</v>
      </c>
      <c r="D93" s="22" t="s">
        <v>576</v>
      </c>
      <c r="E93" s="18"/>
      <c r="F93" s="24" t="str">
        <f t="shared" si="14"/>
        <v>き２２</v>
      </c>
      <c r="G93" s="22" t="str">
        <f t="shared" si="11"/>
        <v>西岡庸介</v>
      </c>
      <c r="H93" s="22" t="s">
        <v>575</v>
      </c>
      <c r="I93" s="22" t="s">
        <v>463</v>
      </c>
      <c r="J93" s="41">
        <v>1983</v>
      </c>
      <c r="K93" s="40">
        <f t="shared" si="12"/>
        <v>34</v>
      </c>
      <c r="L93" s="24" t="str">
        <f t="shared" si="13"/>
        <v>OK</v>
      </c>
      <c r="M93" s="14" t="s">
        <v>643</v>
      </c>
      <c r="N93" s="57"/>
    </row>
    <row r="94" spans="1:13" s="13" customFormat="1" ht="13.5">
      <c r="A94" s="18" t="s">
        <v>644</v>
      </c>
      <c r="B94" s="18" t="s">
        <v>645</v>
      </c>
      <c r="C94" s="54" t="s">
        <v>646</v>
      </c>
      <c r="D94" s="22" t="s">
        <v>576</v>
      </c>
      <c r="E94" s="18"/>
      <c r="F94" s="24" t="str">
        <f t="shared" si="14"/>
        <v>き２３</v>
      </c>
      <c r="G94" s="22" t="str">
        <f t="shared" si="11"/>
        <v>石川和洋</v>
      </c>
      <c r="H94" s="22" t="s">
        <v>575</v>
      </c>
      <c r="I94" s="22" t="s">
        <v>463</v>
      </c>
      <c r="J94" s="41">
        <v>1979</v>
      </c>
      <c r="K94" s="40">
        <f t="shared" si="12"/>
        <v>38</v>
      </c>
      <c r="L94" s="24" t="str">
        <f t="shared" si="13"/>
        <v>OK</v>
      </c>
      <c r="M94" s="14" t="s">
        <v>643</v>
      </c>
    </row>
    <row r="95" spans="1:13" s="13" customFormat="1" ht="13.5">
      <c r="A95" s="18" t="s">
        <v>647</v>
      </c>
      <c r="B95" s="18" t="s">
        <v>648</v>
      </c>
      <c r="C95" s="54" t="s">
        <v>649</v>
      </c>
      <c r="D95" s="22" t="s">
        <v>576</v>
      </c>
      <c r="E95" s="18"/>
      <c r="F95" s="24" t="str">
        <f t="shared" si="14"/>
        <v>き２４</v>
      </c>
      <c r="G95" s="22" t="str">
        <f t="shared" si="11"/>
        <v>兼古翔太</v>
      </c>
      <c r="H95" s="22" t="s">
        <v>575</v>
      </c>
      <c r="I95" s="22" t="s">
        <v>463</v>
      </c>
      <c r="J95" s="41">
        <v>1989</v>
      </c>
      <c r="K95" s="40">
        <f t="shared" si="12"/>
        <v>28</v>
      </c>
      <c r="L95" s="24" t="str">
        <f t="shared" si="13"/>
        <v>OK</v>
      </c>
      <c r="M95" s="14" t="s">
        <v>643</v>
      </c>
    </row>
    <row r="96" spans="1:13" s="13" customFormat="1" ht="13.5">
      <c r="A96" s="18" t="s">
        <v>650</v>
      </c>
      <c r="B96" s="26" t="s">
        <v>651</v>
      </c>
      <c r="C96" s="26" t="s">
        <v>652</v>
      </c>
      <c r="D96" s="22" t="s">
        <v>576</v>
      </c>
      <c r="E96" s="18"/>
      <c r="F96" s="24" t="s">
        <v>653</v>
      </c>
      <c r="G96" s="22" t="str">
        <f t="shared" si="11"/>
        <v>井澤　匡志</v>
      </c>
      <c r="H96" s="22" t="s">
        <v>575</v>
      </c>
      <c r="I96" s="22" t="s">
        <v>463</v>
      </c>
      <c r="J96" s="41">
        <v>1967</v>
      </c>
      <c r="K96" s="40">
        <f t="shared" si="12"/>
        <v>50</v>
      </c>
      <c r="L96" s="24" t="str">
        <f t="shared" si="13"/>
        <v>OK</v>
      </c>
      <c r="M96" s="58" t="s">
        <v>654</v>
      </c>
    </row>
    <row r="97" spans="1:13" s="13" customFormat="1" ht="13.5">
      <c r="A97" s="18" t="s">
        <v>655</v>
      </c>
      <c r="B97" s="52" t="s">
        <v>656</v>
      </c>
      <c r="C97" s="52" t="s">
        <v>657</v>
      </c>
      <c r="D97" s="22" t="s">
        <v>576</v>
      </c>
      <c r="E97" s="18"/>
      <c r="F97" s="24" t="str">
        <f aca="true" t="shared" si="15" ref="F97:F103">A97</f>
        <v>き２６</v>
      </c>
      <c r="G97" s="22" t="str">
        <f t="shared" si="11"/>
        <v>奥田康博</v>
      </c>
      <c r="H97" s="22" t="s">
        <v>575</v>
      </c>
      <c r="I97" s="22" t="s">
        <v>463</v>
      </c>
      <c r="J97" s="41">
        <v>1966</v>
      </c>
      <c r="K97" s="40">
        <f t="shared" si="12"/>
        <v>51</v>
      </c>
      <c r="L97" s="24" t="str">
        <f t="shared" si="13"/>
        <v>OK</v>
      </c>
      <c r="M97" s="56" t="s">
        <v>229</v>
      </c>
    </row>
    <row r="98" spans="1:13" s="13" customFormat="1" ht="13.5">
      <c r="A98" s="18" t="s">
        <v>658</v>
      </c>
      <c r="B98" s="52" t="s">
        <v>544</v>
      </c>
      <c r="C98" s="52" t="s">
        <v>659</v>
      </c>
      <c r="D98" s="22" t="s">
        <v>576</v>
      </c>
      <c r="E98" s="18"/>
      <c r="F98" s="24" t="str">
        <f t="shared" si="15"/>
        <v>き２７</v>
      </c>
      <c r="G98" s="22" t="str">
        <f t="shared" si="11"/>
        <v>山崎茂智</v>
      </c>
      <c r="H98" s="22" t="s">
        <v>575</v>
      </c>
      <c r="I98" s="22" t="s">
        <v>463</v>
      </c>
      <c r="J98" s="41">
        <v>1963</v>
      </c>
      <c r="K98" s="40">
        <f t="shared" si="12"/>
        <v>54</v>
      </c>
      <c r="L98" s="24" t="str">
        <f t="shared" si="13"/>
        <v>OK</v>
      </c>
      <c r="M98" s="14" t="s">
        <v>660</v>
      </c>
    </row>
    <row r="99" spans="1:13" s="13" customFormat="1" ht="13.5">
      <c r="A99" s="18" t="s">
        <v>661</v>
      </c>
      <c r="B99" s="52" t="s">
        <v>662</v>
      </c>
      <c r="C99" s="52" t="s">
        <v>663</v>
      </c>
      <c r="D99" s="22" t="s">
        <v>576</v>
      </c>
      <c r="E99" s="18"/>
      <c r="F99" s="24" t="str">
        <f t="shared" si="15"/>
        <v>き２８</v>
      </c>
      <c r="G99" s="22" t="str">
        <f t="shared" si="11"/>
        <v>秋山太助</v>
      </c>
      <c r="H99" s="22" t="s">
        <v>575</v>
      </c>
      <c r="I99" s="22" t="s">
        <v>463</v>
      </c>
      <c r="J99" s="41">
        <v>1975</v>
      </c>
      <c r="K99" s="40">
        <f t="shared" si="12"/>
        <v>42</v>
      </c>
      <c r="L99" s="24" t="str">
        <f t="shared" si="13"/>
        <v>OK</v>
      </c>
      <c r="M99" s="56" t="s">
        <v>229</v>
      </c>
    </row>
    <row r="100" spans="1:13" s="13" customFormat="1" ht="13.5">
      <c r="A100" s="18" t="s">
        <v>664</v>
      </c>
      <c r="B100" s="52" t="s">
        <v>665</v>
      </c>
      <c r="C100" s="52" t="s">
        <v>666</v>
      </c>
      <c r="D100" s="22" t="s">
        <v>576</v>
      </c>
      <c r="E100" s="18"/>
      <c r="F100" s="24" t="str">
        <f t="shared" si="15"/>
        <v>き２９</v>
      </c>
      <c r="G100" s="22" t="str">
        <f t="shared" si="11"/>
        <v>廣瀬智也</v>
      </c>
      <c r="H100" s="22" t="s">
        <v>575</v>
      </c>
      <c r="I100" s="22" t="s">
        <v>463</v>
      </c>
      <c r="J100" s="41">
        <v>1977</v>
      </c>
      <c r="K100" s="40">
        <f t="shared" si="12"/>
        <v>40</v>
      </c>
      <c r="L100" s="24" t="str">
        <f t="shared" si="13"/>
        <v>OK</v>
      </c>
      <c r="M100" s="56" t="s">
        <v>229</v>
      </c>
    </row>
    <row r="101" spans="1:13" s="13" customFormat="1" ht="13.5">
      <c r="A101" s="18" t="s">
        <v>667</v>
      </c>
      <c r="B101" s="52" t="s">
        <v>668</v>
      </c>
      <c r="C101" s="52" t="s">
        <v>669</v>
      </c>
      <c r="D101" s="22" t="s">
        <v>576</v>
      </c>
      <c r="E101" s="18"/>
      <c r="F101" s="24" t="str">
        <f t="shared" si="15"/>
        <v>き３０</v>
      </c>
      <c r="G101" s="22" t="str">
        <f t="shared" si="11"/>
        <v>玉川敬三</v>
      </c>
      <c r="H101" s="22" t="s">
        <v>575</v>
      </c>
      <c r="I101" s="22" t="s">
        <v>463</v>
      </c>
      <c r="J101" s="41">
        <v>1969</v>
      </c>
      <c r="K101" s="40">
        <f t="shared" si="12"/>
        <v>48</v>
      </c>
      <c r="L101" s="24" t="str">
        <f t="shared" si="13"/>
        <v>OK</v>
      </c>
      <c r="M101" s="56" t="s">
        <v>229</v>
      </c>
    </row>
    <row r="102" spans="1:13" s="13" customFormat="1" ht="13.5">
      <c r="A102" s="18" t="s">
        <v>670</v>
      </c>
      <c r="B102" s="52" t="s">
        <v>671</v>
      </c>
      <c r="C102" s="52" t="s">
        <v>672</v>
      </c>
      <c r="D102" s="22" t="s">
        <v>576</v>
      </c>
      <c r="E102" s="18"/>
      <c r="F102" s="24" t="str">
        <f t="shared" si="15"/>
        <v>き３１</v>
      </c>
      <c r="G102" s="22" t="str">
        <f t="shared" si="11"/>
        <v>太田圭亮</v>
      </c>
      <c r="H102" s="22" t="s">
        <v>575</v>
      </c>
      <c r="I102" s="22" t="s">
        <v>463</v>
      </c>
      <c r="J102" s="41">
        <v>1981</v>
      </c>
      <c r="K102" s="40">
        <f t="shared" si="12"/>
        <v>36</v>
      </c>
      <c r="L102" s="24" t="str">
        <f t="shared" si="13"/>
        <v>OK</v>
      </c>
      <c r="M102" s="14" t="s">
        <v>492</v>
      </c>
    </row>
    <row r="103" spans="1:13" s="13" customFormat="1" ht="13.5">
      <c r="A103" s="18" t="s">
        <v>673</v>
      </c>
      <c r="B103" s="52" t="s">
        <v>674</v>
      </c>
      <c r="C103" s="52" t="s">
        <v>675</v>
      </c>
      <c r="D103" s="22" t="s">
        <v>576</v>
      </c>
      <c r="E103" s="18"/>
      <c r="F103" s="24" t="str">
        <f t="shared" si="15"/>
        <v>き３２</v>
      </c>
      <c r="G103" s="22" t="str">
        <f t="shared" si="11"/>
        <v>馬場英年</v>
      </c>
      <c r="H103" s="22" t="s">
        <v>575</v>
      </c>
      <c r="I103" s="22" t="s">
        <v>463</v>
      </c>
      <c r="J103" s="41">
        <v>1980</v>
      </c>
      <c r="K103" s="40">
        <f t="shared" si="12"/>
        <v>37</v>
      </c>
      <c r="L103" s="24" t="str">
        <f t="shared" si="13"/>
        <v>OK</v>
      </c>
      <c r="M103" s="56" t="s">
        <v>229</v>
      </c>
    </row>
    <row r="104" spans="1:13" s="13" customFormat="1" ht="13.5">
      <c r="A104" s="18" t="s">
        <v>676</v>
      </c>
      <c r="B104" s="52" t="s">
        <v>677</v>
      </c>
      <c r="C104" s="26" t="s">
        <v>678</v>
      </c>
      <c r="D104" s="22" t="s">
        <v>576</v>
      </c>
      <c r="E104" s="18"/>
      <c r="F104" s="24" t="s">
        <v>679</v>
      </c>
      <c r="G104" s="22" t="s">
        <v>680</v>
      </c>
      <c r="H104" s="22" t="s">
        <v>575</v>
      </c>
      <c r="I104" s="22" t="s">
        <v>463</v>
      </c>
      <c r="J104" s="41">
        <v>1993</v>
      </c>
      <c r="K104" s="40">
        <f t="shared" si="12"/>
        <v>24</v>
      </c>
      <c r="L104" s="24" t="str">
        <f t="shared" si="13"/>
        <v>OK</v>
      </c>
      <c r="M104" s="56" t="s">
        <v>229</v>
      </c>
    </row>
    <row r="105" spans="1:13" s="13" customFormat="1" ht="13.5">
      <c r="A105" s="18" t="s">
        <v>681</v>
      </c>
      <c r="B105" s="26" t="s">
        <v>682</v>
      </c>
      <c r="C105" s="26" t="s">
        <v>683</v>
      </c>
      <c r="D105" s="22" t="s">
        <v>576</v>
      </c>
      <c r="E105" s="18"/>
      <c r="F105" s="24" t="str">
        <f aca="true" t="shared" si="16" ref="F105:F126">A105</f>
        <v>き３４</v>
      </c>
      <c r="G105" s="22" t="str">
        <f aca="true" t="shared" si="17" ref="G105:G127">B105&amp;C105</f>
        <v>田中正行</v>
      </c>
      <c r="H105" s="22" t="s">
        <v>575</v>
      </c>
      <c r="I105" s="22" t="s">
        <v>463</v>
      </c>
      <c r="J105" s="41">
        <v>1980</v>
      </c>
      <c r="K105" s="40">
        <f t="shared" si="12"/>
        <v>37</v>
      </c>
      <c r="L105" s="24" t="str">
        <f t="shared" si="13"/>
        <v>OK</v>
      </c>
      <c r="M105" s="14" t="s">
        <v>492</v>
      </c>
    </row>
    <row r="106" spans="1:13" s="13" customFormat="1" ht="13.5">
      <c r="A106" s="18" t="s">
        <v>684</v>
      </c>
      <c r="B106" s="26" t="s">
        <v>685</v>
      </c>
      <c r="C106" s="26" t="s">
        <v>686</v>
      </c>
      <c r="D106" s="22" t="s">
        <v>576</v>
      </c>
      <c r="E106" s="18"/>
      <c r="F106" s="24" t="str">
        <f t="shared" si="16"/>
        <v>き３５</v>
      </c>
      <c r="G106" s="22" t="str">
        <f t="shared" si="17"/>
        <v>一色翼</v>
      </c>
      <c r="H106" s="22" t="s">
        <v>575</v>
      </c>
      <c r="I106" s="22" t="s">
        <v>463</v>
      </c>
      <c r="J106" s="41">
        <v>1984</v>
      </c>
      <c r="K106" s="40">
        <f t="shared" si="12"/>
        <v>33</v>
      </c>
      <c r="L106" s="24" t="str">
        <f t="shared" si="13"/>
        <v>OK</v>
      </c>
      <c r="M106" s="56" t="s">
        <v>229</v>
      </c>
    </row>
    <row r="107" spans="1:13" s="13" customFormat="1" ht="13.5">
      <c r="A107" s="18" t="s">
        <v>687</v>
      </c>
      <c r="B107" s="53" t="s">
        <v>688</v>
      </c>
      <c r="C107" s="42" t="s">
        <v>689</v>
      </c>
      <c r="D107" s="22" t="s">
        <v>576</v>
      </c>
      <c r="E107" s="18"/>
      <c r="F107" s="24" t="str">
        <f t="shared" si="16"/>
        <v>き３６</v>
      </c>
      <c r="G107" s="22" t="str">
        <f t="shared" si="17"/>
        <v>菊井鈴夏</v>
      </c>
      <c r="H107" s="22" t="s">
        <v>575</v>
      </c>
      <c r="I107" s="1" t="s">
        <v>485</v>
      </c>
      <c r="J107" s="41">
        <v>1997</v>
      </c>
      <c r="K107" s="40">
        <f t="shared" si="12"/>
        <v>20</v>
      </c>
      <c r="L107" s="24" t="str">
        <f t="shared" si="13"/>
        <v>OK</v>
      </c>
      <c r="M107" s="58" t="s">
        <v>595</v>
      </c>
    </row>
    <row r="108" spans="1:13" s="13" customFormat="1" ht="13.5">
      <c r="A108" s="18" t="s">
        <v>690</v>
      </c>
      <c r="B108" s="52" t="s">
        <v>581</v>
      </c>
      <c r="C108" s="26" t="s">
        <v>691</v>
      </c>
      <c r="D108" s="22" t="s">
        <v>576</v>
      </c>
      <c r="E108" s="18"/>
      <c r="F108" s="24" t="str">
        <f t="shared" si="16"/>
        <v>き３７</v>
      </c>
      <c r="G108" s="22" t="str">
        <f t="shared" si="17"/>
        <v>山本和樹</v>
      </c>
      <c r="H108" s="22" t="s">
        <v>575</v>
      </c>
      <c r="I108" s="22" t="s">
        <v>463</v>
      </c>
      <c r="J108" s="41">
        <v>1997</v>
      </c>
      <c r="K108" s="40">
        <f t="shared" si="12"/>
        <v>20</v>
      </c>
      <c r="L108" s="24" t="str">
        <f t="shared" si="13"/>
        <v>OK</v>
      </c>
      <c r="M108" s="58" t="s">
        <v>595</v>
      </c>
    </row>
    <row r="109" spans="1:13" s="13" customFormat="1" ht="13.5">
      <c r="A109" s="18" t="s">
        <v>692</v>
      </c>
      <c r="B109" s="55" t="s">
        <v>693</v>
      </c>
      <c r="C109" s="55" t="s">
        <v>694</v>
      </c>
      <c r="D109" s="22" t="s">
        <v>576</v>
      </c>
      <c r="E109" s="18"/>
      <c r="F109" s="24" t="str">
        <f t="shared" si="16"/>
        <v>き３８</v>
      </c>
      <c r="G109" s="22" t="str">
        <f t="shared" si="17"/>
        <v>島山莉旺</v>
      </c>
      <c r="H109" s="22" t="s">
        <v>575</v>
      </c>
      <c r="I109" s="22" t="s">
        <v>463</v>
      </c>
      <c r="J109" s="41">
        <v>1995</v>
      </c>
      <c r="K109" s="40">
        <f t="shared" si="12"/>
        <v>22</v>
      </c>
      <c r="L109" s="24" t="str">
        <f t="shared" si="13"/>
        <v>OK</v>
      </c>
      <c r="M109" s="14" t="s">
        <v>654</v>
      </c>
    </row>
    <row r="110" spans="1:13" s="13" customFormat="1" ht="13.5">
      <c r="A110" s="18" t="s">
        <v>695</v>
      </c>
      <c r="B110" s="18" t="s">
        <v>696</v>
      </c>
      <c r="C110" s="18" t="s">
        <v>13</v>
      </c>
      <c r="D110" s="22" t="s">
        <v>576</v>
      </c>
      <c r="E110" s="18"/>
      <c r="F110" s="24" t="str">
        <f t="shared" si="16"/>
        <v>き３９</v>
      </c>
      <c r="G110" s="22" t="str">
        <f t="shared" si="17"/>
        <v>浅田光</v>
      </c>
      <c r="H110" s="22" t="s">
        <v>575</v>
      </c>
      <c r="I110" s="22" t="s">
        <v>463</v>
      </c>
      <c r="J110" s="41">
        <v>1985</v>
      </c>
      <c r="K110" s="40">
        <f t="shared" si="12"/>
        <v>32</v>
      </c>
      <c r="L110" s="24" t="str">
        <f t="shared" si="13"/>
        <v>OK</v>
      </c>
      <c r="M110" s="56" t="s">
        <v>229</v>
      </c>
    </row>
    <row r="111" spans="1:13" s="13" customFormat="1" ht="13.5">
      <c r="A111" s="18" t="s">
        <v>697</v>
      </c>
      <c r="B111" s="18" t="s">
        <v>698</v>
      </c>
      <c r="C111" s="18" t="s">
        <v>699</v>
      </c>
      <c r="D111" s="22" t="s">
        <v>576</v>
      </c>
      <c r="E111" s="18"/>
      <c r="F111" s="24" t="str">
        <f t="shared" si="16"/>
        <v>き４０</v>
      </c>
      <c r="G111" s="22" t="str">
        <f t="shared" si="17"/>
        <v>桜井貴哉</v>
      </c>
      <c r="H111" s="22" t="s">
        <v>575</v>
      </c>
      <c r="I111" s="22" t="s">
        <v>463</v>
      </c>
      <c r="J111" s="41">
        <v>1994</v>
      </c>
      <c r="K111" s="40">
        <f t="shared" si="12"/>
        <v>23</v>
      </c>
      <c r="L111" s="24" t="str">
        <f t="shared" si="13"/>
        <v>OK</v>
      </c>
      <c r="M111" s="56" t="s">
        <v>229</v>
      </c>
    </row>
    <row r="112" spans="1:13" s="13" customFormat="1" ht="13.5">
      <c r="A112" s="18" t="s">
        <v>700</v>
      </c>
      <c r="B112" s="52" t="s">
        <v>701</v>
      </c>
      <c r="C112" s="26" t="s">
        <v>702</v>
      </c>
      <c r="D112" s="22" t="s">
        <v>576</v>
      </c>
      <c r="E112" s="18"/>
      <c r="F112" s="24" t="str">
        <f t="shared" si="16"/>
        <v>き４１</v>
      </c>
      <c r="G112" s="22" t="str">
        <f t="shared" si="17"/>
        <v>湯本芳明</v>
      </c>
      <c r="H112" s="22" t="s">
        <v>575</v>
      </c>
      <c r="I112" s="22" t="s">
        <v>463</v>
      </c>
      <c r="J112" s="41">
        <v>1952</v>
      </c>
      <c r="K112" s="40">
        <f t="shared" si="12"/>
        <v>65</v>
      </c>
      <c r="L112" s="24" t="str">
        <f t="shared" si="13"/>
        <v>OK</v>
      </c>
      <c r="M112" s="14" t="s">
        <v>492</v>
      </c>
    </row>
    <row r="113" spans="1:13" s="13" customFormat="1" ht="13.5">
      <c r="A113" s="18" t="s">
        <v>703</v>
      </c>
      <c r="B113" s="52" t="s">
        <v>704</v>
      </c>
      <c r="C113" s="26" t="s">
        <v>705</v>
      </c>
      <c r="D113" s="22" t="s">
        <v>576</v>
      </c>
      <c r="E113" s="18"/>
      <c r="F113" s="24" t="str">
        <f t="shared" si="16"/>
        <v>き４２</v>
      </c>
      <c r="G113" s="22" t="str">
        <f t="shared" si="17"/>
        <v>高橋雄祐</v>
      </c>
      <c r="H113" s="22" t="s">
        <v>575</v>
      </c>
      <c r="I113" s="22" t="s">
        <v>463</v>
      </c>
      <c r="J113" s="41">
        <v>1985</v>
      </c>
      <c r="K113" s="40">
        <f t="shared" si="12"/>
        <v>32</v>
      </c>
      <c r="L113" s="24" t="str">
        <f t="shared" si="13"/>
        <v>OK</v>
      </c>
      <c r="M113" s="14" t="s">
        <v>654</v>
      </c>
    </row>
    <row r="114" spans="1:13" s="13" customFormat="1" ht="13.5">
      <c r="A114" s="18" t="s">
        <v>706</v>
      </c>
      <c r="B114" s="52" t="s">
        <v>707</v>
      </c>
      <c r="C114" s="26" t="s">
        <v>708</v>
      </c>
      <c r="D114" s="22" t="s">
        <v>576</v>
      </c>
      <c r="E114" s="18"/>
      <c r="F114" s="24" t="str">
        <f t="shared" si="16"/>
        <v>き４３</v>
      </c>
      <c r="G114" s="22" t="str">
        <f t="shared" si="17"/>
        <v>吉本泰二</v>
      </c>
      <c r="H114" s="22" t="s">
        <v>575</v>
      </c>
      <c r="I114" s="22" t="s">
        <v>463</v>
      </c>
      <c r="J114" s="41">
        <v>1976</v>
      </c>
      <c r="K114" s="40">
        <f t="shared" si="12"/>
        <v>41</v>
      </c>
      <c r="L114" s="24" t="str">
        <f t="shared" si="13"/>
        <v>OK</v>
      </c>
      <c r="M114" s="56" t="s">
        <v>229</v>
      </c>
    </row>
    <row r="115" spans="1:13" s="13" customFormat="1" ht="13.5">
      <c r="A115" s="18" t="s">
        <v>709</v>
      </c>
      <c r="B115" s="52" t="s">
        <v>710</v>
      </c>
      <c r="C115" s="26" t="s">
        <v>711</v>
      </c>
      <c r="D115" s="22" t="s">
        <v>576</v>
      </c>
      <c r="E115" s="18"/>
      <c r="F115" s="24" t="str">
        <f t="shared" si="16"/>
        <v>き４４</v>
      </c>
      <c r="G115" s="22" t="str">
        <f t="shared" si="17"/>
        <v>村尾彰了</v>
      </c>
      <c r="H115" s="22" t="s">
        <v>575</v>
      </c>
      <c r="I115" s="22" t="s">
        <v>463</v>
      </c>
      <c r="J115" s="41">
        <v>1982</v>
      </c>
      <c r="K115" s="40">
        <f t="shared" si="12"/>
        <v>35</v>
      </c>
      <c r="L115" s="24" t="str">
        <f t="shared" si="13"/>
        <v>OK</v>
      </c>
      <c r="M115" s="14" t="s">
        <v>559</v>
      </c>
    </row>
    <row r="116" spans="1:14" s="15" customFormat="1" ht="13.5">
      <c r="A116" s="18" t="s">
        <v>712</v>
      </c>
      <c r="B116" s="22" t="s">
        <v>713</v>
      </c>
      <c r="C116" s="22" t="s">
        <v>714</v>
      </c>
      <c r="D116" s="22" t="s">
        <v>576</v>
      </c>
      <c r="E116" s="18"/>
      <c r="F116" s="24" t="str">
        <f t="shared" si="16"/>
        <v>き４５</v>
      </c>
      <c r="G116" s="22" t="str">
        <f t="shared" si="17"/>
        <v>澤田啓一</v>
      </c>
      <c r="H116" s="22" t="s">
        <v>575</v>
      </c>
      <c r="I116" s="22" t="s">
        <v>463</v>
      </c>
      <c r="J116" s="41">
        <v>1970</v>
      </c>
      <c r="K116" s="40">
        <f t="shared" si="12"/>
        <v>47</v>
      </c>
      <c r="L116" s="24" t="str">
        <f t="shared" si="13"/>
        <v>OK</v>
      </c>
      <c r="M116" s="18" t="s">
        <v>654</v>
      </c>
      <c r="N116" s="57"/>
    </row>
    <row r="117" spans="1:13" s="13" customFormat="1" ht="13.5">
      <c r="A117" s="18" t="s">
        <v>715</v>
      </c>
      <c r="B117" s="42" t="s">
        <v>696</v>
      </c>
      <c r="C117" s="42" t="s">
        <v>716</v>
      </c>
      <c r="D117" s="22" t="s">
        <v>576</v>
      </c>
      <c r="E117" s="18"/>
      <c r="F117" s="24" t="str">
        <f t="shared" si="16"/>
        <v>き４６</v>
      </c>
      <c r="G117" s="22" t="str">
        <f t="shared" si="17"/>
        <v>浅田亜祐子</v>
      </c>
      <c r="H117" s="22" t="s">
        <v>575</v>
      </c>
      <c r="I117" s="1" t="s">
        <v>485</v>
      </c>
      <c r="J117" s="41">
        <v>1984</v>
      </c>
      <c r="K117" s="40">
        <f t="shared" si="12"/>
        <v>33</v>
      </c>
      <c r="L117" s="24" t="str">
        <f t="shared" si="13"/>
        <v>OK</v>
      </c>
      <c r="M117" s="14" t="s">
        <v>595</v>
      </c>
    </row>
    <row r="118" spans="1:13" s="13" customFormat="1" ht="13.5">
      <c r="A118" s="18" t="s">
        <v>717</v>
      </c>
      <c r="B118" s="52" t="s">
        <v>718</v>
      </c>
      <c r="C118" s="52" t="s">
        <v>719</v>
      </c>
      <c r="D118" s="22" t="s">
        <v>576</v>
      </c>
      <c r="E118" s="18"/>
      <c r="F118" s="24" t="str">
        <f t="shared" si="16"/>
        <v>き４７</v>
      </c>
      <c r="G118" s="22" t="str">
        <f t="shared" si="17"/>
        <v>赤木拓</v>
      </c>
      <c r="H118" s="22" t="s">
        <v>575</v>
      </c>
      <c r="I118" s="22" t="s">
        <v>463</v>
      </c>
      <c r="J118" s="41">
        <v>1980</v>
      </c>
      <c r="K118" s="40">
        <f t="shared" si="12"/>
        <v>37</v>
      </c>
      <c r="L118" s="24" t="str">
        <f t="shared" si="13"/>
        <v>OK</v>
      </c>
      <c r="M118" s="14" t="s">
        <v>492</v>
      </c>
    </row>
    <row r="119" spans="1:13" s="13" customFormat="1" ht="13.5">
      <c r="A119" s="18" t="s">
        <v>720</v>
      </c>
      <c r="B119" s="52" t="s">
        <v>721</v>
      </c>
      <c r="C119" s="26" t="s">
        <v>722</v>
      </c>
      <c r="D119" s="22" t="s">
        <v>576</v>
      </c>
      <c r="E119" s="18"/>
      <c r="F119" s="24" t="str">
        <f t="shared" si="16"/>
        <v>き４８</v>
      </c>
      <c r="G119" s="22" t="str">
        <f t="shared" si="17"/>
        <v>住谷岳司</v>
      </c>
      <c r="H119" s="22" t="s">
        <v>575</v>
      </c>
      <c r="I119" s="22" t="s">
        <v>463</v>
      </c>
      <c r="J119" s="41">
        <v>1967</v>
      </c>
      <c r="K119" s="40">
        <f t="shared" si="12"/>
        <v>50</v>
      </c>
      <c r="L119" s="24" t="str">
        <f t="shared" si="13"/>
        <v>OK</v>
      </c>
      <c r="M119" s="14" t="s">
        <v>723</v>
      </c>
    </row>
    <row r="120" spans="1:15" s="13" customFormat="1" ht="13.5">
      <c r="A120" s="18" t="s">
        <v>724</v>
      </c>
      <c r="B120" s="52" t="s">
        <v>725</v>
      </c>
      <c r="C120" s="26" t="s">
        <v>726</v>
      </c>
      <c r="D120" s="22" t="s">
        <v>576</v>
      </c>
      <c r="E120" s="18"/>
      <c r="F120" s="24" t="str">
        <f t="shared" si="16"/>
        <v>き４９</v>
      </c>
      <c r="G120" s="22" t="str">
        <f t="shared" si="17"/>
        <v>永田寛教</v>
      </c>
      <c r="H120" s="22" t="s">
        <v>575</v>
      </c>
      <c r="I120" s="22" t="s">
        <v>463</v>
      </c>
      <c r="J120" s="41">
        <v>1981</v>
      </c>
      <c r="K120" s="40">
        <f t="shared" si="12"/>
        <v>36</v>
      </c>
      <c r="L120" s="24" t="str">
        <f t="shared" si="13"/>
        <v>OK</v>
      </c>
      <c r="M120" s="14" t="s">
        <v>654</v>
      </c>
      <c r="O120" s="11"/>
    </row>
    <row r="121" spans="1:15" s="13" customFormat="1" ht="13.5">
      <c r="A121" s="18" t="s">
        <v>727</v>
      </c>
      <c r="B121" s="26" t="s">
        <v>728</v>
      </c>
      <c r="C121" s="26" t="s">
        <v>729</v>
      </c>
      <c r="D121" s="22" t="s">
        <v>576</v>
      </c>
      <c r="E121" s="18"/>
      <c r="F121" s="24" t="str">
        <f t="shared" si="16"/>
        <v>き５０</v>
      </c>
      <c r="G121" s="22" t="str">
        <f t="shared" si="17"/>
        <v>柴田雅寛</v>
      </c>
      <c r="H121" s="22" t="s">
        <v>575</v>
      </c>
      <c r="I121" s="22" t="s">
        <v>463</v>
      </c>
      <c r="J121" s="41">
        <v>1982</v>
      </c>
      <c r="K121" s="40">
        <f t="shared" si="12"/>
        <v>35</v>
      </c>
      <c r="L121" s="24" t="str">
        <f t="shared" si="13"/>
        <v>OK</v>
      </c>
      <c r="M121" s="58" t="s">
        <v>730</v>
      </c>
      <c r="O121" s="11"/>
    </row>
    <row r="122" spans="1:15" s="14" customFormat="1" ht="13.5">
      <c r="A122" s="18" t="s">
        <v>731</v>
      </c>
      <c r="B122" s="42" t="s">
        <v>732</v>
      </c>
      <c r="C122" s="42" t="s">
        <v>733</v>
      </c>
      <c r="D122" s="22" t="s">
        <v>576</v>
      </c>
      <c r="E122" s="18"/>
      <c r="F122" s="24" t="str">
        <f t="shared" si="16"/>
        <v>き５１</v>
      </c>
      <c r="G122" s="22" t="str">
        <f t="shared" si="17"/>
        <v>大鳥有希子</v>
      </c>
      <c r="H122" s="22" t="s">
        <v>575</v>
      </c>
      <c r="I122" s="1" t="s">
        <v>485</v>
      </c>
      <c r="J122" s="41">
        <v>1988</v>
      </c>
      <c r="K122" s="40">
        <f t="shared" si="12"/>
        <v>29</v>
      </c>
      <c r="L122" s="24" t="str">
        <f t="shared" si="13"/>
        <v>OK</v>
      </c>
      <c r="M122" s="14" t="s">
        <v>734</v>
      </c>
      <c r="N122" s="13"/>
      <c r="O122" s="11"/>
    </row>
    <row r="123" spans="1:13" s="13" customFormat="1" ht="13.5">
      <c r="A123" s="18" t="s">
        <v>735</v>
      </c>
      <c r="B123" s="26" t="s">
        <v>736</v>
      </c>
      <c r="C123" s="26" t="s">
        <v>737</v>
      </c>
      <c r="D123" s="22" t="s">
        <v>576</v>
      </c>
      <c r="E123" s="18"/>
      <c r="F123" s="24" t="str">
        <f t="shared" si="16"/>
        <v>き５２</v>
      </c>
      <c r="G123" s="22" t="str">
        <f t="shared" si="17"/>
        <v>菊池健太郎</v>
      </c>
      <c r="H123" s="22" t="s">
        <v>575</v>
      </c>
      <c r="I123" s="22" t="s">
        <v>463</v>
      </c>
      <c r="J123" s="41">
        <v>1990</v>
      </c>
      <c r="K123" s="40">
        <f t="shared" si="12"/>
        <v>27</v>
      </c>
      <c r="L123" s="24" t="str">
        <f t="shared" si="13"/>
        <v>OK</v>
      </c>
      <c r="M123" s="58" t="s">
        <v>738</v>
      </c>
    </row>
    <row r="124" spans="1:13" s="13" customFormat="1" ht="13.5">
      <c r="A124" s="18" t="s">
        <v>739</v>
      </c>
      <c r="B124" s="26" t="s">
        <v>740</v>
      </c>
      <c r="C124" s="26" t="s">
        <v>505</v>
      </c>
      <c r="D124" s="22" t="s">
        <v>576</v>
      </c>
      <c r="E124" s="18"/>
      <c r="F124" s="24" t="str">
        <f t="shared" si="16"/>
        <v>き５３</v>
      </c>
      <c r="G124" s="22" t="str">
        <f t="shared" si="17"/>
        <v>村西徹</v>
      </c>
      <c r="H124" s="22" t="s">
        <v>575</v>
      </c>
      <c r="I124" s="22" t="s">
        <v>463</v>
      </c>
      <c r="J124" s="41">
        <v>1988</v>
      </c>
      <c r="K124" s="40">
        <f t="shared" si="12"/>
        <v>29</v>
      </c>
      <c r="L124" s="24" t="str">
        <f t="shared" si="13"/>
        <v>OK</v>
      </c>
      <c r="M124" s="58" t="s">
        <v>559</v>
      </c>
    </row>
    <row r="125" spans="1:13" s="13" customFormat="1" ht="13.5">
      <c r="A125" s="18" t="s">
        <v>741</v>
      </c>
      <c r="B125" s="18" t="s">
        <v>742</v>
      </c>
      <c r="C125" s="18" t="s">
        <v>743</v>
      </c>
      <c r="D125" s="22" t="s">
        <v>576</v>
      </c>
      <c r="E125" s="18"/>
      <c r="F125" s="24" t="str">
        <f t="shared" si="16"/>
        <v>き５４</v>
      </c>
      <c r="G125" s="22" t="str">
        <f t="shared" si="17"/>
        <v>松本太一</v>
      </c>
      <c r="H125" s="22" t="s">
        <v>575</v>
      </c>
      <c r="I125" s="22" t="s">
        <v>463</v>
      </c>
      <c r="J125" s="41">
        <v>1993</v>
      </c>
      <c r="K125" s="40">
        <f t="shared" si="12"/>
        <v>24</v>
      </c>
      <c r="L125" s="24" t="str">
        <f t="shared" si="13"/>
        <v>OK</v>
      </c>
      <c r="M125" s="58" t="s">
        <v>738</v>
      </c>
    </row>
    <row r="126" spans="1:15" s="14" customFormat="1" ht="13.5">
      <c r="A126" s="18" t="s">
        <v>744</v>
      </c>
      <c r="B126" s="11" t="s">
        <v>745</v>
      </c>
      <c r="C126" s="11" t="s">
        <v>746</v>
      </c>
      <c r="D126" s="22" t="s">
        <v>576</v>
      </c>
      <c r="E126" s="11"/>
      <c r="F126" s="24" t="str">
        <f t="shared" si="16"/>
        <v>き５５</v>
      </c>
      <c r="G126" s="22" t="str">
        <f t="shared" si="17"/>
        <v>竹村仁志</v>
      </c>
      <c r="H126" s="22" t="s">
        <v>575</v>
      </c>
      <c r="I126" s="22" t="s">
        <v>463</v>
      </c>
      <c r="J126" s="41">
        <v>1962</v>
      </c>
      <c r="K126" s="40">
        <f t="shared" si="12"/>
        <v>55</v>
      </c>
      <c r="L126" s="24" t="str">
        <f t="shared" si="13"/>
        <v>OK</v>
      </c>
      <c r="M126" s="18" t="s">
        <v>747</v>
      </c>
      <c r="N126" s="13"/>
      <c r="O126" s="11"/>
    </row>
    <row r="127" spans="1:13" s="13" customFormat="1" ht="13.5">
      <c r="A127" s="18"/>
      <c r="B127" s="11"/>
      <c r="C127" s="11"/>
      <c r="D127" s="22"/>
      <c r="E127" s="18"/>
      <c r="F127" s="24"/>
      <c r="G127" s="22">
        <f t="shared" si="17"/>
      </c>
      <c r="H127" s="22"/>
      <c r="I127" s="22"/>
      <c r="J127" s="41"/>
      <c r="K127" s="40"/>
      <c r="L127" s="24">
        <f t="shared" si="13"/>
      </c>
      <c r="M127" s="14"/>
    </row>
    <row r="128" spans="1:13" s="13" customFormat="1" ht="13.5">
      <c r="A128" s="18"/>
      <c r="B128" s="42"/>
      <c r="C128" s="42"/>
      <c r="D128" s="22"/>
      <c r="E128" s="18"/>
      <c r="F128" s="24"/>
      <c r="G128" s="1"/>
      <c r="H128" s="22"/>
      <c r="I128" s="22"/>
      <c r="J128" s="41"/>
      <c r="K128" s="40"/>
      <c r="L128" s="24">
        <f t="shared" si="13"/>
      </c>
      <c r="M128" s="14"/>
    </row>
    <row r="129" spans="1:13" s="13" customFormat="1" ht="13.5">
      <c r="A129" s="18"/>
      <c r="B129" s="42"/>
      <c r="C129" s="42"/>
      <c r="D129" s="22"/>
      <c r="E129" s="18"/>
      <c r="F129" s="24"/>
      <c r="G129" s="1"/>
      <c r="H129" s="22"/>
      <c r="I129" s="22"/>
      <c r="J129" s="41"/>
      <c r="K129" s="40"/>
      <c r="L129" s="24">
        <f t="shared" si="13"/>
      </c>
      <c r="M129" s="14"/>
    </row>
    <row r="130" spans="1:13" s="13" customFormat="1" ht="13.5">
      <c r="A130" s="18"/>
      <c r="B130" s="42"/>
      <c r="C130" s="42"/>
      <c r="D130" s="22"/>
      <c r="E130" s="18"/>
      <c r="F130" s="24"/>
      <c r="G130" s="1"/>
      <c r="H130" s="22"/>
      <c r="I130" s="22"/>
      <c r="J130" s="41"/>
      <c r="K130" s="40"/>
      <c r="L130" s="24">
        <f t="shared" si="13"/>
      </c>
      <c r="M130" s="14"/>
    </row>
    <row r="131" spans="1:13" s="13" customFormat="1" ht="13.5">
      <c r="A131" s="18"/>
      <c r="B131" s="42"/>
      <c r="C131" s="42"/>
      <c r="D131" s="22"/>
      <c r="E131" s="18"/>
      <c r="F131" s="24"/>
      <c r="G131" s="1"/>
      <c r="H131" s="22"/>
      <c r="I131" s="22"/>
      <c r="J131" s="41"/>
      <c r="K131" s="40"/>
      <c r="L131" s="24">
        <f t="shared" si="13"/>
      </c>
      <c r="M131" s="14"/>
    </row>
    <row r="132" spans="1:13" s="13" customFormat="1" ht="13.5">
      <c r="A132" s="18"/>
      <c r="B132" s="42"/>
      <c r="C132" s="42"/>
      <c r="D132" s="22"/>
      <c r="E132" s="18"/>
      <c r="F132" s="24"/>
      <c r="G132" s="1"/>
      <c r="H132" s="22"/>
      <c r="I132" s="22"/>
      <c r="J132" s="41"/>
      <c r="K132" s="40"/>
      <c r="L132" s="24">
        <f t="shared" si="13"/>
      </c>
      <c r="M132" s="14"/>
    </row>
    <row r="133" spans="1:12" s="14" customFormat="1" ht="13.5">
      <c r="A133" s="18"/>
      <c r="B133" s="42"/>
      <c r="C133" s="42"/>
      <c r="D133" s="22"/>
      <c r="E133" s="18"/>
      <c r="F133" s="24"/>
      <c r="G133" s="1"/>
      <c r="H133" s="22"/>
      <c r="I133" s="22"/>
      <c r="J133" s="41"/>
      <c r="K133" s="40"/>
      <c r="L133" s="24">
        <f t="shared" si="13"/>
      </c>
    </row>
    <row r="134" spans="1:12" s="14" customFormat="1" ht="13.5">
      <c r="A134" s="18"/>
      <c r="B134" s="42"/>
      <c r="C134" s="42"/>
      <c r="D134" s="22"/>
      <c r="E134" s="18"/>
      <c r="F134" s="24"/>
      <c r="G134" s="1"/>
      <c r="H134" s="22"/>
      <c r="I134" s="22"/>
      <c r="J134" s="41"/>
      <c r="K134" s="40"/>
      <c r="L134" s="24">
        <f t="shared" si="13"/>
      </c>
    </row>
    <row r="135" spans="1:12" s="14" customFormat="1" ht="13.5">
      <c r="A135" s="18"/>
      <c r="B135" s="42"/>
      <c r="C135" s="42"/>
      <c r="D135" s="22"/>
      <c r="E135" s="18"/>
      <c r="F135" s="24"/>
      <c r="G135" s="1"/>
      <c r="H135" s="22"/>
      <c r="I135" s="22"/>
      <c r="J135" s="41"/>
      <c r="K135" s="40"/>
      <c r="L135" s="24">
        <f t="shared" si="13"/>
      </c>
    </row>
    <row r="136" spans="1:12" s="11" customFormat="1" ht="13.5">
      <c r="A136" s="18"/>
      <c r="B136" s="934" t="s">
        <v>442</v>
      </c>
      <c r="C136" s="934"/>
      <c r="D136" s="950" t="s">
        <v>748</v>
      </c>
      <c r="E136" s="950"/>
      <c r="F136" s="950"/>
      <c r="G136" s="950"/>
      <c r="H136" s="18"/>
      <c r="I136" s="19"/>
      <c r="J136" s="19"/>
      <c r="K136" s="24">
        <f>IF(F136="","",IF(COUNTIF($F$1:$F$66,F136)&gt;1,"2重登録","OK"))</f>
      </c>
      <c r="L136" s="24">
        <f>IF(G136="","",IF(COUNTIF($G$5:$G$537,G136)&gt;1,"2重登録","OK"))</f>
      </c>
    </row>
    <row r="137" spans="1:12" s="11" customFormat="1" ht="13.5">
      <c r="A137" s="18"/>
      <c r="B137" s="934"/>
      <c r="C137" s="934"/>
      <c r="D137" s="950"/>
      <c r="E137" s="950"/>
      <c r="F137" s="950"/>
      <c r="G137" s="950"/>
      <c r="H137" s="18"/>
      <c r="I137" s="19"/>
      <c r="J137" s="19"/>
      <c r="K137" s="24">
        <f>IF(F137="","",IF(COUNTIF($F$1:$F$66,F137)&gt;1,"2重登録","OK"))</f>
      </c>
      <c r="L137" s="24">
        <f>IF(G137="","",IF(COUNTIF($G$5:$G$537,G137)&gt;1,"2重登録","OK"))</f>
      </c>
    </row>
    <row r="138" spans="1:17" s="11" customFormat="1" ht="13.5">
      <c r="A138" s="18"/>
      <c r="B138" s="22"/>
      <c r="C138" s="23"/>
      <c r="D138" s="18"/>
      <c r="E138" s="24">
        <f>A138</f>
        <v>0</v>
      </c>
      <c r="F138" s="18" t="s">
        <v>454</v>
      </c>
      <c r="G138" s="937" t="s">
        <v>455</v>
      </c>
      <c r="H138" s="937"/>
      <c r="I138" s="937"/>
      <c r="J138" s="24"/>
      <c r="K138" s="24"/>
      <c r="L138" s="24"/>
      <c r="P138" s="49"/>
      <c r="Q138" s="49"/>
    </row>
    <row r="139" spans="2:12" s="11" customFormat="1" ht="13.5">
      <c r="B139" s="25"/>
      <c r="C139" s="18"/>
      <c r="D139" s="18"/>
      <c r="E139" s="24"/>
      <c r="F139" s="21">
        <f>COUNTIF(M141:$M$170,"東近江市")</f>
        <v>4</v>
      </c>
      <c r="G139" s="938">
        <f>($F$139/RIGHT($A$170,2))</f>
        <v>0.13333333333333333</v>
      </c>
      <c r="H139" s="938"/>
      <c r="I139" s="938"/>
      <c r="J139" s="24"/>
      <c r="K139" s="24"/>
      <c r="L139" s="24"/>
    </row>
    <row r="140" spans="2:12" s="11" customFormat="1" ht="13.5">
      <c r="B140" s="25"/>
      <c r="C140" s="25"/>
      <c r="D140" s="49" t="s">
        <v>457</v>
      </c>
      <c r="E140" s="49"/>
      <c r="F140" s="49"/>
      <c r="G140" s="21"/>
      <c r="H140" s="51" t="s">
        <v>459</v>
      </c>
      <c r="I140" s="39"/>
      <c r="J140" s="39"/>
      <c r="K140" s="24"/>
      <c r="L140" s="24">
        <f aca="true" t="shared" si="18" ref="L140:L203">IF(G140="","",IF(COUNTIF($G$5:$G$537,G140)&gt;1,"2重登録","OK"))</f>
      </c>
    </row>
    <row r="141" spans="1:13" s="11" customFormat="1" ht="13.5">
      <c r="A141" s="18" t="s">
        <v>749</v>
      </c>
      <c r="B141" s="59" t="s">
        <v>750</v>
      </c>
      <c r="C141" s="59" t="s">
        <v>751</v>
      </c>
      <c r="D141" s="60" t="s">
        <v>15</v>
      </c>
      <c r="E141" s="60"/>
      <c r="F141" s="18" t="s">
        <v>752</v>
      </c>
      <c r="G141" s="18" t="str">
        <f aca="true" t="shared" si="19" ref="G141:G156">B141&amp;C141</f>
        <v>水本佑人</v>
      </c>
      <c r="H141" s="60" t="s">
        <v>15</v>
      </c>
      <c r="I141" s="18" t="s">
        <v>463</v>
      </c>
      <c r="J141" s="19">
        <v>1998</v>
      </c>
      <c r="K141" s="40">
        <f>IF(J141="","",(2017-J141))</f>
        <v>19</v>
      </c>
      <c r="L141" s="24" t="str">
        <f t="shared" si="18"/>
        <v>OK</v>
      </c>
      <c r="M141" s="64" t="s">
        <v>464</v>
      </c>
    </row>
    <row r="142" spans="1:13" s="11" customFormat="1" ht="13.5">
      <c r="A142" s="18" t="s">
        <v>753</v>
      </c>
      <c r="B142" s="59" t="s">
        <v>754</v>
      </c>
      <c r="C142" s="59" t="s">
        <v>755</v>
      </c>
      <c r="D142" s="60" t="s">
        <v>15</v>
      </c>
      <c r="E142" s="60"/>
      <c r="F142" s="60" t="str">
        <f aca="true" t="shared" si="20" ref="F142:F170">A142</f>
        <v>ふ０２</v>
      </c>
      <c r="G142" s="18" t="str">
        <f t="shared" si="19"/>
        <v>大島巧也</v>
      </c>
      <c r="H142" s="60" t="s">
        <v>15</v>
      </c>
      <c r="I142" s="18" t="s">
        <v>463</v>
      </c>
      <c r="J142" s="19">
        <v>1989</v>
      </c>
      <c r="K142" s="40">
        <f aca="true" t="shared" si="21" ref="K142:K170">IF(J142="","",(2017-J142))</f>
        <v>28</v>
      </c>
      <c r="L142" s="24" t="str">
        <f t="shared" si="18"/>
        <v>OK</v>
      </c>
      <c r="M142" s="18" t="s">
        <v>654</v>
      </c>
    </row>
    <row r="143" spans="1:13" s="11" customFormat="1" ht="13.5">
      <c r="A143" s="18" t="s">
        <v>756</v>
      </c>
      <c r="B143" s="59" t="s">
        <v>757</v>
      </c>
      <c r="C143" s="61" t="s">
        <v>758</v>
      </c>
      <c r="D143" s="60" t="s">
        <v>15</v>
      </c>
      <c r="E143" s="60"/>
      <c r="F143" s="60" t="str">
        <f t="shared" si="20"/>
        <v>ふ０３</v>
      </c>
      <c r="G143" s="18" t="str">
        <f t="shared" si="19"/>
        <v>津田原樹</v>
      </c>
      <c r="H143" s="60" t="s">
        <v>15</v>
      </c>
      <c r="I143" s="18" t="s">
        <v>463</v>
      </c>
      <c r="J143" s="19">
        <v>1954</v>
      </c>
      <c r="K143" s="40">
        <f t="shared" si="21"/>
        <v>63</v>
      </c>
      <c r="L143" s="24" t="str">
        <f t="shared" si="18"/>
        <v>OK</v>
      </c>
      <c r="M143" s="18" t="s">
        <v>492</v>
      </c>
    </row>
    <row r="144" spans="1:13" s="11" customFormat="1" ht="13.5">
      <c r="A144" s="18" t="s">
        <v>216</v>
      </c>
      <c r="B144" s="59" t="s">
        <v>759</v>
      </c>
      <c r="C144" s="59" t="s">
        <v>760</v>
      </c>
      <c r="D144" s="60" t="s">
        <v>15</v>
      </c>
      <c r="E144" s="60"/>
      <c r="F144" s="60" t="str">
        <f t="shared" si="20"/>
        <v>ふ０４</v>
      </c>
      <c r="G144" s="18" t="str">
        <f t="shared" si="19"/>
        <v>土肥将博</v>
      </c>
      <c r="H144" s="60" t="s">
        <v>15</v>
      </c>
      <c r="I144" s="18" t="s">
        <v>463</v>
      </c>
      <c r="J144" s="19">
        <v>1964</v>
      </c>
      <c r="K144" s="40">
        <f t="shared" si="21"/>
        <v>53</v>
      </c>
      <c r="L144" s="24" t="str">
        <f t="shared" si="18"/>
        <v>OK</v>
      </c>
      <c r="M144" s="65" t="s">
        <v>492</v>
      </c>
    </row>
    <row r="145" spans="1:13" s="11" customFormat="1" ht="13.5">
      <c r="A145" s="18" t="s">
        <v>217</v>
      </c>
      <c r="B145" s="59" t="s">
        <v>761</v>
      </c>
      <c r="C145" s="59" t="s">
        <v>762</v>
      </c>
      <c r="D145" s="60" t="s">
        <v>15</v>
      </c>
      <c r="E145" s="60"/>
      <c r="F145" s="60" t="str">
        <f t="shared" si="20"/>
        <v>ふ０５</v>
      </c>
      <c r="G145" s="18" t="str">
        <f t="shared" si="19"/>
        <v>奥内栄治</v>
      </c>
      <c r="H145" s="60" t="s">
        <v>15</v>
      </c>
      <c r="I145" s="18" t="s">
        <v>463</v>
      </c>
      <c r="J145" s="19">
        <v>1969</v>
      </c>
      <c r="K145" s="40">
        <f t="shared" si="21"/>
        <v>48</v>
      </c>
      <c r="L145" s="24" t="str">
        <f t="shared" si="18"/>
        <v>OK</v>
      </c>
      <c r="M145" s="65" t="s">
        <v>492</v>
      </c>
    </row>
    <row r="146" spans="1:13" s="11" customFormat="1" ht="13.5">
      <c r="A146" s="18" t="s">
        <v>210</v>
      </c>
      <c r="B146" s="59" t="s">
        <v>763</v>
      </c>
      <c r="C146" s="59" t="s">
        <v>764</v>
      </c>
      <c r="D146" s="60" t="s">
        <v>15</v>
      </c>
      <c r="E146" s="60"/>
      <c r="F146" s="60" t="str">
        <f t="shared" si="20"/>
        <v>ふ０６</v>
      </c>
      <c r="G146" s="18" t="str">
        <f t="shared" si="19"/>
        <v>油利 享</v>
      </c>
      <c r="H146" s="60" t="s">
        <v>15</v>
      </c>
      <c r="I146" s="18" t="s">
        <v>463</v>
      </c>
      <c r="J146" s="19">
        <v>1955</v>
      </c>
      <c r="K146" s="40">
        <f t="shared" si="21"/>
        <v>62</v>
      </c>
      <c r="L146" s="24" t="str">
        <f t="shared" si="18"/>
        <v>OK</v>
      </c>
      <c r="M146" s="63" t="s">
        <v>229</v>
      </c>
    </row>
    <row r="147" spans="1:13" s="11" customFormat="1" ht="13.5">
      <c r="A147" s="18" t="s">
        <v>212</v>
      </c>
      <c r="B147" s="59" t="s">
        <v>765</v>
      </c>
      <c r="C147" s="59" t="s">
        <v>766</v>
      </c>
      <c r="D147" s="60" t="s">
        <v>15</v>
      </c>
      <c r="E147" s="60"/>
      <c r="F147" s="60" t="str">
        <f t="shared" si="20"/>
        <v>ふ０７</v>
      </c>
      <c r="G147" s="18" t="str">
        <f t="shared" si="19"/>
        <v>鈴木英夫</v>
      </c>
      <c r="H147" s="60" t="s">
        <v>15</v>
      </c>
      <c r="I147" s="18" t="s">
        <v>463</v>
      </c>
      <c r="J147" s="19">
        <v>1955</v>
      </c>
      <c r="K147" s="40">
        <f t="shared" si="21"/>
        <v>62</v>
      </c>
      <c r="L147" s="24" t="str">
        <f t="shared" si="18"/>
        <v>OK</v>
      </c>
      <c r="M147" s="63" t="s">
        <v>229</v>
      </c>
    </row>
    <row r="148" spans="1:13" s="11" customFormat="1" ht="13.5">
      <c r="A148" s="18" t="s">
        <v>767</v>
      </c>
      <c r="B148" s="59" t="s">
        <v>768</v>
      </c>
      <c r="C148" s="59" t="s">
        <v>769</v>
      </c>
      <c r="D148" s="60" t="s">
        <v>15</v>
      </c>
      <c r="E148" s="60"/>
      <c r="F148" s="60" t="str">
        <f t="shared" si="20"/>
        <v>ふ０８</v>
      </c>
      <c r="G148" s="18" t="str">
        <f t="shared" si="19"/>
        <v>長谷出 浩</v>
      </c>
      <c r="H148" s="60" t="s">
        <v>15</v>
      </c>
      <c r="I148" s="18" t="s">
        <v>463</v>
      </c>
      <c r="J148" s="19">
        <v>1960</v>
      </c>
      <c r="K148" s="40">
        <f t="shared" si="21"/>
        <v>57</v>
      </c>
      <c r="L148" s="24" t="str">
        <f t="shared" si="18"/>
        <v>OK</v>
      </c>
      <c r="M148" s="63" t="s">
        <v>229</v>
      </c>
    </row>
    <row r="149" spans="1:13" s="11" customFormat="1" ht="13.5">
      <c r="A149" s="18" t="s">
        <v>770</v>
      </c>
      <c r="B149" s="59" t="s">
        <v>771</v>
      </c>
      <c r="C149" s="59" t="s">
        <v>772</v>
      </c>
      <c r="D149" s="60" t="s">
        <v>15</v>
      </c>
      <c r="E149" s="60"/>
      <c r="F149" s="60" t="str">
        <f t="shared" si="20"/>
        <v>ふ０９</v>
      </c>
      <c r="G149" s="18" t="str">
        <f t="shared" si="19"/>
        <v>山崎  豊</v>
      </c>
      <c r="H149" s="60" t="s">
        <v>15</v>
      </c>
      <c r="I149" s="18" t="s">
        <v>463</v>
      </c>
      <c r="J149" s="19">
        <v>1975</v>
      </c>
      <c r="K149" s="40">
        <f t="shared" si="21"/>
        <v>42</v>
      </c>
      <c r="L149" s="24" t="str">
        <f t="shared" si="18"/>
        <v>OK</v>
      </c>
      <c r="M149" s="63" t="s">
        <v>229</v>
      </c>
    </row>
    <row r="150" spans="1:13" s="11" customFormat="1" ht="13.5">
      <c r="A150" s="18" t="s">
        <v>204</v>
      </c>
      <c r="B150" s="61" t="s">
        <v>773</v>
      </c>
      <c r="C150" s="61" t="s">
        <v>774</v>
      </c>
      <c r="D150" s="60" t="s">
        <v>15</v>
      </c>
      <c r="E150" s="60"/>
      <c r="F150" s="60" t="str">
        <f t="shared" si="20"/>
        <v>ふ１０</v>
      </c>
      <c r="G150" s="18" t="str">
        <f t="shared" si="19"/>
        <v>三代康成</v>
      </c>
      <c r="H150" s="60" t="s">
        <v>15</v>
      </c>
      <c r="I150" s="18" t="s">
        <v>463</v>
      </c>
      <c r="J150" s="19">
        <v>1968</v>
      </c>
      <c r="K150" s="40">
        <f t="shared" si="21"/>
        <v>49</v>
      </c>
      <c r="L150" s="24" t="str">
        <f t="shared" si="18"/>
        <v>OK</v>
      </c>
      <c r="M150" s="65" t="s">
        <v>492</v>
      </c>
    </row>
    <row r="151" spans="1:13" s="11" customFormat="1" ht="13.5">
      <c r="A151" s="18" t="s">
        <v>775</v>
      </c>
      <c r="B151" s="61" t="s">
        <v>750</v>
      </c>
      <c r="C151" s="61" t="s">
        <v>776</v>
      </c>
      <c r="D151" s="60" t="s">
        <v>15</v>
      </c>
      <c r="E151" s="60"/>
      <c r="F151" s="60" t="str">
        <f t="shared" si="20"/>
        <v>ふ１１</v>
      </c>
      <c r="G151" s="18" t="str">
        <f t="shared" si="19"/>
        <v>水本淳史</v>
      </c>
      <c r="H151" s="60" t="s">
        <v>15</v>
      </c>
      <c r="I151" s="18" t="s">
        <v>463</v>
      </c>
      <c r="J151" s="19">
        <v>1970</v>
      </c>
      <c r="K151" s="40">
        <f t="shared" si="21"/>
        <v>47</v>
      </c>
      <c r="L151" s="24" t="str">
        <f t="shared" si="18"/>
        <v>OK</v>
      </c>
      <c r="M151" s="66" t="s">
        <v>464</v>
      </c>
    </row>
    <row r="152" spans="1:20" s="11" customFormat="1" ht="13.5">
      <c r="A152" s="18" t="s">
        <v>777</v>
      </c>
      <c r="B152" s="22" t="s">
        <v>581</v>
      </c>
      <c r="C152" s="22" t="s">
        <v>778</v>
      </c>
      <c r="D152" s="18" t="s">
        <v>15</v>
      </c>
      <c r="E152" s="18"/>
      <c r="F152" s="24" t="str">
        <f t="shared" si="20"/>
        <v>ふ１２</v>
      </c>
      <c r="G152" s="18" t="str">
        <f t="shared" si="19"/>
        <v>山本将義</v>
      </c>
      <c r="H152" s="60" t="s">
        <v>15</v>
      </c>
      <c r="I152" s="26" t="s">
        <v>463</v>
      </c>
      <c r="J152" s="41">
        <v>1986</v>
      </c>
      <c r="K152" s="40">
        <f t="shared" si="21"/>
        <v>31</v>
      </c>
      <c r="L152" s="24" t="str">
        <f t="shared" si="18"/>
        <v>OK</v>
      </c>
      <c r="M152" s="65" t="s">
        <v>464</v>
      </c>
      <c r="T152" s="49"/>
    </row>
    <row r="153" spans="1:19" s="11" customFormat="1" ht="13.5">
      <c r="A153" s="18" t="s">
        <v>779</v>
      </c>
      <c r="B153" s="22" t="s">
        <v>780</v>
      </c>
      <c r="C153" s="22" t="s">
        <v>781</v>
      </c>
      <c r="D153" s="60" t="s">
        <v>15</v>
      </c>
      <c r="E153" s="18"/>
      <c r="F153" s="24" t="str">
        <f t="shared" si="20"/>
        <v>ふ１３</v>
      </c>
      <c r="G153" s="18" t="str">
        <f t="shared" si="19"/>
        <v>大丸和輝</v>
      </c>
      <c r="H153" s="60" t="s">
        <v>15</v>
      </c>
      <c r="I153" s="26" t="s">
        <v>463</v>
      </c>
      <c r="J153" s="41">
        <v>1991</v>
      </c>
      <c r="K153" s="40">
        <f t="shared" si="21"/>
        <v>26</v>
      </c>
      <c r="L153" s="24" t="str">
        <f t="shared" si="18"/>
        <v>OK</v>
      </c>
      <c r="M153" s="18" t="s">
        <v>492</v>
      </c>
      <c r="S153" s="49"/>
    </row>
    <row r="154" spans="1:13" s="11" customFormat="1" ht="13.5">
      <c r="A154" s="18" t="s">
        <v>782</v>
      </c>
      <c r="B154" s="59" t="s">
        <v>783</v>
      </c>
      <c r="C154" s="59" t="s">
        <v>784</v>
      </c>
      <c r="D154" s="60" t="s">
        <v>15</v>
      </c>
      <c r="E154" s="60"/>
      <c r="F154" s="60" t="str">
        <f t="shared" si="20"/>
        <v>ふ１４</v>
      </c>
      <c r="G154" s="18" t="str">
        <f t="shared" si="19"/>
        <v>清水善弘</v>
      </c>
      <c r="H154" s="60" t="s">
        <v>15</v>
      </c>
      <c r="I154" s="18" t="s">
        <v>463</v>
      </c>
      <c r="J154" s="19">
        <v>1952</v>
      </c>
      <c r="K154" s="40">
        <f t="shared" si="21"/>
        <v>65</v>
      </c>
      <c r="L154" s="24" t="str">
        <f t="shared" si="18"/>
        <v>OK</v>
      </c>
      <c r="M154" s="65" t="s">
        <v>492</v>
      </c>
    </row>
    <row r="155" spans="1:13" s="11" customFormat="1" ht="13.5">
      <c r="A155" s="18" t="s">
        <v>785</v>
      </c>
      <c r="B155" s="59" t="s">
        <v>786</v>
      </c>
      <c r="C155" s="59" t="s">
        <v>787</v>
      </c>
      <c r="D155" s="60" t="s">
        <v>15</v>
      </c>
      <c r="E155" s="60"/>
      <c r="F155" s="60" t="str">
        <f t="shared" si="20"/>
        <v>ふ１５</v>
      </c>
      <c r="G155" s="18" t="str">
        <f t="shared" si="19"/>
        <v>平塚 聡</v>
      </c>
      <c r="H155" s="60" t="s">
        <v>15</v>
      </c>
      <c r="I155" s="18" t="s">
        <v>463</v>
      </c>
      <c r="J155" s="19">
        <v>1960</v>
      </c>
      <c r="K155" s="40">
        <f t="shared" si="21"/>
        <v>57</v>
      </c>
      <c r="L155" s="24" t="str">
        <f t="shared" si="18"/>
        <v>OK</v>
      </c>
      <c r="M155" s="65" t="s">
        <v>464</v>
      </c>
    </row>
    <row r="156" spans="1:20" s="11" customFormat="1" ht="13.5">
      <c r="A156" s="18" t="s">
        <v>218</v>
      </c>
      <c r="B156" s="18" t="s">
        <v>788</v>
      </c>
      <c r="C156" s="18" t="s">
        <v>789</v>
      </c>
      <c r="D156" s="18" t="s">
        <v>15</v>
      </c>
      <c r="E156" s="18"/>
      <c r="F156" s="18" t="str">
        <f t="shared" si="20"/>
        <v>ふ１６</v>
      </c>
      <c r="G156" s="18" t="str">
        <f t="shared" si="19"/>
        <v>脇野佳邦</v>
      </c>
      <c r="H156" s="60" t="s">
        <v>15</v>
      </c>
      <c r="I156" s="18" t="s">
        <v>463</v>
      </c>
      <c r="J156" s="19">
        <v>1973</v>
      </c>
      <c r="K156" s="40">
        <f t="shared" si="21"/>
        <v>44</v>
      </c>
      <c r="L156" s="24" t="str">
        <f t="shared" si="18"/>
        <v>OK</v>
      </c>
      <c r="M156" s="18" t="s">
        <v>492</v>
      </c>
      <c r="T156" s="49"/>
    </row>
    <row r="157" spans="1:13" s="11" customFormat="1" ht="13.5">
      <c r="A157" s="18" t="s">
        <v>116</v>
      </c>
      <c r="B157" s="18" t="s">
        <v>790</v>
      </c>
      <c r="C157" s="18" t="s">
        <v>791</v>
      </c>
      <c r="D157" s="18" t="s">
        <v>15</v>
      </c>
      <c r="E157" s="18"/>
      <c r="F157" s="62" t="str">
        <f t="shared" si="20"/>
        <v>ふ１７</v>
      </c>
      <c r="G157" s="18" t="s">
        <v>792</v>
      </c>
      <c r="H157" s="60" t="s">
        <v>15</v>
      </c>
      <c r="I157" s="54" t="s">
        <v>463</v>
      </c>
      <c r="J157" s="41">
        <v>1971</v>
      </c>
      <c r="K157" s="40">
        <f t="shared" si="21"/>
        <v>46</v>
      </c>
      <c r="L157" s="24" t="str">
        <f t="shared" si="18"/>
        <v>OK</v>
      </c>
      <c r="M157" s="18" t="s">
        <v>738</v>
      </c>
    </row>
    <row r="158" spans="1:13" s="11" customFormat="1" ht="13.5">
      <c r="A158" s="18" t="s">
        <v>214</v>
      </c>
      <c r="B158" s="18" t="s">
        <v>793</v>
      </c>
      <c r="C158" s="18" t="s">
        <v>794</v>
      </c>
      <c r="D158" s="18" t="s">
        <v>15</v>
      </c>
      <c r="E158" s="18"/>
      <c r="F158" s="62" t="str">
        <f t="shared" si="20"/>
        <v>ふ１８</v>
      </c>
      <c r="G158" s="18" t="s">
        <v>795</v>
      </c>
      <c r="H158" s="60" t="s">
        <v>15</v>
      </c>
      <c r="I158" s="54" t="s">
        <v>463</v>
      </c>
      <c r="J158" s="41">
        <v>1970</v>
      </c>
      <c r="K158" s="40">
        <f t="shared" si="21"/>
        <v>47</v>
      </c>
      <c r="L158" s="24" t="str">
        <f t="shared" si="18"/>
        <v>OK</v>
      </c>
      <c r="M158" s="18" t="s">
        <v>498</v>
      </c>
    </row>
    <row r="159" spans="1:13" s="11" customFormat="1" ht="13.5">
      <c r="A159" s="18" t="s">
        <v>796</v>
      </c>
      <c r="B159" s="59" t="s">
        <v>786</v>
      </c>
      <c r="C159" s="61" t="s">
        <v>797</v>
      </c>
      <c r="D159" s="60" t="s">
        <v>15</v>
      </c>
      <c r="E159" s="18" t="s">
        <v>798</v>
      </c>
      <c r="F159" s="60" t="str">
        <f t="shared" si="20"/>
        <v>ふ１９</v>
      </c>
      <c r="G159" s="18" t="str">
        <f aca="true" t="shared" si="22" ref="G159:G167">B159&amp;C159</f>
        <v>平塚好真</v>
      </c>
      <c r="H159" s="60" t="s">
        <v>15</v>
      </c>
      <c r="I159" s="18" t="s">
        <v>463</v>
      </c>
      <c r="J159" s="19">
        <v>2004</v>
      </c>
      <c r="K159" s="40">
        <f t="shared" si="21"/>
        <v>13</v>
      </c>
      <c r="L159" s="24" t="str">
        <f t="shared" si="18"/>
        <v>OK</v>
      </c>
      <c r="M159" s="18" t="s">
        <v>464</v>
      </c>
    </row>
    <row r="160" spans="1:13" s="11" customFormat="1" ht="13.5">
      <c r="A160" s="18" t="s">
        <v>799</v>
      </c>
      <c r="B160" s="1" t="s">
        <v>535</v>
      </c>
      <c r="C160" s="1" t="s">
        <v>800</v>
      </c>
      <c r="D160" s="60" t="s">
        <v>15</v>
      </c>
      <c r="E160" s="18"/>
      <c r="F160" s="24" t="str">
        <f t="shared" si="20"/>
        <v>ふ２０</v>
      </c>
      <c r="G160" s="22" t="str">
        <f t="shared" si="22"/>
        <v>松井美和子</v>
      </c>
      <c r="H160" s="60" t="s">
        <v>15</v>
      </c>
      <c r="I160" s="42" t="s">
        <v>485</v>
      </c>
      <c r="J160" s="41">
        <v>1969</v>
      </c>
      <c r="K160" s="40">
        <f t="shared" si="21"/>
        <v>48</v>
      </c>
      <c r="L160" s="24" t="str">
        <f t="shared" si="18"/>
        <v>OK</v>
      </c>
      <c r="M160" s="18" t="s">
        <v>503</v>
      </c>
    </row>
    <row r="161" spans="1:13" s="11" customFormat="1" ht="13.5">
      <c r="A161" s="18" t="s">
        <v>205</v>
      </c>
      <c r="B161" s="1" t="s">
        <v>773</v>
      </c>
      <c r="C161" s="1" t="s">
        <v>801</v>
      </c>
      <c r="D161" s="60" t="s">
        <v>15</v>
      </c>
      <c r="E161" s="18"/>
      <c r="F161" s="18" t="str">
        <f t="shared" si="20"/>
        <v>ふ２１</v>
      </c>
      <c r="G161" s="22" t="str">
        <f t="shared" si="22"/>
        <v>三代梨絵</v>
      </c>
      <c r="H161" s="60" t="s">
        <v>15</v>
      </c>
      <c r="I161" s="42" t="s">
        <v>485</v>
      </c>
      <c r="J161" s="19">
        <v>1976</v>
      </c>
      <c r="K161" s="40">
        <f t="shared" si="21"/>
        <v>41</v>
      </c>
      <c r="L161" s="24" t="str">
        <f t="shared" si="18"/>
        <v>OK</v>
      </c>
      <c r="M161" s="18" t="s">
        <v>492</v>
      </c>
    </row>
    <row r="162" spans="1:13" s="11" customFormat="1" ht="13.5">
      <c r="A162" s="18" t="s">
        <v>207</v>
      </c>
      <c r="B162" s="1" t="s">
        <v>759</v>
      </c>
      <c r="C162" s="1" t="s">
        <v>802</v>
      </c>
      <c r="D162" s="60" t="s">
        <v>15</v>
      </c>
      <c r="E162" s="18"/>
      <c r="F162" s="24" t="str">
        <f t="shared" si="20"/>
        <v>ふ２２</v>
      </c>
      <c r="G162" s="22" t="str">
        <f t="shared" si="22"/>
        <v>土肥祐子</v>
      </c>
      <c r="H162" s="60" t="s">
        <v>15</v>
      </c>
      <c r="I162" s="42" t="s">
        <v>485</v>
      </c>
      <c r="J162" s="41">
        <v>1971</v>
      </c>
      <c r="K162" s="40">
        <f t="shared" si="21"/>
        <v>46</v>
      </c>
      <c r="L162" s="24" t="str">
        <f t="shared" si="18"/>
        <v>OK</v>
      </c>
      <c r="M162" s="18" t="s">
        <v>492</v>
      </c>
    </row>
    <row r="163" spans="1:13" s="11" customFormat="1" ht="13.5">
      <c r="A163" s="18" t="s">
        <v>803</v>
      </c>
      <c r="B163" s="63" t="s">
        <v>804</v>
      </c>
      <c r="C163" s="63" t="s">
        <v>805</v>
      </c>
      <c r="D163" s="60" t="s">
        <v>15</v>
      </c>
      <c r="E163" s="18"/>
      <c r="F163" s="24" t="str">
        <f t="shared" si="20"/>
        <v>ふ２３</v>
      </c>
      <c r="G163" s="22" t="str">
        <f t="shared" si="22"/>
        <v>西村千秋</v>
      </c>
      <c r="H163" s="60" t="s">
        <v>15</v>
      </c>
      <c r="I163" s="42" t="s">
        <v>485</v>
      </c>
      <c r="J163" s="41">
        <v>1960</v>
      </c>
      <c r="K163" s="40">
        <f t="shared" si="21"/>
        <v>57</v>
      </c>
      <c r="L163" s="24" t="str">
        <f t="shared" si="18"/>
        <v>OK</v>
      </c>
      <c r="M163" s="18" t="s">
        <v>806</v>
      </c>
    </row>
    <row r="164" spans="1:13" s="11" customFormat="1" ht="13.5">
      <c r="A164" s="18" t="s">
        <v>211</v>
      </c>
      <c r="B164" s="1" t="s">
        <v>757</v>
      </c>
      <c r="C164" s="1" t="s">
        <v>807</v>
      </c>
      <c r="D164" s="60" t="s">
        <v>15</v>
      </c>
      <c r="E164" s="18"/>
      <c r="F164" s="24" t="str">
        <f t="shared" si="20"/>
        <v>ふ２４</v>
      </c>
      <c r="G164" s="22" t="str">
        <f t="shared" si="22"/>
        <v>津田伸子</v>
      </c>
      <c r="H164" s="60" t="s">
        <v>15</v>
      </c>
      <c r="I164" s="42" t="s">
        <v>485</v>
      </c>
      <c r="J164" s="41">
        <v>1956</v>
      </c>
      <c r="K164" s="40">
        <f t="shared" si="21"/>
        <v>61</v>
      </c>
      <c r="L164" s="24" t="str">
        <f t="shared" si="18"/>
        <v>OK</v>
      </c>
      <c r="M164" s="18" t="s">
        <v>492</v>
      </c>
    </row>
    <row r="165" spans="1:13" s="11" customFormat="1" ht="13.5">
      <c r="A165" s="18" t="s">
        <v>222</v>
      </c>
      <c r="B165" s="1" t="s">
        <v>808</v>
      </c>
      <c r="C165" s="1" t="s">
        <v>809</v>
      </c>
      <c r="D165" s="60" t="s">
        <v>15</v>
      </c>
      <c r="E165" s="18"/>
      <c r="F165" s="18" t="str">
        <f t="shared" si="20"/>
        <v>ふ２５</v>
      </c>
      <c r="G165" s="22" t="str">
        <f t="shared" si="22"/>
        <v>岩崎ひとみ</v>
      </c>
      <c r="H165" s="60" t="s">
        <v>15</v>
      </c>
      <c r="I165" s="42" t="s">
        <v>485</v>
      </c>
      <c r="J165" s="19">
        <v>1976</v>
      </c>
      <c r="K165" s="40">
        <f t="shared" si="21"/>
        <v>41</v>
      </c>
      <c r="L165" s="24" t="str">
        <f t="shared" si="18"/>
        <v>OK</v>
      </c>
      <c r="M165" s="18" t="s">
        <v>464</v>
      </c>
    </row>
    <row r="166" spans="1:13" s="11" customFormat="1" ht="13.5">
      <c r="A166" s="18" t="s">
        <v>810</v>
      </c>
      <c r="B166" s="1" t="s">
        <v>761</v>
      </c>
      <c r="C166" s="1" t="s">
        <v>811</v>
      </c>
      <c r="D166" s="60" t="s">
        <v>15</v>
      </c>
      <c r="E166" s="18" t="s">
        <v>798</v>
      </c>
      <c r="F166" s="24" t="str">
        <f t="shared" si="20"/>
        <v>ふ２６</v>
      </c>
      <c r="G166" s="22" t="str">
        <f t="shared" si="22"/>
        <v>奥内菜々</v>
      </c>
      <c r="H166" s="60" t="s">
        <v>15</v>
      </c>
      <c r="I166" s="42" t="s">
        <v>485</v>
      </c>
      <c r="J166" s="41">
        <v>1999</v>
      </c>
      <c r="K166" s="40">
        <f t="shared" si="21"/>
        <v>18</v>
      </c>
      <c r="L166" s="24" t="str">
        <f t="shared" si="18"/>
        <v>OK</v>
      </c>
      <c r="M166" s="18" t="s">
        <v>492</v>
      </c>
    </row>
    <row r="167" spans="1:13" s="11" customFormat="1" ht="13.5">
      <c r="A167" s="18" t="s">
        <v>812</v>
      </c>
      <c r="B167" s="63" t="s">
        <v>813</v>
      </c>
      <c r="C167" s="63" t="s">
        <v>814</v>
      </c>
      <c r="D167" s="60" t="s">
        <v>15</v>
      </c>
      <c r="E167" s="18"/>
      <c r="F167" s="24" t="str">
        <f t="shared" si="20"/>
        <v>ふ２７</v>
      </c>
      <c r="G167" s="22" t="str">
        <f t="shared" si="22"/>
        <v>志村 桃</v>
      </c>
      <c r="H167" s="60" t="s">
        <v>15</v>
      </c>
      <c r="I167" s="42" t="s">
        <v>485</v>
      </c>
      <c r="J167" s="41">
        <v>1994</v>
      </c>
      <c r="K167" s="40">
        <f t="shared" si="21"/>
        <v>23</v>
      </c>
      <c r="L167" s="24" t="str">
        <f t="shared" si="18"/>
        <v>OK</v>
      </c>
      <c r="M167" s="18" t="s">
        <v>492</v>
      </c>
    </row>
    <row r="168" spans="1:13" s="11" customFormat="1" ht="13.5">
      <c r="A168" s="18" t="s">
        <v>815</v>
      </c>
      <c r="B168" s="1" t="s">
        <v>816</v>
      </c>
      <c r="C168" s="1" t="s">
        <v>817</v>
      </c>
      <c r="D168" s="18" t="s">
        <v>15</v>
      </c>
      <c r="E168" s="18"/>
      <c r="F168" s="24" t="str">
        <f t="shared" si="20"/>
        <v>ふ２８</v>
      </c>
      <c r="G168" s="22" t="s">
        <v>818</v>
      </c>
      <c r="H168" s="60" t="s">
        <v>15</v>
      </c>
      <c r="I168" s="42" t="s">
        <v>485</v>
      </c>
      <c r="J168" s="41">
        <v>1994</v>
      </c>
      <c r="K168" s="40">
        <f t="shared" si="21"/>
        <v>23</v>
      </c>
      <c r="L168" s="24" t="str">
        <f t="shared" si="18"/>
        <v>OK</v>
      </c>
      <c r="M168" s="18" t="s">
        <v>464</v>
      </c>
    </row>
    <row r="169" spans="1:13" s="11" customFormat="1" ht="13.5">
      <c r="A169" s="18" t="s">
        <v>223</v>
      </c>
      <c r="B169" s="1" t="s">
        <v>819</v>
      </c>
      <c r="C169" s="1" t="s">
        <v>820</v>
      </c>
      <c r="D169" s="60" t="s">
        <v>15</v>
      </c>
      <c r="E169" s="18"/>
      <c r="F169" s="24" t="str">
        <f t="shared" si="20"/>
        <v>ふ２９</v>
      </c>
      <c r="G169" s="22" t="str">
        <f>B169&amp;C169</f>
        <v>廣部節恵</v>
      </c>
      <c r="H169" s="60" t="s">
        <v>15</v>
      </c>
      <c r="I169" s="42" t="s">
        <v>485</v>
      </c>
      <c r="J169" s="41">
        <v>1961</v>
      </c>
      <c r="K169" s="40">
        <f t="shared" si="21"/>
        <v>56</v>
      </c>
      <c r="L169" s="24" t="str">
        <f t="shared" si="18"/>
        <v>OK</v>
      </c>
      <c r="M169" s="18" t="s">
        <v>464</v>
      </c>
    </row>
    <row r="170" spans="1:13" s="11" customFormat="1" ht="13.5">
      <c r="A170" s="18" t="s">
        <v>213</v>
      </c>
      <c r="B170" s="1" t="s">
        <v>821</v>
      </c>
      <c r="C170" s="1" t="s">
        <v>822</v>
      </c>
      <c r="D170" s="18" t="s">
        <v>15</v>
      </c>
      <c r="E170" s="18"/>
      <c r="F170" s="18" t="str">
        <f t="shared" si="20"/>
        <v>ふ３０</v>
      </c>
      <c r="G170" s="22" t="str">
        <f>B170&amp;C170</f>
        <v>吉岡京子</v>
      </c>
      <c r="H170" s="60" t="s">
        <v>15</v>
      </c>
      <c r="I170" s="42" t="s">
        <v>485</v>
      </c>
      <c r="J170" s="19">
        <v>1959</v>
      </c>
      <c r="K170" s="40">
        <f t="shared" si="21"/>
        <v>58</v>
      </c>
      <c r="L170" s="24" t="str">
        <f t="shared" si="18"/>
        <v>OK</v>
      </c>
      <c r="M170" s="18" t="s">
        <v>823</v>
      </c>
    </row>
    <row r="171" spans="1:13" s="11" customFormat="1" ht="13.5">
      <c r="A171" s="18"/>
      <c r="B171" s="1"/>
      <c r="C171" s="1"/>
      <c r="D171" s="18"/>
      <c r="E171" s="18"/>
      <c r="F171" s="24"/>
      <c r="G171" s="22"/>
      <c r="H171" s="60"/>
      <c r="I171" s="42"/>
      <c r="J171" s="41"/>
      <c r="K171" s="40"/>
      <c r="L171" s="24">
        <f t="shared" si="18"/>
      </c>
      <c r="M171" s="18"/>
    </row>
    <row r="172" spans="1:13" s="11" customFormat="1" ht="13.5">
      <c r="A172" s="18"/>
      <c r="B172" s="1"/>
      <c r="C172" s="1"/>
      <c r="D172" s="18"/>
      <c r="E172" s="18"/>
      <c r="F172" s="24"/>
      <c r="G172" s="1"/>
      <c r="H172" s="60"/>
      <c r="I172" s="42"/>
      <c r="J172" s="41"/>
      <c r="K172" s="40"/>
      <c r="L172" s="24">
        <f t="shared" si="18"/>
      </c>
      <c r="M172" s="18"/>
    </row>
    <row r="173" spans="1:13" s="11" customFormat="1" ht="13.5">
      <c r="A173" s="18"/>
      <c r="B173" s="1"/>
      <c r="C173" s="1"/>
      <c r="D173" s="60"/>
      <c r="E173" s="18"/>
      <c r="F173" s="24"/>
      <c r="G173" s="1"/>
      <c r="H173" s="60"/>
      <c r="I173" s="42"/>
      <c r="J173" s="41"/>
      <c r="K173" s="40"/>
      <c r="L173" s="24">
        <f t="shared" si="18"/>
      </c>
      <c r="M173" s="18"/>
    </row>
    <row r="174" spans="1:13" s="11" customFormat="1" ht="13.5">
      <c r="A174" s="18"/>
      <c r="B174" s="1"/>
      <c r="C174" s="1"/>
      <c r="D174" s="60"/>
      <c r="E174" s="18"/>
      <c r="F174" s="24"/>
      <c r="G174" s="1"/>
      <c r="H174" s="60"/>
      <c r="I174" s="42"/>
      <c r="J174" s="41"/>
      <c r="K174" s="40"/>
      <c r="L174" s="24">
        <f t="shared" si="18"/>
      </c>
      <c r="M174" s="18"/>
    </row>
    <row r="175" spans="1:13" s="11" customFormat="1" ht="13.5">
      <c r="A175" s="18"/>
      <c r="B175" s="1"/>
      <c r="C175" s="1"/>
      <c r="D175" s="60"/>
      <c r="E175" s="18"/>
      <c r="F175" s="18"/>
      <c r="G175" s="1"/>
      <c r="H175" s="60"/>
      <c r="I175" s="42"/>
      <c r="J175" s="19"/>
      <c r="K175" s="40"/>
      <c r="L175" s="24">
        <f t="shared" si="18"/>
      </c>
      <c r="M175" s="18"/>
    </row>
    <row r="176" spans="1:13" s="11" customFormat="1" ht="13.5">
      <c r="A176" s="18"/>
      <c r="B176" s="1"/>
      <c r="C176" s="1"/>
      <c r="D176" s="60"/>
      <c r="E176" s="18"/>
      <c r="F176" s="24"/>
      <c r="G176" s="1"/>
      <c r="H176" s="60"/>
      <c r="I176" s="42"/>
      <c r="J176" s="41"/>
      <c r="K176" s="40"/>
      <c r="L176" s="24">
        <f t="shared" si="18"/>
      </c>
      <c r="M176" s="18"/>
    </row>
    <row r="177" spans="1:13" s="11" customFormat="1" ht="13.5">
      <c r="A177" s="18"/>
      <c r="B177" s="63"/>
      <c r="C177" s="63"/>
      <c r="D177" s="60"/>
      <c r="E177" s="18"/>
      <c r="F177" s="24"/>
      <c r="G177" s="1"/>
      <c r="H177" s="60"/>
      <c r="I177" s="42"/>
      <c r="J177" s="41"/>
      <c r="K177" s="40"/>
      <c r="L177" s="24">
        <f t="shared" si="18"/>
      </c>
      <c r="M177" s="18"/>
    </row>
    <row r="178" spans="1:13" s="11" customFormat="1" ht="13.5">
      <c r="A178" s="18"/>
      <c r="B178" s="1"/>
      <c r="C178" s="1"/>
      <c r="D178" s="60"/>
      <c r="E178" s="18"/>
      <c r="F178" s="24"/>
      <c r="G178" s="1"/>
      <c r="H178" s="60"/>
      <c r="I178" s="42"/>
      <c r="J178" s="41"/>
      <c r="K178" s="40"/>
      <c r="L178" s="24">
        <f t="shared" si="18"/>
      </c>
      <c r="M178" s="18"/>
    </row>
    <row r="179" spans="1:13" s="11" customFormat="1" ht="13.5">
      <c r="A179" s="18"/>
      <c r="B179" s="1"/>
      <c r="C179" s="1"/>
      <c r="D179" s="18"/>
      <c r="E179" s="18"/>
      <c r="F179" s="24"/>
      <c r="G179" s="1"/>
      <c r="H179" s="60"/>
      <c r="I179" s="42"/>
      <c r="J179" s="41"/>
      <c r="K179" s="40"/>
      <c r="L179" s="24">
        <f t="shared" si="18"/>
      </c>
      <c r="M179" s="18"/>
    </row>
    <row r="180" spans="1:13" s="11" customFormat="1" ht="13.5">
      <c r="A180" s="18"/>
      <c r="B180" s="1"/>
      <c r="C180" s="1"/>
      <c r="D180" s="18"/>
      <c r="E180" s="18"/>
      <c r="F180" s="18"/>
      <c r="G180" s="1"/>
      <c r="H180" s="60"/>
      <c r="I180" s="42"/>
      <c r="J180" s="19"/>
      <c r="K180" s="40"/>
      <c r="L180" s="24">
        <f t="shared" si="18"/>
      </c>
      <c r="M180" s="18"/>
    </row>
    <row r="181" spans="1:13" s="11" customFormat="1" ht="13.5">
      <c r="A181" s="18"/>
      <c r="B181" s="1"/>
      <c r="C181" s="1"/>
      <c r="D181" s="18"/>
      <c r="E181" s="18"/>
      <c r="F181" s="18"/>
      <c r="G181" s="18"/>
      <c r="H181" s="60"/>
      <c r="I181" s="26"/>
      <c r="J181" s="19"/>
      <c r="K181" s="40"/>
      <c r="L181" s="24">
        <f t="shared" si="18"/>
      </c>
      <c r="M181" s="18"/>
    </row>
    <row r="182" spans="1:13" s="11" customFormat="1" ht="13.5">
      <c r="A182" s="18"/>
      <c r="B182" s="1"/>
      <c r="C182" s="1"/>
      <c r="D182" s="18"/>
      <c r="E182" s="18"/>
      <c r="F182" s="18"/>
      <c r="G182" s="18"/>
      <c r="H182" s="60"/>
      <c r="I182" s="26"/>
      <c r="J182" s="19"/>
      <c r="K182" s="40"/>
      <c r="L182" s="24">
        <f t="shared" si="18"/>
      </c>
      <c r="M182" s="18"/>
    </row>
    <row r="183" spans="1:13" s="11" customFormat="1" ht="13.5">
      <c r="A183" s="18"/>
      <c r="B183" s="1"/>
      <c r="C183" s="1"/>
      <c r="D183" s="18"/>
      <c r="E183" s="18"/>
      <c r="F183" s="18"/>
      <c r="G183" s="18"/>
      <c r="H183" s="60"/>
      <c r="I183" s="26"/>
      <c r="J183" s="19"/>
      <c r="K183" s="40"/>
      <c r="L183" s="24">
        <f t="shared" si="18"/>
      </c>
      <c r="M183" s="18"/>
    </row>
    <row r="184" spans="1:13" s="11" customFormat="1" ht="13.5">
      <c r="A184" s="18"/>
      <c r="B184" s="1"/>
      <c r="C184" s="1"/>
      <c r="D184" s="18"/>
      <c r="E184" s="18"/>
      <c r="F184" s="18"/>
      <c r="G184" s="18"/>
      <c r="H184" s="60"/>
      <c r="I184" s="26"/>
      <c r="J184" s="19"/>
      <c r="K184" s="40"/>
      <c r="L184" s="24">
        <f t="shared" si="18"/>
      </c>
      <c r="M184" s="18"/>
    </row>
    <row r="185" spans="1:13" s="11" customFormat="1" ht="13.5">
      <c r="A185" s="18"/>
      <c r="B185" s="1"/>
      <c r="C185" s="1"/>
      <c r="D185" s="18"/>
      <c r="E185" s="18"/>
      <c r="F185" s="18"/>
      <c r="G185" s="18"/>
      <c r="H185" s="60"/>
      <c r="I185" s="26"/>
      <c r="J185" s="19"/>
      <c r="K185" s="40"/>
      <c r="L185" s="24">
        <f t="shared" si="18"/>
      </c>
      <c r="M185" s="18"/>
    </row>
    <row r="186" spans="1:13" s="11" customFormat="1" ht="13.5">
      <c r="A186" s="18"/>
      <c r="B186" s="1"/>
      <c r="C186" s="1"/>
      <c r="D186" s="18"/>
      <c r="E186" s="18"/>
      <c r="F186" s="18"/>
      <c r="G186" s="18"/>
      <c r="H186" s="60"/>
      <c r="I186" s="26"/>
      <c r="J186" s="19"/>
      <c r="K186" s="40"/>
      <c r="L186" s="24">
        <f t="shared" si="18"/>
      </c>
      <c r="M186" s="18"/>
    </row>
    <row r="187" spans="1:13" s="11" customFormat="1" ht="13.5">
      <c r="A187" s="18"/>
      <c r="B187" s="1"/>
      <c r="C187" s="1"/>
      <c r="D187" s="18"/>
      <c r="E187" s="18"/>
      <c r="F187" s="18"/>
      <c r="G187" s="18"/>
      <c r="H187" s="60"/>
      <c r="I187" s="26"/>
      <c r="J187" s="19"/>
      <c r="K187" s="40"/>
      <c r="L187" s="24">
        <f t="shared" si="18"/>
      </c>
      <c r="M187" s="18"/>
    </row>
    <row r="188" spans="1:13" s="11" customFormat="1" ht="13.5">
      <c r="A188" s="18"/>
      <c r="B188" s="1"/>
      <c r="C188" s="1"/>
      <c r="D188" s="18"/>
      <c r="E188" s="18"/>
      <c r="F188" s="18"/>
      <c r="G188" s="18"/>
      <c r="H188" s="60"/>
      <c r="I188" s="26"/>
      <c r="J188" s="19"/>
      <c r="K188" s="40"/>
      <c r="L188" s="24">
        <f t="shared" si="18"/>
      </c>
      <c r="M188" s="18"/>
    </row>
    <row r="189" spans="1:13" s="11" customFormat="1" ht="13.5">
      <c r="A189" s="18"/>
      <c r="B189" s="1"/>
      <c r="C189" s="1"/>
      <c r="D189" s="18"/>
      <c r="E189" s="18"/>
      <c r="F189" s="18"/>
      <c r="G189" s="18"/>
      <c r="H189" s="60"/>
      <c r="I189" s="26"/>
      <c r="J189" s="19"/>
      <c r="K189" s="40"/>
      <c r="L189" s="24">
        <f t="shared" si="18"/>
      </c>
      <c r="M189" s="18"/>
    </row>
    <row r="190" spans="1:13" s="11" customFormat="1" ht="13.5">
      <c r="A190" s="18"/>
      <c r="B190" s="1"/>
      <c r="C190" s="1"/>
      <c r="D190" s="18"/>
      <c r="E190" s="18"/>
      <c r="F190" s="18"/>
      <c r="G190" s="18"/>
      <c r="H190" s="60"/>
      <c r="I190" s="26"/>
      <c r="J190" s="19"/>
      <c r="K190" s="40"/>
      <c r="L190" s="24">
        <f t="shared" si="18"/>
      </c>
      <c r="M190" s="18"/>
    </row>
    <row r="191" spans="1:13" s="11" customFormat="1" ht="13.5">
      <c r="A191" s="18"/>
      <c r="B191" s="1"/>
      <c r="C191" s="1"/>
      <c r="D191" s="18"/>
      <c r="E191" s="18"/>
      <c r="F191" s="18"/>
      <c r="G191" s="18"/>
      <c r="H191" s="60"/>
      <c r="I191" s="26"/>
      <c r="J191" s="19"/>
      <c r="K191" s="40"/>
      <c r="L191" s="24">
        <f t="shared" si="18"/>
      </c>
      <c r="M191" s="18"/>
    </row>
    <row r="192" spans="1:13" s="11" customFormat="1" ht="13.5">
      <c r="A192" s="18"/>
      <c r="B192" s="1"/>
      <c r="C192" s="1"/>
      <c r="D192" s="18"/>
      <c r="E192" s="18"/>
      <c r="F192" s="18"/>
      <c r="G192" s="18"/>
      <c r="H192" s="60"/>
      <c r="I192" s="26"/>
      <c r="J192" s="19"/>
      <c r="K192" s="40"/>
      <c r="L192" s="24">
        <f t="shared" si="18"/>
      </c>
      <c r="M192" s="18"/>
    </row>
    <row r="193" spans="1:13" s="11" customFormat="1" ht="13.5">
      <c r="A193" s="18"/>
      <c r="B193" s="1"/>
      <c r="C193" s="1"/>
      <c r="D193" s="18"/>
      <c r="E193" s="18"/>
      <c r="F193" s="18"/>
      <c r="G193" s="18"/>
      <c r="H193" s="60"/>
      <c r="I193" s="26"/>
      <c r="J193" s="19"/>
      <c r="K193" s="40"/>
      <c r="L193" s="24">
        <f t="shared" si="18"/>
      </c>
      <c r="M193" s="18"/>
    </row>
    <row r="194" spans="2:12" ht="13.5">
      <c r="B194" s="937" t="s">
        <v>824</v>
      </c>
      <c r="C194" s="937"/>
      <c r="D194" s="924" t="s">
        <v>825</v>
      </c>
      <c r="E194" s="924"/>
      <c r="F194" s="924"/>
      <c r="G194" s="924"/>
      <c r="H194" s="18" t="s">
        <v>454</v>
      </c>
      <c r="I194" s="937" t="s">
        <v>455</v>
      </c>
      <c r="J194" s="937"/>
      <c r="K194" s="937"/>
      <c r="L194" s="24">
        <f t="shared" si="18"/>
      </c>
    </row>
    <row r="195" spans="2:12" ht="13.5">
      <c r="B195" s="937"/>
      <c r="C195" s="937"/>
      <c r="D195" s="924"/>
      <c r="E195" s="924"/>
      <c r="F195" s="924"/>
      <c r="G195" s="924"/>
      <c r="H195" s="21">
        <f>COUNTIF(M198:M247,"東近江市")</f>
        <v>4</v>
      </c>
      <c r="I195" s="938">
        <f>(H195/RIGHT(A247,2))</f>
        <v>0.08</v>
      </c>
      <c r="J195" s="938"/>
      <c r="K195" s="938"/>
      <c r="L195" s="24">
        <f t="shared" si="18"/>
      </c>
    </row>
    <row r="196" spans="2:12" ht="13.5">
      <c r="B196" s="22" t="s">
        <v>28</v>
      </c>
      <c r="C196" s="22"/>
      <c r="D196" s="23" t="s">
        <v>457</v>
      </c>
      <c r="F196" s="24"/>
      <c r="K196" s="40">
        <f>IF(J196="","",(2012-J196))</f>
      </c>
      <c r="L196" s="24">
        <f t="shared" si="18"/>
      </c>
    </row>
    <row r="197" spans="2:12" ht="13.5">
      <c r="B197" s="932" t="s">
        <v>826</v>
      </c>
      <c r="C197" s="932"/>
      <c r="D197" s="18" t="s">
        <v>459</v>
      </c>
      <c r="F197" s="24"/>
      <c r="K197" s="40">
        <f>IF(J197="","",(2012-J197))</f>
      </c>
      <c r="L197" s="24">
        <f t="shared" si="18"/>
      </c>
    </row>
    <row r="198" spans="1:13" ht="13.5">
      <c r="A198" s="18" t="s">
        <v>827</v>
      </c>
      <c r="B198" s="22" t="s">
        <v>696</v>
      </c>
      <c r="C198" s="22" t="s">
        <v>828</v>
      </c>
      <c r="D198" s="67" t="str">
        <f>$B$196</f>
        <v>グリフィンズ</v>
      </c>
      <c r="E198" s="18"/>
      <c r="F198" s="24" t="str">
        <f>A198</f>
        <v>ぐ０１</v>
      </c>
      <c r="G198" s="18" t="str">
        <f>B198&amp;C198</f>
        <v>浅田恵亮</v>
      </c>
      <c r="H198" s="68" t="str">
        <f>$B$197</f>
        <v>東近江グリフィンズ</v>
      </c>
      <c r="I198" s="68" t="s">
        <v>463</v>
      </c>
      <c r="J198" s="41">
        <v>1987</v>
      </c>
      <c r="K198" s="40">
        <f>IF(J198="","",(2017-J198))</f>
        <v>30</v>
      </c>
      <c r="L198" s="24" t="str">
        <f t="shared" si="18"/>
        <v>OK</v>
      </c>
      <c r="M198" s="11" t="s">
        <v>467</v>
      </c>
    </row>
    <row r="199" spans="1:13" ht="13.5">
      <c r="A199" s="18" t="s">
        <v>829</v>
      </c>
      <c r="B199" s="22" t="s">
        <v>830</v>
      </c>
      <c r="C199" s="22" t="s">
        <v>831</v>
      </c>
      <c r="D199" s="67" t="str">
        <f aca="true" t="shared" si="23" ref="D199:D247">$B$196</f>
        <v>グリフィンズ</v>
      </c>
      <c r="E199" s="18"/>
      <c r="F199" s="24" t="str">
        <f aca="true" t="shared" si="24" ref="F199:F247">A199</f>
        <v>ぐ０２</v>
      </c>
      <c r="G199" s="18" t="str">
        <f aca="true" t="shared" si="25" ref="G199:G247">B199&amp;C199</f>
        <v>石橋和基</v>
      </c>
      <c r="H199" s="68" t="str">
        <f aca="true" t="shared" si="26" ref="H199:H247">$B$197</f>
        <v>東近江グリフィンズ</v>
      </c>
      <c r="I199" s="68" t="s">
        <v>463</v>
      </c>
      <c r="J199" s="41">
        <v>1985</v>
      </c>
      <c r="K199" s="40">
        <f aca="true" t="shared" si="27" ref="K199:K247">IF(J199="","",(2017-J199))</f>
        <v>32</v>
      </c>
      <c r="L199" s="24" t="str">
        <f t="shared" si="18"/>
        <v>OK</v>
      </c>
      <c r="M199" s="11" t="s">
        <v>492</v>
      </c>
    </row>
    <row r="200" spans="1:13" ht="13.5">
      <c r="A200" s="18" t="s">
        <v>832</v>
      </c>
      <c r="B200" s="69" t="s">
        <v>833</v>
      </c>
      <c r="C200" s="22" t="s">
        <v>834</v>
      </c>
      <c r="D200" s="67" t="str">
        <f t="shared" si="23"/>
        <v>グリフィンズ</v>
      </c>
      <c r="E200" s="18"/>
      <c r="F200" s="24" t="str">
        <f t="shared" si="24"/>
        <v>ぐ０３</v>
      </c>
      <c r="G200" s="18" t="str">
        <f t="shared" si="25"/>
        <v>井ノ口弘祐</v>
      </c>
      <c r="H200" s="68" t="str">
        <f t="shared" si="26"/>
        <v>東近江グリフィンズ</v>
      </c>
      <c r="I200" s="68" t="s">
        <v>463</v>
      </c>
      <c r="J200" s="41">
        <v>1986</v>
      </c>
      <c r="K200" s="40">
        <f t="shared" si="27"/>
        <v>31</v>
      </c>
      <c r="L200" s="24" t="str">
        <f t="shared" si="18"/>
        <v>OK</v>
      </c>
      <c r="M200" s="37" t="s">
        <v>229</v>
      </c>
    </row>
    <row r="201" spans="1:13" ht="13.5">
      <c r="A201" s="18" t="s">
        <v>152</v>
      </c>
      <c r="B201" s="69" t="s">
        <v>833</v>
      </c>
      <c r="C201" s="70" t="s">
        <v>835</v>
      </c>
      <c r="D201" s="67" t="str">
        <f t="shared" si="23"/>
        <v>グリフィンズ</v>
      </c>
      <c r="F201" s="24" t="str">
        <f t="shared" si="24"/>
        <v>ぐ０４</v>
      </c>
      <c r="G201" s="18" t="str">
        <f t="shared" si="25"/>
        <v>井ノ口幹也</v>
      </c>
      <c r="H201" s="68" t="str">
        <f t="shared" si="26"/>
        <v>東近江グリフィンズ</v>
      </c>
      <c r="I201" s="68" t="s">
        <v>463</v>
      </c>
      <c r="J201" s="41">
        <v>1990</v>
      </c>
      <c r="K201" s="40">
        <f t="shared" si="27"/>
        <v>27</v>
      </c>
      <c r="L201" s="24" t="str">
        <f t="shared" si="18"/>
        <v>OK</v>
      </c>
      <c r="M201" s="37" t="s">
        <v>229</v>
      </c>
    </row>
    <row r="202" spans="1:13" ht="13.5" customHeight="1">
      <c r="A202" s="18" t="s">
        <v>836</v>
      </c>
      <c r="B202" s="22" t="s">
        <v>837</v>
      </c>
      <c r="C202" s="22" t="s">
        <v>838</v>
      </c>
      <c r="D202" s="67" t="str">
        <f t="shared" si="23"/>
        <v>グリフィンズ</v>
      </c>
      <c r="E202" s="18"/>
      <c r="F202" s="24" t="str">
        <f t="shared" si="24"/>
        <v>ぐ０５</v>
      </c>
      <c r="G202" s="18" t="str">
        <f t="shared" si="25"/>
        <v>梅本彬充</v>
      </c>
      <c r="H202" s="68" t="str">
        <f t="shared" si="26"/>
        <v>東近江グリフィンズ</v>
      </c>
      <c r="I202" s="68" t="s">
        <v>463</v>
      </c>
      <c r="J202" s="41">
        <v>1986</v>
      </c>
      <c r="K202" s="40">
        <f t="shared" si="27"/>
        <v>31</v>
      </c>
      <c r="L202" s="24" t="str">
        <f t="shared" si="18"/>
        <v>OK</v>
      </c>
      <c r="M202" s="11" t="s">
        <v>492</v>
      </c>
    </row>
    <row r="203" spans="1:13" ht="13.5" customHeight="1">
      <c r="A203" s="18" t="s">
        <v>839</v>
      </c>
      <c r="B203" s="22" t="s">
        <v>840</v>
      </c>
      <c r="C203" s="22" t="s">
        <v>841</v>
      </c>
      <c r="D203" s="67" t="str">
        <f t="shared" si="23"/>
        <v>グリフィンズ</v>
      </c>
      <c r="E203" s="18"/>
      <c r="F203" s="24" t="str">
        <f t="shared" si="24"/>
        <v>ぐ０６</v>
      </c>
      <c r="G203" s="18" t="str">
        <f t="shared" si="25"/>
        <v>浦崎康平</v>
      </c>
      <c r="H203" s="68" t="str">
        <f t="shared" si="26"/>
        <v>東近江グリフィンズ</v>
      </c>
      <c r="I203" s="68" t="s">
        <v>463</v>
      </c>
      <c r="J203" s="41">
        <v>1991</v>
      </c>
      <c r="K203" s="40">
        <f t="shared" si="27"/>
        <v>26</v>
      </c>
      <c r="L203" s="24" t="str">
        <f t="shared" si="18"/>
        <v>OK</v>
      </c>
      <c r="M203" s="11" t="s">
        <v>464</v>
      </c>
    </row>
    <row r="204" spans="1:13" ht="13.5">
      <c r="A204" s="18" t="s">
        <v>842</v>
      </c>
      <c r="B204" s="71" t="s">
        <v>843</v>
      </c>
      <c r="C204" s="22" t="s">
        <v>844</v>
      </c>
      <c r="D204" s="67" t="str">
        <f t="shared" si="23"/>
        <v>グリフィンズ</v>
      </c>
      <c r="F204" s="24" t="str">
        <f t="shared" si="24"/>
        <v>ぐ０７</v>
      </c>
      <c r="G204" s="18" t="str">
        <f t="shared" si="25"/>
        <v>岡　仁史</v>
      </c>
      <c r="H204" s="68" t="str">
        <f t="shared" si="26"/>
        <v>東近江グリフィンズ</v>
      </c>
      <c r="I204" s="68" t="s">
        <v>463</v>
      </c>
      <c r="J204" s="41">
        <v>1971</v>
      </c>
      <c r="K204" s="40">
        <f t="shared" si="27"/>
        <v>46</v>
      </c>
      <c r="L204" s="24" t="str">
        <f aca="true" t="shared" si="28" ref="L204:L251">IF(G204="","",IF(COUNTIF($G$5:$G$537,G204)&gt;1,"2重登録","OK"))</f>
        <v>OK</v>
      </c>
      <c r="M204" s="11" t="s">
        <v>467</v>
      </c>
    </row>
    <row r="205" spans="1:13" ht="13.5">
      <c r="A205" s="18" t="s">
        <v>845</v>
      </c>
      <c r="B205" s="71" t="s">
        <v>846</v>
      </c>
      <c r="C205" s="22" t="s">
        <v>847</v>
      </c>
      <c r="D205" s="67" t="str">
        <f t="shared" si="23"/>
        <v>グリフィンズ</v>
      </c>
      <c r="F205" s="24" t="str">
        <f t="shared" si="24"/>
        <v>ぐ０８</v>
      </c>
      <c r="G205" s="18" t="str">
        <f t="shared" si="25"/>
        <v>岡田真樹</v>
      </c>
      <c r="H205" s="68" t="str">
        <f t="shared" si="26"/>
        <v>東近江グリフィンズ</v>
      </c>
      <c r="I205" s="68" t="s">
        <v>463</v>
      </c>
      <c r="J205" s="41">
        <v>1981</v>
      </c>
      <c r="K205" s="40">
        <f t="shared" si="27"/>
        <v>36</v>
      </c>
      <c r="L205" s="24" t="str">
        <f t="shared" si="28"/>
        <v>OK</v>
      </c>
      <c r="M205" s="11" t="s">
        <v>467</v>
      </c>
    </row>
    <row r="206" spans="1:13" ht="13.5">
      <c r="A206" s="18" t="s">
        <v>848</v>
      </c>
      <c r="B206" s="71" t="s">
        <v>849</v>
      </c>
      <c r="C206" s="22" t="s">
        <v>850</v>
      </c>
      <c r="D206" s="67" t="str">
        <f t="shared" si="23"/>
        <v>グリフィンズ</v>
      </c>
      <c r="E206" s="18"/>
      <c r="F206" s="24" t="str">
        <f t="shared" si="24"/>
        <v>ぐ０９</v>
      </c>
      <c r="G206" s="18" t="str">
        <f t="shared" si="25"/>
        <v>奥村隆広</v>
      </c>
      <c r="H206" s="68" t="str">
        <f t="shared" si="26"/>
        <v>東近江グリフィンズ</v>
      </c>
      <c r="I206" s="68" t="s">
        <v>463</v>
      </c>
      <c r="J206" s="41">
        <v>1976</v>
      </c>
      <c r="K206" s="40">
        <f t="shared" si="27"/>
        <v>41</v>
      </c>
      <c r="L206" s="24" t="str">
        <f t="shared" si="28"/>
        <v>OK</v>
      </c>
      <c r="M206" s="11" t="s">
        <v>851</v>
      </c>
    </row>
    <row r="207" spans="1:13" ht="13.5" customHeight="1">
      <c r="A207" s="18" t="s">
        <v>852</v>
      </c>
      <c r="B207" s="22" t="s">
        <v>853</v>
      </c>
      <c r="C207" s="22" t="s">
        <v>854</v>
      </c>
      <c r="D207" s="67" t="str">
        <f t="shared" si="23"/>
        <v>グリフィンズ</v>
      </c>
      <c r="E207" s="18"/>
      <c r="F207" s="24" t="str">
        <f t="shared" si="24"/>
        <v>ぐ１０</v>
      </c>
      <c r="G207" s="18" t="str">
        <f t="shared" si="25"/>
        <v>鍵谷浩太</v>
      </c>
      <c r="H207" s="68" t="str">
        <f t="shared" si="26"/>
        <v>東近江グリフィンズ</v>
      </c>
      <c r="I207" s="68" t="s">
        <v>463</v>
      </c>
      <c r="J207" s="41">
        <v>1992</v>
      </c>
      <c r="K207" s="40">
        <f t="shared" si="27"/>
        <v>25</v>
      </c>
      <c r="L207" s="24" t="str">
        <f t="shared" si="28"/>
        <v>OK</v>
      </c>
      <c r="M207" s="11" t="str">
        <f>M203</f>
        <v>彦根市</v>
      </c>
    </row>
    <row r="208" spans="1:13" ht="13.5" customHeight="1">
      <c r="A208" s="18" t="s">
        <v>855</v>
      </c>
      <c r="B208" s="22" t="s">
        <v>856</v>
      </c>
      <c r="C208" s="22" t="s">
        <v>857</v>
      </c>
      <c r="D208" s="67" t="str">
        <f t="shared" si="23"/>
        <v>グリフィンズ</v>
      </c>
      <c r="E208" s="18"/>
      <c r="F208" s="24" t="str">
        <f t="shared" si="24"/>
        <v>ぐ１１</v>
      </c>
      <c r="G208" s="18" t="str">
        <f t="shared" si="25"/>
        <v>金武寿憲</v>
      </c>
      <c r="H208" s="68" t="str">
        <f t="shared" si="26"/>
        <v>東近江グリフィンズ</v>
      </c>
      <c r="I208" s="68" t="s">
        <v>463</v>
      </c>
      <c r="J208" s="41">
        <v>1990</v>
      </c>
      <c r="K208" s="40">
        <f t="shared" si="27"/>
        <v>27</v>
      </c>
      <c r="L208" s="24" t="str">
        <f t="shared" si="28"/>
        <v>OK</v>
      </c>
      <c r="M208" s="11" t="s">
        <v>858</v>
      </c>
    </row>
    <row r="209" spans="1:13" ht="13.5" customHeight="1">
      <c r="A209" s="18" t="s">
        <v>859</v>
      </c>
      <c r="B209" s="22" t="s">
        <v>860</v>
      </c>
      <c r="C209" s="22" t="s">
        <v>861</v>
      </c>
      <c r="D209" s="67" t="str">
        <f t="shared" si="23"/>
        <v>グリフィンズ</v>
      </c>
      <c r="E209" s="18"/>
      <c r="F209" s="24" t="str">
        <f t="shared" si="24"/>
        <v>ぐ１２</v>
      </c>
      <c r="G209" s="18" t="str">
        <f t="shared" si="25"/>
        <v>岸本美敬</v>
      </c>
      <c r="H209" s="68" t="str">
        <f t="shared" si="26"/>
        <v>東近江グリフィンズ</v>
      </c>
      <c r="I209" s="68" t="s">
        <v>463</v>
      </c>
      <c r="J209" s="41">
        <v>1989</v>
      </c>
      <c r="K209" s="40">
        <f t="shared" si="27"/>
        <v>28</v>
      </c>
      <c r="L209" s="24" t="str">
        <f t="shared" si="28"/>
        <v>OK</v>
      </c>
      <c r="M209" s="37" t="s">
        <v>229</v>
      </c>
    </row>
    <row r="210" spans="1:13" ht="13.5">
      <c r="A210" s="18" t="s">
        <v>862</v>
      </c>
      <c r="B210" s="22" t="s">
        <v>863</v>
      </c>
      <c r="C210" s="22" t="s">
        <v>864</v>
      </c>
      <c r="D210" s="67" t="str">
        <f t="shared" si="23"/>
        <v>グリフィンズ</v>
      </c>
      <c r="E210" s="18"/>
      <c r="F210" s="24" t="str">
        <f t="shared" si="24"/>
        <v>ぐ１３</v>
      </c>
      <c r="G210" s="18" t="str">
        <f t="shared" si="25"/>
        <v>北野照幸</v>
      </c>
      <c r="H210" s="68" t="str">
        <f t="shared" si="26"/>
        <v>東近江グリフィンズ</v>
      </c>
      <c r="I210" s="68" t="s">
        <v>463</v>
      </c>
      <c r="J210" s="41">
        <v>1984</v>
      </c>
      <c r="K210" s="40">
        <f t="shared" si="27"/>
        <v>33</v>
      </c>
      <c r="L210" s="24" t="str">
        <f t="shared" si="28"/>
        <v>OK</v>
      </c>
      <c r="M210" s="11" t="str">
        <f>M204</f>
        <v>草津市</v>
      </c>
    </row>
    <row r="211" spans="1:13" ht="13.5">
      <c r="A211" s="18" t="s">
        <v>865</v>
      </c>
      <c r="B211" s="22" t="s">
        <v>866</v>
      </c>
      <c r="C211" s="22" t="s">
        <v>867</v>
      </c>
      <c r="D211" s="67" t="str">
        <f t="shared" si="23"/>
        <v>グリフィンズ</v>
      </c>
      <c r="E211" s="18"/>
      <c r="F211" s="24" t="str">
        <f t="shared" si="24"/>
        <v>ぐ１４</v>
      </c>
      <c r="G211" s="18" t="str">
        <f t="shared" si="25"/>
        <v>北村　健</v>
      </c>
      <c r="H211" s="68" t="str">
        <f t="shared" si="26"/>
        <v>東近江グリフィンズ</v>
      </c>
      <c r="I211" s="68" t="s">
        <v>463</v>
      </c>
      <c r="J211" s="41">
        <v>1987</v>
      </c>
      <c r="K211" s="40">
        <f t="shared" si="27"/>
        <v>30</v>
      </c>
      <c r="L211" s="24" t="str">
        <f t="shared" si="28"/>
        <v>OK</v>
      </c>
      <c r="M211" s="14" t="s">
        <v>851</v>
      </c>
    </row>
    <row r="212" spans="1:13" ht="13.5">
      <c r="A212" s="18" t="s">
        <v>868</v>
      </c>
      <c r="B212" s="22" t="s">
        <v>869</v>
      </c>
      <c r="C212" s="22" t="s">
        <v>870</v>
      </c>
      <c r="D212" s="67" t="str">
        <f t="shared" si="23"/>
        <v>グリフィンズ</v>
      </c>
      <c r="E212" s="18"/>
      <c r="F212" s="24" t="str">
        <f t="shared" si="24"/>
        <v>ぐ１５</v>
      </c>
      <c r="G212" s="18" t="str">
        <f t="shared" si="25"/>
        <v>倉本亮太</v>
      </c>
      <c r="H212" s="68" t="str">
        <f t="shared" si="26"/>
        <v>東近江グリフィンズ</v>
      </c>
      <c r="I212" s="68" t="s">
        <v>463</v>
      </c>
      <c r="J212" s="41">
        <v>1989</v>
      </c>
      <c r="K212" s="40">
        <f t="shared" si="27"/>
        <v>28</v>
      </c>
      <c r="L212" s="24" t="str">
        <f t="shared" si="28"/>
        <v>OK</v>
      </c>
      <c r="M212" s="14" t="s">
        <v>643</v>
      </c>
    </row>
    <row r="213" spans="1:13" ht="13.5">
      <c r="A213" s="18" t="s">
        <v>871</v>
      </c>
      <c r="B213" s="22" t="s">
        <v>872</v>
      </c>
      <c r="C213" s="22" t="s">
        <v>873</v>
      </c>
      <c r="D213" s="67" t="str">
        <f t="shared" si="23"/>
        <v>グリフィンズ</v>
      </c>
      <c r="E213" s="18"/>
      <c r="F213" s="24" t="str">
        <f t="shared" si="24"/>
        <v>ぐ１６</v>
      </c>
      <c r="G213" s="18" t="str">
        <f t="shared" si="25"/>
        <v>坪田英樹</v>
      </c>
      <c r="H213" s="68" t="str">
        <f t="shared" si="26"/>
        <v>東近江グリフィンズ</v>
      </c>
      <c r="I213" s="68" t="s">
        <v>463</v>
      </c>
      <c r="J213" s="41">
        <v>1988</v>
      </c>
      <c r="K213" s="40">
        <f t="shared" si="27"/>
        <v>29</v>
      </c>
      <c r="L213" s="24" t="str">
        <f t="shared" si="28"/>
        <v>OK</v>
      </c>
      <c r="M213" s="11" t="str">
        <f>M203</f>
        <v>彦根市</v>
      </c>
    </row>
    <row r="214" spans="1:13" ht="13.5">
      <c r="A214" s="18" t="s">
        <v>874</v>
      </c>
      <c r="B214" s="22" t="s">
        <v>875</v>
      </c>
      <c r="C214" s="22" t="s">
        <v>876</v>
      </c>
      <c r="D214" s="67" t="str">
        <f t="shared" si="23"/>
        <v>グリフィンズ</v>
      </c>
      <c r="E214" s="18"/>
      <c r="F214" s="24" t="str">
        <f t="shared" si="24"/>
        <v>ぐ１７</v>
      </c>
      <c r="G214" s="18" t="str">
        <f t="shared" si="25"/>
        <v>遠池建介</v>
      </c>
      <c r="H214" s="68" t="str">
        <f t="shared" si="26"/>
        <v>東近江グリフィンズ</v>
      </c>
      <c r="I214" s="68" t="s">
        <v>463</v>
      </c>
      <c r="J214" s="41">
        <v>1982</v>
      </c>
      <c r="K214" s="40">
        <f t="shared" si="27"/>
        <v>35</v>
      </c>
      <c r="L214" s="24" t="str">
        <f t="shared" si="28"/>
        <v>OK</v>
      </c>
      <c r="M214" s="11" t="s">
        <v>559</v>
      </c>
    </row>
    <row r="215" spans="1:13" ht="13.5" customHeight="1">
      <c r="A215" s="18" t="s">
        <v>877</v>
      </c>
      <c r="B215" s="18" t="s">
        <v>878</v>
      </c>
      <c r="C215" s="18" t="s">
        <v>879</v>
      </c>
      <c r="D215" s="67" t="str">
        <f t="shared" si="23"/>
        <v>グリフィンズ</v>
      </c>
      <c r="F215" s="24" t="str">
        <f t="shared" si="24"/>
        <v>ぐ１８</v>
      </c>
      <c r="G215" s="18" t="str">
        <f t="shared" si="25"/>
        <v>西原達也</v>
      </c>
      <c r="H215" s="68" t="str">
        <f t="shared" si="26"/>
        <v>東近江グリフィンズ</v>
      </c>
      <c r="I215" s="68" t="s">
        <v>463</v>
      </c>
      <c r="J215" s="41">
        <v>1978</v>
      </c>
      <c r="K215" s="40">
        <f t="shared" si="27"/>
        <v>39</v>
      </c>
      <c r="L215" s="24" t="str">
        <f t="shared" si="28"/>
        <v>OK</v>
      </c>
      <c r="M215" s="22" t="s">
        <v>880</v>
      </c>
    </row>
    <row r="216" spans="1:13" ht="13.5">
      <c r="A216" s="18" t="s">
        <v>881</v>
      </c>
      <c r="B216" s="71" t="s">
        <v>882</v>
      </c>
      <c r="C216" s="22" t="s">
        <v>883</v>
      </c>
      <c r="D216" s="67" t="str">
        <f t="shared" si="23"/>
        <v>グリフィンズ</v>
      </c>
      <c r="E216" s="18"/>
      <c r="F216" s="24" t="str">
        <f t="shared" si="24"/>
        <v>ぐ１９</v>
      </c>
      <c r="G216" s="18" t="str">
        <f t="shared" si="25"/>
        <v>長谷川俊二</v>
      </c>
      <c r="H216" s="68" t="str">
        <f t="shared" si="26"/>
        <v>東近江グリフィンズ</v>
      </c>
      <c r="I216" s="68" t="s">
        <v>463</v>
      </c>
      <c r="J216" s="41">
        <v>1976</v>
      </c>
      <c r="K216" s="40">
        <f t="shared" si="27"/>
        <v>41</v>
      </c>
      <c r="L216" s="24" t="str">
        <f t="shared" si="28"/>
        <v>OK</v>
      </c>
      <c r="M216" s="49" t="s">
        <v>467</v>
      </c>
    </row>
    <row r="217" spans="1:13" ht="13.5">
      <c r="A217" s="18" t="s">
        <v>884</v>
      </c>
      <c r="B217" s="71" t="s">
        <v>885</v>
      </c>
      <c r="C217" s="22" t="s">
        <v>886</v>
      </c>
      <c r="D217" s="67" t="str">
        <f t="shared" si="23"/>
        <v>グリフィンズ</v>
      </c>
      <c r="F217" s="24" t="str">
        <f t="shared" si="24"/>
        <v>ぐ２０</v>
      </c>
      <c r="G217" s="18" t="str">
        <f t="shared" si="25"/>
        <v>浜田　豊</v>
      </c>
      <c r="H217" s="68" t="str">
        <f t="shared" si="26"/>
        <v>東近江グリフィンズ</v>
      </c>
      <c r="I217" s="68" t="s">
        <v>463</v>
      </c>
      <c r="J217" s="41">
        <v>1985</v>
      </c>
      <c r="K217" s="40">
        <f t="shared" si="27"/>
        <v>32</v>
      </c>
      <c r="L217" s="24" t="str">
        <f t="shared" si="28"/>
        <v>OK</v>
      </c>
      <c r="M217" s="11" t="s">
        <v>887</v>
      </c>
    </row>
    <row r="218" spans="1:13" ht="13.5">
      <c r="A218" s="18" t="s">
        <v>888</v>
      </c>
      <c r="B218" s="22" t="s">
        <v>889</v>
      </c>
      <c r="C218" s="22" t="s">
        <v>890</v>
      </c>
      <c r="D218" s="67" t="str">
        <f t="shared" si="23"/>
        <v>グリフィンズ</v>
      </c>
      <c r="E218" s="18"/>
      <c r="F218" s="24" t="str">
        <f t="shared" si="24"/>
        <v>ぐ２１</v>
      </c>
      <c r="G218" s="18" t="str">
        <f t="shared" si="25"/>
        <v>飛鷹強志</v>
      </c>
      <c r="H218" s="68" t="str">
        <f t="shared" si="26"/>
        <v>東近江グリフィンズ</v>
      </c>
      <c r="I218" s="68" t="s">
        <v>463</v>
      </c>
      <c r="J218" s="41">
        <v>1987</v>
      </c>
      <c r="K218" s="40">
        <f t="shared" si="27"/>
        <v>30</v>
      </c>
      <c r="L218" s="24" t="str">
        <f t="shared" si="28"/>
        <v>OK</v>
      </c>
      <c r="M218" s="11" t="s">
        <v>559</v>
      </c>
    </row>
    <row r="219" spans="1:13" ht="13.5" customHeight="1">
      <c r="A219" s="18" t="s">
        <v>165</v>
      </c>
      <c r="B219" s="18" t="s">
        <v>891</v>
      </c>
      <c r="C219" s="18" t="s">
        <v>892</v>
      </c>
      <c r="D219" s="67" t="str">
        <f t="shared" si="23"/>
        <v>グリフィンズ</v>
      </c>
      <c r="F219" s="24" t="str">
        <f t="shared" si="24"/>
        <v>ぐ２２</v>
      </c>
      <c r="G219" s="18" t="str">
        <f t="shared" si="25"/>
        <v>藤井正和</v>
      </c>
      <c r="H219" s="68" t="str">
        <f t="shared" si="26"/>
        <v>東近江グリフィンズ</v>
      </c>
      <c r="I219" s="68" t="s">
        <v>463</v>
      </c>
      <c r="J219" s="19">
        <v>1975</v>
      </c>
      <c r="K219" s="40">
        <f t="shared" si="27"/>
        <v>42</v>
      </c>
      <c r="L219" s="24" t="str">
        <f t="shared" si="28"/>
        <v>OK</v>
      </c>
      <c r="M219" s="22" t="s">
        <v>467</v>
      </c>
    </row>
    <row r="220" spans="1:13" ht="13.5" customHeight="1">
      <c r="A220" s="18" t="s">
        <v>893</v>
      </c>
      <c r="B220" s="18" t="s">
        <v>538</v>
      </c>
      <c r="C220" s="18" t="s">
        <v>894</v>
      </c>
      <c r="D220" s="67" t="str">
        <f t="shared" si="23"/>
        <v>グリフィンズ</v>
      </c>
      <c r="F220" s="24" t="str">
        <f t="shared" si="24"/>
        <v>ぐ２３</v>
      </c>
      <c r="G220" s="18" t="str">
        <f t="shared" si="25"/>
        <v>村上卓</v>
      </c>
      <c r="H220" s="68" t="str">
        <f t="shared" si="26"/>
        <v>東近江グリフィンズ</v>
      </c>
      <c r="I220" s="68" t="s">
        <v>463</v>
      </c>
      <c r="J220" s="19">
        <v>1977</v>
      </c>
      <c r="K220" s="40">
        <f t="shared" si="27"/>
        <v>40</v>
      </c>
      <c r="L220" s="24" t="str">
        <f t="shared" si="28"/>
        <v>OK</v>
      </c>
      <c r="M220" s="22" t="s">
        <v>851</v>
      </c>
    </row>
    <row r="221" spans="1:13" ht="13.5">
      <c r="A221" s="18" t="s">
        <v>895</v>
      </c>
      <c r="B221" s="22" t="s">
        <v>544</v>
      </c>
      <c r="C221" s="22" t="s">
        <v>896</v>
      </c>
      <c r="D221" s="67" t="str">
        <f t="shared" si="23"/>
        <v>グリフィンズ</v>
      </c>
      <c r="E221" s="18"/>
      <c r="F221" s="24" t="str">
        <f t="shared" si="24"/>
        <v>ぐ２４</v>
      </c>
      <c r="G221" s="18" t="str">
        <f t="shared" si="25"/>
        <v>山崎俊輔</v>
      </c>
      <c r="H221" s="68" t="str">
        <f t="shared" si="26"/>
        <v>東近江グリフィンズ</v>
      </c>
      <c r="I221" s="68" t="s">
        <v>463</v>
      </c>
      <c r="J221" s="41">
        <v>1982</v>
      </c>
      <c r="K221" s="40">
        <f t="shared" si="27"/>
        <v>35</v>
      </c>
      <c r="L221" s="24" t="str">
        <f t="shared" si="28"/>
        <v>OK</v>
      </c>
      <c r="M221" s="11" t="s">
        <v>595</v>
      </c>
    </row>
    <row r="222" spans="1:13" ht="13.5">
      <c r="A222" s="18" t="s">
        <v>134</v>
      </c>
      <c r="B222" s="22" t="s">
        <v>897</v>
      </c>
      <c r="C222" s="22" t="s">
        <v>898</v>
      </c>
      <c r="D222" s="67" t="str">
        <f t="shared" si="23"/>
        <v>グリフィンズ</v>
      </c>
      <c r="E222" s="18"/>
      <c r="F222" s="24" t="str">
        <f t="shared" si="24"/>
        <v>ぐ２５</v>
      </c>
      <c r="G222" s="18" t="str">
        <f t="shared" si="25"/>
        <v>久保侑暉</v>
      </c>
      <c r="H222" s="68" t="str">
        <f t="shared" si="26"/>
        <v>東近江グリフィンズ</v>
      </c>
      <c r="I222" s="68" t="s">
        <v>463</v>
      </c>
      <c r="J222" s="41">
        <v>1993</v>
      </c>
      <c r="K222" s="40">
        <f t="shared" si="27"/>
        <v>24</v>
      </c>
      <c r="L222" s="24" t="str">
        <f t="shared" si="28"/>
        <v>OK</v>
      </c>
      <c r="M222" s="11" t="s">
        <v>851</v>
      </c>
    </row>
    <row r="223" spans="1:13" ht="13.5">
      <c r="A223" s="18" t="s">
        <v>168</v>
      </c>
      <c r="B223" s="18" t="s">
        <v>899</v>
      </c>
      <c r="C223" s="18" t="s">
        <v>900</v>
      </c>
      <c r="D223" s="67" t="str">
        <f t="shared" si="23"/>
        <v>グリフィンズ</v>
      </c>
      <c r="E223" s="18"/>
      <c r="F223" s="62" t="str">
        <f t="shared" si="24"/>
        <v>ぐ２６</v>
      </c>
      <c r="G223" s="18" t="str">
        <f t="shared" si="25"/>
        <v>武藤幸宏</v>
      </c>
      <c r="H223" s="68" t="str">
        <f t="shared" si="26"/>
        <v>東近江グリフィンズ</v>
      </c>
      <c r="I223" s="75" t="s">
        <v>463</v>
      </c>
      <c r="J223" s="19">
        <v>1980</v>
      </c>
      <c r="K223" s="40">
        <f t="shared" si="27"/>
        <v>37</v>
      </c>
      <c r="L223" s="24" t="str">
        <f t="shared" si="28"/>
        <v>OK</v>
      </c>
      <c r="M223" s="11" t="s">
        <v>471</v>
      </c>
    </row>
    <row r="224" spans="1:13" ht="13.5">
      <c r="A224" s="18" t="s">
        <v>169</v>
      </c>
      <c r="B224" s="18" t="s">
        <v>901</v>
      </c>
      <c r="C224" s="18" t="s">
        <v>902</v>
      </c>
      <c r="D224" s="67" t="str">
        <f t="shared" si="23"/>
        <v>グリフィンズ</v>
      </c>
      <c r="E224" s="18"/>
      <c r="F224" s="62" t="str">
        <f t="shared" si="24"/>
        <v>ぐ２７</v>
      </c>
      <c r="G224" s="18" t="str">
        <f t="shared" si="25"/>
        <v>小出周平</v>
      </c>
      <c r="H224" s="68" t="str">
        <f t="shared" si="26"/>
        <v>東近江グリフィンズ</v>
      </c>
      <c r="I224" s="75" t="s">
        <v>463</v>
      </c>
      <c r="J224" s="19">
        <v>1987</v>
      </c>
      <c r="K224" s="40">
        <f t="shared" si="27"/>
        <v>30</v>
      </c>
      <c r="L224" s="24" t="str">
        <f t="shared" si="28"/>
        <v>OK</v>
      </c>
      <c r="M224" s="11" t="s">
        <v>471</v>
      </c>
    </row>
    <row r="225" spans="1:13" ht="13.5">
      <c r="A225" s="18" t="s">
        <v>903</v>
      </c>
      <c r="B225" s="18" t="s">
        <v>904</v>
      </c>
      <c r="C225" s="18" t="s">
        <v>905</v>
      </c>
      <c r="D225" s="67" t="str">
        <f t="shared" si="23"/>
        <v>グリフィンズ</v>
      </c>
      <c r="E225" s="18"/>
      <c r="F225" s="62" t="str">
        <f t="shared" si="24"/>
        <v>ぐ２８</v>
      </c>
      <c r="G225" s="18" t="str">
        <f t="shared" si="25"/>
        <v>中根啓伍</v>
      </c>
      <c r="H225" s="68" t="str">
        <f t="shared" si="26"/>
        <v>東近江グリフィンズ</v>
      </c>
      <c r="I225" s="75" t="s">
        <v>463</v>
      </c>
      <c r="J225" s="19">
        <v>1993</v>
      </c>
      <c r="K225" s="40">
        <f t="shared" si="27"/>
        <v>24</v>
      </c>
      <c r="L225" s="24" t="str">
        <f t="shared" si="28"/>
        <v>OK</v>
      </c>
      <c r="M225" s="11" t="s">
        <v>471</v>
      </c>
    </row>
    <row r="226" spans="1:14" ht="13.5">
      <c r="A226" s="18" t="s">
        <v>158</v>
      </c>
      <c r="B226" s="18" t="s">
        <v>548</v>
      </c>
      <c r="C226" s="18" t="s">
        <v>906</v>
      </c>
      <c r="D226" s="67" t="str">
        <f t="shared" si="23"/>
        <v>グリフィンズ</v>
      </c>
      <c r="E226" s="18"/>
      <c r="F226" s="24" t="str">
        <f t="shared" si="24"/>
        <v>ぐ２９</v>
      </c>
      <c r="G226" s="18" t="str">
        <f t="shared" si="25"/>
        <v>木村恵太</v>
      </c>
      <c r="H226" s="68" t="str">
        <f t="shared" si="26"/>
        <v>東近江グリフィンズ</v>
      </c>
      <c r="I226" s="75" t="s">
        <v>463</v>
      </c>
      <c r="J226" s="41">
        <v>1983</v>
      </c>
      <c r="K226" s="40">
        <f t="shared" si="27"/>
        <v>34</v>
      </c>
      <c r="L226" s="24" t="str">
        <f t="shared" si="28"/>
        <v>OK</v>
      </c>
      <c r="M226" s="11" t="s">
        <v>880</v>
      </c>
      <c r="N226" s="18"/>
    </row>
    <row r="227" spans="1:14" ht="13.5">
      <c r="A227" s="18" t="s">
        <v>154</v>
      </c>
      <c r="B227" s="18" t="s">
        <v>907</v>
      </c>
      <c r="C227" s="18" t="s">
        <v>908</v>
      </c>
      <c r="D227" s="67" t="str">
        <f t="shared" si="23"/>
        <v>グリフィンズ</v>
      </c>
      <c r="E227" s="18"/>
      <c r="F227" s="24" t="str">
        <f t="shared" si="24"/>
        <v>ぐ３０</v>
      </c>
      <c r="G227" s="18" t="str">
        <f t="shared" si="25"/>
        <v>中山幸典</v>
      </c>
      <c r="H227" s="68" t="str">
        <f t="shared" si="26"/>
        <v>東近江グリフィンズ</v>
      </c>
      <c r="I227" s="75" t="s">
        <v>463</v>
      </c>
      <c r="J227" s="41">
        <v>1979</v>
      </c>
      <c r="K227" s="40">
        <f t="shared" si="27"/>
        <v>38</v>
      </c>
      <c r="L227" s="24" t="str">
        <f t="shared" si="28"/>
        <v>OK</v>
      </c>
      <c r="M227" s="11" t="s">
        <v>851</v>
      </c>
      <c r="N227" s="18"/>
    </row>
    <row r="228" spans="1:13" ht="13.5">
      <c r="A228" s="18" t="s">
        <v>909</v>
      </c>
      <c r="B228" s="18" t="s">
        <v>910</v>
      </c>
      <c r="C228" s="18" t="s">
        <v>911</v>
      </c>
      <c r="D228" s="67" t="str">
        <f t="shared" si="23"/>
        <v>グリフィンズ</v>
      </c>
      <c r="E228" s="18"/>
      <c r="F228" s="24" t="str">
        <f t="shared" si="24"/>
        <v>ぐ３１</v>
      </c>
      <c r="G228" s="18" t="str">
        <f t="shared" si="25"/>
        <v>塩谷敦彦</v>
      </c>
      <c r="H228" s="68" t="str">
        <f t="shared" si="26"/>
        <v>東近江グリフィンズ</v>
      </c>
      <c r="I228" s="75" t="s">
        <v>463</v>
      </c>
      <c r="J228" s="41">
        <v>1969</v>
      </c>
      <c r="K228" s="40">
        <f t="shared" si="27"/>
        <v>48</v>
      </c>
      <c r="L228" s="24" t="str">
        <f t="shared" si="28"/>
        <v>OK</v>
      </c>
      <c r="M228" s="11" t="s">
        <v>851</v>
      </c>
    </row>
    <row r="229" spans="1:13" ht="13.5">
      <c r="A229" s="18" t="s">
        <v>912</v>
      </c>
      <c r="B229" s="18" t="s">
        <v>581</v>
      </c>
      <c r="C229" s="18" t="s">
        <v>913</v>
      </c>
      <c r="D229" s="67" t="str">
        <f t="shared" si="23"/>
        <v>グリフィンズ</v>
      </c>
      <c r="E229" s="18"/>
      <c r="F229" s="24" t="str">
        <f t="shared" si="24"/>
        <v>ぐ３２</v>
      </c>
      <c r="G229" s="18" t="str">
        <f t="shared" si="25"/>
        <v>山本良人</v>
      </c>
      <c r="H229" s="68" t="str">
        <f t="shared" si="26"/>
        <v>東近江グリフィンズ</v>
      </c>
      <c r="I229" s="75" t="s">
        <v>463</v>
      </c>
      <c r="J229" s="41">
        <v>1978</v>
      </c>
      <c r="K229" s="40">
        <f t="shared" si="27"/>
        <v>39</v>
      </c>
      <c r="L229" s="24" t="str">
        <f t="shared" si="28"/>
        <v>OK</v>
      </c>
      <c r="M229" s="11" t="s">
        <v>851</v>
      </c>
    </row>
    <row r="230" spans="1:13" ht="13.5">
      <c r="A230" s="18" t="s">
        <v>914</v>
      </c>
      <c r="B230" s="18" t="s">
        <v>581</v>
      </c>
      <c r="C230" s="18" t="s">
        <v>915</v>
      </c>
      <c r="D230" s="67" t="str">
        <f t="shared" si="23"/>
        <v>グリフィンズ</v>
      </c>
      <c r="E230" s="18"/>
      <c r="F230" s="24" t="str">
        <f t="shared" si="24"/>
        <v>ぐ３３</v>
      </c>
      <c r="G230" s="18" t="str">
        <f t="shared" si="25"/>
        <v>山本友也</v>
      </c>
      <c r="H230" s="68" t="str">
        <f t="shared" si="26"/>
        <v>東近江グリフィンズ</v>
      </c>
      <c r="I230" s="75" t="s">
        <v>463</v>
      </c>
      <c r="J230" s="41">
        <v>1983</v>
      </c>
      <c r="K230" s="40">
        <f t="shared" si="27"/>
        <v>34</v>
      </c>
      <c r="L230" s="24" t="str">
        <f t="shared" si="28"/>
        <v>OK</v>
      </c>
      <c r="M230" s="11" t="s">
        <v>595</v>
      </c>
    </row>
    <row r="231" spans="1:13" ht="13.5" customHeight="1">
      <c r="A231" s="18" t="s">
        <v>916</v>
      </c>
      <c r="B231" s="1" t="s">
        <v>856</v>
      </c>
      <c r="C231" s="1" t="s">
        <v>917</v>
      </c>
      <c r="D231" s="67" t="str">
        <f t="shared" si="23"/>
        <v>グリフィンズ</v>
      </c>
      <c r="F231" s="62" t="str">
        <f t="shared" si="24"/>
        <v>ぐ３４</v>
      </c>
      <c r="G231" s="18" t="str">
        <f t="shared" si="25"/>
        <v>金武恵</v>
      </c>
      <c r="H231" s="68" t="str">
        <f t="shared" si="26"/>
        <v>東近江グリフィンズ</v>
      </c>
      <c r="I231" s="76" t="s">
        <v>485</v>
      </c>
      <c r="J231" s="19">
        <v>1989</v>
      </c>
      <c r="K231" s="40">
        <f t="shared" si="27"/>
        <v>28</v>
      </c>
      <c r="L231" s="24" t="str">
        <f t="shared" si="28"/>
        <v>OK</v>
      </c>
      <c r="M231" s="77" t="s">
        <v>858</v>
      </c>
    </row>
    <row r="232" spans="1:13" ht="13.5" customHeight="1">
      <c r="A232" s="18" t="s">
        <v>918</v>
      </c>
      <c r="B232" s="1" t="s">
        <v>919</v>
      </c>
      <c r="C232" s="1" t="s">
        <v>920</v>
      </c>
      <c r="D232" s="67" t="str">
        <f t="shared" si="23"/>
        <v>グリフィンズ</v>
      </c>
      <c r="F232" s="62" t="str">
        <f t="shared" si="24"/>
        <v>ぐ３５</v>
      </c>
      <c r="G232" s="18" t="str">
        <f t="shared" si="25"/>
        <v>佐々木恵子</v>
      </c>
      <c r="H232" s="68" t="str">
        <f t="shared" si="26"/>
        <v>東近江グリフィンズ</v>
      </c>
      <c r="I232" s="76" t="s">
        <v>485</v>
      </c>
      <c r="J232" s="19">
        <v>1967</v>
      </c>
      <c r="K232" s="40">
        <f t="shared" si="27"/>
        <v>50</v>
      </c>
      <c r="L232" s="24" t="str">
        <f t="shared" si="28"/>
        <v>OK</v>
      </c>
      <c r="M232" s="78" t="s">
        <v>595</v>
      </c>
    </row>
    <row r="233" spans="1:14" s="12" customFormat="1" ht="13.5">
      <c r="A233" s="18" t="s">
        <v>921</v>
      </c>
      <c r="B233" s="72" t="s">
        <v>922</v>
      </c>
      <c r="C233" s="73" t="s">
        <v>923</v>
      </c>
      <c r="D233" s="67" t="str">
        <f t="shared" si="23"/>
        <v>グリフィンズ</v>
      </c>
      <c r="F233" s="62" t="str">
        <f t="shared" si="24"/>
        <v>ぐ３６</v>
      </c>
      <c r="G233" s="18" t="str">
        <f t="shared" si="25"/>
        <v>深尾純子</v>
      </c>
      <c r="H233" s="68" t="str">
        <f t="shared" si="26"/>
        <v>東近江グリフィンズ</v>
      </c>
      <c r="I233" s="76" t="s">
        <v>485</v>
      </c>
      <c r="J233" s="19">
        <v>1982</v>
      </c>
      <c r="K233" s="40">
        <f t="shared" si="27"/>
        <v>35</v>
      </c>
      <c r="L233" s="24" t="str">
        <f t="shared" si="28"/>
        <v>OK</v>
      </c>
      <c r="M233" s="49" t="s">
        <v>467</v>
      </c>
      <c r="N233" s="79"/>
    </row>
    <row r="234" spans="1:14" s="12" customFormat="1" ht="13.5">
      <c r="A234" s="18" t="s">
        <v>924</v>
      </c>
      <c r="B234" s="72" t="s">
        <v>925</v>
      </c>
      <c r="C234" s="1" t="s">
        <v>926</v>
      </c>
      <c r="D234" s="67" t="str">
        <f t="shared" si="23"/>
        <v>グリフィンズ</v>
      </c>
      <c r="F234" s="62" t="str">
        <f t="shared" si="24"/>
        <v>ぐ３７</v>
      </c>
      <c r="G234" s="18" t="str">
        <f t="shared" si="25"/>
        <v>岡麻公</v>
      </c>
      <c r="H234" s="68" t="str">
        <f t="shared" si="26"/>
        <v>東近江グリフィンズ</v>
      </c>
      <c r="I234" s="76" t="s">
        <v>485</v>
      </c>
      <c r="J234" s="19">
        <v>1989</v>
      </c>
      <c r="K234" s="40">
        <f t="shared" si="27"/>
        <v>28</v>
      </c>
      <c r="L234" s="24" t="str">
        <f t="shared" si="28"/>
        <v>OK</v>
      </c>
      <c r="M234" s="49" t="s">
        <v>467</v>
      </c>
      <c r="N234" s="79"/>
    </row>
    <row r="235" spans="1:14" s="12" customFormat="1" ht="13.5">
      <c r="A235" s="18" t="s">
        <v>927</v>
      </c>
      <c r="B235" s="1" t="s">
        <v>928</v>
      </c>
      <c r="C235" s="1" t="s">
        <v>929</v>
      </c>
      <c r="D235" s="67" t="str">
        <f t="shared" si="23"/>
        <v>グリフィンズ</v>
      </c>
      <c r="F235" s="62" t="str">
        <f t="shared" si="24"/>
        <v>ぐ３８</v>
      </c>
      <c r="G235" s="18" t="str">
        <f t="shared" si="25"/>
        <v>遠崎真依</v>
      </c>
      <c r="H235" s="68" t="str">
        <f t="shared" si="26"/>
        <v>東近江グリフィンズ</v>
      </c>
      <c r="I235" s="76" t="s">
        <v>485</v>
      </c>
      <c r="J235" s="19">
        <v>1991</v>
      </c>
      <c r="K235" s="40">
        <f t="shared" si="27"/>
        <v>26</v>
      </c>
      <c r="L235" s="24" t="str">
        <f t="shared" si="28"/>
        <v>OK</v>
      </c>
      <c r="M235" s="11" t="s">
        <v>654</v>
      </c>
      <c r="N235" s="79"/>
    </row>
    <row r="236" spans="1:14" s="12" customFormat="1" ht="13.5">
      <c r="A236" s="18" t="s">
        <v>930</v>
      </c>
      <c r="B236" s="72" t="s">
        <v>581</v>
      </c>
      <c r="C236" s="74" t="s">
        <v>931</v>
      </c>
      <c r="D236" s="67" t="str">
        <f t="shared" si="23"/>
        <v>グリフィンズ</v>
      </c>
      <c r="F236" s="62" t="str">
        <f t="shared" si="24"/>
        <v>ぐ３９</v>
      </c>
      <c r="G236" s="18" t="str">
        <f t="shared" si="25"/>
        <v>山本あづさ</v>
      </c>
      <c r="H236" s="68" t="str">
        <f t="shared" si="26"/>
        <v>東近江グリフィンズ</v>
      </c>
      <c r="I236" s="76" t="s">
        <v>485</v>
      </c>
      <c r="J236" s="19">
        <v>1981</v>
      </c>
      <c r="K236" s="40">
        <f t="shared" si="27"/>
        <v>36</v>
      </c>
      <c r="L236" s="24" t="str">
        <f t="shared" si="28"/>
        <v>OK</v>
      </c>
      <c r="M236" s="11" t="s">
        <v>806</v>
      </c>
      <c r="N236" s="79"/>
    </row>
    <row r="237" spans="1:13" ht="13.5" customHeight="1">
      <c r="A237" s="18" t="s">
        <v>932</v>
      </c>
      <c r="B237" s="1" t="s">
        <v>581</v>
      </c>
      <c r="C237" s="1" t="s">
        <v>933</v>
      </c>
      <c r="D237" s="67" t="str">
        <f t="shared" si="23"/>
        <v>グリフィンズ</v>
      </c>
      <c r="F237" s="62" t="str">
        <f t="shared" si="24"/>
        <v>ぐ４０</v>
      </c>
      <c r="G237" s="18" t="str">
        <f t="shared" si="25"/>
        <v>山本順子</v>
      </c>
      <c r="H237" s="68" t="str">
        <f t="shared" si="26"/>
        <v>東近江グリフィンズ</v>
      </c>
      <c r="I237" s="76" t="s">
        <v>485</v>
      </c>
      <c r="J237" s="19">
        <v>1976</v>
      </c>
      <c r="K237" s="40">
        <f t="shared" si="27"/>
        <v>41</v>
      </c>
      <c r="L237" s="24" t="str">
        <f t="shared" si="28"/>
        <v>OK</v>
      </c>
      <c r="M237" s="11" t="s">
        <v>492</v>
      </c>
    </row>
    <row r="238" spans="1:13" ht="13.5" customHeight="1">
      <c r="A238" s="18" t="s">
        <v>159</v>
      </c>
      <c r="B238" s="1" t="s">
        <v>934</v>
      </c>
      <c r="C238" s="1" t="s">
        <v>551</v>
      </c>
      <c r="D238" s="67" t="str">
        <f t="shared" si="23"/>
        <v>グリフィンズ</v>
      </c>
      <c r="F238" s="62" t="str">
        <f t="shared" si="24"/>
        <v>ぐ４１</v>
      </c>
      <c r="G238" s="18" t="str">
        <f t="shared" si="25"/>
        <v>梅森直美</v>
      </c>
      <c r="H238" s="68" t="str">
        <f t="shared" si="26"/>
        <v>東近江グリフィンズ</v>
      </c>
      <c r="I238" s="76" t="s">
        <v>485</v>
      </c>
      <c r="J238" s="19">
        <v>1977</v>
      </c>
      <c r="K238" s="40">
        <f t="shared" si="27"/>
        <v>40</v>
      </c>
      <c r="L238" s="24" t="str">
        <f t="shared" si="28"/>
        <v>OK</v>
      </c>
      <c r="M238" s="11" t="s">
        <v>880</v>
      </c>
    </row>
    <row r="239" spans="1:13" s="12" customFormat="1" ht="13.5">
      <c r="A239" s="18" t="s">
        <v>155</v>
      </c>
      <c r="B239" s="1" t="s">
        <v>682</v>
      </c>
      <c r="C239" s="1" t="s">
        <v>935</v>
      </c>
      <c r="D239" s="67" t="str">
        <f t="shared" si="23"/>
        <v>グリフィンズ</v>
      </c>
      <c r="E239" s="18"/>
      <c r="F239" s="62" t="str">
        <f t="shared" si="24"/>
        <v>ぐ４２</v>
      </c>
      <c r="G239" s="18" t="str">
        <f t="shared" si="25"/>
        <v>田中由子</v>
      </c>
      <c r="H239" s="68" t="str">
        <f t="shared" si="26"/>
        <v>東近江グリフィンズ</v>
      </c>
      <c r="I239" s="76" t="s">
        <v>485</v>
      </c>
      <c r="J239" s="19">
        <v>1965</v>
      </c>
      <c r="K239" s="40">
        <f t="shared" si="27"/>
        <v>52</v>
      </c>
      <c r="L239" s="24" t="str">
        <f t="shared" si="28"/>
        <v>OK</v>
      </c>
      <c r="M239" s="11" t="s">
        <v>467</v>
      </c>
    </row>
    <row r="240" spans="1:13" s="12" customFormat="1" ht="13.5">
      <c r="A240" s="18" t="s">
        <v>936</v>
      </c>
      <c r="B240" s="1" t="s">
        <v>937</v>
      </c>
      <c r="C240" s="1" t="s">
        <v>938</v>
      </c>
      <c r="D240" s="67" t="str">
        <f t="shared" si="23"/>
        <v>グリフィンズ</v>
      </c>
      <c r="E240" s="18"/>
      <c r="F240" s="62" t="str">
        <f t="shared" si="24"/>
        <v>ぐ４３</v>
      </c>
      <c r="G240" s="18" t="str">
        <f t="shared" si="25"/>
        <v>伊藤牧子</v>
      </c>
      <c r="H240" s="68" t="str">
        <f t="shared" si="26"/>
        <v>東近江グリフィンズ</v>
      </c>
      <c r="I240" s="76" t="s">
        <v>485</v>
      </c>
      <c r="J240" s="19">
        <v>1969</v>
      </c>
      <c r="K240" s="40">
        <f t="shared" si="27"/>
        <v>48</v>
      </c>
      <c r="L240" s="24" t="str">
        <f t="shared" si="28"/>
        <v>OK</v>
      </c>
      <c r="M240" s="11" t="s">
        <v>467</v>
      </c>
    </row>
    <row r="241" spans="1:13" s="12" customFormat="1" ht="13.5">
      <c r="A241" s="18" t="s">
        <v>939</v>
      </c>
      <c r="B241" s="1" t="s">
        <v>940</v>
      </c>
      <c r="C241" s="1" t="s">
        <v>941</v>
      </c>
      <c r="D241" s="67" t="str">
        <f t="shared" si="23"/>
        <v>グリフィンズ</v>
      </c>
      <c r="E241" s="18"/>
      <c r="F241" s="62" t="str">
        <f t="shared" si="24"/>
        <v>ぐ４４</v>
      </c>
      <c r="G241" s="18" t="str">
        <f t="shared" si="25"/>
        <v>高田貴代美</v>
      </c>
      <c r="H241" s="68" t="str">
        <f t="shared" si="26"/>
        <v>東近江グリフィンズ</v>
      </c>
      <c r="I241" s="76" t="s">
        <v>485</v>
      </c>
      <c r="J241" s="19">
        <v>1964</v>
      </c>
      <c r="K241" s="40">
        <f t="shared" si="27"/>
        <v>53</v>
      </c>
      <c r="L241" s="24" t="str">
        <f t="shared" si="28"/>
        <v>OK</v>
      </c>
      <c r="M241" s="37" t="s">
        <v>229</v>
      </c>
    </row>
    <row r="242" spans="1:13" s="12" customFormat="1" ht="13.5">
      <c r="A242" s="18" t="s">
        <v>942</v>
      </c>
      <c r="B242" s="1" t="s">
        <v>943</v>
      </c>
      <c r="C242" s="1" t="s">
        <v>944</v>
      </c>
      <c r="D242" s="67" t="str">
        <f t="shared" si="23"/>
        <v>グリフィンズ</v>
      </c>
      <c r="E242" s="18"/>
      <c r="F242" s="62" t="str">
        <f t="shared" si="24"/>
        <v>ぐ４５</v>
      </c>
      <c r="G242" s="18" t="str">
        <f t="shared" si="25"/>
        <v>森田千瑛</v>
      </c>
      <c r="H242" s="68" t="str">
        <f t="shared" si="26"/>
        <v>東近江グリフィンズ</v>
      </c>
      <c r="I242" s="76" t="s">
        <v>485</v>
      </c>
      <c r="J242" s="19">
        <v>1987</v>
      </c>
      <c r="K242" s="40">
        <f t="shared" si="27"/>
        <v>30</v>
      </c>
      <c r="L242" s="24" t="str">
        <f t="shared" si="28"/>
        <v>OK</v>
      </c>
      <c r="M242" s="11" t="s">
        <v>471</v>
      </c>
    </row>
    <row r="243" spans="1:13" s="12" customFormat="1" ht="13.5">
      <c r="A243" s="18" t="s">
        <v>945</v>
      </c>
      <c r="B243" s="1" t="s">
        <v>946</v>
      </c>
      <c r="C243" s="1" t="s">
        <v>947</v>
      </c>
      <c r="D243" s="67" t="str">
        <f t="shared" si="23"/>
        <v>グリフィンズ</v>
      </c>
      <c r="E243" s="18"/>
      <c r="F243" s="62" t="str">
        <f t="shared" si="24"/>
        <v>ぐ４６</v>
      </c>
      <c r="G243" s="18" t="str">
        <f t="shared" si="25"/>
        <v>吉村安梨佐</v>
      </c>
      <c r="H243" s="68" t="str">
        <f t="shared" si="26"/>
        <v>東近江グリフィンズ</v>
      </c>
      <c r="I243" s="76" t="s">
        <v>485</v>
      </c>
      <c r="J243" s="19">
        <v>1986</v>
      </c>
      <c r="K243" s="40">
        <f t="shared" si="27"/>
        <v>31</v>
      </c>
      <c r="L243" s="24" t="str">
        <f t="shared" si="28"/>
        <v>OK</v>
      </c>
      <c r="M243" s="11" t="s">
        <v>471</v>
      </c>
    </row>
    <row r="244" spans="1:13" s="12" customFormat="1" ht="13.5">
      <c r="A244" s="18" t="s">
        <v>166</v>
      </c>
      <c r="B244" s="1" t="s">
        <v>808</v>
      </c>
      <c r="C244" s="1" t="s">
        <v>933</v>
      </c>
      <c r="D244" s="67" t="str">
        <f t="shared" si="23"/>
        <v>グリフィンズ</v>
      </c>
      <c r="E244" s="18"/>
      <c r="F244" s="62" t="str">
        <f t="shared" si="24"/>
        <v>ぐ４７</v>
      </c>
      <c r="G244" s="18" t="str">
        <f t="shared" si="25"/>
        <v>岩崎順子</v>
      </c>
      <c r="H244" s="68" t="str">
        <f t="shared" si="26"/>
        <v>東近江グリフィンズ</v>
      </c>
      <c r="I244" s="76" t="s">
        <v>485</v>
      </c>
      <c r="J244" s="19">
        <v>1977</v>
      </c>
      <c r="K244" s="40">
        <f t="shared" si="27"/>
        <v>40</v>
      </c>
      <c r="L244" s="24" t="str">
        <f t="shared" si="28"/>
        <v>OK</v>
      </c>
      <c r="M244" s="11" t="s">
        <v>471</v>
      </c>
    </row>
    <row r="245" spans="1:13" s="12" customFormat="1" ht="13.5">
      <c r="A245" s="18" t="s">
        <v>156</v>
      </c>
      <c r="B245" s="1" t="s">
        <v>541</v>
      </c>
      <c r="C245" s="1" t="s">
        <v>948</v>
      </c>
      <c r="D245" s="67" t="str">
        <f t="shared" si="23"/>
        <v>グリフィンズ</v>
      </c>
      <c r="E245" s="18"/>
      <c r="F245" s="62" t="str">
        <f t="shared" si="24"/>
        <v>ぐ４８</v>
      </c>
      <c r="G245" s="18" t="str">
        <f t="shared" si="25"/>
        <v>八木郊美</v>
      </c>
      <c r="H245" s="68" t="str">
        <f t="shared" si="26"/>
        <v>東近江グリフィンズ</v>
      </c>
      <c r="I245" s="76" t="s">
        <v>485</v>
      </c>
      <c r="J245" s="19">
        <v>1968</v>
      </c>
      <c r="K245" s="40">
        <f t="shared" si="27"/>
        <v>49</v>
      </c>
      <c r="L245" s="24" t="str">
        <f t="shared" si="28"/>
        <v>OK</v>
      </c>
      <c r="M245" s="11" t="s">
        <v>880</v>
      </c>
    </row>
    <row r="246" spans="1:13" s="12" customFormat="1" ht="13.5">
      <c r="A246" s="18" t="s">
        <v>949</v>
      </c>
      <c r="B246" s="1" t="s">
        <v>710</v>
      </c>
      <c r="C246" s="1" t="s">
        <v>950</v>
      </c>
      <c r="D246" s="67" t="str">
        <f t="shared" si="23"/>
        <v>グリフィンズ</v>
      </c>
      <c r="E246" s="18"/>
      <c r="F246" s="62" t="str">
        <f t="shared" si="24"/>
        <v>ぐ４９</v>
      </c>
      <c r="G246" s="18" t="str">
        <f t="shared" si="25"/>
        <v>村尾直子</v>
      </c>
      <c r="H246" s="68" t="str">
        <f t="shared" si="26"/>
        <v>東近江グリフィンズ</v>
      </c>
      <c r="I246" s="76" t="s">
        <v>485</v>
      </c>
      <c r="J246" s="19">
        <v>1977</v>
      </c>
      <c r="K246" s="40">
        <f t="shared" si="27"/>
        <v>40</v>
      </c>
      <c r="L246" s="24" t="str">
        <f t="shared" si="28"/>
        <v>OK</v>
      </c>
      <c r="M246" s="11" t="s">
        <v>880</v>
      </c>
    </row>
    <row r="247" spans="1:13" s="12" customFormat="1" ht="13.5">
      <c r="A247" s="18" t="s">
        <v>951</v>
      </c>
      <c r="B247" s="1" t="s">
        <v>952</v>
      </c>
      <c r="C247" s="1" t="s">
        <v>953</v>
      </c>
      <c r="D247" s="67" t="str">
        <f t="shared" si="23"/>
        <v>グリフィンズ</v>
      </c>
      <c r="E247" s="18"/>
      <c r="F247" s="62" t="str">
        <f t="shared" si="24"/>
        <v>ぐ５０</v>
      </c>
      <c r="G247" s="18" t="str">
        <f t="shared" si="25"/>
        <v>大家香</v>
      </c>
      <c r="H247" s="68" t="str">
        <f t="shared" si="26"/>
        <v>東近江グリフィンズ</v>
      </c>
      <c r="I247" s="76" t="s">
        <v>485</v>
      </c>
      <c r="J247" s="19">
        <v>1966</v>
      </c>
      <c r="K247" s="40">
        <f t="shared" si="27"/>
        <v>51</v>
      </c>
      <c r="L247" s="24" t="str">
        <f t="shared" si="28"/>
        <v>OK</v>
      </c>
      <c r="M247" s="11" t="s">
        <v>880</v>
      </c>
    </row>
    <row r="248" spans="2:12" ht="13.5">
      <c r="B248" s="22"/>
      <c r="C248" s="22"/>
      <c r="D248" s="22"/>
      <c r="F248" s="24"/>
      <c r="K248" s="40"/>
      <c r="L248" s="24">
        <f t="shared" si="28"/>
      </c>
    </row>
    <row r="249" spans="2:12" ht="13.5">
      <c r="B249" s="22"/>
      <c r="C249" s="22"/>
      <c r="D249" s="22"/>
      <c r="F249" s="24"/>
      <c r="K249" s="40"/>
      <c r="L249" s="24">
        <f t="shared" si="28"/>
      </c>
    </row>
    <row r="250" spans="2:12" ht="13.5">
      <c r="B250" s="934" t="s">
        <v>954</v>
      </c>
      <c r="C250" s="934"/>
      <c r="D250" s="953" t="s">
        <v>955</v>
      </c>
      <c r="E250" s="953"/>
      <c r="F250" s="953"/>
      <c r="G250" s="953"/>
      <c r="H250" s="934" t="s">
        <v>956</v>
      </c>
      <c r="I250" s="934"/>
      <c r="L250" s="24">
        <f t="shared" si="28"/>
      </c>
    </row>
    <row r="251" spans="2:12" ht="13.5">
      <c r="B251" s="934"/>
      <c r="C251" s="934"/>
      <c r="D251" s="953"/>
      <c r="E251" s="953"/>
      <c r="F251" s="953"/>
      <c r="G251" s="953"/>
      <c r="H251" s="934"/>
      <c r="I251" s="934"/>
      <c r="L251" s="24">
        <f t="shared" si="28"/>
      </c>
    </row>
    <row r="252" spans="4:12" ht="13.5">
      <c r="D252" s="22"/>
      <c r="F252" s="24"/>
      <c r="G252" s="18" t="s">
        <v>454</v>
      </c>
      <c r="H252" s="937" t="s">
        <v>455</v>
      </c>
      <c r="I252" s="937"/>
      <c r="J252" s="937"/>
      <c r="K252" s="24"/>
      <c r="L252" s="24"/>
    </row>
    <row r="253" spans="2:12" ht="13.5" customHeight="1">
      <c r="B253" s="937" t="s">
        <v>337</v>
      </c>
      <c r="C253" s="937"/>
      <c r="D253" s="51" t="s">
        <v>459</v>
      </c>
      <c r="F253" s="24"/>
      <c r="G253" s="21">
        <f>COUNTIF($M$255:$M$298,"東近江市")</f>
        <v>19</v>
      </c>
      <c r="H253" s="938">
        <f>(G253/RIGHT(A298,2))</f>
        <v>0.4318181818181818</v>
      </c>
      <c r="I253" s="938"/>
      <c r="J253" s="938"/>
      <c r="K253" s="24"/>
      <c r="L253" s="24"/>
    </row>
    <row r="254" spans="2:12" ht="13.5" customHeight="1">
      <c r="B254" s="18" t="s">
        <v>6</v>
      </c>
      <c r="C254" s="25"/>
      <c r="D254" s="49" t="s">
        <v>457</v>
      </c>
      <c r="E254" s="49"/>
      <c r="F254" s="49"/>
      <c r="G254" s="21"/>
      <c r="I254" s="39"/>
      <c r="J254" s="39"/>
      <c r="K254" s="24"/>
      <c r="L254" s="24">
        <f aca="true" t="shared" si="29" ref="L254:L306">IF(G254="","",IF(COUNTIF($G$5:$G$537,G254)&gt;1,"2重登録","OK"))</f>
      </c>
    </row>
    <row r="255" spans="1:13" ht="13.5">
      <c r="A255" s="22" t="s">
        <v>957</v>
      </c>
      <c r="B255" s="18" t="s">
        <v>958</v>
      </c>
      <c r="C255" s="18" t="s">
        <v>959</v>
      </c>
      <c r="D255" s="22" t="s">
        <v>6</v>
      </c>
      <c r="F255" s="18" t="str">
        <f>A255</f>
        <v>け０１</v>
      </c>
      <c r="G255" s="18" t="str">
        <f aca="true" t="shared" si="30" ref="G255:G299">B255&amp;C255</f>
        <v>稲岡和紀</v>
      </c>
      <c r="H255" s="26" t="s">
        <v>337</v>
      </c>
      <c r="I255" s="26" t="s">
        <v>463</v>
      </c>
      <c r="J255" s="19">
        <v>1978</v>
      </c>
      <c r="K255" s="19">
        <f>IF(J255="","",(2017-J255))</f>
        <v>39</v>
      </c>
      <c r="L255" s="24" t="str">
        <f t="shared" si="29"/>
        <v>OK</v>
      </c>
      <c r="M255" s="1" t="s">
        <v>229</v>
      </c>
    </row>
    <row r="256" spans="1:13" ht="13.5">
      <c r="A256" s="22" t="s">
        <v>89</v>
      </c>
      <c r="B256" s="18" t="s">
        <v>960</v>
      </c>
      <c r="C256" s="18" t="s">
        <v>961</v>
      </c>
      <c r="D256" s="22" t="s">
        <v>6</v>
      </c>
      <c r="F256" s="18" t="str">
        <f aca="true" t="shared" si="31" ref="F256:F319">A256</f>
        <v>け０２</v>
      </c>
      <c r="G256" s="18" t="str">
        <f t="shared" si="30"/>
        <v>岩渕光紀</v>
      </c>
      <c r="H256" s="26" t="s">
        <v>337</v>
      </c>
      <c r="I256" s="26" t="s">
        <v>463</v>
      </c>
      <c r="J256" s="19">
        <v>1991</v>
      </c>
      <c r="K256" s="19">
        <f aca="true" t="shared" si="32" ref="K256:K299">IF(J256="","",(2017-J256))</f>
        <v>26</v>
      </c>
      <c r="L256" s="24" t="str">
        <f t="shared" si="29"/>
        <v>OK</v>
      </c>
      <c r="M256" s="11" t="s">
        <v>467</v>
      </c>
    </row>
    <row r="257" spans="1:13" ht="13.5">
      <c r="A257" s="22" t="s">
        <v>962</v>
      </c>
      <c r="B257" s="18" t="s">
        <v>963</v>
      </c>
      <c r="C257" s="18" t="s">
        <v>964</v>
      </c>
      <c r="D257" s="22" t="s">
        <v>6</v>
      </c>
      <c r="F257" s="18" t="str">
        <f t="shared" si="31"/>
        <v>け０３</v>
      </c>
      <c r="G257" s="18" t="str">
        <f t="shared" si="30"/>
        <v>梅津圭</v>
      </c>
      <c r="H257" s="26" t="s">
        <v>337</v>
      </c>
      <c r="I257" s="26" t="s">
        <v>463</v>
      </c>
      <c r="J257" s="19">
        <v>1992</v>
      </c>
      <c r="K257" s="19">
        <f t="shared" si="32"/>
        <v>25</v>
      </c>
      <c r="L257" s="24" t="str">
        <f t="shared" si="29"/>
        <v>OK</v>
      </c>
      <c r="M257" s="18" t="s">
        <v>965</v>
      </c>
    </row>
    <row r="258" spans="1:13" ht="13.5">
      <c r="A258" s="22" t="s">
        <v>106</v>
      </c>
      <c r="B258" s="18" t="s">
        <v>615</v>
      </c>
      <c r="C258" s="18" t="s">
        <v>966</v>
      </c>
      <c r="D258" s="22" t="s">
        <v>6</v>
      </c>
      <c r="F258" s="18" t="str">
        <f t="shared" si="31"/>
        <v>け０４</v>
      </c>
      <c r="G258" s="18" t="str">
        <f t="shared" si="30"/>
        <v>岡本大樹</v>
      </c>
      <c r="H258" s="26" t="s">
        <v>337</v>
      </c>
      <c r="I258" s="26" t="s">
        <v>463</v>
      </c>
      <c r="J258" s="19">
        <v>1982</v>
      </c>
      <c r="K258" s="19">
        <f t="shared" si="32"/>
        <v>35</v>
      </c>
      <c r="L258" s="24" t="str">
        <f t="shared" si="29"/>
        <v>OK</v>
      </c>
      <c r="M258" s="18" t="s">
        <v>595</v>
      </c>
    </row>
    <row r="259" spans="1:13" ht="13.5">
      <c r="A259" s="22" t="s">
        <v>111</v>
      </c>
      <c r="B259" s="18" t="s">
        <v>967</v>
      </c>
      <c r="C259" s="18" t="s">
        <v>968</v>
      </c>
      <c r="D259" s="22" t="s">
        <v>6</v>
      </c>
      <c r="F259" s="18" t="str">
        <f t="shared" si="31"/>
        <v>け０５</v>
      </c>
      <c r="G259" s="18" t="str">
        <f t="shared" si="30"/>
        <v>押谷繁樹</v>
      </c>
      <c r="H259" s="26" t="s">
        <v>337</v>
      </c>
      <c r="I259" s="26" t="s">
        <v>463</v>
      </c>
      <c r="J259" s="19">
        <v>1981</v>
      </c>
      <c r="K259" s="19">
        <f t="shared" si="32"/>
        <v>36</v>
      </c>
      <c r="L259" s="24" t="str">
        <f t="shared" si="29"/>
        <v>OK</v>
      </c>
      <c r="M259" s="18" t="s">
        <v>503</v>
      </c>
    </row>
    <row r="260" spans="1:13" ht="13.5">
      <c r="A260" s="22" t="s">
        <v>969</v>
      </c>
      <c r="B260" s="22" t="s">
        <v>970</v>
      </c>
      <c r="C260" s="22" t="s">
        <v>971</v>
      </c>
      <c r="D260" s="18" t="s">
        <v>6</v>
      </c>
      <c r="F260" s="18" t="str">
        <f t="shared" si="31"/>
        <v>け０６</v>
      </c>
      <c r="G260" s="18" t="str">
        <f t="shared" si="30"/>
        <v>小笠原光雄</v>
      </c>
      <c r="H260" s="26" t="s">
        <v>337</v>
      </c>
      <c r="I260" s="26" t="s">
        <v>463</v>
      </c>
      <c r="J260" s="41">
        <v>1963</v>
      </c>
      <c r="K260" s="19">
        <f t="shared" si="32"/>
        <v>54</v>
      </c>
      <c r="L260" s="24" t="str">
        <f t="shared" si="29"/>
        <v>OK</v>
      </c>
      <c r="M260" s="1" t="s">
        <v>229</v>
      </c>
    </row>
    <row r="261" spans="1:13" ht="13.5">
      <c r="A261" s="22" t="s">
        <v>972</v>
      </c>
      <c r="B261" s="22" t="s">
        <v>754</v>
      </c>
      <c r="C261" s="18" t="s">
        <v>973</v>
      </c>
      <c r="D261" s="22" t="s">
        <v>6</v>
      </c>
      <c r="F261" s="18" t="str">
        <f t="shared" si="31"/>
        <v>け０７</v>
      </c>
      <c r="G261" s="18" t="str">
        <f t="shared" si="30"/>
        <v>大島浩範</v>
      </c>
      <c r="H261" s="26" t="s">
        <v>337</v>
      </c>
      <c r="I261" s="26" t="s">
        <v>463</v>
      </c>
      <c r="J261" s="19">
        <v>1988</v>
      </c>
      <c r="K261" s="19">
        <f t="shared" si="32"/>
        <v>29</v>
      </c>
      <c r="L261" s="24" t="str">
        <f t="shared" si="29"/>
        <v>OK</v>
      </c>
      <c r="M261" s="18" t="s">
        <v>471</v>
      </c>
    </row>
    <row r="262" spans="1:13" ht="13.5">
      <c r="A262" s="22" t="s">
        <v>974</v>
      </c>
      <c r="B262" s="22" t="s">
        <v>975</v>
      </c>
      <c r="C262" s="22" t="s">
        <v>976</v>
      </c>
      <c r="D262" s="22" t="s">
        <v>6</v>
      </c>
      <c r="F262" s="18" t="str">
        <f t="shared" si="31"/>
        <v>け０８</v>
      </c>
      <c r="G262" s="22" t="str">
        <f t="shared" si="30"/>
        <v>川上政治</v>
      </c>
      <c r="H262" s="26" t="s">
        <v>337</v>
      </c>
      <c r="I262" s="26" t="s">
        <v>463</v>
      </c>
      <c r="J262" s="41">
        <v>1970</v>
      </c>
      <c r="K262" s="19">
        <f t="shared" si="32"/>
        <v>47</v>
      </c>
      <c r="L262" s="24" t="str">
        <f t="shared" si="29"/>
        <v>OK</v>
      </c>
      <c r="M262" s="1" t="s">
        <v>229</v>
      </c>
    </row>
    <row r="263" spans="1:13" ht="13.5">
      <c r="A263" s="22" t="s">
        <v>977</v>
      </c>
      <c r="B263" s="18" t="s">
        <v>978</v>
      </c>
      <c r="C263" s="18" t="s">
        <v>979</v>
      </c>
      <c r="D263" s="18" t="s">
        <v>6</v>
      </c>
      <c r="E263" s="18" t="s">
        <v>798</v>
      </c>
      <c r="F263" s="18" t="str">
        <f t="shared" si="31"/>
        <v>け０９</v>
      </c>
      <c r="G263" s="18" t="str">
        <f t="shared" si="30"/>
        <v>上村悠大</v>
      </c>
      <c r="H263" s="26" t="s">
        <v>337</v>
      </c>
      <c r="I263" s="26" t="s">
        <v>463</v>
      </c>
      <c r="J263" s="19">
        <v>2001</v>
      </c>
      <c r="K263" s="19">
        <f t="shared" si="32"/>
        <v>16</v>
      </c>
      <c r="L263" s="24" t="str">
        <f t="shared" si="29"/>
        <v>OK</v>
      </c>
      <c r="M263" s="18" t="s">
        <v>464</v>
      </c>
    </row>
    <row r="264" spans="1:13" ht="13.5">
      <c r="A264" s="22" t="s">
        <v>980</v>
      </c>
      <c r="B264" s="18" t="s">
        <v>978</v>
      </c>
      <c r="C264" s="18" t="s">
        <v>981</v>
      </c>
      <c r="D264" s="22" t="s">
        <v>6</v>
      </c>
      <c r="F264" s="18" t="str">
        <f t="shared" si="31"/>
        <v>け１０</v>
      </c>
      <c r="G264" s="18" t="str">
        <f t="shared" si="30"/>
        <v>上村　武</v>
      </c>
      <c r="H264" s="26" t="s">
        <v>337</v>
      </c>
      <c r="I264" s="26" t="s">
        <v>463</v>
      </c>
      <c r="J264" s="19">
        <v>1978</v>
      </c>
      <c r="K264" s="19">
        <f t="shared" si="32"/>
        <v>39</v>
      </c>
      <c r="L264" s="24" t="str">
        <f t="shared" si="29"/>
        <v>OK</v>
      </c>
      <c r="M264" s="18" t="s">
        <v>464</v>
      </c>
    </row>
    <row r="265" spans="1:13" ht="13.5">
      <c r="A265" s="22" t="s">
        <v>982</v>
      </c>
      <c r="B265" s="65" t="s">
        <v>975</v>
      </c>
      <c r="C265" s="65" t="s">
        <v>983</v>
      </c>
      <c r="D265" s="18" t="s">
        <v>6</v>
      </c>
      <c r="E265" s="18" t="s">
        <v>798</v>
      </c>
      <c r="F265" s="18" t="str">
        <f t="shared" si="31"/>
        <v>け１１</v>
      </c>
      <c r="G265" s="18" t="str">
        <f t="shared" si="30"/>
        <v>川上悠作</v>
      </c>
      <c r="H265" s="26" t="s">
        <v>337</v>
      </c>
      <c r="I265" s="26" t="s">
        <v>463</v>
      </c>
      <c r="J265" s="41">
        <v>2000</v>
      </c>
      <c r="K265" s="19">
        <f t="shared" si="32"/>
        <v>17</v>
      </c>
      <c r="L265" s="24" t="str">
        <f t="shared" si="29"/>
        <v>OK</v>
      </c>
      <c r="M265" s="1" t="s">
        <v>229</v>
      </c>
    </row>
    <row r="266" spans="1:13" ht="13.5">
      <c r="A266" s="22" t="s">
        <v>93</v>
      </c>
      <c r="B266" s="22" t="s">
        <v>984</v>
      </c>
      <c r="C266" s="22" t="s">
        <v>985</v>
      </c>
      <c r="D266" s="18" t="s">
        <v>6</v>
      </c>
      <c r="F266" s="18" t="str">
        <f t="shared" si="31"/>
        <v>け１２</v>
      </c>
      <c r="G266" s="18" t="str">
        <f t="shared" si="30"/>
        <v>川並和之</v>
      </c>
      <c r="H266" s="26" t="s">
        <v>337</v>
      </c>
      <c r="I266" s="26" t="s">
        <v>463</v>
      </c>
      <c r="J266" s="41">
        <v>1959</v>
      </c>
      <c r="K266" s="19">
        <f t="shared" si="32"/>
        <v>58</v>
      </c>
      <c r="L266" s="24" t="str">
        <f t="shared" si="29"/>
        <v>OK</v>
      </c>
      <c r="M266" s="1" t="s">
        <v>229</v>
      </c>
    </row>
    <row r="267" spans="1:13" ht="13.5">
      <c r="A267" s="22" t="s">
        <v>102</v>
      </c>
      <c r="B267" s="18" t="s">
        <v>548</v>
      </c>
      <c r="C267" s="18" t="s">
        <v>986</v>
      </c>
      <c r="D267" s="22" t="s">
        <v>6</v>
      </c>
      <c r="F267" s="18" t="str">
        <f t="shared" si="31"/>
        <v>け１３</v>
      </c>
      <c r="G267" s="18" t="str">
        <f t="shared" si="30"/>
        <v>木村　誠</v>
      </c>
      <c r="H267" s="26" t="s">
        <v>337</v>
      </c>
      <c r="I267" s="26" t="s">
        <v>463</v>
      </c>
      <c r="J267" s="19">
        <v>1968</v>
      </c>
      <c r="K267" s="19">
        <f t="shared" si="32"/>
        <v>49</v>
      </c>
      <c r="L267" s="24" t="str">
        <f t="shared" si="29"/>
        <v>OK</v>
      </c>
      <c r="M267" s="18" t="s">
        <v>471</v>
      </c>
    </row>
    <row r="268" spans="1:13" ht="13.5">
      <c r="A268" s="22" t="s">
        <v>987</v>
      </c>
      <c r="B268" s="22" t="s">
        <v>988</v>
      </c>
      <c r="C268" s="22" t="s">
        <v>989</v>
      </c>
      <c r="D268" s="18" t="s">
        <v>6</v>
      </c>
      <c r="F268" s="18" t="str">
        <f t="shared" si="31"/>
        <v>け１４</v>
      </c>
      <c r="G268" s="18" t="str">
        <f t="shared" si="30"/>
        <v>菊居龍之介</v>
      </c>
      <c r="H268" s="26" t="s">
        <v>337</v>
      </c>
      <c r="I268" s="26" t="s">
        <v>463</v>
      </c>
      <c r="J268" s="41">
        <v>1997</v>
      </c>
      <c r="K268" s="19">
        <f t="shared" si="32"/>
        <v>20</v>
      </c>
      <c r="L268" s="24" t="str">
        <f t="shared" si="29"/>
        <v>OK</v>
      </c>
      <c r="M268" s="18" t="s">
        <v>492</v>
      </c>
    </row>
    <row r="269" spans="1:13" ht="13.5">
      <c r="A269" s="22" t="s">
        <v>109</v>
      </c>
      <c r="B269" s="22" t="s">
        <v>548</v>
      </c>
      <c r="C269" s="22" t="s">
        <v>990</v>
      </c>
      <c r="D269" s="18" t="s">
        <v>6</v>
      </c>
      <c r="F269" s="18" t="str">
        <f t="shared" si="31"/>
        <v>け１５</v>
      </c>
      <c r="G269" s="18" t="str">
        <f t="shared" si="30"/>
        <v>木村善和</v>
      </c>
      <c r="H269" s="26" t="s">
        <v>337</v>
      </c>
      <c r="I269" s="26" t="s">
        <v>463</v>
      </c>
      <c r="J269" s="41">
        <v>1962</v>
      </c>
      <c r="K269" s="19">
        <f t="shared" si="32"/>
        <v>55</v>
      </c>
      <c r="L269" s="24" t="str">
        <f t="shared" si="29"/>
        <v>OK</v>
      </c>
      <c r="M269" s="18" t="s">
        <v>991</v>
      </c>
    </row>
    <row r="270" spans="1:13" ht="13.5">
      <c r="A270" s="22" t="s">
        <v>100</v>
      </c>
      <c r="B270" s="22" t="s">
        <v>745</v>
      </c>
      <c r="C270" s="22" t="s">
        <v>992</v>
      </c>
      <c r="D270" s="18" t="s">
        <v>6</v>
      </c>
      <c r="F270" s="18" t="str">
        <f t="shared" si="31"/>
        <v>け１６</v>
      </c>
      <c r="G270" s="18" t="str">
        <f t="shared" si="30"/>
        <v>竹村　治</v>
      </c>
      <c r="H270" s="26" t="s">
        <v>337</v>
      </c>
      <c r="I270" s="26" t="s">
        <v>463</v>
      </c>
      <c r="J270" s="41">
        <v>1961</v>
      </c>
      <c r="K270" s="19">
        <f t="shared" si="32"/>
        <v>56</v>
      </c>
      <c r="L270" s="24" t="str">
        <f t="shared" si="29"/>
        <v>OK</v>
      </c>
      <c r="M270" s="18" t="s">
        <v>993</v>
      </c>
    </row>
    <row r="271" spans="1:13" ht="13.5">
      <c r="A271" s="22" t="s">
        <v>994</v>
      </c>
      <c r="B271" s="18" t="s">
        <v>682</v>
      </c>
      <c r="C271" s="18" t="s">
        <v>995</v>
      </c>
      <c r="D271" s="22" t="s">
        <v>6</v>
      </c>
      <c r="F271" s="18" t="str">
        <f t="shared" si="31"/>
        <v>け１７</v>
      </c>
      <c r="G271" s="22" t="str">
        <f t="shared" si="30"/>
        <v>田中　淳</v>
      </c>
      <c r="H271" s="26" t="s">
        <v>337</v>
      </c>
      <c r="I271" s="26" t="s">
        <v>463</v>
      </c>
      <c r="J271" s="19">
        <v>1989</v>
      </c>
      <c r="K271" s="19">
        <f t="shared" si="32"/>
        <v>28</v>
      </c>
      <c r="L271" s="24" t="str">
        <f t="shared" si="29"/>
        <v>OK</v>
      </c>
      <c r="M271" s="1" t="s">
        <v>229</v>
      </c>
    </row>
    <row r="272" spans="1:13" ht="13.5">
      <c r="A272" s="22" t="s">
        <v>96</v>
      </c>
      <c r="B272" s="22" t="s">
        <v>872</v>
      </c>
      <c r="C272" s="22" t="s">
        <v>996</v>
      </c>
      <c r="D272" s="18" t="s">
        <v>6</v>
      </c>
      <c r="F272" s="18" t="str">
        <f t="shared" si="31"/>
        <v>け１８</v>
      </c>
      <c r="G272" s="18" t="str">
        <f t="shared" si="30"/>
        <v>坪田真嘉</v>
      </c>
      <c r="H272" s="26" t="s">
        <v>337</v>
      </c>
      <c r="I272" s="26" t="s">
        <v>463</v>
      </c>
      <c r="J272" s="41">
        <v>1976</v>
      </c>
      <c r="K272" s="19">
        <f t="shared" si="32"/>
        <v>41</v>
      </c>
      <c r="L272" s="24" t="str">
        <f t="shared" si="29"/>
        <v>OK</v>
      </c>
      <c r="M272" s="1" t="s">
        <v>229</v>
      </c>
    </row>
    <row r="273" spans="1:13" ht="13.5">
      <c r="A273" s="22" t="s">
        <v>104</v>
      </c>
      <c r="B273" s="22" t="s">
        <v>997</v>
      </c>
      <c r="C273" s="22" t="s">
        <v>998</v>
      </c>
      <c r="D273" s="18" t="s">
        <v>6</v>
      </c>
      <c r="F273" s="18" t="str">
        <f t="shared" si="31"/>
        <v>け１９</v>
      </c>
      <c r="G273" s="18" t="str">
        <f t="shared" si="30"/>
        <v>永里裕次</v>
      </c>
      <c r="H273" s="26" t="s">
        <v>337</v>
      </c>
      <c r="I273" s="26" t="s">
        <v>463</v>
      </c>
      <c r="J273" s="41">
        <v>1979</v>
      </c>
      <c r="K273" s="19">
        <f t="shared" si="32"/>
        <v>38</v>
      </c>
      <c r="L273" s="24" t="str">
        <f t="shared" si="29"/>
        <v>OK</v>
      </c>
      <c r="M273" s="18" t="s">
        <v>999</v>
      </c>
    </row>
    <row r="274" spans="1:13" ht="13.5">
      <c r="A274" s="22" t="s">
        <v>1000</v>
      </c>
      <c r="B274" s="22" t="s">
        <v>1001</v>
      </c>
      <c r="C274" s="22" t="s">
        <v>1002</v>
      </c>
      <c r="D274" s="22" t="s">
        <v>6</v>
      </c>
      <c r="E274" s="22"/>
      <c r="F274" s="18" t="str">
        <f t="shared" si="31"/>
        <v>け２０</v>
      </c>
      <c r="G274" s="22" t="str">
        <f t="shared" si="30"/>
        <v>中西勇夫</v>
      </c>
      <c r="H274" s="26" t="s">
        <v>337</v>
      </c>
      <c r="I274" s="26" t="s">
        <v>463</v>
      </c>
      <c r="J274" s="41">
        <v>1986</v>
      </c>
      <c r="K274" s="19">
        <f t="shared" si="32"/>
        <v>31</v>
      </c>
      <c r="L274" s="24" t="str">
        <f t="shared" si="29"/>
        <v>OK</v>
      </c>
      <c r="M274" s="1" t="s">
        <v>229</v>
      </c>
    </row>
    <row r="275" spans="1:13" ht="13.5">
      <c r="A275" s="22" t="s">
        <v>88</v>
      </c>
      <c r="B275" s="18" t="s">
        <v>1001</v>
      </c>
      <c r="C275" s="18" t="s">
        <v>1003</v>
      </c>
      <c r="D275" s="22" t="s">
        <v>6</v>
      </c>
      <c r="F275" s="18" t="str">
        <f t="shared" si="31"/>
        <v>け２１</v>
      </c>
      <c r="G275" s="18" t="str">
        <f t="shared" si="30"/>
        <v>中西泰輝</v>
      </c>
      <c r="H275" s="26" t="s">
        <v>337</v>
      </c>
      <c r="I275" s="26" t="s">
        <v>463</v>
      </c>
      <c r="J275" s="19">
        <v>1992</v>
      </c>
      <c r="K275" s="19">
        <f t="shared" si="32"/>
        <v>25</v>
      </c>
      <c r="L275" s="24" t="str">
        <f t="shared" si="29"/>
        <v>OK</v>
      </c>
      <c r="M275" s="18" t="s">
        <v>559</v>
      </c>
    </row>
    <row r="276" spans="1:13" ht="13.5">
      <c r="A276" s="22" t="s">
        <v>1004</v>
      </c>
      <c r="B276" s="22" t="s">
        <v>476</v>
      </c>
      <c r="C276" s="22" t="s">
        <v>1005</v>
      </c>
      <c r="D276" s="18" t="s">
        <v>6</v>
      </c>
      <c r="F276" s="18" t="str">
        <f t="shared" si="31"/>
        <v>け２２</v>
      </c>
      <c r="G276" s="18" t="str">
        <f t="shared" si="30"/>
        <v>中村喜彦</v>
      </c>
      <c r="H276" s="26" t="s">
        <v>337</v>
      </c>
      <c r="I276" s="26" t="s">
        <v>463</v>
      </c>
      <c r="J276" s="41">
        <v>1957</v>
      </c>
      <c r="K276" s="19">
        <f t="shared" si="32"/>
        <v>60</v>
      </c>
      <c r="L276" s="24" t="str">
        <f t="shared" si="29"/>
        <v>OK</v>
      </c>
      <c r="M276" s="1" t="s">
        <v>229</v>
      </c>
    </row>
    <row r="277" spans="1:13" ht="13.5">
      <c r="A277" s="22" t="s">
        <v>1006</v>
      </c>
      <c r="B277" s="22" t="s">
        <v>476</v>
      </c>
      <c r="C277" s="22" t="s">
        <v>1007</v>
      </c>
      <c r="D277" s="18" t="s">
        <v>6</v>
      </c>
      <c r="F277" s="18" t="str">
        <f t="shared" si="31"/>
        <v>け２３</v>
      </c>
      <c r="G277" s="18" t="str">
        <f t="shared" si="30"/>
        <v>中村浩之</v>
      </c>
      <c r="H277" s="26" t="s">
        <v>337</v>
      </c>
      <c r="I277" s="26" t="s">
        <v>463</v>
      </c>
      <c r="J277" s="41">
        <v>1981</v>
      </c>
      <c r="K277" s="19">
        <f t="shared" si="32"/>
        <v>36</v>
      </c>
      <c r="L277" s="24" t="str">
        <f t="shared" si="29"/>
        <v>OK</v>
      </c>
      <c r="M277" s="1" t="s">
        <v>229</v>
      </c>
    </row>
    <row r="278" spans="1:13" ht="13.5">
      <c r="A278" s="22" t="s">
        <v>1008</v>
      </c>
      <c r="B278" s="18" t="s">
        <v>584</v>
      </c>
      <c r="C278" s="18" t="s">
        <v>1009</v>
      </c>
      <c r="D278" s="22" t="s">
        <v>6</v>
      </c>
      <c r="F278" s="18" t="str">
        <f t="shared" si="31"/>
        <v>け２４</v>
      </c>
      <c r="G278" s="18" t="str">
        <f t="shared" si="30"/>
        <v>西田和教</v>
      </c>
      <c r="H278" s="26" t="s">
        <v>337</v>
      </c>
      <c r="I278" s="26" t="s">
        <v>463</v>
      </c>
      <c r="J278" s="19">
        <v>1961</v>
      </c>
      <c r="K278" s="19">
        <f t="shared" si="32"/>
        <v>56</v>
      </c>
      <c r="L278" s="24" t="str">
        <f t="shared" si="29"/>
        <v>OK</v>
      </c>
      <c r="M278" s="18" t="s">
        <v>464</v>
      </c>
    </row>
    <row r="279" spans="1:13" ht="13.5">
      <c r="A279" s="22" t="s">
        <v>1010</v>
      </c>
      <c r="B279" s="18" t="s">
        <v>494</v>
      </c>
      <c r="C279" s="18" t="s">
        <v>1011</v>
      </c>
      <c r="D279" s="22" t="s">
        <v>6</v>
      </c>
      <c r="F279" s="18" t="str">
        <f t="shared" si="31"/>
        <v>け２５</v>
      </c>
      <c r="G279" s="18" t="str">
        <f t="shared" si="30"/>
        <v>宮村知宏</v>
      </c>
      <c r="H279" s="26" t="s">
        <v>337</v>
      </c>
      <c r="I279" s="26" t="s">
        <v>463</v>
      </c>
      <c r="J279" s="19">
        <v>1971</v>
      </c>
      <c r="K279" s="19">
        <f t="shared" si="32"/>
        <v>46</v>
      </c>
      <c r="L279" s="24" t="str">
        <f t="shared" si="29"/>
        <v>OK</v>
      </c>
      <c r="M279" s="18" t="s">
        <v>492</v>
      </c>
    </row>
    <row r="280" spans="1:13" ht="13.5">
      <c r="A280" s="22" t="s">
        <v>118</v>
      </c>
      <c r="B280" s="22" t="s">
        <v>1012</v>
      </c>
      <c r="C280" s="22" t="s">
        <v>1013</v>
      </c>
      <c r="D280" s="18" t="s">
        <v>6</v>
      </c>
      <c r="F280" s="18" t="str">
        <f t="shared" si="31"/>
        <v>け２６</v>
      </c>
      <c r="G280" s="18" t="str">
        <f t="shared" si="30"/>
        <v>宮嶋利行</v>
      </c>
      <c r="H280" s="26" t="s">
        <v>337</v>
      </c>
      <c r="I280" s="26" t="s">
        <v>463</v>
      </c>
      <c r="J280" s="41">
        <v>1961</v>
      </c>
      <c r="K280" s="19">
        <f t="shared" si="32"/>
        <v>56</v>
      </c>
      <c r="L280" s="24" t="str">
        <f t="shared" si="29"/>
        <v>OK</v>
      </c>
      <c r="M280" s="18" t="s">
        <v>492</v>
      </c>
    </row>
    <row r="281" spans="1:13" ht="13.5">
      <c r="A281" s="22" t="s">
        <v>98</v>
      </c>
      <c r="B281" s="22" t="s">
        <v>1014</v>
      </c>
      <c r="C281" s="22" t="s">
        <v>1015</v>
      </c>
      <c r="D281" s="18" t="s">
        <v>6</v>
      </c>
      <c r="F281" s="18" t="str">
        <f t="shared" si="31"/>
        <v>け２７</v>
      </c>
      <c r="G281" s="18" t="str">
        <f t="shared" si="30"/>
        <v>山口直彦</v>
      </c>
      <c r="H281" s="26" t="s">
        <v>337</v>
      </c>
      <c r="I281" s="26" t="s">
        <v>463</v>
      </c>
      <c r="J281" s="41">
        <v>1986</v>
      </c>
      <c r="K281" s="19">
        <f t="shared" si="32"/>
        <v>31</v>
      </c>
      <c r="L281" s="24" t="str">
        <f t="shared" si="29"/>
        <v>OK</v>
      </c>
      <c r="M281" s="1" t="s">
        <v>229</v>
      </c>
    </row>
    <row r="282" spans="1:13" ht="13.5">
      <c r="A282" s="22" t="s">
        <v>1016</v>
      </c>
      <c r="B282" s="22" t="s">
        <v>1014</v>
      </c>
      <c r="C282" s="22" t="s">
        <v>1017</v>
      </c>
      <c r="D282" s="18" t="s">
        <v>6</v>
      </c>
      <c r="F282" s="18" t="str">
        <f t="shared" si="31"/>
        <v>け２８</v>
      </c>
      <c r="G282" s="18" t="str">
        <f t="shared" si="30"/>
        <v>山口真彦</v>
      </c>
      <c r="H282" s="26" t="s">
        <v>337</v>
      </c>
      <c r="I282" s="26" t="s">
        <v>463</v>
      </c>
      <c r="J282" s="41">
        <v>1988</v>
      </c>
      <c r="K282" s="19">
        <f t="shared" si="32"/>
        <v>29</v>
      </c>
      <c r="L282" s="24" t="str">
        <f t="shared" si="29"/>
        <v>OK</v>
      </c>
      <c r="M282" s="1" t="s">
        <v>229</v>
      </c>
    </row>
    <row r="283" spans="1:13" ht="13.5">
      <c r="A283" s="22" t="s">
        <v>1018</v>
      </c>
      <c r="B283" s="18" t="s">
        <v>1014</v>
      </c>
      <c r="C283" s="18" t="s">
        <v>879</v>
      </c>
      <c r="D283" s="22" t="s">
        <v>6</v>
      </c>
      <c r="E283" s="18" t="s">
        <v>1019</v>
      </c>
      <c r="F283" s="18" t="str">
        <f t="shared" si="31"/>
        <v>け２９</v>
      </c>
      <c r="G283" s="18" t="str">
        <f t="shared" si="30"/>
        <v>山口達也</v>
      </c>
      <c r="H283" s="26" t="s">
        <v>337</v>
      </c>
      <c r="I283" s="26" t="s">
        <v>463</v>
      </c>
      <c r="J283" s="19">
        <v>1999</v>
      </c>
      <c r="K283" s="19">
        <f t="shared" si="32"/>
        <v>18</v>
      </c>
      <c r="L283" s="24" t="str">
        <f t="shared" si="29"/>
        <v>OK</v>
      </c>
      <c r="M283" s="1" t="s">
        <v>229</v>
      </c>
    </row>
    <row r="284" spans="1:13" ht="13.5">
      <c r="A284" s="22" t="s">
        <v>85</v>
      </c>
      <c r="B284" s="18" t="s">
        <v>1020</v>
      </c>
      <c r="C284" s="18" t="s">
        <v>1021</v>
      </c>
      <c r="D284" s="22" t="s">
        <v>6</v>
      </c>
      <c r="F284" s="18" t="str">
        <f t="shared" si="31"/>
        <v>け３０</v>
      </c>
      <c r="G284" s="18" t="str">
        <f t="shared" si="30"/>
        <v>吉野淳也</v>
      </c>
      <c r="H284" s="26" t="s">
        <v>337</v>
      </c>
      <c r="I284" s="26" t="s">
        <v>463</v>
      </c>
      <c r="J284" s="19">
        <v>1990</v>
      </c>
      <c r="K284" s="19">
        <f t="shared" si="32"/>
        <v>27</v>
      </c>
      <c r="L284" s="24" t="str">
        <f t="shared" si="29"/>
        <v>OK</v>
      </c>
      <c r="M284" s="18" t="s">
        <v>559</v>
      </c>
    </row>
    <row r="285" spans="1:13" ht="13.5">
      <c r="A285" s="22" t="s">
        <v>1022</v>
      </c>
      <c r="B285" s="1" t="s">
        <v>1023</v>
      </c>
      <c r="C285" s="1" t="s">
        <v>1024</v>
      </c>
      <c r="D285" s="18" t="s">
        <v>6</v>
      </c>
      <c r="F285" s="18" t="str">
        <f t="shared" si="31"/>
        <v>け３１</v>
      </c>
      <c r="G285" s="22" t="str">
        <f t="shared" si="30"/>
        <v>石原はる美</v>
      </c>
      <c r="H285" s="26" t="s">
        <v>337</v>
      </c>
      <c r="I285" s="42" t="s">
        <v>485</v>
      </c>
      <c r="J285" s="41">
        <v>1964</v>
      </c>
      <c r="K285" s="19">
        <f t="shared" si="32"/>
        <v>53</v>
      </c>
      <c r="L285" s="24" t="str">
        <f t="shared" si="29"/>
        <v>OK</v>
      </c>
      <c r="M285" s="1" t="s">
        <v>229</v>
      </c>
    </row>
    <row r="286" spans="1:13" ht="13.5">
      <c r="A286" s="22" t="s">
        <v>153</v>
      </c>
      <c r="B286" s="1" t="s">
        <v>1025</v>
      </c>
      <c r="C286" s="1" t="s">
        <v>1026</v>
      </c>
      <c r="D286" s="22" t="s">
        <v>6</v>
      </c>
      <c r="F286" s="18" t="str">
        <f t="shared" si="31"/>
        <v>け３２</v>
      </c>
      <c r="G286" s="18" t="str">
        <f t="shared" si="30"/>
        <v>池尻陽香</v>
      </c>
      <c r="H286" s="26" t="s">
        <v>337</v>
      </c>
      <c r="I286" s="86" t="s">
        <v>485</v>
      </c>
      <c r="J286" s="19">
        <v>1994</v>
      </c>
      <c r="K286" s="19">
        <f t="shared" si="32"/>
        <v>23</v>
      </c>
      <c r="L286" s="24" t="str">
        <f t="shared" si="29"/>
        <v>OK</v>
      </c>
      <c r="M286" s="18" t="s">
        <v>559</v>
      </c>
    </row>
    <row r="287" spans="1:13" ht="13.5">
      <c r="A287" s="22" t="s">
        <v>1027</v>
      </c>
      <c r="B287" s="1" t="s">
        <v>1025</v>
      </c>
      <c r="C287" s="1" t="s">
        <v>1028</v>
      </c>
      <c r="D287" s="22" t="s">
        <v>6</v>
      </c>
      <c r="F287" s="18" t="str">
        <f t="shared" si="31"/>
        <v>け３３</v>
      </c>
      <c r="G287" s="18" t="str">
        <f t="shared" si="30"/>
        <v>池尻姫欧</v>
      </c>
      <c r="H287" s="26" t="s">
        <v>337</v>
      </c>
      <c r="I287" s="86" t="s">
        <v>485</v>
      </c>
      <c r="J287" s="19">
        <v>1990</v>
      </c>
      <c r="K287" s="19">
        <f t="shared" si="32"/>
        <v>27</v>
      </c>
      <c r="L287" s="24" t="str">
        <f t="shared" si="29"/>
        <v>OK</v>
      </c>
      <c r="M287" s="18" t="s">
        <v>559</v>
      </c>
    </row>
    <row r="288" spans="1:13" ht="13.5">
      <c r="A288" s="22" t="s">
        <v>117</v>
      </c>
      <c r="B288" s="1" t="s">
        <v>1029</v>
      </c>
      <c r="C288" s="1" t="s">
        <v>1030</v>
      </c>
      <c r="D288" s="22" t="s">
        <v>6</v>
      </c>
      <c r="F288" s="18" t="str">
        <f t="shared" si="31"/>
        <v>け３４</v>
      </c>
      <c r="G288" s="18" t="str">
        <f t="shared" si="30"/>
        <v>出縄久子</v>
      </c>
      <c r="H288" s="26" t="s">
        <v>337</v>
      </c>
      <c r="I288" s="86" t="s">
        <v>485</v>
      </c>
      <c r="J288" s="19">
        <v>1966</v>
      </c>
      <c r="K288" s="19">
        <f t="shared" si="32"/>
        <v>51</v>
      </c>
      <c r="L288" s="24" t="str">
        <f t="shared" si="29"/>
        <v>OK</v>
      </c>
      <c r="M288" s="18" t="s">
        <v>481</v>
      </c>
    </row>
    <row r="289" spans="1:13" ht="13.5">
      <c r="A289" s="22" t="s">
        <v>1031</v>
      </c>
      <c r="B289" s="1" t="s">
        <v>970</v>
      </c>
      <c r="C289" s="1" t="s">
        <v>1032</v>
      </c>
      <c r="D289" s="18" t="s">
        <v>6</v>
      </c>
      <c r="F289" s="18" t="str">
        <f t="shared" si="31"/>
        <v>け３５</v>
      </c>
      <c r="G289" s="22" t="str">
        <f t="shared" si="30"/>
        <v>小笠原容子</v>
      </c>
      <c r="H289" s="26" t="s">
        <v>337</v>
      </c>
      <c r="I289" s="42" t="s">
        <v>485</v>
      </c>
      <c r="J289" s="41">
        <v>1964</v>
      </c>
      <c r="K289" s="19">
        <f t="shared" si="32"/>
        <v>53</v>
      </c>
      <c r="L289" s="24" t="str">
        <f t="shared" si="29"/>
        <v>OK</v>
      </c>
      <c r="M289" s="1" t="s">
        <v>229</v>
      </c>
    </row>
    <row r="290" spans="1:13" ht="13.5">
      <c r="A290" s="22" t="s">
        <v>107</v>
      </c>
      <c r="B290" s="1" t="s">
        <v>1033</v>
      </c>
      <c r="C290" s="1" t="s">
        <v>1034</v>
      </c>
      <c r="D290" s="18" t="s">
        <v>6</v>
      </c>
      <c r="F290" s="18" t="str">
        <f t="shared" si="31"/>
        <v>け３６</v>
      </c>
      <c r="G290" s="22" t="str">
        <f t="shared" si="30"/>
        <v>梶木和子</v>
      </c>
      <c r="H290" s="26" t="s">
        <v>337</v>
      </c>
      <c r="I290" s="42" t="s">
        <v>485</v>
      </c>
      <c r="J290" s="41">
        <v>1960</v>
      </c>
      <c r="K290" s="19">
        <f t="shared" si="32"/>
        <v>57</v>
      </c>
      <c r="L290" s="24" t="str">
        <f t="shared" si="29"/>
        <v>OK</v>
      </c>
      <c r="M290" s="18" t="s">
        <v>464</v>
      </c>
    </row>
    <row r="291" spans="1:13" ht="13.5">
      <c r="A291" s="22" t="s">
        <v>194</v>
      </c>
      <c r="B291" s="80" t="s">
        <v>975</v>
      </c>
      <c r="C291" s="80" t="s">
        <v>1035</v>
      </c>
      <c r="D291" s="22" t="s">
        <v>6</v>
      </c>
      <c r="E291" s="81"/>
      <c r="F291" s="18" t="str">
        <f t="shared" si="31"/>
        <v>け３７</v>
      </c>
      <c r="G291" s="22" t="str">
        <f t="shared" si="30"/>
        <v>川上美弥子</v>
      </c>
      <c r="H291" s="26" t="s">
        <v>337</v>
      </c>
      <c r="I291" s="86" t="s">
        <v>485</v>
      </c>
      <c r="J291" s="81">
        <v>1971</v>
      </c>
      <c r="K291" s="19">
        <f t="shared" si="32"/>
        <v>46</v>
      </c>
      <c r="L291" s="24" t="str">
        <f t="shared" si="29"/>
        <v>OK</v>
      </c>
      <c r="M291" s="87" t="s">
        <v>229</v>
      </c>
    </row>
    <row r="292" spans="1:13" ht="13.5">
      <c r="A292" s="22" t="s">
        <v>103</v>
      </c>
      <c r="B292" s="1" t="s">
        <v>548</v>
      </c>
      <c r="C292" s="1" t="s">
        <v>1032</v>
      </c>
      <c r="D292" s="22" t="s">
        <v>6</v>
      </c>
      <c r="F292" s="18" t="str">
        <f t="shared" si="31"/>
        <v>け３８</v>
      </c>
      <c r="G292" s="18" t="str">
        <f t="shared" si="30"/>
        <v>木村容子</v>
      </c>
      <c r="H292" s="26" t="s">
        <v>337</v>
      </c>
      <c r="I292" s="86" t="s">
        <v>485</v>
      </c>
      <c r="J292" s="19">
        <v>1967</v>
      </c>
      <c r="K292" s="19">
        <f t="shared" si="32"/>
        <v>50</v>
      </c>
      <c r="L292" s="24" t="str">
        <f t="shared" si="29"/>
        <v>OK</v>
      </c>
      <c r="M292" s="18" t="s">
        <v>471</v>
      </c>
    </row>
    <row r="293" spans="1:13" ht="13.5">
      <c r="A293" s="22" t="s">
        <v>94</v>
      </c>
      <c r="B293" s="1" t="s">
        <v>682</v>
      </c>
      <c r="C293" s="1" t="s">
        <v>1036</v>
      </c>
      <c r="D293" s="18" t="s">
        <v>6</v>
      </c>
      <c r="F293" s="18" t="str">
        <f t="shared" si="31"/>
        <v>け３９</v>
      </c>
      <c r="G293" s="22" t="str">
        <f t="shared" si="30"/>
        <v>田中和枝</v>
      </c>
      <c r="H293" s="26" t="s">
        <v>337</v>
      </c>
      <c r="I293" s="42" t="s">
        <v>485</v>
      </c>
      <c r="J293" s="41">
        <v>1965</v>
      </c>
      <c r="K293" s="19">
        <f t="shared" si="32"/>
        <v>52</v>
      </c>
      <c r="L293" s="24" t="str">
        <f t="shared" si="29"/>
        <v>OK</v>
      </c>
      <c r="M293" s="1" t="s">
        <v>229</v>
      </c>
    </row>
    <row r="294" spans="1:13" ht="13.5">
      <c r="A294" s="22" t="s">
        <v>101</v>
      </c>
      <c r="B294" s="1" t="s">
        <v>682</v>
      </c>
      <c r="C294" s="1" t="s">
        <v>1037</v>
      </c>
      <c r="D294" s="22" t="s">
        <v>6</v>
      </c>
      <c r="F294" s="18" t="str">
        <f t="shared" si="31"/>
        <v>け４０</v>
      </c>
      <c r="G294" s="18" t="str">
        <f t="shared" si="30"/>
        <v>田中有紀</v>
      </c>
      <c r="H294" s="26" t="s">
        <v>337</v>
      </c>
      <c r="I294" s="86" t="s">
        <v>485</v>
      </c>
      <c r="J294" s="19">
        <v>1968</v>
      </c>
      <c r="K294" s="19">
        <f t="shared" si="32"/>
        <v>49</v>
      </c>
      <c r="L294" s="24" t="str">
        <f t="shared" si="29"/>
        <v>OK</v>
      </c>
      <c r="M294" s="18" t="s">
        <v>1038</v>
      </c>
    </row>
    <row r="295" spans="1:13" ht="13.5">
      <c r="A295" s="22" t="s">
        <v>97</v>
      </c>
      <c r="B295" s="1" t="s">
        <v>1039</v>
      </c>
      <c r="C295" s="1" t="s">
        <v>1040</v>
      </c>
      <c r="D295" s="18" t="s">
        <v>6</v>
      </c>
      <c r="F295" s="18" t="str">
        <f t="shared" si="31"/>
        <v>け４１</v>
      </c>
      <c r="G295" s="22" t="str">
        <f t="shared" si="30"/>
        <v>永松貴子</v>
      </c>
      <c r="H295" s="26" t="s">
        <v>337</v>
      </c>
      <c r="I295" s="42" t="s">
        <v>485</v>
      </c>
      <c r="J295" s="41">
        <v>1962</v>
      </c>
      <c r="K295" s="19">
        <f t="shared" si="32"/>
        <v>55</v>
      </c>
      <c r="L295" s="24" t="str">
        <f t="shared" si="29"/>
        <v>OK</v>
      </c>
      <c r="M295" s="18" t="s">
        <v>464</v>
      </c>
    </row>
    <row r="296" spans="1:13" ht="13.5">
      <c r="A296" s="22" t="s">
        <v>112</v>
      </c>
      <c r="B296" s="1" t="s">
        <v>1041</v>
      </c>
      <c r="C296" s="1" t="s">
        <v>1042</v>
      </c>
      <c r="D296" s="18" t="s">
        <v>6</v>
      </c>
      <c r="F296" s="18" t="str">
        <f t="shared" si="31"/>
        <v>け４２</v>
      </c>
      <c r="G296" s="22" t="str">
        <f t="shared" si="30"/>
        <v>福永裕美</v>
      </c>
      <c r="H296" s="26" t="s">
        <v>337</v>
      </c>
      <c r="I296" s="42" t="s">
        <v>485</v>
      </c>
      <c r="J296" s="41">
        <v>1963</v>
      </c>
      <c r="K296" s="19">
        <f t="shared" si="32"/>
        <v>54</v>
      </c>
      <c r="L296" s="24" t="str">
        <f t="shared" si="29"/>
        <v>OK</v>
      </c>
      <c r="M296" s="1" t="s">
        <v>229</v>
      </c>
    </row>
    <row r="297" spans="1:13" ht="13.5">
      <c r="A297" s="22" t="s">
        <v>110</v>
      </c>
      <c r="B297" s="1" t="s">
        <v>1043</v>
      </c>
      <c r="C297" s="1" t="s">
        <v>1044</v>
      </c>
      <c r="D297" s="22" t="s">
        <v>6</v>
      </c>
      <c r="F297" s="18" t="str">
        <f t="shared" si="31"/>
        <v>け４３</v>
      </c>
      <c r="G297" s="22" t="str">
        <f t="shared" si="30"/>
        <v>布藤江実子</v>
      </c>
      <c r="H297" s="26" t="s">
        <v>337</v>
      </c>
      <c r="I297" s="42" t="s">
        <v>485</v>
      </c>
      <c r="J297" s="41">
        <v>1965</v>
      </c>
      <c r="K297" s="19">
        <f t="shared" si="32"/>
        <v>52</v>
      </c>
      <c r="L297" s="24" t="str">
        <f t="shared" si="29"/>
        <v>OK</v>
      </c>
      <c r="M297" s="18" t="s">
        <v>464</v>
      </c>
    </row>
    <row r="298" spans="1:13" ht="13.5">
      <c r="A298" s="22" t="s">
        <v>99</v>
      </c>
      <c r="B298" s="1" t="s">
        <v>1014</v>
      </c>
      <c r="C298" s="1" t="s">
        <v>1045</v>
      </c>
      <c r="D298" s="18" t="s">
        <v>6</v>
      </c>
      <c r="F298" s="18" t="str">
        <f t="shared" si="31"/>
        <v>け４４</v>
      </c>
      <c r="G298" s="22" t="str">
        <f t="shared" si="30"/>
        <v>山口美由希</v>
      </c>
      <c r="H298" s="26" t="s">
        <v>337</v>
      </c>
      <c r="I298" s="42" t="s">
        <v>485</v>
      </c>
      <c r="J298" s="19">
        <v>1989</v>
      </c>
      <c r="K298" s="19">
        <f t="shared" si="32"/>
        <v>28</v>
      </c>
      <c r="L298" s="24" t="str">
        <f t="shared" si="29"/>
        <v>OK</v>
      </c>
      <c r="M298" s="1" t="s">
        <v>229</v>
      </c>
    </row>
    <row r="299" spans="1:13" ht="13.5">
      <c r="A299" s="22" t="s">
        <v>1046</v>
      </c>
      <c r="B299" s="1" t="s">
        <v>1047</v>
      </c>
      <c r="C299" s="1" t="s">
        <v>1048</v>
      </c>
      <c r="D299" s="18" t="s">
        <v>6</v>
      </c>
      <c r="F299" s="18" t="str">
        <f t="shared" si="31"/>
        <v>け４５</v>
      </c>
      <c r="G299" s="22" t="str">
        <f t="shared" si="30"/>
        <v>廣田道子</v>
      </c>
      <c r="H299" s="26" t="s">
        <v>337</v>
      </c>
      <c r="I299" s="42" t="s">
        <v>485</v>
      </c>
      <c r="J299" s="19">
        <v>1966</v>
      </c>
      <c r="K299" s="19">
        <f t="shared" si="32"/>
        <v>51</v>
      </c>
      <c r="L299" s="24" t="str">
        <f t="shared" si="29"/>
        <v>OK</v>
      </c>
      <c r="M299" s="18" t="s">
        <v>464</v>
      </c>
    </row>
    <row r="300" spans="1:12" ht="13.5">
      <c r="A300" s="82"/>
      <c r="L300" s="24">
        <f t="shared" si="29"/>
      </c>
    </row>
    <row r="301" spans="1:12" ht="13.5">
      <c r="A301" s="82"/>
      <c r="L301" s="24">
        <f t="shared" si="29"/>
      </c>
    </row>
    <row r="302" spans="1:12" ht="13.5">
      <c r="A302" s="83"/>
      <c r="L302" s="24">
        <f t="shared" si="29"/>
      </c>
    </row>
    <row r="303" spans="1:12" ht="13.5">
      <c r="A303" s="82"/>
      <c r="H303" s="26"/>
      <c r="I303" s="26"/>
      <c r="L303" s="24">
        <f t="shared" si="29"/>
      </c>
    </row>
    <row r="304" spans="1:13" ht="13.5">
      <c r="A304" s="82"/>
      <c r="B304" s="940" t="s">
        <v>1049</v>
      </c>
      <c r="C304" s="940"/>
      <c r="D304" s="940"/>
      <c r="E304"/>
      <c r="G304"/>
      <c r="H304"/>
      <c r="I304"/>
      <c r="J304"/>
      <c r="K304"/>
      <c r="L304" s="24">
        <f t="shared" si="29"/>
      </c>
      <c r="M304"/>
    </row>
    <row r="305" spans="1:13" ht="13.5">
      <c r="A305" s="82"/>
      <c r="B305" s="940"/>
      <c r="C305" s="940"/>
      <c r="D305" s="940"/>
      <c r="E305"/>
      <c r="G305"/>
      <c r="H305"/>
      <c r="I305"/>
      <c r="J305"/>
      <c r="K305"/>
      <c r="L305" s="24">
        <f t="shared" si="29"/>
      </c>
      <c r="M305"/>
    </row>
    <row r="306" spans="1:14" ht="13.5">
      <c r="A306"/>
      <c r="B306" s="934" t="s">
        <v>956</v>
      </c>
      <c r="C306" s="934"/>
      <c r="H306" s="26"/>
      <c r="I306" s="26"/>
      <c r="L306" s="24">
        <f t="shared" si="29"/>
      </c>
      <c r="N306"/>
    </row>
    <row r="307" spans="2:14" ht="13.5">
      <c r="B307" s="934"/>
      <c r="C307" s="934"/>
      <c r="G307" s="18" t="s">
        <v>454</v>
      </c>
      <c r="H307" s="18" t="s">
        <v>455</v>
      </c>
      <c r="I307" s="26"/>
      <c r="L307" s="24"/>
      <c r="N307"/>
    </row>
    <row r="308" spans="2:14" ht="13.5">
      <c r="B308" s="65" t="s">
        <v>1050</v>
      </c>
      <c r="D308" s="49" t="s">
        <v>457</v>
      </c>
      <c r="G308" s="21">
        <f>COUNTIF($M$310:$M$359,"東近江市")</f>
        <v>16</v>
      </c>
      <c r="H308" s="51">
        <f>(G308/RIGHT(A358,2))</f>
        <v>0.32653061224489793</v>
      </c>
      <c r="I308" s="26"/>
      <c r="L308" s="24"/>
      <c r="N308"/>
    </row>
    <row r="309" spans="2:14" ht="13.5">
      <c r="B309" s="65" t="s">
        <v>1051</v>
      </c>
      <c r="C309" s="65"/>
      <c r="D309" s="51" t="s">
        <v>459</v>
      </c>
      <c r="G309" s="18" t="str">
        <f aca="true" t="shared" si="33" ref="G309:G351">B309&amp;C309</f>
        <v>村田八日市ＴＣ</v>
      </c>
      <c r="I309" s="26"/>
      <c r="K309" s="40"/>
      <c r="L309" s="24"/>
      <c r="N309"/>
    </row>
    <row r="310" spans="1:14" s="16" customFormat="1" ht="13.5">
      <c r="A310" s="84" t="s">
        <v>1052</v>
      </c>
      <c r="B310" s="85" t="s">
        <v>1053</v>
      </c>
      <c r="C310" s="85" t="s">
        <v>1054</v>
      </c>
      <c r="D310" s="65" t="s">
        <v>1050</v>
      </c>
      <c r="E310" s="60"/>
      <c r="F310" s="18" t="str">
        <f t="shared" si="31"/>
        <v>む０１</v>
      </c>
      <c r="G310" s="18" t="str">
        <f t="shared" si="33"/>
        <v>安久智之</v>
      </c>
      <c r="H310" s="65" t="s">
        <v>1051</v>
      </c>
      <c r="I310" s="60" t="s">
        <v>463</v>
      </c>
      <c r="J310" s="60">
        <v>1982</v>
      </c>
      <c r="K310" s="40">
        <f>IF(J310="","",(2017-J310))</f>
        <v>35</v>
      </c>
      <c r="L310" s="24" t="str">
        <f aca="true" t="shared" si="34" ref="L310:L370">IF(G310="","",IF(COUNTIF($G$5:$G$537,G310)&gt;1,"2重登録","OK"))</f>
        <v>OK</v>
      </c>
      <c r="M310" s="87" t="s">
        <v>229</v>
      </c>
      <c r="N310"/>
    </row>
    <row r="311" spans="1:14" s="16" customFormat="1" ht="13.5">
      <c r="A311" s="84" t="s">
        <v>1055</v>
      </c>
      <c r="B311" s="85" t="s">
        <v>1056</v>
      </c>
      <c r="C311" s="85" t="s">
        <v>1057</v>
      </c>
      <c r="D311" s="65" t="s">
        <v>1050</v>
      </c>
      <c r="E311" s="60"/>
      <c r="F311" s="18" t="str">
        <f t="shared" si="31"/>
        <v>む０２</v>
      </c>
      <c r="G311" s="18" t="str">
        <f t="shared" si="33"/>
        <v>稲泉　聡</v>
      </c>
      <c r="H311" s="65" t="s">
        <v>1051</v>
      </c>
      <c r="I311" s="60" t="s">
        <v>463</v>
      </c>
      <c r="J311" s="60">
        <v>1967</v>
      </c>
      <c r="K311" s="40">
        <f aca="true" t="shared" si="35" ref="K311:K359">IF(J311="","",(2017-J311))</f>
        <v>50</v>
      </c>
      <c r="L311" s="24" t="str">
        <f t="shared" si="34"/>
        <v>OK</v>
      </c>
      <c r="M311" s="60" t="s">
        <v>492</v>
      </c>
      <c r="N311"/>
    </row>
    <row r="312" spans="1:14" s="16" customFormat="1" ht="13.5">
      <c r="A312" s="84" t="s">
        <v>195</v>
      </c>
      <c r="B312" s="85" t="s">
        <v>1058</v>
      </c>
      <c r="C312" s="85" t="s">
        <v>1059</v>
      </c>
      <c r="D312" s="65" t="s">
        <v>1050</v>
      </c>
      <c r="E312" s="60"/>
      <c r="F312" s="18" t="str">
        <f t="shared" si="31"/>
        <v>む０３</v>
      </c>
      <c r="G312" s="18" t="str">
        <f t="shared" si="33"/>
        <v>岡川謙二</v>
      </c>
      <c r="H312" s="65" t="s">
        <v>1051</v>
      </c>
      <c r="I312" s="60" t="s">
        <v>463</v>
      </c>
      <c r="J312" s="60">
        <v>1967</v>
      </c>
      <c r="K312" s="40">
        <f t="shared" si="35"/>
        <v>50</v>
      </c>
      <c r="L312" s="24" t="str">
        <f t="shared" si="34"/>
        <v>OK</v>
      </c>
      <c r="M312" s="60" t="s">
        <v>492</v>
      </c>
      <c r="N312"/>
    </row>
    <row r="313" spans="1:14" s="16" customFormat="1" ht="13.5">
      <c r="A313" s="84" t="s">
        <v>197</v>
      </c>
      <c r="B313" s="85" t="s">
        <v>1060</v>
      </c>
      <c r="C313" s="85" t="s">
        <v>1061</v>
      </c>
      <c r="D313" s="65" t="s">
        <v>1050</v>
      </c>
      <c r="E313" s="60"/>
      <c r="F313" s="18" t="str">
        <f t="shared" si="31"/>
        <v>む０４</v>
      </c>
      <c r="G313" s="18" t="str">
        <f t="shared" si="33"/>
        <v>児玉雅弘</v>
      </c>
      <c r="H313" s="65" t="s">
        <v>1051</v>
      </c>
      <c r="I313" s="60" t="s">
        <v>463</v>
      </c>
      <c r="J313" s="60">
        <v>1965</v>
      </c>
      <c r="K313" s="40">
        <f t="shared" si="35"/>
        <v>52</v>
      </c>
      <c r="L313" s="24" t="str">
        <f t="shared" si="34"/>
        <v>OK</v>
      </c>
      <c r="M313" s="60" t="s">
        <v>467</v>
      </c>
      <c r="N313"/>
    </row>
    <row r="314" spans="1:14" s="16" customFormat="1" ht="13.5">
      <c r="A314" s="84" t="s">
        <v>1062</v>
      </c>
      <c r="B314" s="85" t="s">
        <v>1063</v>
      </c>
      <c r="C314" s="85" t="s">
        <v>1064</v>
      </c>
      <c r="D314" s="65" t="s">
        <v>1050</v>
      </c>
      <c r="E314" s="60"/>
      <c r="F314" s="18" t="str">
        <f t="shared" si="31"/>
        <v>む０５</v>
      </c>
      <c r="G314" s="18" t="str">
        <f t="shared" si="33"/>
        <v>徳永 剛</v>
      </c>
      <c r="H314" s="65" t="s">
        <v>1051</v>
      </c>
      <c r="I314" s="60" t="s">
        <v>463</v>
      </c>
      <c r="J314" s="60">
        <v>1966</v>
      </c>
      <c r="K314" s="40">
        <f t="shared" si="35"/>
        <v>51</v>
      </c>
      <c r="L314" s="24" t="str">
        <f t="shared" si="34"/>
        <v>OK</v>
      </c>
      <c r="M314" s="88" t="s">
        <v>851</v>
      </c>
      <c r="N314"/>
    </row>
    <row r="315" spans="1:14" s="16" customFormat="1" ht="13.5">
      <c r="A315" s="84" t="s">
        <v>1065</v>
      </c>
      <c r="B315" s="85" t="s">
        <v>1066</v>
      </c>
      <c r="C315" s="85" t="s">
        <v>1067</v>
      </c>
      <c r="D315" s="65" t="s">
        <v>1050</v>
      </c>
      <c r="E315" s="60"/>
      <c r="F315" s="18" t="str">
        <f t="shared" si="31"/>
        <v>む０６</v>
      </c>
      <c r="G315" s="18" t="str">
        <f t="shared" si="33"/>
        <v>杉山邦夫</v>
      </c>
      <c r="H315" s="65" t="s">
        <v>1051</v>
      </c>
      <c r="I315" s="60" t="s">
        <v>463</v>
      </c>
      <c r="J315" s="60">
        <v>1950</v>
      </c>
      <c r="K315" s="40">
        <f t="shared" si="35"/>
        <v>67</v>
      </c>
      <c r="L315" s="24" t="str">
        <f t="shared" si="34"/>
        <v>OK</v>
      </c>
      <c r="M315" s="60" t="s">
        <v>991</v>
      </c>
      <c r="N315"/>
    </row>
    <row r="316" spans="1:14" s="16" customFormat="1" ht="13.5">
      <c r="A316" s="84" t="s">
        <v>1068</v>
      </c>
      <c r="B316" s="85" t="s">
        <v>1069</v>
      </c>
      <c r="C316" s="85" t="s">
        <v>1070</v>
      </c>
      <c r="D316" s="65" t="s">
        <v>1050</v>
      </c>
      <c r="E316" s="60"/>
      <c r="F316" s="18" t="str">
        <f t="shared" si="31"/>
        <v>む０７</v>
      </c>
      <c r="G316" s="18" t="str">
        <f t="shared" si="33"/>
        <v>杉本龍平</v>
      </c>
      <c r="H316" s="65" t="s">
        <v>1051</v>
      </c>
      <c r="I316" s="60" t="s">
        <v>463</v>
      </c>
      <c r="J316" s="60">
        <v>1976</v>
      </c>
      <c r="K316" s="40">
        <f t="shared" si="35"/>
        <v>41</v>
      </c>
      <c r="L316" s="24" t="str">
        <f t="shared" si="34"/>
        <v>OK</v>
      </c>
      <c r="M316" s="60" t="s">
        <v>464</v>
      </c>
      <c r="N316"/>
    </row>
    <row r="317" spans="1:14" s="16" customFormat="1" ht="13.5">
      <c r="A317" s="84" t="s">
        <v>191</v>
      </c>
      <c r="B317" s="85" t="s">
        <v>975</v>
      </c>
      <c r="C317" s="85" t="s">
        <v>1071</v>
      </c>
      <c r="D317" s="65" t="s">
        <v>1050</v>
      </c>
      <c r="E317" s="60"/>
      <c r="F317" s="18" t="str">
        <f t="shared" si="31"/>
        <v>む０８</v>
      </c>
      <c r="G317" s="18" t="str">
        <f t="shared" si="33"/>
        <v>川上英二</v>
      </c>
      <c r="H317" s="65" t="s">
        <v>1051</v>
      </c>
      <c r="I317" s="60" t="s">
        <v>463</v>
      </c>
      <c r="J317" s="60">
        <v>1963</v>
      </c>
      <c r="K317" s="40">
        <f t="shared" si="35"/>
        <v>54</v>
      </c>
      <c r="L317" s="24" t="str">
        <f t="shared" si="34"/>
        <v>OK</v>
      </c>
      <c r="M317" s="87" t="s">
        <v>229</v>
      </c>
      <c r="N317"/>
    </row>
    <row r="318" spans="1:14" s="16" customFormat="1" ht="13.5">
      <c r="A318" s="84" t="s">
        <v>1072</v>
      </c>
      <c r="B318" s="85" t="s">
        <v>1073</v>
      </c>
      <c r="C318" s="85" t="s">
        <v>1074</v>
      </c>
      <c r="D318" s="65" t="s">
        <v>1050</v>
      </c>
      <c r="E318" s="60"/>
      <c r="F318" s="18" t="str">
        <f t="shared" si="31"/>
        <v>む０９</v>
      </c>
      <c r="G318" s="18" t="str">
        <f t="shared" si="33"/>
        <v>泉谷純也</v>
      </c>
      <c r="H318" s="65" t="s">
        <v>1051</v>
      </c>
      <c r="I318" s="60" t="s">
        <v>463</v>
      </c>
      <c r="J318" s="60">
        <v>1982</v>
      </c>
      <c r="K318" s="40">
        <f t="shared" si="35"/>
        <v>35</v>
      </c>
      <c r="L318" s="24" t="str">
        <f t="shared" si="34"/>
        <v>OK</v>
      </c>
      <c r="M318" s="87" t="s">
        <v>229</v>
      </c>
      <c r="N318"/>
    </row>
    <row r="319" spans="1:14" s="16" customFormat="1" ht="13.5">
      <c r="A319" s="84" t="s">
        <v>1075</v>
      </c>
      <c r="B319" s="85" t="s">
        <v>696</v>
      </c>
      <c r="C319" s="85" t="s">
        <v>1076</v>
      </c>
      <c r="D319" s="65" t="s">
        <v>1050</v>
      </c>
      <c r="E319" s="60"/>
      <c r="F319" s="18" t="str">
        <f t="shared" si="31"/>
        <v>む１０</v>
      </c>
      <c r="G319" s="18" t="str">
        <f t="shared" si="33"/>
        <v>浅田隆昭</v>
      </c>
      <c r="H319" s="65" t="s">
        <v>1051</v>
      </c>
      <c r="I319" s="60" t="s">
        <v>463</v>
      </c>
      <c r="J319" s="60">
        <v>1964</v>
      </c>
      <c r="K319" s="40">
        <f t="shared" si="35"/>
        <v>53</v>
      </c>
      <c r="L319" s="24" t="str">
        <f t="shared" si="34"/>
        <v>OK</v>
      </c>
      <c r="M319" s="60" t="s">
        <v>559</v>
      </c>
      <c r="N319"/>
    </row>
    <row r="320" spans="1:14" s="16" customFormat="1" ht="13.5">
      <c r="A320" s="84" t="s">
        <v>1077</v>
      </c>
      <c r="B320" s="85" t="s">
        <v>1078</v>
      </c>
      <c r="C320" s="85" t="s">
        <v>1079</v>
      </c>
      <c r="D320" s="65" t="s">
        <v>1050</v>
      </c>
      <c r="E320" s="60"/>
      <c r="F320" s="18" t="str">
        <f aca="true" t="shared" si="36" ref="F320:F383">A320</f>
        <v>む１１</v>
      </c>
      <c r="G320" s="18" t="str">
        <f t="shared" si="33"/>
        <v>前田雅人</v>
      </c>
      <c r="H320" s="65" t="s">
        <v>1051</v>
      </c>
      <c r="I320" s="60" t="s">
        <v>463</v>
      </c>
      <c r="J320" s="60">
        <v>1959</v>
      </c>
      <c r="K320" s="40">
        <f t="shared" si="35"/>
        <v>58</v>
      </c>
      <c r="L320" s="24" t="str">
        <f t="shared" si="34"/>
        <v>OK</v>
      </c>
      <c r="M320" s="60" t="s">
        <v>654</v>
      </c>
      <c r="N320"/>
    </row>
    <row r="321" spans="1:14" s="16" customFormat="1" ht="13.5">
      <c r="A321" s="84" t="s">
        <v>1080</v>
      </c>
      <c r="B321" s="89" t="s">
        <v>523</v>
      </c>
      <c r="C321" s="90" t="s">
        <v>1081</v>
      </c>
      <c r="D321" s="65" t="s">
        <v>1050</v>
      </c>
      <c r="E321" s="60"/>
      <c r="F321" s="18" t="str">
        <f t="shared" si="36"/>
        <v>む１２</v>
      </c>
      <c r="G321" s="18" t="str">
        <f t="shared" si="33"/>
        <v>土田典人</v>
      </c>
      <c r="H321" s="65" t="s">
        <v>1051</v>
      </c>
      <c r="I321" s="60" t="s">
        <v>463</v>
      </c>
      <c r="J321" s="60">
        <v>1964</v>
      </c>
      <c r="K321" s="40">
        <f t="shared" si="35"/>
        <v>53</v>
      </c>
      <c r="L321" s="24" t="str">
        <f t="shared" si="34"/>
        <v>OK</v>
      </c>
      <c r="M321" s="60" t="s">
        <v>464</v>
      </c>
      <c r="N321"/>
    </row>
    <row r="322" spans="1:14" s="16" customFormat="1" ht="13.5">
      <c r="A322" s="84" t="s">
        <v>1082</v>
      </c>
      <c r="B322" s="85" t="s">
        <v>1083</v>
      </c>
      <c r="C322" s="85" t="s">
        <v>1084</v>
      </c>
      <c r="D322" s="65" t="s">
        <v>1050</v>
      </c>
      <c r="E322" s="60"/>
      <c r="F322" s="18" t="str">
        <f t="shared" si="36"/>
        <v>む１３</v>
      </c>
      <c r="G322" s="18" t="str">
        <f t="shared" si="33"/>
        <v>二ツ井裕也</v>
      </c>
      <c r="H322" s="65" t="s">
        <v>1051</v>
      </c>
      <c r="I322" s="60" t="s">
        <v>463</v>
      </c>
      <c r="J322" s="60">
        <v>1990</v>
      </c>
      <c r="K322" s="40">
        <f t="shared" si="35"/>
        <v>27</v>
      </c>
      <c r="L322" s="24" t="str">
        <f t="shared" si="34"/>
        <v>OK</v>
      </c>
      <c r="M322" s="87" t="s">
        <v>229</v>
      </c>
      <c r="N322"/>
    </row>
    <row r="323" spans="1:14" s="16" customFormat="1" ht="13.5">
      <c r="A323" s="84" t="s">
        <v>1085</v>
      </c>
      <c r="B323" s="85" t="s">
        <v>1086</v>
      </c>
      <c r="C323" s="85" t="s">
        <v>1087</v>
      </c>
      <c r="D323" s="65" t="s">
        <v>1050</v>
      </c>
      <c r="E323" s="60"/>
      <c r="F323" s="18" t="str">
        <f t="shared" si="36"/>
        <v>む１４</v>
      </c>
      <c r="G323" s="18" t="str">
        <f t="shared" si="33"/>
        <v>森永洋介</v>
      </c>
      <c r="H323" s="65" t="s">
        <v>1051</v>
      </c>
      <c r="I323" s="60" t="s">
        <v>463</v>
      </c>
      <c r="J323" s="60">
        <v>1989</v>
      </c>
      <c r="K323" s="40">
        <f t="shared" si="35"/>
        <v>28</v>
      </c>
      <c r="L323" s="24" t="str">
        <f t="shared" si="34"/>
        <v>OK</v>
      </c>
      <c r="M323" s="84" t="s">
        <v>660</v>
      </c>
      <c r="N323"/>
    </row>
    <row r="324" spans="1:14" s="16" customFormat="1" ht="13.5">
      <c r="A324" s="84" t="s">
        <v>1088</v>
      </c>
      <c r="B324" s="85" t="s">
        <v>1089</v>
      </c>
      <c r="C324" s="85" t="s">
        <v>1090</v>
      </c>
      <c r="D324" s="65" t="s">
        <v>1050</v>
      </c>
      <c r="E324" s="60"/>
      <c r="F324" s="18" t="str">
        <f t="shared" si="36"/>
        <v>む１５</v>
      </c>
      <c r="G324" s="18" t="str">
        <f t="shared" si="33"/>
        <v>冨田哲弥</v>
      </c>
      <c r="H324" s="65" t="s">
        <v>1051</v>
      </c>
      <c r="I324" s="60" t="s">
        <v>463</v>
      </c>
      <c r="J324" s="60">
        <v>1966</v>
      </c>
      <c r="K324" s="40">
        <f t="shared" si="35"/>
        <v>51</v>
      </c>
      <c r="L324" s="24" t="str">
        <f t="shared" si="34"/>
        <v>OK</v>
      </c>
      <c r="M324" s="60" t="s">
        <v>851</v>
      </c>
      <c r="N324"/>
    </row>
    <row r="325" spans="1:14" s="16" customFormat="1" ht="13.5">
      <c r="A325" s="84" t="s">
        <v>193</v>
      </c>
      <c r="B325" s="85" t="s">
        <v>1091</v>
      </c>
      <c r="C325" s="85" t="s">
        <v>1092</v>
      </c>
      <c r="D325" s="65" t="s">
        <v>1050</v>
      </c>
      <c r="E325" s="60"/>
      <c r="F325" s="18" t="str">
        <f t="shared" si="36"/>
        <v>む１６</v>
      </c>
      <c r="G325" s="18" t="str">
        <f t="shared" si="33"/>
        <v>辰巳悟朗</v>
      </c>
      <c r="H325" s="65" t="s">
        <v>1051</v>
      </c>
      <c r="I325" s="60" t="s">
        <v>463</v>
      </c>
      <c r="J325" s="60">
        <v>1974</v>
      </c>
      <c r="K325" s="40">
        <f t="shared" si="35"/>
        <v>43</v>
      </c>
      <c r="L325" s="24" t="str">
        <f t="shared" si="34"/>
        <v>OK</v>
      </c>
      <c r="M325" s="60" t="s">
        <v>492</v>
      </c>
      <c r="N325"/>
    </row>
    <row r="326" spans="1:14" s="16" customFormat="1" ht="13.5">
      <c r="A326" s="84" t="s">
        <v>1093</v>
      </c>
      <c r="B326" s="80" t="s">
        <v>1094</v>
      </c>
      <c r="C326" s="80" t="s">
        <v>1095</v>
      </c>
      <c r="D326" s="65" t="s">
        <v>1050</v>
      </c>
      <c r="E326" s="60"/>
      <c r="F326" s="18" t="str">
        <f t="shared" si="36"/>
        <v>む１７</v>
      </c>
      <c r="G326" s="22" t="str">
        <f t="shared" si="33"/>
        <v>河野晶子</v>
      </c>
      <c r="H326" s="65" t="s">
        <v>1051</v>
      </c>
      <c r="I326" s="86" t="s">
        <v>485</v>
      </c>
      <c r="J326" s="60">
        <v>1970</v>
      </c>
      <c r="K326" s="40">
        <f t="shared" si="35"/>
        <v>47</v>
      </c>
      <c r="L326" s="24" t="str">
        <f t="shared" si="34"/>
        <v>OK</v>
      </c>
      <c r="M326" s="60" t="s">
        <v>492</v>
      </c>
      <c r="N326"/>
    </row>
    <row r="327" spans="1:14" s="16" customFormat="1" ht="13.5">
      <c r="A327" s="84" t="s">
        <v>1096</v>
      </c>
      <c r="B327" s="80" t="s">
        <v>943</v>
      </c>
      <c r="C327" s="80" t="s">
        <v>1097</v>
      </c>
      <c r="D327" s="65" t="s">
        <v>1050</v>
      </c>
      <c r="E327" s="60"/>
      <c r="F327" s="18" t="str">
        <f t="shared" si="36"/>
        <v>む１８</v>
      </c>
      <c r="G327" s="22" t="str">
        <f t="shared" si="33"/>
        <v>森田恵美</v>
      </c>
      <c r="H327" s="65" t="s">
        <v>1051</v>
      </c>
      <c r="I327" s="86" t="s">
        <v>485</v>
      </c>
      <c r="J327" s="60">
        <v>1971</v>
      </c>
      <c r="K327" s="40">
        <f t="shared" si="35"/>
        <v>46</v>
      </c>
      <c r="L327" s="24" t="str">
        <f t="shared" si="34"/>
        <v>OK</v>
      </c>
      <c r="M327" s="87" t="s">
        <v>229</v>
      </c>
      <c r="N327"/>
    </row>
    <row r="328" spans="1:14" s="16" customFormat="1" ht="13.5">
      <c r="A328" s="84" t="s">
        <v>1098</v>
      </c>
      <c r="B328" s="80" t="s">
        <v>1099</v>
      </c>
      <c r="C328" s="80" t="s">
        <v>1100</v>
      </c>
      <c r="D328" s="65" t="s">
        <v>1050</v>
      </c>
      <c r="E328" s="60"/>
      <c r="F328" s="18" t="str">
        <f t="shared" si="36"/>
        <v>む１９</v>
      </c>
      <c r="G328" s="22" t="str">
        <f t="shared" si="33"/>
        <v>西澤友紀</v>
      </c>
      <c r="H328" s="65" t="s">
        <v>1051</v>
      </c>
      <c r="I328" s="86" t="s">
        <v>485</v>
      </c>
      <c r="J328" s="60">
        <v>1975</v>
      </c>
      <c r="K328" s="40">
        <f t="shared" si="35"/>
        <v>42</v>
      </c>
      <c r="L328" s="24" t="str">
        <f t="shared" si="34"/>
        <v>OK</v>
      </c>
      <c r="M328" s="87" t="s">
        <v>229</v>
      </c>
      <c r="N328"/>
    </row>
    <row r="329" spans="1:14" s="16" customFormat="1" ht="13.5">
      <c r="A329" s="84" t="s">
        <v>196</v>
      </c>
      <c r="B329" s="80" t="s">
        <v>1101</v>
      </c>
      <c r="C329" s="80" t="s">
        <v>551</v>
      </c>
      <c r="D329" s="65" t="s">
        <v>1050</v>
      </c>
      <c r="E329" s="60"/>
      <c r="F329" s="18" t="str">
        <f t="shared" si="36"/>
        <v>む２０</v>
      </c>
      <c r="G329" s="22" t="str">
        <f t="shared" si="33"/>
        <v>速水直美</v>
      </c>
      <c r="H329" s="65" t="s">
        <v>1051</v>
      </c>
      <c r="I329" s="86" t="s">
        <v>485</v>
      </c>
      <c r="J329" s="60">
        <v>1967</v>
      </c>
      <c r="K329" s="40">
        <f t="shared" si="35"/>
        <v>50</v>
      </c>
      <c r="L329" s="24" t="str">
        <f t="shared" si="34"/>
        <v>OK</v>
      </c>
      <c r="M329" s="87" t="s">
        <v>229</v>
      </c>
      <c r="N329"/>
    </row>
    <row r="330" spans="1:14" s="16" customFormat="1" ht="13.5">
      <c r="A330" s="84" t="s">
        <v>1102</v>
      </c>
      <c r="B330" s="80" t="s">
        <v>1103</v>
      </c>
      <c r="C330" s="80" t="s">
        <v>1104</v>
      </c>
      <c r="D330" s="65" t="s">
        <v>1050</v>
      </c>
      <c r="E330" s="60"/>
      <c r="F330" s="18" t="str">
        <f t="shared" si="36"/>
        <v>む２１</v>
      </c>
      <c r="G330" s="22" t="str">
        <f t="shared" si="33"/>
        <v>多田麻実</v>
      </c>
      <c r="H330" s="65" t="s">
        <v>1051</v>
      </c>
      <c r="I330" s="86" t="s">
        <v>485</v>
      </c>
      <c r="J330" s="60">
        <v>1980</v>
      </c>
      <c r="K330" s="40">
        <f t="shared" si="35"/>
        <v>37</v>
      </c>
      <c r="L330" s="24" t="str">
        <f t="shared" si="34"/>
        <v>OK</v>
      </c>
      <c r="M330" s="60" t="s">
        <v>481</v>
      </c>
      <c r="N330"/>
    </row>
    <row r="331" spans="1:14" s="16" customFormat="1" ht="13.5">
      <c r="A331" s="84" t="s">
        <v>1105</v>
      </c>
      <c r="B331" s="80" t="s">
        <v>476</v>
      </c>
      <c r="C331" s="80" t="s">
        <v>923</v>
      </c>
      <c r="D331" s="65" t="s">
        <v>1050</v>
      </c>
      <c r="E331" s="60"/>
      <c r="F331" s="18" t="str">
        <f t="shared" si="36"/>
        <v>む２２</v>
      </c>
      <c r="G331" s="22" t="str">
        <f t="shared" si="33"/>
        <v>中村純子</v>
      </c>
      <c r="H331" s="65" t="s">
        <v>1051</v>
      </c>
      <c r="I331" s="86" t="s">
        <v>485</v>
      </c>
      <c r="J331" s="60">
        <v>1982</v>
      </c>
      <c r="K331" s="40">
        <f t="shared" si="35"/>
        <v>35</v>
      </c>
      <c r="L331" s="24" t="str">
        <f t="shared" si="34"/>
        <v>OK</v>
      </c>
      <c r="M331" s="60" t="s">
        <v>481</v>
      </c>
      <c r="N331"/>
    </row>
    <row r="332" spans="1:14" s="16" customFormat="1" ht="13.5">
      <c r="A332" s="84" t="s">
        <v>1106</v>
      </c>
      <c r="B332" s="80" t="s">
        <v>1107</v>
      </c>
      <c r="C332" s="80" t="s">
        <v>1108</v>
      </c>
      <c r="D332" s="65" t="s">
        <v>1050</v>
      </c>
      <c r="E332" s="60"/>
      <c r="F332" s="18" t="str">
        <f t="shared" si="36"/>
        <v>む２３</v>
      </c>
      <c r="G332" s="22" t="str">
        <f t="shared" si="33"/>
        <v>堀田明子</v>
      </c>
      <c r="H332" s="65" t="s">
        <v>1051</v>
      </c>
      <c r="I332" s="86" t="s">
        <v>485</v>
      </c>
      <c r="J332" s="60">
        <v>1970</v>
      </c>
      <c r="K332" s="40">
        <f t="shared" si="35"/>
        <v>47</v>
      </c>
      <c r="L332" s="24" t="str">
        <f t="shared" si="34"/>
        <v>OK</v>
      </c>
      <c r="M332" s="86" t="s">
        <v>229</v>
      </c>
      <c r="N332"/>
    </row>
    <row r="333" spans="1:14" s="16" customFormat="1" ht="13.5">
      <c r="A333" s="84" t="s">
        <v>147</v>
      </c>
      <c r="B333" s="80" t="s">
        <v>1109</v>
      </c>
      <c r="C333" s="80" t="s">
        <v>1110</v>
      </c>
      <c r="D333" s="65" t="s">
        <v>1050</v>
      </c>
      <c r="E333" s="60"/>
      <c r="F333" s="18" t="str">
        <f t="shared" si="36"/>
        <v>む２４</v>
      </c>
      <c r="G333" s="22" t="str">
        <f t="shared" si="33"/>
        <v>大脇和世</v>
      </c>
      <c r="H333" s="65" t="s">
        <v>1051</v>
      </c>
      <c r="I333" s="86" t="s">
        <v>485</v>
      </c>
      <c r="J333" s="60">
        <v>1970</v>
      </c>
      <c r="K333" s="40">
        <f t="shared" si="35"/>
        <v>47</v>
      </c>
      <c r="L333" s="24" t="str">
        <f t="shared" si="34"/>
        <v>OK</v>
      </c>
      <c r="M333" s="60" t="s">
        <v>887</v>
      </c>
      <c r="N333"/>
    </row>
    <row r="334" spans="1:14" s="16" customFormat="1" ht="13.5">
      <c r="A334" s="84" t="s">
        <v>1111</v>
      </c>
      <c r="B334" s="91" t="s">
        <v>1112</v>
      </c>
      <c r="C334" s="91" t="s">
        <v>1113</v>
      </c>
      <c r="D334" s="65" t="s">
        <v>1050</v>
      </c>
      <c r="E334" s="18"/>
      <c r="F334" s="18" t="str">
        <f t="shared" si="36"/>
        <v>む２５</v>
      </c>
      <c r="G334" s="22" t="str">
        <f t="shared" si="33"/>
        <v>後藤圭介</v>
      </c>
      <c r="H334" s="65" t="s">
        <v>1051</v>
      </c>
      <c r="I334" s="95" t="s">
        <v>463</v>
      </c>
      <c r="J334" s="88">
        <v>1974</v>
      </c>
      <c r="K334" s="40">
        <f t="shared" si="35"/>
        <v>43</v>
      </c>
      <c r="L334" s="24" t="str">
        <f t="shared" si="34"/>
        <v>OK</v>
      </c>
      <c r="M334" s="88" t="s">
        <v>559</v>
      </c>
      <c r="N334"/>
    </row>
    <row r="335" spans="1:14" s="16" customFormat="1" ht="13.5">
      <c r="A335" s="84" t="s">
        <v>1114</v>
      </c>
      <c r="B335" s="91" t="s">
        <v>882</v>
      </c>
      <c r="C335" s="91" t="s">
        <v>1115</v>
      </c>
      <c r="D335" s="65" t="s">
        <v>1050</v>
      </c>
      <c r="E335" s="18"/>
      <c r="F335" s="18" t="str">
        <f t="shared" si="36"/>
        <v>む２６</v>
      </c>
      <c r="G335" s="22" t="str">
        <f t="shared" si="33"/>
        <v>長谷川晃平</v>
      </c>
      <c r="H335" s="65" t="s">
        <v>1051</v>
      </c>
      <c r="I335" s="95" t="s">
        <v>463</v>
      </c>
      <c r="J335" s="88">
        <v>1968</v>
      </c>
      <c r="K335" s="40">
        <f t="shared" si="35"/>
        <v>49</v>
      </c>
      <c r="L335" s="24" t="str">
        <f t="shared" si="34"/>
        <v>OK</v>
      </c>
      <c r="M335" s="88" t="s">
        <v>654</v>
      </c>
      <c r="N335"/>
    </row>
    <row r="336" spans="1:14" s="16" customFormat="1" ht="13.5">
      <c r="A336" s="84" t="s">
        <v>1116</v>
      </c>
      <c r="B336" s="91" t="s">
        <v>1117</v>
      </c>
      <c r="C336" s="91" t="s">
        <v>1118</v>
      </c>
      <c r="D336" s="65" t="s">
        <v>1050</v>
      </c>
      <c r="E336" s="18"/>
      <c r="F336" s="18" t="str">
        <f t="shared" si="36"/>
        <v>む２７</v>
      </c>
      <c r="G336" s="22" t="str">
        <f t="shared" si="33"/>
        <v>原田真稔</v>
      </c>
      <c r="H336" s="65" t="s">
        <v>1051</v>
      </c>
      <c r="I336" s="95" t="s">
        <v>463</v>
      </c>
      <c r="J336" s="88">
        <v>1974</v>
      </c>
      <c r="K336" s="40">
        <f t="shared" si="35"/>
        <v>43</v>
      </c>
      <c r="L336" s="24" t="str">
        <f t="shared" si="34"/>
        <v>OK</v>
      </c>
      <c r="M336" s="88" t="s">
        <v>851</v>
      </c>
      <c r="N336"/>
    </row>
    <row r="337" spans="1:13" ht="13.5">
      <c r="A337" s="84" t="s">
        <v>1119</v>
      </c>
      <c r="B337" s="91" t="s">
        <v>1120</v>
      </c>
      <c r="C337" s="91" t="s">
        <v>1121</v>
      </c>
      <c r="D337" s="65" t="s">
        <v>1050</v>
      </c>
      <c r="E337" s="18"/>
      <c r="F337" s="18" t="str">
        <f t="shared" si="36"/>
        <v>む２８</v>
      </c>
      <c r="G337" s="22" t="str">
        <f t="shared" si="33"/>
        <v>池内伸介</v>
      </c>
      <c r="H337" s="65" t="s">
        <v>1051</v>
      </c>
      <c r="I337" s="95" t="s">
        <v>463</v>
      </c>
      <c r="J337" s="88">
        <v>1983</v>
      </c>
      <c r="K337" s="40">
        <f t="shared" si="35"/>
        <v>34</v>
      </c>
      <c r="L337" s="24" t="str">
        <f t="shared" si="34"/>
        <v>OK</v>
      </c>
      <c r="M337" s="88" t="s">
        <v>654</v>
      </c>
    </row>
    <row r="338" spans="1:14" s="16" customFormat="1" ht="13.5">
      <c r="A338" s="84" t="s">
        <v>1122</v>
      </c>
      <c r="B338" s="91" t="s">
        <v>565</v>
      </c>
      <c r="C338" s="91" t="s">
        <v>1123</v>
      </c>
      <c r="D338" s="65" t="s">
        <v>1050</v>
      </c>
      <c r="E338" s="18"/>
      <c r="F338" s="18" t="str">
        <f t="shared" si="36"/>
        <v>む２９</v>
      </c>
      <c r="G338" s="22" t="str">
        <f t="shared" si="33"/>
        <v>藤田彰</v>
      </c>
      <c r="H338" s="65" t="s">
        <v>1051</v>
      </c>
      <c r="I338" s="95" t="s">
        <v>463</v>
      </c>
      <c r="J338" s="88">
        <v>1981</v>
      </c>
      <c r="K338" s="40">
        <f t="shared" si="35"/>
        <v>36</v>
      </c>
      <c r="L338" s="24" t="str">
        <f t="shared" si="34"/>
        <v>OK</v>
      </c>
      <c r="M338" s="88" t="s">
        <v>654</v>
      </c>
      <c r="N338"/>
    </row>
    <row r="339" spans="1:14" s="16" customFormat="1" ht="13.5">
      <c r="A339" s="84" t="s">
        <v>1124</v>
      </c>
      <c r="B339" s="91" t="s">
        <v>1125</v>
      </c>
      <c r="C339" s="91" t="s">
        <v>1126</v>
      </c>
      <c r="D339" s="65" t="s">
        <v>1050</v>
      </c>
      <c r="E339" s="18"/>
      <c r="F339" s="18" t="str">
        <f t="shared" si="36"/>
        <v>む３０</v>
      </c>
      <c r="G339" s="22" t="str">
        <f t="shared" si="33"/>
        <v>岩田光央</v>
      </c>
      <c r="H339" s="65" t="s">
        <v>1051</v>
      </c>
      <c r="I339" s="95" t="s">
        <v>463</v>
      </c>
      <c r="J339" s="88">
        <v>1985</v>
      </c>
      <c r="K339" s="40">
        <f t="shared" si="35"/>
        <v>32</v>
      </c>
      <c r="L339" s="24" t="str">
        <f t="shared" si="34"/>
        <v>OK</v>
      </c>
      <c r="M339" s="88" t="s">
        <v>471</v>
      </c>
      <c r="N339"/>
    </row>
    <row r="340" spans="1:14" ht="13.5">
      <c r="A340" s="84" t="s">
        <v>1127</v>
      </c>
      <c r="B340" s="92" t="s">
        <v>1128</v>
      </c>
      <c r="C340" s="92" t="s">
        <v>1129</v>
      </c>
      <c r="D340" s="65" t="s">
        <v>1050</v>
      </c>
      <c r="F340" s="18" t="str">
        <f t="shared" si="36"/>
        <v>む３１</v>
      </c>
      <c r="G340" s="22" t="str">
        <f t="shared" si="33"/>
        <v>三神秀嗣</v>
      </c>
      <c r="H340" s="65" t="s">
        <v>1051</v>
      </c>
      <c r="I340" s="95" t="s">
        <v>463</v>
      </c>
      <c r="J340" s="96">
        <v>1982</v>
      </c>
      <c r="K340" s="40">
        <f t="shared" si="35"/>
        <v>35</v>
      </c>
      <c r="L340" s="24" t="str">
        <f t="shared" si="34"/>
        <v>OK</v>
      </c>
      <c r="M340" s="65" t="s">
        <v>851</v>
      </c>
      <c r="N340"/>
    </row>
    <row r="341" spans="1:14" ht="13.5">
      <c r="A341" s="84" t="s">
        <v>1130</v>
      </c>
      <c r="B341" s="93" t="s">
        <v>473</v>
      </c>
      <c r="C341" s="93" t="s">
        <v>1131</v>
      </c>
      <c r="D341" s="65" t="s">
        <v>1050</v>
      </c>
      <c r="F341" s="18" t="str">
        <f t="shared" si="36"/>
        <v>む３２</v>
      </c>
      <c r="G341" s="22" t="str">
        <f t="shared" si="33"/>
        <v>佐藤庸子</v>
      </c>
      <c r="H341" s="65" t="s">
        <v>1051</v>
      </c>
      <c r="I341" s="63" t="s">
        <v>485</v>
      </c>
      <c r="J341" s="96">
        <v>1978</v>
      </c>
      <c r="K341" s="40">
        <f t="shared" si="35"/>
        <v>39</v>
      </c>
      <c r="L341" s="24" t="str">
        <f t="shared" si="34"/>
        <v>OK</v>
      </c>
      <c r="M341" s="63" t="s">
        <v>229</v>
      </c>
      <c r="N341"/>
    </row>
    <row r="342" spans="1:14" ht="13.5">
      <c r="A342" s="84" t="s">
        <v>1132</v>
      </c>
      <c r="B342" s="92" t="s">
        <v>928</v>
      </c>
      <c r="C342" s="92" t="s">
        <v>966</v>
      </c>
      <c r="D342" s="65" t="s">
        <v>1050</v>
      </c>
      <c r="F342" s="18" t="str">
        <f t="shared" si="36"/>
        <v>む３３</v>
      </c>
      <c r="G342" s="22" t="str">
        <f t="shared" si="33"/>
        <v>遠崎大樹</v>
      </c>
      <c r="H342" s="65" t="s">
        <v>1051</v>
      </c>
      <c r="I342" s="65" t="s">
        <v>463</v>
      </c>
      <c r="J342" s="96">
        <v>1985</v>
      </c>
      <c r="K342" s="40">
        <f t="shared" si="35"/>
        <v>32</v>
      </c>
      <c r="L342" s="24" t="str">
        <f t="shared" si="34"/>
        <v>OK</v>
      </c>
      <c r="M342" s="65" t="s">
        <v>654</v>
      </c>
      <c r="N342"/>
    </row>
    <row r="343" spans="1:14" ht="13.5">
      <c r="A343" s="84" t="s">
        <v>1133</v>
      </c>
      <c r="B343" s="93" t="s">
        <v>1134</v>
      </c>
      <c r="C343" s="93" t="s">
        <v>1135</v>
      </c>
      <c r="D343" s="65" t="s">
        <v>1050</v>
      </c>
      <c r="F343" s="18" t="str">
        <f t="shared" si="36"/>
        <v>む３４</v>
      </c>
      <c r="G343" s="22" t="str">
        <f t="shared" si="33"/>
        <v>村田朋子</v>
      </c>
      <c r="H343" s="65" t="s">
        <v>1051</v>
      </c>
      <c r="I343" s="63" t="s">
        <v>485</v>
      </c>
      <c r="J343" s="96">
        <v>1959</v>
      </c>
      <c r="K343" s="40">
        <f t="shared" si="35"/>
        <v>58</v>
      </c>
      <c r="L343" s="24" t="str">
        <f t="shared" si="34"/>
        <v>OK</v>
      </c>
      <c r="M343" s="63" t="s">
        <v>229</v>
      </c>
      <c r="N343"/>
    </row>
    <row r="344" spans="1:14" ht="13.5">
      <c r="A344" s="84" t="s">
        <v>198</v>
      </c>
      <c r="B344" s="93" t="s">
        <v>1066</v>
      </c>
      <c r="C344" s="93" t="s">
        <v>1136</v>
      </c>
      <c r="D344" s="65" t="s">
        <v>1050</v>
      </c>
      <c r="F344" s="18" t="str">
        <f t="shared" si="36"/>
        <v>む３５</v>
      </c>
      <c r="G344" s="22" t="str">
        <f t="shared" si="33"/>
        <v>杉山あずさ</v>
      </c>
      <c r="H344" s="65" t="s">
        <v>1051</v>
      </c>
      <c r="I344" s="63" t="s">
        <v>485</v>
      </c>
      <c r="J344" s="96">
        <v>1978</v>
      </c>
      <c r="K344" s="40">
        <f t="shared" si="35"/>
        <v>39</v>
      </c>
      <c r="L344" s="24" t="str">
        <f t="shared" si="34"/>
        <v>OK</v>
      </c>
      <c r="M344" s="60" t="s">
        <v>991</v>
      </c>
      <c r="N344"/>
    </row>
    <row r="345" spans="1:14" ht="13.5">
      <c r="A345" s="84" t="s">
        <v>192</v>
      </c>
      <c r="B345" s="93" t="s">
        <v>804</v>
      </c>
      <c r="C345" s="74" t="s">
        <v>1137</v>
      </c>
      <c r="D345" s="65" t="s">
        <v>1050</v>
      </c>
      <c r="E345" s="94"/>
      <c r="F345" s="18" t="str">
        <f t="shared" si="36"/>
        <v>む３６</v>
      </c>
      <c r="G345" s="22" t="str">
        <f t="shared" si="33"/>
        <v>西村文代</v>
      </c>
      <c r="H345" s="65" t="s">
        <v>1051</v>
      </c>
      <c r="I345" s="63" t="s">
        <v>485</v>
      </c>
      <c r="J345" s="49">
        <v>1964</v>
      </c>
      <c r="K345" s="40">
        <f t="shared" si="35"/>
        <v>53</v>
      </c>
      <c r="L345" s="24" t="str">
        <f t="shared" si="34"/>
        <v>OK</v>
      </c>
      <c r="M345" s="60" t="s">
        <v>464</v>
      </c>
      <c r="N345"/>
    </row>
    <row r="346" spans="1:14" ht="13.5">
      <c r="A346" s="84" t="s">
        <v>202</v>
      </c>
      <c r="B346" s="74" t="s">
        <v>1134</v>
      </c>
      <c r="C346" s="74" t="s">
        <v>1138</v>
      </c>
      <c r="D346" s="65" t="s">
        <v>1050</v>
      </c>
      <c r="E346" s="94"/>
      <c r="F346" s="18" t="str">
        <f t="shared" si="36"/>
        <v>む３７</v>
      </c>
      <c r="G346" s="22" t="str">
        <f t="shared" si="33"/>
        <v>村田彩子</v>
      </c>
      <c r="H346" s="65" t="s">
        <v>1051</v>
      </c>
      <c r="I346" s="63" t="s">
        <v>485</v>
      </c>
      <c r="J346" s="49">
        <v>1968</v>
      </c>
      <c r="K346" s="40">
        <f t="shared" si="35"/>
        <v>49</v>
      </c>
      <c r="L346" s="24" t="str">
        <f t="shared" si="34"/>
        <v>OK</v>
      </c>
      <c r="M346" s="49" t="s">
        <v>492</v>
      </c>
      <c r="N346"/>
    </row>
    <row r="347" spans="1:14" ht="13.5">
      <c r="A347" s="84" t="s">
        <v>145</v>
      </c>
      <c r="B347" s="74" t="s">
        <v>1139</v>
      </c>
      <c r="C347" s="93" t="s">
        <v>1131</v>
      </c>
      <c r="D347" s="65" t="s">
        <v>1050</v>
      </c>
      <c r="E347" s="94"/>
      <c r="F347" s="18" t="str">
        <f t="shared" si="36"/>
        <v>む３８</v>
      </c>
      <c r="G347" s="22" t="str">
        <f t="shared" si="33"/>
        <v>村川庸子</v>
      </c>
      <c r="H347" s="65" t="s">
        <v>1051</v>
      </c>
      <c r="I347" s="63" t="s">
        <v>485</v>
      </c>
      <c r="J347" s="49">
        <v>1969</v>
      </c>
      <c r="K347" s="40">
        <f t="shared" si="35"/>
        <v>48</v>
      </c>
      <c r="L347" s="24" t="str">
        <f t="shared" si="34"/>
        <v>OK</v>
      </c>
      <c r="M347" s="49" t="s">
        <v>887</v>
      </c>
      <c r="N347"/>
    </row>
    <row r="348" spans="1:14" ht="13.5">
      <c r="A348" s="84" t="s">
        <v>1140</v>
      </c>
      <c r="B348" s="49" t="s">
        <v>891</v>
      </c>
      <c r="C348" s="49" t="s">
        <v>1141</v>
      </c>
      <c r="D348" s="65" t="s">
        <v>1050</v>
      </c>
      <c r="E348" s="49"/>
      <c r="F348" s="18" t="str">
        <f t="shared" si="36"/>
        <v>む３９</v>
      </c>
      <c r="G348" s="22" t="str">
        <f t="shared" si="33"/>
        <v>藤井洋平</v>
      </c>
      <c r="H348" s="65" t="s">
        <v>1051</v>
      </c>
      <c r="I348" s="49" t="s">
        <v>463</v>
      </c>
      <c r="J348" s="49">
        <v>1991</v>
      </c>
      <c r="K348" s="40">
        <f t="shared" si="35"/>
        <v>26</v>
      </c>
      <c r="L348" s="24" t="str">
        <f t="shared" si="34"/>
        <v>OK</v>
      </c>
      <c r="M348" s="74" t="s">
        <v>229</v>
      </c>
      <c r="N348"/>
    </row>
    <row r="349" spans="1:14" ht="13.5">
      <c r="A349" s="84" t="s">
        <v>1142</v>
      </c>
      <c r="B349" s="49" t="s">
        <v>1143</v>
      </c>
      <c r="C349" s="49" t="s">
        <v>1144</v>
      </c>
      <c r="D349" s="65" t="s">
        <v>1050</v>
      </c>
      <c r="E349" s="49"/>
      <c r="F349" s="18" t="str">
        <f t="shared" si="36"/>
        <v>む４０</v>
      </c>
      <c r="G349" s="22" t="str">
        <f t="shared" si="33"/>
        <v>田淵敏史</v>
      </c>
      <c r="H349" s="65" t="s">
        <v>1051</v>
      </c>
      <c r="I349" s="49" t="s">
        <v>463</v>
      </c>
      <c r="J349" s="49">
        <v>1991</v>
      </c>
      <c r="K349" s="40">
        <f t="shared" si="35"/>
        <v>26</v>
      </c>
      <c r="L349" s="24" t="str">
        <f t="shared" si="34"/>
        <v>OK</v>
      </c>
      <c r="M349" s="74" t="s">
        <v>229</v>
      </c>
      <c r="N349"/>
    </row>
    <row r="350" spans="1:14" ht="13.5">
      <c r="A350" s="84" t="s">
        <v>1145</v>
      </c>
      <c r="B350" s="49" t="s">
        <v>1146</v>
      </c>
      <c r="C350" s="49" t="s">
        <v>1147</v>
      </c>
      <c r="D350" s="65" t="s">
        <v>1050</v>
      </c>
      <c r="E350" s="49"/>
      <c r="F350" s="18" t="str">
        <f t="shared" si="36"/>
        <v>む４１</v>
      </c>
      <c r="G350" s="22" t="str">
        <f t="shared" si="33"/>
        <v>穐山  航</v>
      </c>
      <c r="H350" s="65" t="s">
        <v>1051</v>
      </c>
      <c r="I350" s="49" t="s">
        <v>463</v>
      </c>
      <c r="J350" s="49">
        <v>1989</v>
      </c>
      <c r="K350" s="40">
        <f t="shared" si="35"/>
        <v>28</v>
      </c>
      <c r="L350" s="24" t="str">
        <f t="shared" si="34"/>
        <v>OK</v>
      </c>
      <c r="M350" s="74" t="s">
        <v>229</v>
      </c>
      <c r="N350"/>
    </row>
    <row r="351" spans="1:14" ht="13.5">
      <c r="A351" s="84" t="s">
        <v>1148</v>
      </c>
      <c r="B351" s="49" t="s">
        <v>804</v>
      </c>
      <c r="C351" s="49" t="s">
        <v>1149</v>
      </c>
      <c r="D351" s="65" t="s">
        <v>1050</v>
      </c>
      <c r="E351" s="94"/>
      <c r="F351" s="18" t="str">
        <f t="shared" si="36"/>
        <v>む４２</v>
      </c>
      <c r="G351" s="22" t="str">
        <f t="shared" si="33"/>
        <v>西村国太郎</v>
      </c>
      <c r="H351" s="65" t="s">
        <v>1051</v>
      </c>
      <c r="I351" s="49" t="s">
        <v>463</v>
      </c>
      <c r="J351" s="49">
        <v>1942</v>
      </c>
      <c r="K351" s="40">
        <f t="shared" si="35"/>
        <v>75</v>
      </c>
      <c r="L351" s="24" t="str">
        <f t="shared" si="34"/>
        <v>OK</v>
      </c>
      <c r="M351" s="74" t="s">
        <v>229</v>
      </c>
      <c r="N351"/>
    </row>
    <row r="352" spans="1:14" ht="13.5">
      <c r="A352" s="84" t="s">
        <v>200</v>
      </c>
      <c r="B352" s="74" t="s">
        <v>1150</v>
      </c>
      <c r="C352" s="74" t="s">
        <v>1151</v>
      </c>
      <c r="D352" s="65" t="s">
        <v>1050</v>
      </c>
      <c r="E352" s="79"/>
      <c r="F352" s="18" t="str">
        <f t="shared" si="36"/>
        <v>む４３</v>
      </c>
      <c r="G352" s="49" t="s">
        <v>1152</v>
      </c>
      <c r="H352" s="65" t="s">
        <v>1051</v>
      </c>
      <c r="I352" s="49" t="s">
        <v>485</v>
      </c>
      <c r="J352" s="49">
        <v>1994</v>
      </c>
      <c r="K352" s="40">
        <f t="shared" si="35"/>
        <v>23</v>
      </c>
      <c r="L352" s="24" t="str">
        <f t="shared" si="34"/>
        <v>OK</v>
      </c>
      <c r="M352" s="49" t="s">
        <v>654</v>
      </c>
      <c r="N352"/>
    </row>
    <row r="353" spans="1:13" ht="13.5">
      <c r="A353" s="84" t="s">
        <v>1153</v>
      </c>
      <c r="B353" s="74" t="s">
        <v>713</v>
      </c>
      <c r="C353" s="74" t="s">
        <v>1154</v>
      </c>
      <c r="D353" s="65" t="s">
        <v>1050</v>
      </c>
      <c r="E353" s="79"/>
      <c r="F353" s="18" t="str">
        <f t="shared" si="36"/>
        <v>む４４</v>
      </c>
      <c r="G353" s="49" t="s">
        <v>1155</v>
      </c>
      <c r="H353" s="65" t="s">
        <v>1051</v>
      </c>
      <c r="I353" s="49" t="s">
        <v>485</v>
      </c>
      <c r="J353" s="49">
        <v>1970</v>
      </c>
      <c r="K353" s="40">
        <f t="shared" si="35"/>
        <v>47</v>
      </c>
      <c r="L353" s="24" t="str">
        <f t="shared" si="34"/>
        <v>OK</v>
      </c>
      <c r="M353" s="49" t="s">
        <v>464</v>
      </c>
    </row>
    <row r="354" spans="1:13" ht="13.5">
      <c r="A354" s="84" t="s">
        <v>199</v>
      </c>
      <c r="B354" s="49" t="s">
        <v>1066</v>
      </c>
      <c r="C354" s="49" t="s">
        <v>1156</v>
      </c>
      <c r="D354" s="65" t="s">
        <v>1050</v>
      </c>
      <c r="E354" s="94"/>
      <c r="F354" s="18" t="str">
        <f t="shared" si="36"/>
        <v>む４５</v>
      </c>
      <c r="G354" s="49" t="s">
        <v>1157</v>
      </c>
      <c r="H354" s="65" t="s">
        <v>1051</v>
      </c>
      <c r="I354" s="49" t="s">
        <v>463</v>
      </c>
      <c r="J354" s="49">
        <v>2004</v>
      </c>
      <c r="K354" s="40">
        <f t="shared" si="35"/>
        <v>13</v>
      </c>
      <c r="L354" s="24" t="str">
        <f t="shared" si="34"/>
        <v>OK</v>
      </c>
      <c r="M354" s="49" t="s">
        <v>991</v>
      </c>
    </row>
    <row r="355" spans="1:13" ht="13.5">
      <c r="A355" s="84" t="s">
        <v>1158</v>
      </c>
      <c r="B355" s="92" t="s">
        <v>1159</v>
      </c>
      <c r="C355" s="92" t="s">
        <v>1160</v>
      </c>
      <c r="D355" s="65" t="s">
        <v>1050</v>
      </c>
      <c r="E355" s="22"/>
      <c r="F355" s="18" t="str">
        <f t="shared" si="36"/>
        <v>む４６</v>
      </c>
      <c r="G355" s="22" t="s">
        <v>1161</v>
      </c>
      <c r="H355" s="65" t="s">
        <v>1051</v>
      </c>
      <c r="I355" s="49" t="s">
        <v>463</v>
      </c>
      <c r="J355" s="96">
        <v>1990</v>
      </c>
      <c r="K355" s="40">
        <f t="shared" si="35"/>
        <v>27</v>
      </c>
      <c r="L355" s="24" t="str">
        <f t="shared" si="34"/>
        <v>OK</v>
      </c>
      <c r="M355" s="63" t="s">
        <v>229</v>
      </c>
    </row>
    <row r="356" spans="1:13" ht="13.5">
      <c r="A356" s="84" t="s">
        <v>1162</v>
      </c>
      <c r="B356" s="92" t="s">
        <v>1163</v>
      </c>
      <c r="C356" s="92" t="s">
        <v>1164</v>
      </c>
      <c r="D356" s="65" t="s">
        <v>1050</v>
      </c>
      <c r="E356" s="22"/>
      <c r="F356" s="18" t="str">
        <f t="shared" si="36"/>
        <v>む４７</v>
      </c>
      <c r="G356" s="22" t="s">
        <v>1165</v>
      </c>
      <c r="H356" s="65" t="s">
        <v>1051</v>
      </c>
      <c r="I356" s="49" t="s">
        <v>463</v>
      </c>
      <c r="J356" s="96">
        <v>1992</v>
      </c>
      <c r="K356" s="40">
        <f t="shared" si="35"/>
        <v>25</v>
      </c>
      <c r="L356" s="24" t="str">
        <f t="shared" si="34"/>
        <v>OK</v>
      </c>
      <c r="M356" s="63" t="s">
        <v>229</v>
      </c>
    </row>
    <row r="357" spans="1:13" ht="13.5">
      <c r="A357" s="84" t="s">
        <v>201</v>
      </c>
      <c r="B357" s="11" t="s">
        <v>1166</v>
      </c>
      <c r="C357" s="11" t="s">
        <v>1167</v>
      </c>
      <c r="D357" s="65" t="s">
        <v>1050</v>
      </c>
      <c r="F357" s="18" t="str">
        <f t="shared" si="36"/>
        <v>む４８</v>
      </c>
      <c r="G357" s="22" t="s">
        <v>1168</v>
      </c>
      <c r="H357" s="65" t="s">
        <v>1051</v>
      </c>
      <c r="I357" s="49" t="s">
        <v>463</v>
      </c>
      <c r="J357" s="95">
        <v>1986</v>
      </c>
      <c r="K357" s="40">
        <f t="shared" si="35"/>
        <v>31</v>
      </c>
      <c r="L357" s="24" t="str">
        <f t="shared" si="34"/>
        <v>OK</v>
      </c>
      <c r="M357" s="65" t="s">
        <v>492</v>
      </c>
    </row>
    <row r="358" spans="1:13" ht="13.5">
      <c r="A358" s="84" t="s">
        <v>1169</v>
      </c>
      <c r="B358" s="37" t="s">
        <v>1170</v>
      </c>
      <c r="C358" s="37" t="s">
        <v>1171</v>
      </c>
      <c r="D358" s="65" t="s">
        <v>1050</v>
      </c>
      <c r="F358" s="18" t="str">
        <f t="shared" si="36"/>
        <v>む４９</v>
      </c>
      <c r="G358" s="22" t="s">
        <v>1172</v>
      </c>
      <c r="H358" s="65" t="s">
        <v>1051</v>
      </c>
      <c r="I358" s="74" t="s">
        <v>485</v>
      </c>
      <c r="J358" s="95">
        <v>1996</v>
      </c>
      <c r="K358" s="40">
        <f t="shared" si="35"/>
        <v>21</v>
      </c>
      <c r="L358" s="24" t="str">
        <f t="shared" si="34"/>
        <v>OK</v>
      </c>
      <c r="M358" s="65" t="s">
        <v>643</v>
      </c>
    </row>
    <row r="359" spans="1:12" ht="13.5">
      <c r="A359" s="84"/>
      <c r="D359" s="65" t="s">
        <v>1050</v>
      </c>
      <c r="F359" s="18"/>
      <c r="K359" s="40">
        <f t="shared" si="35"/>
      </c>
      <c r="L359" s="24">
        <f t="shared" si="34"/>
      </c>
    </row>
    <row r="360" spans="1:14" s="17" customFormat="1" ht="13.5">
      <c r="A360" s="84"/>
      <c r="B360"/>
      <c r="C360"/>
      <c r="D360"/>
      <c r="E360"/>
      <c r="F360" s="18"/>
      <c r="G360"/>
      <c r="H360"/>
      <c r="I360"/>
      <c r="J360"/>
      <c r="K360"/>
      <c r="L360" s="24">
        <f t="shared" si="34"/>
      </c>
      <c r="M360"/>
      <c r="N360"/>
    </row>
    <row r="361" spans="1:14" s="17" customFormat="1" ht="13.5">
      <c r="A361" s="84"/>
      <c r="B361"/>
      <c r="C361"/>
      <c r="D361"/>
      <c r="E361"/>
      <c r="F361" s="18"/>
      <c r="G361"/>
      <c r="H361"/>
      <c r="I361"/>
      <c r="J361"/>
      <c r="K361"/>
      <c r="L361" s="24">
        <f t="shared" si="34"/>
      </c>
      <c r="M361"/>
      <c r="N361"/>
    </row>
    <row r="362" spans="1:12" ht="13.5">
      <c r="A362" s="84"/>
      <c r="F362" s="18"/>
      <c r="L362" s="24">
        <f t="shared" si="34"/>
      </c>
    </row>
    <row r="363" spans="2:13" ht="13.5">
      <c r="B363" s="92"/>
      <c r="C363" s="92"/>
      <c r="D363" s="65"/>
      <c r="E363" s="22"/>
      <c r="G363" s="22"/>
      <c r="H363" s="65"/>
      <c r="I363" s="65"/>
      <c r="J363" s="96"/>
      <c r="K363" s="40">
        <f aca="true" t="shared" si="37" ref="K363:K374">IF(J363="","",(2017-J363))</f>
      </c>
      <c r="L363" s="24">
        <f t="shared" si="34"/>
      </c>
      <c r="M363" s="65"/>
    </row>
    <row r="364" spans="2:13" ht="13.5">
      <c r="B364" s="92"/>
      <c r="C364" s="92"/>
      <c r="D364" s="65"/>
      <c r="E364" s="22"/>
      <c r="G364" s="22"/>
      <c r="H364" s="65"/>
      <c r="I364" s="65"/>
      <c r="J364" s="96"/>
      <c r="K364" s="40">
        <f t="shared" si="37"/>
      </c>
      <c r="L364" s="24">
        <f t="shared" si="34"/>
      </c>
      <c r="M364" s="65"/>
    </row>
    <row r="365" spans="2:13" ht="13.5">
      <c r="B365" s="92"/>
      <c r="C365" s="92"/>
      <c r="D365" s="65"/>
      <c r="E365" s="22"/>
      <c r="G365" s="22"/>
      <c r="H365" s="65"/>
      <c r="I365" s="65"/>
      <c r="J365" s="96"/>
      <c r="K365" s="40">
        <f t="shared" si="37"/>
      </c>
      <c r="L365" s="24">
        <f t="shared" si="34"/>
      </c>
      <c r="M365" s="65"/>
    </row>
    <row r="366" spans="2:13" ht="13.5">
      <c r="B366" s="92"/>
      <c r="C366" s="92"/>
      <c r="D366" s="65"/>
      <c r="E366" s="22"/>
      <c r="G366" s="22"/>
      <c r="H366" s="65"/>
      <c r="I366" s="65"/>
      <c r="J366" s="96"/>
      <c r="K366" s="40">
        <f t="shared" si="37"/>
      </c>
      <c r="L366" s="24">
        <f t="shared" si="34"/>
      </c>
      <c r="M366" s="65"/>
    </row>
    <row r="367" spans="2:13" ht="13.5">
      <c r="B367" s="92"/>
      <c r="C367" s="92"/>
      <c r="D367" s="65"/>
      <c r="E367" s="22"/>
      <c r="G367" s="22"/>
      <c r="H367" s="65"/>
      <c r="I367" s="65"/>
      <c r="J367" s="96"/>
      <c r="K367" s="40">
        <f t="shared" si="37"/>
      </c>
      <c r="L367" s="24">
        <f t="shared" si="34"/>
      </c>
      <c r="M367" s="65"/>
    </row>
    <row r="368" spans="2:13" ht="13.5">
      <c r="B368" s="22"/>
      <c r="C368" s="22"/>
      <c r="D368" s="22"/>
      <c r="E368" s="22"/>
      <c r="G368" s="22"/>
      <c r="H368" s="22"/>
      <c r="I368" s="26"/>
      <c r="J368" s="41"/>
      <c r="K368" s="40">
        <f t="shared" si="37"/>
      </c>
      <c r="L368" s="24">
        <f t="shared" si="34"/>
      </c>
      <c r="M368" s="1"/>
    </row>
    <row r="369" spans="4:12" s="10" customFormat="1" ht="13.5">
      <c r="D369" s="940" t="s">
        <v>1173</v>
      </c>
      <c r="E369" s="940"/>
      <c r="F369" s="940"/>
      <c r="G369" s="940"/>
      <c r="H369" s="10" t="s">
        <v>1174</v>
      </c>
      <c r="K369" s="40">
        <f t="shared" si="37"/>
      </c>
      <c r="L369" s="24">
        <f t="shared" si="34"/>
      </c>
    </row>
    <row r="370" spans="6:12" s="10" customFormat="1" ht="13.5">
      <c r="F370" s="18"/>
      <c r="K370" s="40">
        <f t="shared" si="37"/>
      </c>
      <c r="L370" s="24">
        <f t="shared" si="34"/>
      </c>
    </row>
    <row r="371" spans="2:12" s="10" customFormat="1" ht="13.5">
      <c r="B371" s="940" t="s">
        <v>1175</v>
      </c>
      <c r="C371" s="940"/>
      <c r="D371" s="940"/>
      <c r="F371" s="18"/>
      <c r="G371" s="10" t="s">
        <v>454</v>
      </c>
      <c r="H371" s="10" t="s">
        <v>455</v>
      </c>
      <c r="K371" s="40">
        <f t="shared" si="37"/>
      </c>
      <c r="L371" s="24"/>
    </row>
    <row r="372" spans="2:12" s="10" customFormat="1" ht="13.5">
      <c r="B372" s="940"/>
      <c r="C372" s="940"/>
      <c r="D372" s="940"/>
      <c r="F372" s="18"/>
      <c r="G372" s="21">
        <f>COUNTIF($M$376:$M$405,"東近江市")</f>
        <v>5</v>
      </c>
      <c r="H372" s="939">
        <f>(G372/RIGHT(A405,2))</f>
        <v>0.16666666666666666</v>
      </c>
      <c r="I372" s="939" t="e">
        <f>(H372/RIGHT(B419,2))</f>
        <v>#VALUE!</v>
      </c>
      <c r="K372" s="40">
        <f t="shared" si="37"/>
      </c>
      <c r="L372" s="24"/>
    </row>
    <row r="373" spans="6:12" s="10" customFormat="1" ht="13.5">
      <c r="F373" s="18"/>
      <c r="K373" s="40">
        <f t="shared" si="37"/>
      </c>
      <c r="L373" s="24">
        <f aca="true" t="shared" si="38" ref="L373:L436">IF(G373="","",IF(COUNTIF($G$5:$G$537,G373)&gt;1,"2重登録","OK"))</f>
      </c>
    </row>
    <row r="374" spans="2:12" s="10" customFormat="1" ht="13.5">
      <c r="B374" s="10" t="s">
        <v>1176</v>
      </c>
      <c r="F374" s="18"/>
      <c r="K374" s="40">
        <f t="shared" si="37"/>
      </c>
      <c r="L374" s="24">
        <f t="shared" si="38"/>
      </c>
    </row>
    <row r="375" spans="2:12" s="10" customFormat="1" ht="13.5">
      <c r="B375" s="10" t="s">
        <v>1177</v>
      </c>
      <c r="F375" s="18"/>
      <c r="J375" s="10" t="s">
        <v>1178</v>
      </c>
      <c r="K375" s="40"/>
      <c r="L375" s="24">
        <f t="shared" si="38"/>
      </c>
    </row>
    <row r="376" spans="1:13" s="10" customFormat="1" ht="13.5">
      <c r="A376" s="10" t="s">
        <v>1179</v>
      </c>
      <c r="B376" s="10" t="s">
        <v>1180</v>
      </c>
      <c r="C376" s="10" t="s">
        <v>1181</v>
      </c>
      <c r="D376" s="10" t="s">
        <v>1176</v>
      </c>
      <c r="F376" s="18" t="str">
        <f t="shared" si="36"/>
        <v>ぷ０１</v>
      </c>
      <c r="G376" s="22" t="str">
        <f aca="true" t="shared" si="39" ref="G376:G405">B376&amp;C376</f>
        <v>大林 久</v>
      </c>
      <c r="H376" s="10" t="s">
        <v>1177</v>
      </c>
      <c r="I376" s="10" t="s">
        <v>463</v>
      </c>
      <c r="J376" s="10">
        <v>1938</v>
      </c>
      <c r="K376" s="40">
        <f aca="true" t="shared" si="40" ref="K376:K405">IF(J376="","",(2017-J376))</f>
        <v>79</v>
      </c>
      <c r="L376" s="24" t="str">
        <f t="shared" si="38"/>
        <v>OK</v>
      </c>
      <c r="M376" s="10" t="s">
        <v>492</v>
      </c>
    </row>
    <row r="377" spans="1:13" s="10" customFormat="1" ht="13.5">
      <c r="A377" s="10" t="s">
        <v>1182</v>
      </c>
      <c r="B377" s="10" t="s">
        <v>940</v>
      </c>
      <c r="C377" s="10" t="s">
        <v>1183</v>
      </c>
      <c r="D377" s="10" t="s">
        <v>1176</v>
      </c>
      <c r="F377" s="18" t="str">
        <f t="shared" si="36"/>
        <v>ぷ０２</v>
      </c>
      <c r="G377" s="22" t="str">
        <f t="shared" si="39"/>
        <v>高田洋治</v>
      </c>
      <c r="H377" s="10" t="s">
        <v>1177</v>
      </c>
      <c r="I377" s="10" t="s">
        <v>463</v>
      </c>
      <c r="J377" s="10">
        <v>1942</v>
      </c>
      <c r="K377" s="40">
        <f t="shared" si="40"/>
        <v>75</v>
      </c>
      <c r="L377" s="24" t="str">
        <f t="shared" si="38"/>
        <v>OK</v>
      </c>
      <c r="M377" s="10" t="s">
        <v>492</v>
      </c>
    </row>
    <row r="378" spans="1:13" s="10" customFormat="1" ht="13.5">
      <c r="A378" s="10" t="s">
        <v>1184</v>
      </c>
      <c r="B378" s="10" t="s">
        <v>1185</v>
      </c>
      <c r="C378" s="10" t="s">
        <v>1186</v>
      </c>
      <c r="D378" s="10" t="s">
        <v>1176</v>
      </c>
      <c r="F378" s="18" t="str">
        <f t="shared" si="36"/>
        <v>ぷ０３</v>
      </c>
      <c r="G378" s="22" t="str">
        <f t="shared" si="39"/>
        <v>中野潤</v>
      </c>
      <c r="H378" s="10" t="s">
        <v>1177</v>
      </c>
      <c r="I378" s="10" t="s">
        <v>463</v>
      </c>
      <c r="J378" s="10">
        <v>1948</v>
      </c>
      <c r="K378" s="40">
        <f t="shared" si="40"/>
        <v>69</v>
      </c>
      <c r="L378" s="24" t="str">
        <f t="shared" si="38"/>
        <v>OK</v>
      </c>
      <c r="M378" s="10" t="s">
        <v>559</v>
      </c>
    </row>
    <row r="379" spans="1:13" s="10" customFormat="1" ht="13.5">
      <c r="A379" s="10" t="s">
        <v>1187</v>
      </c>
      <c r="B379" s="10" t="s">
        <v>1185</v>
      </c>
      <c r="C379" s="10" t="s">
        <v>524</v>
      </c>
      <c r="D379" s="10" t="s">
        <v>1176</v>
      </c>
      <c r="F379" s="18" t="str">
        <f t="shared" si="36"/>
        <v>ぷ０４</v>
      </c>
      <c r="G379" s="22" t="str">
        <f t="shared" si="39"/>
        <v>中野哲也</v>
      </c>
      <c r="H379" s="10" t="s">
        <v>1177</v>
      </c>
      <c r="I379" s="10" t="s">
        <v>463</v>
      </c>
      <c r="J379" s="10">
        <v>1947</v>
      </c>
      <c r="K379" s="40">
        <f t="shared" si="40"/>
        <v>70</v>
      </c>
      <c r="L379" s="24" t="str">
        <f t="shared" si="38"/>
        <v>OK</v>
      </c>
      <c r="M379" s="10" t="s">
        <v>492</v>
      </c>
    </row>
    <row r="380" spans="1:13" s="10" customFormat="1" ht="13.5">
      <c r="A380" s="10" t="s">
        <v>1188</v>
      </c>
      <c r="B380" s="10" t="s">
        <v>1189</v>
      </c>
      <c r="C380" s="10" t="s">
        <v>1190</v>
      </c>
      <c r="D380" s="10" t="s">
        <v>1176</v>
      </c>
      <c r="F380" s="18" t="str">
        <f t="shared" si="36"/>
        <v>ぷ０５</v>
      </c>
      <c r="G380" s="22" t="str">
        <f t="shared" si="39"/>
        <v>堀江孝信</v>
      </c>
      <c r="H380" s="10" t="s">
        <v>1177</v>
      </c>
      <c r="I380" s="10" t="s">
        <v>463</v>
      </c>
      <c r="J380" s="10">
        <v>1942</v>
      </c>
      <c r="K380" s="40">
        <f t="shared" si="40"/>
        <v>75</v>
      </c>
      <c r="L380" s="24" t="str">
        <f t="shared" si="38"/>
        <v>OK</v>
      </c>
      <c r="M380" s="10" t="s">
        <v>492</v>
      </c>
    </row>
    <row r="381" spans="1:13" s="10" customFormat="1" ht="13.5">
      <c r="A381" s="10" t="s">
        <v>1191</v>
      </c>
      <c r="B381" s="10" t="s">
        <v>1192</v>
      </c>
      <c r="C381" s="10" t="s">
        <v>1193</v>
      </c>
      <c r="D381" s="10" t="s">
        <v>1176</v>
      </c>
      <c r="F381" s="18" t="str">
        <f t="shared" si="36"/>
        <v>ぷ０６</v>
      </c>
      <c r="G381" s="22" t="str">
        <f t="shared" si="39"/>
        <v>羽田昭夫</v>
      </c>
      <c r="H381" s="10" t="s">
        <v>1177</v>
      </c>
      <c r="I381" s="10" t="s">
        <v>463</v>
      </c>
      <c r="J381" s="10">
        <v>1943</v>
      </c>
      <c r="K381" s="40">
        <f t="shared" si="40"/>
        <v>74</v>
      </c>
      <c r="L381" s="24" t="str">
        <f t="shared" si="38"/>
        <v>OK</v>
      </c>
      <c r="M381" s="10" t="s">
        <v>643</v>
      </c>
    </row>
    <row r="382" spans="1:13" s="10" customFormat="1" ht="13.5">
      <c r="A382" s="10" t="s">
        <v>1194</v>
      </c>
      <c r="B382" s="10" t="s">
        <v>1195</v>
      </c>
      <c r="C382" s="10" t="s">
        <v>1196</v>
      </c>
      <c r="D382" s="10" t="s">
        <v>1176</v>
      </c>
      <c r="F382" s="18" t="str">
        <f t="shared" si="36"/>
        <v>ぷ０７</v>
      </c>
      <c r="G382" s="22" t="str">
        <f t="shared" si="39"/>
        <v>樋山達哉</v>
      </c>
      <c r="H382" s="10" t="s">
        <v>1177</v>
      </c>
      <c r="I382" s="10" t="s">
        <v>463</v>
      </c>
      <c r="J382" s="10">
        <v>1944</v>
      </c>
      <c r="K382" s="40">
        <f t="shared" si="40"/>
        <v>73</v>
      </c>
      <c r="L382" s="24" t="str">
        <f t="shared" si="38"/>
        <v>OK</v>
      </c>
      <c r="M382" s="10" t="s">
        <v>887</v>
      </c>
    </row>
    <row r="383" spans="1:13" s="10" customFormat="1" ht="13.5">
      <c r="A383" s="10" t="s">
        <v>1197</v>
      </c>
      <c r="B383" s="10" t="s">
        <v>1198</v>
      </c>
      <c r="C383" s="10" t="s">
        <v>1199</v>
      </c>
      <c r="D383" s="10" t="s">
        <v>1176</v>
      </c>
      <c r="F383" s="18" t="str">
        <f t="shared" si="36"/>
        <v>ぷ０８</v>
      </c>
      <c r="G383" s="22" t="str">
        <f t="shared" si="39"/>
        <v>藤本昌彦</v>
      </c>
      <c r="H383" s="10" t="s">
        <v>1177</v>
      </c>
      <c r="I383" s="10" t="s">
        <v>463</v>
      </c>
      <c r="J383" s="10">
        <v>1939</v>
      </c>
      <c r="K383" s="40">
        <f t="shared" si="40"/>
        <v>78</v>
      </c>
      <c r="L383" s="24" t="str">
        <f t="shared" si="38"/>
        <v>OK</v>
      </c>
      <c r="M383" s="10" t="s">
        <v>492</v>
      </c>
    </row>
    <row r="384" spans="1:13" s="10" customFormat="1" ht="13.5">
      <c r="A384" s="10" t="s">
        <v>1200</v>
      </c>
      <c r="B384" s="10" t="s">
        <v>1201</v>
      </c>
      <c r="C384" s="10" t="s">
        <v>1202</v>
      </c>
      <c r="D384" s="10" t="s">
        <v>1176</v>
      </c>
      <c r="F384" s="18" t="str">
        <f aca="true" t="shared" si="41" ref="F384:F405">A384</f>
        <v>ぷ０９</v>
      </c>
      <c r="G384" s="22" t="str">
        <f t="shared" si="39"/>
        <v>安田和彦</v>
      </c>
      <c r="H384" s="10" t="s">
        <v>1177</v>
      </c>
      <c r="I384" s="10" t="s">
        <v>463</v>
      </c>
      <c r="J384" s="10">
        <v>1945</v>
      </c>
      <c r="K384" s="40">
        <f t="shared" si="40"/>
        <v>72</v>
      </c>
      <c r="L384" s="24" t="str">
        <f t="shared" si="38"/>
        <v>OK</v>
      </c>
      <c r="M384" s="10" t="s">
        <v>492</v>
      </c>
    </row>
    <row r="385" spans="1:13" s="10" customFormat="1" ht="13.5">
      <c r="A385" s="10" t="s">
        <v>1203</v>
      </c>
      <c r="B385" s="10" t="s">
        <v>1204</v>
      </c>
      <c r="C385" s="10" t="s">
        <v>1205</v>
      </c>
      <c r="D385" s="10" t="s">
        <v>1176</v>
      </c>
      <c r="F385" s="18" t="str">
        <f t="shared" si="41"/>
        <v>ぷ１０</v>
      </c>
      <c r="G385" s="22" t="str">
        <f t="shared" si="39"/>
        <v>吉田知司</v>
      </c>
      <c r="H385" s="10" t="s">
        <v>1177</v>
      </c>
      <c r="I385" s="10" t="s">
        <v>463</v>
      </c>
      <c r="J385" s="10">
        <v>1948</v>
      </c>
      <c r="K385" s="40">
        <f t="shared" si="40"/>
        <v>69</v>
      </c>
      <c r="L385" s="24" t="str">
        <f t="shared" si="38"/>
        <v>OK</v>
      </c>
      <c r="M385" s="37" t="s">
        <v>229</v>
      </c>
    </row>
    <row r="386" spans="1:13" s="10" customFormat="1" ht="13.5">
      <c r="A386" s="10" t="s">
        <v>1206</v>
      </c>
      <c r="B386" s="10" t="s">
        <v>1163</v>
      </c>
      <c r="C386" s="10" t="s">
        <v>1207</v>
      </c>
      <c r="D386" s="10" t="s">
        <v>1176</v>
      </c>
      <c r="F386" s="18" t="str">
        <f t="shared" si="41"/>
        <v>ぷ１１</v>
      </c>
      <c r="G386" s="22" t="str">
        <f t="shared" si="39"/>
        <v>山田直八</v>
      </c>
      <c r="H386" s="10" t="s">
        <v>1177</v>
      </c>
      <c r="I386" s="10" t="s">
        <v>463</v>
      </c>
      <c r="J386" s="10">
        <v>1972</v>
      </c>
      <c r="K386" s="40">
        <f t="shared" si="40"/>
        <v>45</v>
      </c>
      <c r="L386" s="24" t="str">
        <f t="shared" si="38"/>
        <v>OK</v>
      </c>
      <c r="M386" s="10" t="s">
        <v>887</v>
      </c>
    </row>
    <row r="387" spans="1:13" s="10" customFormat="1" ht="13.5">
      <c r="A387" s="10" t="s">
        <v>1208</v>
      </c>
      <c r="B387" s="10" t="s">
        <v>1209</v>
      </c>
      <c r="C387" s="10" t="s">
        <v>1210</v>
      </c>
      <c r="D387" s="10" t="s">
        <v>1176</v>
      </c>
      <c r="F387" s="18" t="str">
        <f t="shared" si="41"/>
        <v>ぷ１２</v>
      </c>
      <c r="G387" s="22" t="str">
        <f t="shared" si="39"/>
        <v>新屋正男</v>
      </c>
      <c r="H387" s="10" t="s">
        <v>1177</v>
      </c>
      <c r="I387" s="10" t="s">
        <v>463</v>
      </c>
      <c r="J387" s="10">
        <v>1943</v>
      </c>
      <c r="K387" s="40">
        <f t="shared" si="40"/>
        <v>74</v>
      </c>
      <c r="L387" s="24" t="str">
        <f t="shared" si="38"/>
        <v>OK</v>
      </c>
      <c r="M387" s="10" t="s">
        <v>492</v>
      </c>
    </row>
    <row r="388" spans="1:13" s="10" customFormat="1" ht="13.5">
      <c r="A388" s="10" t="s">
        <v>1211</v>
      </c>
      <c r="B388" s="10" t="s">
        <v>465</v>
      </c>
      <c r="C388" s="10" t="s">
        <v>1212</v>
      </c>
      <c r="D388" s="10" t="s">
        <v>1176</v>
      </c>
      <c r="F388" s="18" t="str">
        <f t="shared" si="41"/>
        <v>ぷ１３</v>
      </c>
      <c r="G388" s="22" t="str">
        <f t="shared" si="39"/>
        <v>青木保憲</v>
      </c>
      <c r="H388" s="10" t="s">
        <v>1177</v>
      </c>
      <c r="I388" s="10" t="s">
        <v>463</v>
      </c>
      <c r="J388" s="10">
        <v>1949</v>
      </c>
      <c r="K388" s="40">
        <f t="shared" si="40"/>
        <v>68</v>
      </c>
      <c r="L388" s="24" t="str">
        <f t="shared" si="38"/>
        <v>OK</v>
      </c>
      <c r="M388" s="10" t="s">
        <v>492</v>
      </c>
    </row>
    <row r="389" spans="1:13" s="10" customFormat="1" ht="13.5">
      <c r="A389" s="10" t="s">
        <v>1213</v>
      </c>
      <c r="B389" s="10" t="s">
        <v>520</v>
      </c>
      <c r="C389" s="10" t="s">
        <v>1214</v>
      </c>
      <c r="D389" s="10" t="s">
        <v>1176</v>
      </c>
      <c r="F389" s="18" t="str">
        <f t="shared" si="41"/>
        <v>ぷ１４</v>
      </c>
      <c r="G389" s="22" t="str">
        <f t="shared" si="39"/>
        <v>谷口一男</v>
      </c>
      <c r="H389" s="10" t="s">
        <v>1177</v>
      </c>
      <c r="I389" s="10" t="s">
        <v>463</v>
      </c>
      <c r="J389" s="10">
        <v>1947</v>
      </c>
      <c r="K389" s="40">
        <f t="shared" si="40"/>
        <v>70</v>
      </c>
      <c r="L389" s="24" t="str">
        <f t="shared" si="38"/>
        <v>OK</v>
      </c>
      <c r="M389" s="37" t="s">
        <v>229</v>
      </c>
    </row>
    <row r="390" spans="1:13" s="10" customFormat="1" ht="13.5">
      <c r="A390" s="10" t="s">
        <v>1215</v>
      </c>
      <c r="B390" s="37" t="s">
        <v>1216</v>
      </c>
      <c r="C390" s="37" t="s">
        <v>1217</v>
      </c>
      <c r="D390" s="10" t="s">
        <v>1176</v>
      </c>
      <c r="F390" s="18" t="str">
        <f t="shared" si="41"/>
        <v>ぷ１５</v>
      </c>
      <c r="G390" s="22" t="str">
        <f t="shared" si="39"/>
        <v>飯塚アイ子</v>
      </c>
      <c r="H390" s="10" t="s">
        <v>1177</v>
      </c>
      <c r="I390" s="37" t="s">
        <v>485</v>
      </c>
      <c r="J390" s="10">
        <v>1943</v>
      </c>
      <c r="K390" s="40">
        <f t="shared" si="40"/>
        <v>74</v>
      </c>
      <c r="L390" s="24" t="str">
        <f t="shared" si="38"/>
        <v>OK</v>
      </c>
      <c r="M390" s="10" t="s">
        <v>492</v>
      </c>
    </row>
    <row r="391" spans="1:13" s="10" customFormat="1" ht="13.5">
      <c r="A391" s="10" t="s">
        <v>1218</v>
      </c>
      <c r="B391" s="10" t="s">
        <v>1219</v>
      </c>
      <c r="C391" s="10" t="s">
        <v>1220</v>
      </c>
      <c r="D391" s="10" t="s">
        <v>1176</v>
      </c>
      <c r="F391" s="18" t="str">
        <f t="shared" si="41"/>
        <v>ぷ１６</v>
      </c>
      <c r="G391" s="22" t="str">
        <f t="shared" si="39"/>
        <v>関塚清茂</v>
      </c>
      <c r="H391" s="10" t="s">
        <v>1177</v>
      </c>
      <c r="I391" s="10" t="s">
        <v>463</v>
      </c>
      <c r="J391" s="10">
        <v>1936</v>
      </c>
      <c r="K391" s="40">
        <f t="shared" si="40"/>
        <v>81</v>
      </c>
      <c r="L391" s="24" t="str">
        <f t="shared" si="38"/>
        <v>OK</v>
      </c>
      <c r="M391" s="10" t="s">
        <v>492</v>
      </c>
    </row>
    <row r="392" spans="1:13" s="10" customFormat="1" ht="13.5">
      <c r="A392" s="10" t="s">
        <v>1221</v>
      </c>
      <c r="B392" s="37" t="s">
        <v>1222</v>
      </c>
      <c r="C392" s="37" t="s">
        <v>1223</v>
      </c>
      <c r="D392" s="10" t="s">
        <v>1176</v>
      </c>
      <c r="F392" s="18" t="str">
        <f t="shared" si="41"/>
        <v>ぷ１７</v>
      </c>
      <c r="G392" s="22" t="str">
        <f t="shared" si="39"/>
        <v>北川美由紀</v>
      </c>
      <c r="H392" s="10" t="s">
        <v>1177</v>
      </c>
      <c r="I392" s="37" t="s">
        <v>485</v>
      </c>
      <c r="J392" s="10">
        <v>1949</v>
      </c>
      <c r="K392" s="40">
        <f t="shared" si="40"/>
        <v>68</v>
      </c>
      <c r="L392" s="24" t="str">
        <f t="shared" si="38"/>
        <v>OK</v>
      </c>
      <c r="M392" s="10" t="s">
        <v>887</v>
      </c>
    </row>
    <row r="393" spans="1:13" s="10" customFormat="1" ht="13.5">
      <c r="A393" s="10" t="s">
        <v>1224</v>
      </c>
      <c r="B393" s="37" t="s">
        <v>1225</v>
      </c>
      <c r="C393" s="37" t="s">
        <v>920</v>
      </c>
      <c r="D393" s="10" t="s">
        <v>1176</v>
      </c>
      <c r="F393" s="18" t="str">
        <f t="shared" si="41"/>
        <v>ぷ１８</v>
      </c>
      <c r="G393" s="22" t="str">
        <f t="shared" si="39"/>
        <v>澤井恵子</v>
      </c>
      <c r="H393" s="10" t="s">
        <v>1177</v>
      </c>
      <c r="I393" s="37" t="s">
        <v>485</v>
      </c>
      <c r="J393" s="10">
        <v>1948</v>
      </c>
      <c r="K393" s="40">
        <f t="shared" si="40"/>
        <v>69</v>
      </c>
      <c r="L393" s="24" t="str">
        <f t="shared" si="38"/>
        <v>OK</v>
      </c>
      <c r="M393" s="37" t="s">
        <v>229</v>
      </c>
    </row>
    <row r="394" spans="1:13" s="10" customFormat="1" ht="13.5">
      <c r="A394" s="10" t="s">
        <v>1226</v>
      </c>
      <c r="B394" s="37" t="s">
        <v>1227</v>
      </c>
      <c r="C394" s="37" t="s">
        <v>1228</v>
      </c>
      <c r="D394" s="10" t="s">
        <v>1176</v>
      </c>
      <c r="F394" s="18" t="str">
        <f t="shared" si="41"/>
        <v>ぷ１９</v>
      </c>
      <c r="G394" s="22" t="str">
        <f t="shared" si="39"/>
        <v>平野志津子</v>
      </c>
      <c r="H394" s="10" t="s">
        <v>1177</v>
      </c>
      <c r="I394" s="37" t="s">
        <v>485</v>
      </c>
      <c r="J394" s="10">
        <v>1956</v>
      </c>
      <c r="K394" s="40">
        <f t="shared" si="40"/>
        <v>61</v>
      </c>
      <c r="L394" s="24" t="str">
        <f t="shared" si="38"/>
        <v>OK</v>
      </c>
      <c r="M394" s="10" t="s">
        <v>492</v>
      </c>
    </row>
    <row r="395" spans="1:13" s="10" customFormat="1" ht="13.5">
      <c r="A395" s="10" t="s">
        <v>1229</v>
      </c>
      <c r="B395" s="37" t="s">
        <v>1230</v>
      </c>
      <c r="C395" s="37" t="s">
        <v>1231</v>
      </c>
      <c r="D395" s="10" t="s">
        <v>1176</v>
      </c>
      <c r="F395" s="18" t="str">
        <f t="shared" si="41"/>
        <v>ぷ２０</v>
      </c>
      <c r="G395" s="22" t="str">
        <f t="shared" si="39"/>
        <v>堀部品子</v>
      </c>
      <c r="H395" s="10" t="s">
        <v>1177</v>
      </c>
      <c r="I395" s="37" t="s">
        <v>485</v>
      </c>
      <c r="J395" s="10">
        <v>1951</v>
      </c>
      <c r="K395" s="40">
        <f t="shared" si="40"/>
        <v>66</v>
      </c>
      <c r="L395" s="24" t="str">
        <f t="shared" si="38"/>
        <v>OK</v>
      </c>
      <c r="M395" s="37" t="s">
        <v>229</v>
      </c>
    </row>
    <row r="396" spans="1:13" s="10" customFormat="1" ht="13.5">
      <c r="A396" s="10" t="s">
        <v>1232</v>
      </c>
      <c r="B396" s="37" t="s">
        <v>1233</v>
      </c>
      <c r="C396" s="37" t="s">
        <v>1234</v>
      </c>
      <c r="D396" s="10" t="s">
        <v>1176</v>
      </c>
      <c r="F396" s="18" t="str">
        <f t="shared" si="41"/>
        <v>ぷ２１</v>
      </c>
      <c r="G396" s="22" t="str">
        <f t="shared" si="39"/>
        <v>森谷洋子</v>
      </c>
      <c r="H396" s="10" t="s">
        <v>1177</v>
      </c>
      <c r="I396" s="37" t="s">
        <v>485</v>
      </c>
      <c r="J396" s="10">
        <v>1951</v>
      </c>
      <c r="K396" s="40">
        <f t="shared" si="40"/>
        <v>66</v>
      </c>
      <c r="L396" s="24" t="str">
        <f t="shared" si="38"/>
        <v>OK</v>
      </c>
      <c r="M396" s="10" t="s">
        <v>887</v>
      </c>
    </row>
    <row r="397" spans="1:13" s="10" customFormat="1" ht="13.5">
      <c r="A397" s="10" t="s">
        <v>1235</v>
      </c>
      <c r="B397" s="37" t="s">
        <v>1236</v>
      </c>
      <c r="C397" s="37" t="s">
        <v>1237</v>
      </c>
      <c r="D397" s="10" t="s">
        <v>1176</v>
      </c>
      <c r="F397" s="18" t="str">
        <f t="shared" si="41"/>
        <v>ぷ２２</v>
      </c>
      <c r="G397" s="22" t="str">
        <f t="shared" si="39"/>
        <v>川勝豊子</v>
      </c>
      <c r="H397" s="10" t="s">
        <v>1177</v>
      </c>
      <c r="I397" s="37" t="s">
        <v>485</v>
      </c>
      <c r="J397" s="10">
        <v>1946</v>
      </c>
      <c r="K397" s="40">
        <f t="shared" si="40"/>
        <v>71</v>
      </c>
      <c r="L397" s="24" t="str">
        <f t="shared" si="38"/>
        <v>OK</v>
      </c>
      <c r="M397" s="10" t="s">
        <v>654</v>
      </c>
    </row>
    <row r="398" spans="1:13" s="10" customFormat="1" ht="13.5">
      <c r="A398" s="10" t="s">
        <v>1238</v>
      </c>
      <c r="B398" s="37" t="s">
        <v>1239</v>
      </c>
      <c r="C398" s="37" t="s">
        <v>1240</v>
      </c>
      <c r="D398" s="10" t="s">
        <v>1176</v>
      </c>
      <c r="F398" s="18" t="str">
        <f t="shared" si="41"/>
        <v>ぷ２３</v>
      </c>
      <c r="G398" s="22" t="str">
        <f t="shared" si="39"/>
        <v>田邉俊子</v>
      </c>
      <c r="H398" s="10" t="s">
        <v>1177</v>
      </c>
      <c r="I398" s="37" t="s">
        <v>485</v>
      </c>
      <c r="J398" s="10">
        <v>1958</v>
      </c>
      <c r="K398" s="40">
        <f t="shared" si="40"/>
        <v>59</v>
      </c>
      <c r="L398" s="24" t="str">
        <f t="shared" si="38"/>
        <v>OK</v>
      </c>
      <c r="M398" s="10" t="s">
        <v>464</v>
      </c>
    </row>
    <row r="399" spans="1:13" s="10" customFormat="1" ht="13.5">
      <c r="A399" s="10" t="s">
        <v>1241</v>
      </c>
      <c r="B399" s="37" t="s">
        <v>1242</v>
      </c>
      <c r="C399" s="37" t="s">
        <v>933</v>
      </c>
      <c r="D399" s="10" t="s">
        <v>1176</v>
      </c>
      <c r="F399" s="18" t="str">
        <f t="shared" si="41"/>
        <v>ぷ２４</v>
      </c>
      <c r="G399" s="22" t="str">
        <f t="shared" si="39"/>
        <v>松田順子</v>
      </c>
      <c r="H399" s="10" t="s">
        <v>1177</v>
      </c>
      <c r="I399" s="37" t="s">
        <v>485</v>
      </c>
      <c r="J399" s="10">
        <v>1965</v>
      </c>
      <c r="K399" s="40">
        <f t="shared" si="40"/>
        <v>52</v>
      </c>
      <c r="L399" s="24" t="str">
        <f t="shared" si="38"/>
        <v>OK</v>
      </c>
      <c r="M399" s="37" t="s">
        <v>229</v>
      </c>
    </row>
    <row r="400" spans="1:13" s="10" customFormat="1" ht="13.5">
      <c r="A400" s="10" t="s">
        <v>1243</v>
      </c>
      <c r="B400" s="37" t="s">
        <v>1244</v>
      </c>
      <c r="C400" s="37" t="s">
        <v>1245</v>
      </c>
      <c r="D400" s="10" t="s">
        <v>1176</v>
      </c>
      <c r="F400" s="18" t="str">
        <f t="shared" si="41"/>
        <v>ぷ２５</v>
      </c>
      <c r="G400" s="22" t="str">
        <f t="shared" si="39"/>
        <v>本池清子</v>
      </c>
      <c r="H400" s="10" t="s">
        <v>1177</v>
      </c>
      <c r="I400" s="37" t="s">
        <v>485</v>
      </c>
      <c r="J400" s="10">
        <v>1967</v>
      </c>
      <c r="K400" s="40">
        <f t="shared" si="40"/>
        <v>50</v>
      </c>
      <c r="L400" s="24" t="str">
        <f t="shared" si="38"/>
        <v>OK</v>
      </c>
      <c r="M400" s="10" t="s">
        <v>991</v>
      </c>
    </row>
    <row r="401" spans="1:13" s="10" customFormat="1" ht="13.5">
      <c r="A401" s="10" t="s">
        <v>1246</v>
      </c>
      <c r="B401" s="37" t="s">
        <v>1163</v>
      </c>
      <c r="C401" s="37" t="s">
        <v>1247</v>
      </c>
      <c r="D401" s="10" t="s">
        <v>1176</v>
      </c>
      <c r="F401" s="18" t="str">
        <f t="shared" si="41"/>
        <v>ぷ２６</v>
      </c>
      <c r="G401" s="22" t="str">
        <f t="shared" si="39"/>
        <v>山田晶枝</v>
      </c>
      <c r="H401" s="10" t="s">
        <v>1177</v>
      </c>
      <c r="I401" s="37" t="s">
        <v>485</v>
      </c>
      <c r="J401" s="10">
        <v>1972</v>
      </c>
      <c r="K401" s="40">
        <f t="shared" si="40"/>
        <v>45</v>
      </c>
      <c r="L401" s="24" t="str">
        <f t="shared" si="38"/>
        <v>OK</v>
      </c>
      <c r="M401" s="10" t="s">
        <v>887</v>
      </c>
    </row>
    <row r="402" spans="1:13" s="10" customFormat="1" ht="13.5">
      <c r="A402" s="10" t="s">
        <v>1248</v>
      </c>
      <c r="B402" s="10" t="s">
        <v>1078</v>
      </c>
      <c r="C402" s="10" t="s">
        <v>1249</v>
      </c>
      <c r="D402" s="10" t="s">
        <v>1176</v>
      </c>
      <c r="F402" s="18" t="str">
        <f t="shared" si="41"/>
        <v>ぷ２７</v>
      </c>
      <c r="G402" s="22" t="str">
        <f t="shared" si="39"/>
        <v>前田征人</v>
      </c>
      <c r="H402" s="10" t="s">
        <v>1177</v>
      </c>
      <c r="I402" s="10" t="s">
        <v>463</v>
      </c>
      <c r="J402" s="10">
        <v>1944</v>
      </c>
      <c r="K402" s="40">
        <f t="shared" si="40"/>
        <v>73</v>
      </c>
      <c r="L402" s="24" t="str">
        <f t="shared" si="38"/>
        <v>OK</v>
      </c>
      <c r="M402" s="10" t="s">
        <v>464</v>
      </c>
    </row>
    <row r="403" spans="1:13" s="10" customFormat="1" ht="13.5">
      <c r="A403" s="10" t="s">
        <v>1250</v>
      </c>
      <c r="B403" s="10" t="s">
        <v>1251</v>
      </c>
      <c r="C403" s="10" t="s">
        <v>1252</v>
      </c>
      <c r="D403" s="10" t="s">
        <v>1176</v>
      </c>
      <c r="F403" s="18" t="str">
        <f t="shared" si="41"/>
        <v>ぷ２８</v>
      </c>
      <c r="G403" s="22" t="str">
        <f t="shared" si="39"/>
        <v>鶴田 進</v>
      </c>
      <c r="H403" s="10" t="s">
        <v>1177</v>
      </c>
      <c r="I403" s="10" t="s">
        <v>463</v>
      </c>
      <c r="J403" s="10">
        <v>1950</v>
      </c>
      <c r="K403" s="40">
        <f t="shared" si="40"/>
        <v>67</v>
      </c>
      <c r="L403" s="24" t="str">
        <f t="shared" si="38"/>
        <v>OK</v>
      </c>
      <c r="M403" s="10" t="s">
        <v>492</v>
      </c>
    </row>
    <row r="404" spans="1:13" s="10" customFormat="1" ht="13.5">
      <c r="A404" s="10" t="s">
        <v>1253</v>
      </c>
      <c r="B404" s="37" t="s">
        <v>1078</v>
      </c>
      <c r="C404" s="37" t="s">
        <v>1254</v>
      </c>
      <c r="D404" s="10" t="s">
        <v>1176</v>
      </c>
      <c r="F404" s="18" t="str">
        <f t="shared" si="41"/>
        <v>ぷ２９</v>
      </c>
      <c r="G404" s="22" t="str">
        <f t="shared" si="39"/>
        <v>前田喜久子</v>
      </c>
      <c r="H404" s="10" t="s">
        <v>1177</v>
      </c>
      <c r="I404" s="37" t="s">
        <v>485</v>
      </c>
      <c r="J404" s="10">
        <v>1945</v>
      </c>
      <c r="K404" s="40">
        <f t="shared" si="40"/>
        <v>72</v>
      </c>
      <c r="L404" s="24" t="str">
        <f t="shared" si="38"/>
        <v>OK</v>
      </c>
      <c r="M404" s="10" t="s">
        <v>464</v>
      </c>
    </row>
    <row r="405" spans="1:13" s="10" customFormat="1" ht="13.5">
      <c r="A405" s="10" t="s">
        <v>1255</v>
      </c>
      <c r="B405" s="37" t="s">
        <v>615</v>
      </c>
      <c r="C405" s="37" t="s">
        <v>551</v>
      </c>
      <c r="D405" s="10" t="s">
        <v>1176</v>
      </c>
      <c r="F405" s="18" t="str">
        <f t="shared" si="41"/>
        <v>ぷ３０</v>
      </c>
      <c r="G405" s="22" t="str">
        <f t="shared" si="39"/>
        <v>岡本直美</v>
      </c>
      <c r="H405" s="10" t="s">
        <v>1177</v>
      </c>
      <c r="I405" s="37" t="s">
        <v>485</v>
      </c>
      <c r="J405" s="10">
        <v>1969</v>
      </c>
      <c r="K405" s="40">
        <f t="shared" si="40"/>
        <v>48</v>
      </c>
      <c r="L405" s="24" t="str">
        <f t="shared" si="38"/>
        <v>OK</v>
      </c>
      <c r="M405" s="10" t="s">
        <v>492</v>
      </c>
    </row>
    <row r="406" spans="1:14" ht="13.5">
      <c r="A406" s="10" t="s">
        <v>1256</v>
      </c>
      <c r="B406" s="20" t="s">
        <v>1257</v>
      </c>
      <c r="C406" s="20" t="s">
        <v>1258</v>
      </c>
      <c r="D406" s="20" t="s">
        <v>1176</v>
      </c>
      <c r="E406" s="20"/>
      <c r="F406" s="20" t="s">
        <v>1259</v>
      </c>
      <c r="G406" s="20" t="s">
        <v>1260</v>
      </c>
      <c r="H406" s="20" t="s">
        <v>1177</v>
      </c>
      <c r="I406" s="20" t="s">
        <v>485</v>
      </c>
      <c r="J406" s="20">
        <v>1975</v>
      </c>
      <c r="K406" s="20">
        <v>41</v>
      </c>
      <c r="L406" s="24" t="str">
        <f t="shared" si="38"/>
        <v>OK</v>
      </c>
      <c r="M406" s="20" t="s">
        <v>492</v>
      </c>
      <c r="N406" s="101"/>
    </row>
    <row r="407" spans="1:14" ht="13.5">
      <c r="A407" s="10" t="s">
        <v>1261</v>
      </c>
      <c r="B407" s="20" t="s">
        <v>1262</v>
      </c>
      <c r="C407" s="20" t="s">
        <v>1263</v>
      </c>
      <c r="D407" s="20" t="s">
        <v>1176</v>
      </c>
      <c r="E407" s="20"/>
      <c r="F407" s="20" t="s">
        <v>1264</v>
      </c>
      <c r="G407" s="20" t="s">
        <v>1265</v>
      </c>
      <c r="H407" s="20" t="s">
        <v>1177</v>
      </c>
      <c r="I407" s="20" t="s">
        <v>463</v>
      </c>
      <c r="J407" s="20">
        <v>1958</v>
      </c>
      <c r="K407" s="20">
        <v>58</v>
      </c>
      <c r="L407" s="24" t="str">
        <f t="shared" si="38"/>
        <v>OK</v>
      </c>
      <c r="M407" s="20" t="s">
        <v>559</v>
      </c>
      <c r="N407" s="101"/>
    </row>
    <row r="408" spans="1:14" ht="13.5">
      <c r="A408" s="10" t="s">
        <v>1266</v>
      </c>
      <c r="B408" s="20" t="s">
        <v>1267</v>
      </c>
      <c r="C408" s="20" t="s">
        <v>1268</v>
      </c>
      <c r="D408" s="20" t="s">
        <v>1176</v>
      </c>
      <c r="E408" s="20"/>
      <c r="F408" s="20" t="s">
        <v>1269</v>
      </c>
      <c r="G408" s="20" t="s">
        <v>1270</v>
      </c>
      <c r="H408" s="20" t="s">
        <v>1177</v>
      </c>
      <c r="I408" s="20" t="s">
        <v>463</v>
      </c>
      <c r="J408" s="20">
        <v>1955</v>
      </c>
      <c r="K408" s="20">
        <v>61</v>
      </c>
      <c r="L408" s="24" t="str">
        <f t="shared" si="38"/>
        <v>OK</v>
      </c>
      <c r="M408" s="20" t="s">
        <v>229</v>
      </c>
      <c r="N408" s="101"/>
    </row>
    <row r="409" spans="1:14" ht="13.5">
      <c r="A409" s="10" t="s">
        <v>1271</v>
      </c>
      <c r="B409" s="20" t="s">
        <v>1272</v>
      </c>
      <c r="C409" s="20" t="s">
        <v>1273</v>
      </c>
      <c r="D409" s="20" t="s">
        <v>1176</v>
      </c>
      <c r="E409" s="20"/>
      <c r="F409" s="20" t="s">
        <v>1274</v>
      </c>
      <c r="G409" s="20" t="s">
        <v>1275</v>
      </c>
      <c r="H409" s="20" t="s">
        <v>1177</v>
      </c>
      <c r="I409" s="20" t="s">
        <v>463</v>
      </c>
      <c r="J409" s="20">
        <v>1954</v>
      </c>
      <c r="K409" s="20">
        <v>62</v>
      </c>
      <c r="L409" s="24" t="str">
        <f t="shared" si="38"/>
        <v>OK</v>
      </c>
      <c r="M409" s="20" t="s">
        <v>229</v>
      </c>
      <c r="N409" s="101"/>
    </row>
    <row r="410" spans="2:13" ht="13.5">
      <c r="B410" s="1"/>
      <c r="C410" s="1"/>
      <c r="F410" s="24"/>
      <c r="H410" s="26"/>
      <c r="I410" s="26"/>
      <c r="J410" s="103"/>
      <c r="K410" s="40"/>
      <c r="L410" s="24">
        <f t="shared" si="38"/>
      </c>
      <c r="M410" s="22"/>
    </row>
    <row r="411" spans="2:12" ht="13.5">
      <c r="B411" s="941"/>
      <c r="C411" s="941"/>
      <c r="D411" s="944"/>
      <c r="E411" s="944"/>
      <c r="F411" s="944"/>
      <c r="G411" s="944"/>
      <c r="I411" s="937"/>
      <c r="J411" s="937"/>
      <c r="K411" s="937"/>
      <c r="L411" s="24">
        <f t="shared" si="38"/>
      </c>
    </row>
    <row r="412" spans="2:12" ht="13.5">
      <c r="B412" s="941"/>
      <c r="C412" s="941"/>
      <c r="D412" s="944"/>
      <c r="E412" s="944"/>
      <c r="F412" s="944"/>
      <c r="G412" s="944"/>
      <c r="H412" s="21"/>
      <c r="I412" s="938"/>
      <c r="J412" s="938"/>
      <c r="K412" s="938"/>
      <c r="L412" s="24">
        <f t="shared" si="38"/>
      </c>
    </row>
    <row r="413" spans="2:12" ht="13.5">
      <c r="B413" s="22"/>
      <c r="C413" s="22"/>
      <c r="D413" s="49"/>
      <c r="F413" s="24"/>
      <c r="K413" s="40"/>
      <c r="L413" s="24">
        <f t="shared" si="38"/>
      </c>
    </row>
    <row r="414" spans="2:12" ht="13.5">
      <c r="B414" s="932"/>
      <c r="C414" s="932"/>
      <c r="D414" s="51"/>
      <c r="F414" s="24"/>
      <c r="K414" s="40"/>
      <c r="L414" s="24">
        <f t="shared" si="38"/>
      </c>
    </row>
    <row r="415" spans="2:13" ht="13.5">
      <c r="B415" s="97"/>
      <c r="C415" s="97"/>
      <c r="F415" s="24"/>
      <c r="H415" s="26"/>
      <c r="I415" s="26"/>
      <c r="J415" s="41"/>
      <c r="K415" s="40"/>
      <c r="L415" s="24">
        <f t="shared" si="38"/>
      </c>
      <c r="M415" s="1"/>
    </row>
    <row r="416" spans="2:13" ht="13.5">
      <c r="B416" s="97"/>
      <c r="C416" s="98"/>
      <c r="H416" s="26"/>
      <c r="I416" s="26"/>
      <c r="J416" s="41"/>
      <c r="K416" s="40"/>
      <c r="L416" s="24">
        <f t="shared" si="38"/>
      </c>
      <c r="M416" s="1"/>
    </row>
    <row r="417" spans="2:13" ht="13.5">
      <c r="B417" s="22"/>
      <c r="C417" s="22"/>
      <c r="F417" s="24"/>
      <c r="H417" s="26"/>
      <c r="I417" s="26"/>
      <c r="J417" s="41"/>
      <c r="K417" s="40"/>
      <c r="L417" s="24">
        <f t="shared" si="38"/>
      </c>
      <c r="M417" s="1"/>
    </row>
    <row r="418" spans="2:13" ht="13.5">
      <c r="B418" s="97"/>
      <c r="C418" s="98"/>
      <c r="F418" s="24"/>
      <c r="H418" s="26"/>
      <c r="I418" s="26"/>
      <c r="K418" s="40"/>
      <c r="L418" s="24">
        <f t="shared" si="38"/>
      </c>
      <c r="M418" s="1"/>
    </row>
    <row r="419" spans="2:13" ht="13.5">
      <c r="B419" s="97"/>
      <c r="C419" s="97"/>
      <c r="F419" s="24"/>
      <c r="H419" s="26"/>
      <c r="I419" s="26"/>
      <c r="J419" s="41"/>
      <c r="K419" s="40"/>
      <c r="L419" s="24">
        <f t="shared" si="38"/>
      </c>
      <c r="M419" s="1"/>
    </row>
    <row r="420" spans="2:13" ht="13.5">
      <c r="B420" s="97"/>
      <c r="C420" s="98"/>
      <c r="F420" s="24"/>
      <c r="H420" s="26"/>
      <c r="I420" s="26"/>
      <c r="K420" s="40"/>
      <c r="L420" s="24">
        <f t="shared" si="38"/>
      </c>
      <c r="M420" s="1"/>
    </row>
    <row r="421" spans="2:13" ht="13.5">
      <c r="B421" s="97"/>
      <c r="C421" s="98"/>
      <c r="H421" s="26"/>
      <c r="I421" s="26"/>
      <c r="J421" s="41"/>
      <c r="K421" s="40"/>
      <c r="L421" s="24">
        <f t="shared" si="38"/>
      </c>
      <c r="M421" s="1"/>
    </row>
    <row r="422" spans="2:13" ht="13.5">
      <c r="B422" s="97"/>
      <c r="C422" s="98"/>
      <c r="F422" s="24"/>
      <c r="H422" s="26"/>
      <c r="I422" s="26"/>
      <c r="J422" s="41"/>
      <c r="K422" s="40"/>
      <c r="L422" s="24">
        <f t="shared" si="38"/>
      </c>
      <c r="M422" s="1"/>
    </row>
    <row r="423" spans="2:13" ht="13.5">
      <c r="B423" s="97"/>
      <c r="C423" s="98"/>
      <c r="F423" s="24"/>
      <c r="H423" s="26"/>
      <c r="I423" s="26"/>
      <c r="J423" s="41"/>
      <c r="K423" s="40"/>
      <c r="L423" s="24">
        <f t="shared" si="38"/>
      </c>
      <c r="M423" s="1"/>
    </row>
    <row r="424" spans="2:13" ht="13.5">
      <c r="B424" s="97"/>
      <c r="C424" s="98"/>
      <c r="F424" s="24"/>
      <c r="H424" s="26"/>
      <c r="I424" s="26"/>
      <c r="J424" s="41"/>
      <c r="K424" s="40"/>
      <c r="L424" s="24">
        <f t="shared" si="38"/>
      </c>
      <c r="M424" s="1"/>
    </row>
    <row r="425" spans="2:13" ht="13.5">
      <c r="B425" s="97"/>
      <c r="C425" s="98"/>
      <c r="F425" s="24"/>
      <c r="H425" s="26"/>
      <c r="I425" s="26"/>
      <c r="J425" s="41"/>
      <c r="K425" s="40"/>
      <c r="L425" s="24">
        <f t="shared" si="38"/>
      </c>
      <c r="M425" s="1"/>
    </row>
    <row r="426" spans="2:13" ht="13.5">
      <c r="B426" s="97"/>
      <c r="C426" s="52"/>
      <c r="H426" s="26"/>
      <c r="I426" s="26"/>
      <c r="J426" s="41"/>
      <c r="K426" s="40"/>
      <c r="L426" s="24">
        <f t="shared" si="38"/>
      </c>
      <c r="M426" s="1"/>
    </row>
    <row r="427" spans="2:13" ht="13.5">
      <c r="B427" s="97"/>
      <c r="C427" s="97"/>
      <c r="F427" s="24"/>
      <c r="H427" s="26"/>
      <c r="I427" s="26"/>
      <c r="J427" s="41"/>
      <c r="K427" s="40"/>
      <c r="L427" s="24">
        <f t="shared" si="38"/>
      </c>
      <c r="M427" s="1"/>
    </row>
    <row r="428" spans="2:12" ht="13.5">
      <c r="B428" s="97"/>
      <c r="C428" s="98"/>
      <c r="F428" s="24"/>
      <c r="H428" s="26"/>
      <c r="I428" s="26"/>
      <c r="J428" s="95"/>
      <c r="K428" s="40"/>
      <c r="L428" s="24">
        <f t="shared" si="38"/>
      </c>
    </row>
    <row r="429" spans="2:13" ht="13.5">
      <c r="B429" s="99"/>
      <c r="C429" s="100"/>
      <c r="F429" s="24"/>
      <c r="H429" s="26"/>
      <c r="I429" s="26"/>
      <c r="J429" s="41"/>
      <c r="K429" s="40"/>
      <c r="L429" s="24">
        <f t="shared" si="38"/>
      </c>
      <c r="M429" s="1"/>
    </row>
    <row r="430" spans="2:13" ht="13.5">
      <c r="B430" s="99"/>
      <c r="C430" s="100"/>
      <c r="H430" s="26"/>
      <c r="I430" s="26"/>
      <c r="J430" s="41"/>
      <c r="K430" s="40"/>
      <c r="L430" s="24">
        <f t="shared" si="38"/>
      </c>
      <c r="M430" s="1"/>
    </row>
    <row r="431" spans="2:13" ht="13.5">
      <c r="B431" s="99"/>
      <c r="C431" s="17"/>
      <c r="F431" s="24"/>
      <c r="H431" s="26"/>
      <c r="I431" s="26"/>
      <c r="J431" s="49"/>
      <c r="K431" s="40"/>
      <c r="L431" s="24">
        <f t="shared" si="38"/>
      </c>
      <c r="M431" s="1"/>
    </row>
    <row r="432" spans="2:13" ht="13.5">
      <c r="B432" s="99"/>
      <c r="C432" s="100"/>
      <c r="F432" s="24"/>
      <c r="H432" s="26"/>
      <c r="I432" s="26"/>
      <c r="J432" s="49"/>
      <c r="K432" s="40"/>
      <c r="L432" s="24">
        <f t="shared" si="38"/>
      </c>
      <c r="M432" s="1"/>
    </row>
    <row r="433" spans="2:13" ht="13.5">
      <c r="B433" s="97"/>
      <c r="F433" s="24"/>
      <c r="H433" s="26"/>
      <c r="I433" s="26"/>
      <c r="J433" s="49"/>
      <c r="K433" s="40"/>
      <c r="L433" s="24">
        <f t="shared" si="38"/>
      </c>
      <c r="M433" s="1"/>
    </row>
    <row r="434" spans="2:12" ht="13.5">
      <c r="B434" s="97"/>
      <c r="C434" s="98"/>
      <c r="F434" s="24"/>
      <c r="H434" s="26"/>
      <c r="I434" s="26"/>
      <c r="J434" s="41"/>
      <c r="K434" s="40"/>
      <c r="L434" s="24">
        <f t="shared" si="38"/>
      </c>
    </row>
    <row r="435" spans="1:13" ht="13.5">
      <c r="A435" s="101"/>
      <c r="B435" s="102"/>
      <c r="C435" s="102"/>
      <c r="D435" s="22"/>
      <c r="E435" s="65"/>
      <c r="H435" s="26"/>
      <c r="I435" s="65"/>
      <c r="J435" s="96"/>
      <c r="K435" s="104"/>
      <c r="L435" s="24">
        <f t="shared" si="38"/>
      </c>
      <c r="M435" s="18"/>
    </row>
    <row r="436" spans="2:12" ht="13.5">
      <c r="B436" s="102"/>
      <c r="C436" s="102"/>
      <c r="D436" s="22"/>
      <c r="E436" s="65"/>
      <c r="H436" s="26"/>
      <c r="I436" s="65"/>
      <c r="J436" s="96"/>
      <c r="K436" s="104"/>
      <c r="L436" s="24">
        <f t="shared" si="38"/>
      </c>
    </row>
    <row r="437" spans="2:12" ht="13.5">
      <c r="B437" s="102"/>
      <c r="C437" s="102"/>
      <c r="D437" s="22"/>
      <c r="E437" s="65"/>
      <c r="H437" s="26"/>
      <c r="I437" s="65"/>
      <c r="J437" s="96"/>
      <c r="K437" s="104"/>
      <c r="L437" s="24">
        <f>IF(G437="","",IF(COUNTIF($G$5:$G$537,G437)&gt;1,"2重登録","OK"))</f>
      </c>
    </row>
    <row r="438" spans="2:12" ht="13.5">
      <c r="B438" s="102"/>
      <c r="C438" s="102"/>
      <c r="D438" s="22"/>
      <c r="E438" s="65"/>
      <c r="H438" s="26"/>
      <c r="I438" s="65"/>
      <c r="J438" s="96"/>
      <c r="K438" s="104"/>
      <c r="L438" s="24">
        <f>IF(G438="","",IF(COUNTIF($G$5:$G$537,G438)&gt;1,"2重登録","OK"))</f>
      </c>
    </row>
    <row r="439" spans="2:12" ht="13.5">
      <c r="B439" s="102"/>
      <c r="C439" s="102"/>
      <c r="D439" s="22"/>
      <c r="E439" s="65"/>
      <c r="H439" s="26"/>
      <c r="I439" s="65"/>
      <c r="J439" s="96"/>
      <c r="K439" s="104"/>
      <c r="L439" s="24">
        <f>IF(G439="","",IF(COUNTIF($G$5:$G$537,G439)&gt;1,"2重登録","OK"))</f>
      </c>
    </row>
    <row r="440" spans="2:12" ht="13.5">
      <c r="B440" s="934" t="s">
        <v>1276</v>
      </c>
      <c r="C440" s="944" t="s">
        <v>1277</v>
      </c>
      <c r="D440" s="944"/>
      <c r="E440" s="944"/>
      <c r="F440" s="944"/>
      <c r="G440" s="18" t="s">
        <v>454</v>
      </c>
      <c r="H440" s="937" t="s">
        <v>455</v>
      </c>
      <c r="I440" s="937"/>
      <c r="J440" s="937"/>
      <c r="K440" s="24">
        <f>IF(F440="","",IF(COUNTIF($G$5:$G$540,F440)&gt;1,"2重登録","OK"))</f>
      </c>
      <c r="L440" s="24"/>
    </row>
    <row r="441" spans="2:12" ht="13.5">
      <c r="B441" s="934"/>
      <c r="C441" s="944"/>
      <c r="D441" s="944"/>
      <c r="E441" s="944"/>
      <c r="F441" s="944"/>
      <c r="G441" s="21">
        <f>COUNTIF(M444:M481,"東近江市")</f>
        <v>3</v>
      </c>
      <c r="H441" s="938">
        <f>(G441/RIGHT(A481,2))</f>
        <v>0.07894736842105263</v>
      </c>
      <c r="I441" s="938"/>
      <c r="J441" s="938"/>
      <c r="K441" s="24">
        <f>IF(F441="","",IF(COUNTIF($G$5:$G$540,F441)&gt;1,"2重登録","OK"))</f>
      </c>
      <c r="L441" s="24"/>
    </row>
    <row r="442" spans="2:12" ht="13.5">
      <c r="B442" s="22" t="s">
        <v>33</v>
      </c>
      <c r="C442" s="23" t="s">
        <v>457</v>
      </c>
      <c r="E442" s="24"/>
      <c r="I442" s="19"/>
      <c r="J442" s="40">
        <f>IF(I442="","",(2012-I442))</f>
      </c>
      <c r="K442" s="24">
        <f>IF(F442="","",IF(COUNTIF($G$5:$G$540,F442)&gt;1,"2重登録","OK"))</f>
      </c>
      <c r="L442" s="24">
        <f aca="true" t="shared" si="42" ref="L442:L487">IF(G442="","",IF(COUNTIF($G$5:$G$537,G442)&gt;1,"2重登録","OK"))</f>
      </c>
    </row>
    <row r="443" spans="2:12" ht="13.5">
      <c r="B443" s="25" t="s">
        <v>33</v>
      </c>
      <c r="C443" s="18" t="s">
        <v>459</v>
      </c>
      <c r="E443" s="24"/>
      <c r="I443" s="19"/>
      <c r="J443" s="40">
        <f>IF(I443="","",(2012-I443))</f>
      </c>
      <c r="K443" s="24"/>
      <c r="L443" s="24">
        <f t="shared" si="42"/>
      </c>
    </row>
    <row r="444" spans="1:13" ht="13.5">
      <c r="A444" s="18" t="s">
        <v>1278</v>
      </c>
      <c r="B444" s="1" t="s">
        <v>1279</v>
      </c>
      <c r="C444" s="1" t="s">
        <v>560</v>
      </c>
      <c r="D444" s="18" t="str">
        <f>$B$442</f>
        <v>TDC</v>
      </c>
      <c r="F444" s="24" t="str">
        <f aca="true" t="shared" si="43" ref="F444:F481">A444</f>
        <v>て０１</v>
      </c>
      <c r="G444" s="18" t="str">
        <f aca="true" t="shared" si="44" ref="G444:G481">B444&amp;C444</f>
        <v>池田まき</v>
      </c>
      <c r="H444" s="18" t="str">
        <f>$B$442</f>
        <v>TDC</v>
      </c>
      <c r="I444" s="42" t="s">
        <v>485</v>
      </c>
      <c r="J444" s="41">
        <v>1991</v>
      </c>
      <c r="K444" s="40">
        <f aca="true" t="shared" si="45" ref="K444:K481">IF(J444="","",(2017-J444))</f>
        <v>26</v>
      </c>
      <c r="L444" s="24" t="str">
        <f t="shared" si="42"/>
        <v>OK</v>
      </c>
      <c r="M444" s="22" t="s">
        <v>498</v>
      </c>
    </row>
    <row r="445" spans="1:13" ht="13.5">
      <c r="A445" s="18" t="s">
        <v>1280</v>
      </c>
      <c r="B445" s="1" t="s">
        <v>1281</v>
      </c>
      <c r="C445" s="1" t="s">
        <v>1282</v>
      </c>
      <c r="D445" s="18" t="str">
        <f aca="true" t="shared" si="46" ref="D445:D481">$B$442</f>
        <v>TDC</v>
      </c>
      <c r="F445" s="18" t="str">
        <f t="shared" si="43"/>
        <v>て０２</v>
      </c>
      <c r="G445" s="18" t="str">
        <f t="shared" si="44"/>
        <v>大野みずき</v>
      </c>
      <c r="H445" s="18" t="str">
        <f aca="true" t="shared" si="47" ref="H445:H481">$B$442</f>
        <v>TDC</v>
      </c>
      <c r="I445" s="42" t="s">
        <v>485</v>
      </c>
      <c r="J445" s="19">
        <v>1994</v>
      </c>
      <c r="K445" s="40">
        <f t="shared" si="45"/>
        <v>23</v>
      </c>
      <c r="L445" s="24" t="str">
        <f t="shared" si="42"/>
        <v>OK</v>
      </c>
      <c r="M445" s="22" t="s">
        <v>991</v>
      </c>
    </row>
    <row r="446" spans="1:13" ht="13.5">
      <c r="A446" s="18" t="s">
        <v>175</v>
      </c>
      <c r="B446" s="1" t="s">
        <v>1283</v>
      </c>
      <c r="C446" s="1" t="s">
        <v>1284</v>
      </c>
      <c r="D446" s="18" t="str">
        <f t="shared" si="46"/>
        <v>TDC</v>
      </c>
      <c r="F446" s="24" t="str">
        <f t="shared" si="43"/>
        <v>て０３</v>
      </c>
      <c r="G446" s="18" t="str">
        <f t="shared" si="44"/>
        <v>片桐美里</v>
      </c>
      <c r="H446" s="18" t="str">
        <f t="shared" si="47"/>
        <v>TDC</v>
      </c>
      <c r="I446" s="42" t="s">
        <v>485</v>
      </c>
      <c r="J446" s="41">
        <v>1977</v>
      </c>
      <c r="K446" s="40">
        <f t="shared" si="45"/>
        <v>40</v>
      </c>
      <c r="L446" s="24" t="str">
        <f t="shared" si="42"/>
        <v>OK</v>
      </c>
      <c r="M446" s="22" t="s">
        <v>464</v>
      </c>
    </row>
    <row r="447" spans="1:13" ht="13.5">
      <c r="A447" s="18" t="s">
        <v>161</v>
      </c>
      <c r="B447" s="63" t="s">
        <v>1222</v>
      </c>
      <c r="C447" s="63" t="s">
        <v>1285</v>
      </c>
      <c r="D447" s="18" t="str">
        <f t="shared" si="46"/>
        <v>TDC</v>
      </c>
      <c r="F447" s="24" t="str">
        <f t="shared" si="43"/>
        <v>て０４</v>
      </c>
      <c r="G447" s="18" t="str">
        <f t="shared" si="44"/>
        <v>北川円香</v>
      </c>
      <c r="H447" s="18" t="str">
        <f t="shared" si="47"/>
        <v>TDC</v>
      </c>
      <c r="I447" s="42" t="s">
        <v>485</v>
      </c>
      <c r="J447" s="41">
        <v>1991</v>
      </c>
      <c r="K447" s="40">
        <f t="shared" si="45"/>
        <v>26</v>
      </c>
      <c r="L447" s="24" t="str">
        <f t="shared" si="42"/>
        <v>OK</v>
      </c>
      <c r="M447" s="22" t="s">
        <v>498</v>
      </c>
    </row>
    <row r="448" spans="1:13" ht="13.5">
      <c r="A448" s="18" t="s">
        <v>179</v>
      </c>
      <c r="B448" s="1" t="s">
        <v>1286</v>
      </c>
      <c r="C448" s="1" t="s">
        <v>1287</v>
      </c>
      <c r="D448" s="18" t="str">
        <f t="shared" si="46"/>
        <v>TDC</v>
      </c>
      <c r="F448" s="24" t="str">
        <f t="shared" si="43"/>
        <v>て０５</v>
      </c>
      <c r="G448" s="18" t="str">
        <f t="shared" si="44"/>
        <v>草野菜摘</v>
      </c>
      <c r="H448" s="18" t="str">
        <f t="shared" si="47"/>
        <v>TDC</v>
      </c>
      <c r="I448" s="42" t="s">
        <v>485</v>
      </c>
      <c r="J448" s="41">
        <v>1993</v>
      </c>
      <c r="K448" s="40">
        <f t="shared" si="45"/>
        <v>24</v>
      </c>
      <c r="L448" s="24" t="str">
        <f t="shared" si="42"/>
        <v>OK</v>
      </c>
      <c r="M448" s="22" t="s">
        <v>503</v>
      </c>
    </row>
    <row r="449" spans="1:13" ht="13.5">
      <c r="A449" s="18" t="s">
        <v>1288</v>
      </c>
      <c r="B449" s="1" t="s">
        <v>514</v>
      </c>
      <c r="C449" s="1" t="s">
        <v>1289</v>
      </c>
      <c r="D449" s="18" t="str">
        <f t="shared" si="46"/>
        <v>TDC</v>
      </c>
      <c r="F449" s="18" t="str">
        <f t="shared" si="43"/>
        <v>て０６</v>
      </c>
      <c r="G449" s="18" t="str">
        <f t="shared" si="44"/>
        <v>小林羽</v>
      </c>
      <c r="H449" s="18" t="str">
        <f t="shared" si="47"/>
        <v>TDC</v>
      </c>
      <c r="I449" s="42" t="s">
        <v>485</v>
      </c>
      <c r="J449" s="19">
        <v>1989</v>
      </c>
      <c r="K449" s="40">
        <f t="shared" si="45"/>
        <v>28</v>
      </c>
      <c r="L449" s="24" t="str">
        <f t="shared" si="42"/>
        <v>OK</v>
      </c>
      <c r="M449" s="22" t="s">
        <v>464</v>
      </c>
    </row>
    <row r="450" spans="1:13" ht="13.5">
      <c r="A450" s="18" t="s">
        <v>1290</v>
      </c>
      <c r="B450" s="1" t="s">
        <v>1291</v>
      </c>
      <c r="C450" s="1" t="s">
        <v>1292</v>
      </c>
      <c r="D450" s="18" t="str">
        <f t="shared" si="46"/>
        <v>TDC</v>
      </c>
      <c r="F450" s="24" t="str">
        <f t="shared" si="43"/>
        <v>て０７</v>
      </c>
      <c r="G450" s="18" t="str">
        <f t="shared" si="44"/>
        <v>辻真弓</v>
      </c>
      <c r="H450" s="18" t="str">
        <f t="shared" si="47"/>
        <v>TDC</v>
      </c>
      <c r="I450" s="42" t="s">
        <v>485</v>
      </c>
      <c r="J450" s="41">
        <v>1985</v>
      </c>
      <c r="K450" s="40">
        <f t="shared" si="45"/>
        <v>32</v>
      </c>
      <c r="L450" s="24" t="str">
        <f t="shared" si="42"/>
        <v>OK</v>
      </c>
      <c r="M450" s="1" t="s">
        <v>229</v>
      </c>
    </row>
    <row r="451" spans="1:13" ht="13.5">
      <c r="A451" s="18" t="s">
        <v>1293</v>
      </c>
      <c r="B451" s="63" t="s">
        <v>1294</v>
      </c>
      <c r="C451" s="63" t="s">
        <v>1295</v>
      </c>
      <c r="D451" s="18" t="str">
        <f t="shared" si="46"/>
        <v>TDC</v>
      </c>
      <c r="F451" s="24" t="str">
        <f t="shared" si="43"/>
        <v>て０８</v>
      </c>
      <c r="G451" s="18" t="str">
        <f t="shared" si="44"/>
        <v>中川久江</v>
      </c>
      <c r="H451" s="18" t="str">
        <f t="shared" si="47"/>
        <v>TDC</v>
      </c>
      <c r="I451" s="42" t="s">
        <v>485</v>
      </c>
      <c r="J451" s="113">
        <v>1966</v>
      </c>
      <c r="K451" s="40">
        <f t="shared" si="45"/>
        <v>51</v>
      </c>
      <c r="L451" s="24" t="str">
        <f t="shared" si="42"/>
        <v>OK</v>
      </c>
      <c r="M451" s="71" t="s">
        <v>467</v>
      </c>
    </row>
    <row r="452" spans="1:13" ht="13.5">
      <c r="A452" s="18" t="s">
        <v>182</v>
      </c>
      <c r="B452" s="1" t="s">
        <v>1296</v>
      </c>
      <c r="C452" s="1" t="s">
        <v>1297</v>
      </c>
      <c r="D452" s="18" t="str">
        <f t="shared" si="46"/>
        <v>TDC</v>
      </c>
      <c r="F452" s="18" t="str">
        <f t="shared" si="43"/>
        <v>て０９</v>
      </c>
      <c r="G452" s="18" t="str">
        <f t="shared" si="44"/>
        <v>姫井亜利沙</v>
      </c>
      <c r="H452" s="18" t="str">
        <f t="shared" si="47"/>
        <v>TDC</v>
      </c>
      <c r="I452" s="42" t="s">
        <v>485</v>
      </c>
      <c r="J452" s="19">
        <v>1982</v>
      </c>
      <c r="K452" s="40">
        <f t="shared" si="45"/>
        <v>35</v>
      </c>
      <c r="L452" s="24" t="str">
        <f t="shared" si="42"/>
        <v>OK</v>
      </c>
      <c r="M452" s="22" t="s">
        <v>464</v>
      </c>
    </row>
    <row r="453" spans="1:13" ht="13.5">
      <c r="A453" s="18" t="s">
        <v>1298</v>
      </c>
      <c r="B453" s="1" t="s">
        <v>1299</v>
      </c>
      <c r="C453" s="1" t="s">
        <v>1300</v>
      </c>
      <c r="D453" s="18" t="str">
        <f t="shared" si="46"/>
        <v>TDC</v>
      </c>
      <c r="F453" s="24" t="str">
        <f t="shared" si="43"/>
        <v>て１０</v>
      </c>
      <c r="G453" s="18" t="str">
        <f t="shared" si="44"/>
        <v>福本香菜実</v>
      </c>
      <c r="H453" s="18" t="str">
        <f t="shared" si="47"/>
        <v>TDC</v>
      </c>
      <c r="I453" s="42" t="s">
        <v>485</v>
      </c>
      <c r="J453" s="41">
        <v>1992</v>
      </c>
      <c r="K453" s="40">
        <f t="shared" si="45"/>
        <v>25</v>
      </c>
      <c r="L453" s="24" t="str">
        <f t="shared" si="42"/>
        <v>OK</v>
      </c>
      <c r="M453" s="22" t="s">
        <v>492</v>
      </c>
    </row>
    <row r="454" spans="1:13" ht="13.5">
      <c r="A454" s="18" t="s">
        <v>173</v>
      </c>
      <c r="B454" s="63" t="s">
        <v>1301</v>
      </c>
      <c r="C454" s="63" t="s">
        <v>1302</v>
      </c>
      <c r="D454" s="18" t="str">
        <f t="shared" si="46"/>
        <v>TDC</v>
      </c>
      <c r="F454" s="24" t="str">
        <f t="shared" si="43"/>
        <v>て１１</v>
      </c>
      <c r="G454" s="18" t="str">
        <f t="shared" si="44"/>
        <v>前川美恵</v>
      </c>
      <c r="H454" s="18" t="str">
        <f t="shared" si="47"/>
        <v>TDC</v>
      </c>
      <c r="I454" s="42" t="s">
        <v>485</v>
      </c>
      <c r="J454" s="41">
        <v>1988</v>
      </c>
      <c r="K454" s="40">
        <f t="shared" si="45"/>
        <v>29</v>
      </c>
      <c r="L454" s="24" t="str">
        <f t="shared" si="42"/>
        <v>OK</v>
      </c>
      <c r="M454" s="22" t="s">
        <v>503</v>
      </c>
    </row>
    <row r="455" spans="1:13" ht="13.5">
      <c r="A455" s="18" t="s">
        <v>1303</v>
      </c>
      <c r="B455" s="1" t="s">
        <v>1304</v>
      </c>
      <c r="C455" s="1" t="s">
        <v>1305</v>
      </c>
      <c r="D455" s="18" t="str">
        <f t="shared" si="46"/>
        <v>TDC</v>
      </c>
      <c r="F455" s="24" t="str">
        <f t="shared" si="43"/>
        <v>て１２</v>
      </c>
      <c r="G455" s="18" t="str">
        <f t="shared" si="44"/>
        <v>三浦朱莉</v>
      </c>
      <c r="H455" s="18" t="str">
        <f t="shared" si="47"/>
        <v>TDC</v>
      </c>
      <c r="I455" s="42" t="s">
        <v>485</v>
      </c>
      <c r="J455" s="41">
        <v>1990</v>
      </c>
      <c r="K455" s="40">
        <f t="shared" si="45"/>
        <v>27</v>
      </c>
      <c r="L455" s="24" t="str">
        <f t="shared" si="42"/>
        <v>OK</v>
      </c>
      <c r="M455" s="1" t="s">
        <v>229</v>
      </c>
    </row>
    <row r="456" spans="1:13" ht="13.5">
      <c r="A456" s="18" t="s">
        <v>184</v>
      </c>
      <c r="B456" s="1" t="s">
        <v>1306</v>
      </c>
      <c r="C456" s="1" t="s">
        <v>558</v>
      </c>
      <c r="D456" s="18" t="str">
        <f t="shared" si="46"/>
        <v>TDC</v>
      </c>
      <c r="F456" s="18" t="str">
        <f t="shared" si="43"/>
        <v>て１３</v>
      </c>
      <c r="G456" s="18" t="str">
        <f t="shared" si="44"/>
        <v>山岡千春</v>
      </c>
      <c r="H456" s="18" t="str">
        <f t="shared" si="47"/>
        <v>TDC</v>
      </c>
      <c r="I456" s="42" t="s">
        <v>485</v>
      </c>
      <c r="J456" s="19">
        <v>1972</v>
      </c>
      <c r="K456" s="40">
        <f t="shared" si="45"/>
        <v>45</v>
      </c>
      <c r="L456" s="24" t="str">
        <f t="shared" si="42"/>
        <v>OK</v>
      </c>
      <c r="M456" s="22" t="s">
        <v>503</v>
      </c>
    </row>
    <row r="457" spans="1:13" ht="13.5">
      <c r="A457" s="18" t="s">
        <v>1307</v>
      </c>
      <c r="B457" s="1" t="s">
        <v>1308</v>
      </c>
      <c r="C457" s="1" t="s">
        <v>1309</v>
      </c>
      <c r="D457" s="18" t="str">
        <f t="shared" si="46"/>
        <v>TDC</v>
      </c>
      <c r="F457" s="24" t="str">
        <f t="shared" si="43"/>
        <v>て１４</v>
      </c>
      <c r="G457" s="18" t="str">
        <f t="shared" si="44"/>
        <v>鹿野さつ紀</v>
      </c>
      <c r="H457" s="18" t="str">
        <f t="shared" si="47"/>
        <v>TDC</v>
      </c>
      <c r="I457" s="42" t="s">
        <v>485</v>
      </c>
      <c r="J457" s="41">
        <v>1991</v>
      </c>
      <c r="K457" s="40">
        <f t="shared" si="45"/>
        <v>26</v>
      </c>
      <c r="L457" s="24" t="str">
        <f t="shared" si="42"/>
        <v>OK</v>
      </c>
      <c r="M457" s="22" t="s">
        <v>498</v>
      </c>
    </row>
    <row r="458" spans="1:13" ht="13.5">
      <c r="A458" s="18" t="s">
        <v>1310</v>
      </c>
      <c r="B458" s="65" t="s">
        <v>1311</v>
      </c>
      <c r="C458" s="65" t="s">
        <v>1312</v>
      </c>
      <c r="D458" s="18" t="str">
        <f t="shared" si="46"/>
        <v>TDC</v>
      </c>
      <c r="F458" s="24" t="str">
        <f t="shared" si="43"/>
        <v>て１５</v>
      </c>
      <c r="G458" s="18" t="str">
        <f t="shared" si="44"/>
        <v>猪飼尚輝</v>
      </c>
      <c r="H458" s="18" t="str">
        <f t="shared" si="47"/>
        <v>TDC</v>
      </c>
      <c r="I458" s="26" t="s">
        <v>463</v>
      </c>
      <c r="J458" s="41">
        <v>1997</v>
      </c>
      <c r="K458" s="40">
        <f t="shared" si="45"/>
        <v>20</v>
      </c>
      <c r="L458" s="24" t="str">
        <f t="shared" si="42"/>
        <v>OK</v>
      </c>
      <c r="M458" s="22" t="s">
        <v>498</v>
      </c>
    </row>
    <row r="459" spans="1:13" ht="13.5">
      <c r="A459" s="18" t="s">
        <v>178</v>
      </c>
      <c r="B459" s="18" t="s">
        <v>1313</v>
      </c>
      <c r="C459" s="18" t="s">
        <v>1314</v>
      </c>
      <c r="D459" s="18" t="str">
        <f t="shared" si="46"/>
        <v>TDC</v>
      </c>
      <c r="F459" s="18" t="str">
        <f t="shared" si="43"/>
        <v>て１６</v>
      </c>
      <c r="G459" s="18" t="str">
        <f t="shared" si="44"/>
        <v>石内伸幸</v>
      </c>
      <c r="H459" s="18" t="str">
        <f t="shared" si="47"/>
        <v>TDC</v>
      </c>
      <c r="I459" s="26" t="s">
        <v>463</v>
      </c>
      <c r="J459" s="19">
        <v>1981</v>
      </c>
      <c r="K459" s="40">
        <f t="shared" si="45"/>
        <v>36</v>
      </c>
      <c r="L459" s="24" t="str">
        <f t="shared" si="42"/>
        <v>OK</v>
      </c>
      <c r="M459" s="22" t="s">
        <v>503</v>
      </c>
    </row>
    <row r="460" spans="1:13" ht="13.5">
      <c r="A460" s="18" t="s">
        <v>181</v>
      </c>
      <c r="B460" s="22" t="s">
        <v>1315</v>
      </c>
      <c r="C460" s="22" t="s">
        <v>1316</v>
      </c>
      <c r="D460" s="18" t="str">
        <f t="shared" si="46"/>
        <v>TDC</v>
      </c>
      <c r="F460" s="24" t="str">
        <f t="shared" si="43"/>
        <v>て１７</v>
      </c>
      <c r="G460" s="18" t="str">
        <f t="shared" si="44"/>
        <v>上原義弘</v>
      </c>
      <c r="H460" s="18" t="str">
        <f t="shared" si="47"/>
        <v>TDC</v>
      </c>
      <c r="I460" s="26" t="s">
        <v>463</v>
      </c>
      <c r="J460" s="41">
        <v>1974</v>
      </c>
      <c r="K460" s="40">
        <f t="shared" si="45"/>
        <v>43</v>
      </c>
      <c r="L460" s="24" t="str">
        <f t="shared" si="42"/>
        <v>OK</v>
      </c>
      <c r="M460" s="22" t="s">
        <v>464</v>
      </c>
    </row>
    <row r="461" spans="1:13" ht="13.5">
      <c r="A461" s="18" t="s">
        <v>172</v>
      </c>
      <c r="B461" s="65" t="s">
        <v>1317</v>
      </c>
      <c r="C461" s="65" t="s">
        <v>1318</v>
      </c>
      <c r="D461" s="18" t="str">
        <f t="shared" si="46"/>
        <v>TDC</v>
      </c>
      <c r="F461" s="24" t="str">
        <f t="shared" si="43"/>
        <v>て１８</v>
      </c>
      <c r="G461" s="18" t="str">
        <f t="shared" si="44"/>
        <v>上津慶和</v>
      </c>
      <c r="H461" s="18" t="str">
        <f t="shared" si="47"/>
        <v>TDC</v>
      </c>
      <c r="I461" s="26" t="s">
        <v>463</v>
      </c>
      <c r="J461" s="41">
        <v>1993</v>
      </c>
      <c r="K461" s="40">
        <f t="shared" si="45"/>
        <v>24</v>
      </c>
      <c r="L461" s="24" t="str">
        <f t="shared" si="42"/>
        <v>OK</v>
      </c>
      <c r="M461" s="22" t="s">
        <v>498</v>
      </c>
    </row>
    <row r="462" spans="1:13" ht="13.5">
      <c r="A462" s="18" t="s">
        <v>1319</v>
      </c>
      <c r="B462" s="22" t="s">
        <v>925</v>
      </c>
      <c r="C462" s="22" t="s">
        <v>1320</v>
      </c>
      <c r="D462" s="18" t="str">
        <f t="shared" si="46"/>
        <v>TDC</v>
      </c>
      <c r="F462" s="24" t="str">
        <f t="shared" si="43"/>
        <v>て１９</v>
      </c>
      <c r="G462" s="18" t="str">
        <f t="shared" si="44"/>
        <v>岡栄介</v>
      </c>
      <c r="H462" s="18" t="str">
        <f t="shared" si="47"/>
        <v>TDC</v>
      </c>
      <c r="I462" s="26" t="s">
        <v>463</v>
      </c>
      <c r="J462" s="41">
        <v>1996</v>
      </c>
      <c r="K462" s="40">
        <f t="shared" si="45"/>
        <v>21</v>
      </c>
      <c r="L462" s="24" t="str">
        <f t="shared" si="42"/>
        <v>OK</v>
      </c>
      <c r="M462" s="22" t="s">
        <v>467</v>
      </c>
    </row>
    <row r="463" spans="1:13" ht="13.5">
      <c r="A463" s="18" t="s">
        <v>1321</v>
      </c>
      <c r="B463" s="18" t="s">
        <v>615</v>
      </c>
      <c r="C463" s="18" t="s">
        <v>1322</v>
      </c>
      <c r="D463" s="18" t="str">
        <f t="shared" si="46"/>
        <v>TDC</v>
      </c>
      <c r="F463" s="18" t="str">
        <f t="shared" si="43"/>
        <v>て２０</v>
      </c>
      <c r="G463" s="18" t="str">
        <f t="shared" si="44"/>
        <v>岡本悟志</v>
      </c>
      <c r="H463" s="18" t="str">
        <f t="shared" si="47"/>
        <v>TDC</v>
      </c>
      <c r="I463" s="26" t="s">
        <v>463</v>
      </c>
      <c r="J463" s="19">
        <v>1988</v>
      </c>
      <c r="K463" s="40">
        <f t="shared" si="45"/>
        <v>29</v>
      </c>
      <c r="L463" s="24" t="str">
        <f t="shared" si="42"/>
        <v>OK</v>
      </c>
      <c r="M463" s="22" t="s">
        <v>654</v>
      </c>
    </row>
    <row r="464" spans="1:13" ht="13.5">
      <c r="A464" s="18" t="s">
        <v>174</v>
      </c>
      <c r="B464" s="22" t="s">
        <v>1283</v>
      </c>
      <c r="C464" s="22" t="s">
        <v>1323</v>
      </c>
      <c r="D464" s="18" t="str">
        <f t="shared" si="46"/>
        <v>TDC</v>
      </c>
      <c r="F464" s="24" t="str">
        <f t="shared" si="43"/>
        <v>て２１</v>
      </c>
      <c r="G464" s="18" t="str">
        <f t="shared" si="44"/>
        <v>片桐靖之</v>
      </c>
      <c r="H464" s="18" t="str">
        <f t="shared" si="47"/>
        <v>TDC</v>
      </c>
      <c r="I464" s="26" t="s">
        <v>463</v>
      </c>
      <c r="J464" s="41">
        <v>1976</v>
      </c>
      <c r="K464" s="40">
        <f t="shared" si="45"/>
        <v>41</v>
      </c>
      <c r="L464" s="24" t="str">
        <f t="shared" si="42"/>
        <v>OK</v>
      </c>
      <c r="M464" s="22" t="s">
        <v>464</v>
      </c>
    </row>
    <row r="465" spans="1:13" ht="13.5">
      <c r="A465" s="18" t="s">
        <v>1324</v>
      </c>
      <c r="B465" s="65" t="s">
        <v>1325</v>
      </c>
      <c r="C465" s="65" t="s">
        <v>1326</v>
      </c>
      <c r="D465" s="18" t="str">
        <f t="shared" si="46"/>
        <v>TDC</v>
      </c>
      <c r="F465" s="24" t="str">
        <f t="shared" si="43"/>
        <v>て２２</v>
      </c>
      <c r="G465" s="18" t="str">
        <f t="shared" si="44"/>
        <v>川合優</v>
      </c>
      <c r="H465" s="18" t="str">
        <f t="shared" si="47"/>
        <v>TDC</v>
      </c>
      <c r="I465" s="26" t="s">
        <v>463</v>
      </c>
      <c r="J465" s="41">
        <v>1991</v>
      </c>
      <c r="K465" s="40">
        <f t="shared" si="45"/>
        <v>26</v>
      </c>
      <c r="L465" s="24" t="str">
        <f t="shared" si="42"/>
        <v>OK</v>
      </c>
      <c r="M465" s="22" t="s">
        <v>643</v>
      </c>
    </row>
    <row r="466" spans="1:13" ht="13.5">
      <c r="A466" s="18" t="s">
        <v>1327</v>
      </c>
      <c r="B466" s="18" t="s">
        <v>1328</v>
      </c>
      <c r="C466" s="18" t="s">
        <v>1141</v>
      </c>
      <c r="D466" s="18" t="str">
        <f t="shared" si="46"/>
        <v>TDC</v>
      </c>
      <c r="F466" s="18" t="str">
        <f t="shared" si="43"/>
        <v>て２３</v>
      </c>
      <c r="G466" s="18" t="str">
        <f t="shared" si="44"/>
        <v>川下洋平</v>
      </c>
      <c r="H466" s="18" t="str">
        <f t="shared" si="47"/>
        <v>TDC</v>
      </c>
      <c r="I466" s="26" t="s">
        <v>463</v>
      </c>
      <c r="J466" s="19">
        <v>1988</v>
      </c>
      <c r="K466" s="40">
        <f t="shared" si="45"/>
        <v>29</v>
      </c>
      <c r="L466" s="24" t="str">
        <f t="shared" si="42"/>
        <v>OK</v>
      </c>
      <c r="M466" s="22" t="s">
        <v>464</v>
      </c>
    </row>
    <row r="467" spans="1:13" ht="13.5">
      <c r="A467" s="18" t="s">
        <v>1329</v>
      </c>
      <c r="B467" s="22" t="s">
        <v>1330</v>
      </c>
      <c r="C467" s="22" t="s">
        <v>1331</v>
      </c>
      <c r="D467" s="18" t="str">
        <f t="shared" si="46"/>
        <v>TDC</v>
      </c>
      <c r="F467" s="24" t="str">
        <f t="shared" si="43"/>
        <v>て２４</v>
      </c>
      <c r="G467" s="18" t="str">
        <f t="shared" si="44"/>
        <v>北澤純</v>
      </c>
      <c r="H467" s="18" t="str">
        <f t="shared" si="47"/>
        <v>TDC</v>
      </c>
      <c r="I467" s="26" t="s">
        <v>463</v>
      </c>
      <c r="J467" s="41">
        <v>1986</v>
      </c>
      <c r="K467" s="40">
        <f t="shared" si="45"/>
        <v>31</v>
      </c>
      <c r="L467" s="24" t="str">
        <f t="shared" si="42"/>
        <v>OK</v>
      </c>
      <c r="M467" s="22" t="s">
        <v>503</v>
      </c>
    </row>
    <row r="468" spans="1:13" ht="13.5">
      <c r="A468" s="18" t="s">
        <v>1332</v>
      </c>
      <c r="B468" s="65" t="s">
        <v>1333</v>
      </c>
      <c r="C468" s="65" t="s">
        <v>1334</v>
      </c>
      <c r="D468" s="18" t="str">
        <f t="shared" si="46"/>
        <v>TDC</v>
      </c>
      <c r="F468" s="24" t="str">
        <f t="shared" si="43"/>
        <v>て２５</v>
      </c>
      <c r="G468" s="18" t="str">
        <f t="shared" si="44"/>
        <v>北村拓也</v>
      </c>
      <c r="H468" s="18" t="str">
        <f t="shared" si="47"/>
        <v>TDC</v>
      </c>
      <c r="I468" s="26" t="s">
        <v>463</v>
      </c>
      <c r="J468" s="41">
        <v>1985</v>
      </c>
      <c r="K468" s="40">
        <f t="shared" si="45"/>
        <v>32</v>
      </c>
      <c r="L468" s="24" t="str">
        <f t="shared" si="42"/>
        <v>OK</v>
      </c>
      <c r="M468" s="22" t="s">
        <v>481</v>
      </c>
    </row>
    <row r="469" spans="1:13" ht="13.5">
      <c r="A469" s="18" t="s">
        <v>1335</v>
      </c>
      <c r="B469" s="65" t="s">
        <v>1308</v>
      </c>
      <c r="C469" s="65" t="s">
        <v>1336</v>
      </c>
      <c r="D469" s="18" t="str">
        <f t="shared" si="46"/>
        <v>TDC</v>
      </c>
      <c r="F469" s="24" t="str">
        <f t="shared" si="43"/>
        <v>て２６</v>
      </c>
      <c r="G469" s="18" t="str">
        <f t="shared" si="44"/>
        <v>鹿野雄大</v>
      </c>
      <c r="H469" s="18" t="str">
        <f t="shared" si="47"/>
        <v>TDC</v>
      </c>
      <c r="I469" s="26" t="s">
        <v>463</v>
      </c>
      <c r="J469" s="41">
        <v>1991</v>
      </c>
      <c r="K469" s="40">
        <f t="shared" si="45"/>
        <v>26</v>
      </c>
      <c r="L469" s="24" t="str">
        <f t="shared" si="42"/>
        <v>OK</v>
      </c>
      <c r="M469" s="22" t="s">
        <v>464</v>
      </c>
    </row>
    <row r="470" spans="1:13" ht="13.5">
      <c r="A470" s="18" t="s">
        <v>1337</v>
      </c>
      <c r="B470" s="22" t="s">
        <v>1338</v>
      </c>
      <c r="C470" s="22" t="s">
        <v>1339</v>
      </c>
      <c r="D470" s="18" t="str">
        <f t="shared" si="46"/>
        <v>TDC</v>
      </c>
      <c r="F470" s="24" t="str">
        <f t="shared" si="43"/>
        <v>て２７</v>
      </c>
      <c r="G470" s="18" t="str">
        <f t="shared" si="44"/>
        <v>澁谷晃大</v>
      </c>
      <c r="H470" s="18" t="str">
        <f t="shared" si="47"/>
        <v>TDC</v>
      </c>
      <c r="I470" s="26" t="s">
        <v>463</v>
      </c>
      <c r="J470" s="41">
        <v>1996</v>
      </c>
      <c r="K470" s="40">
        <f t="shared" si="45"/>
        <v>21</v>
      </c>
      <c r="L470" s="24" t="str">
        <f t="shared" si="42"/>
        <v>OK</v>
      </c>
      <c r="M470" s="22" t="s">
        <v>464</v>
      </c>
    </row>
    <row r="471" spans="1:13" ht="13.5">
      <c r="A471" s="18" t="s">
        <v>1340</v>
      </c>
      <c r="B471" s="18" t="s">
        <v>1341</v>
      </c>
      <c r="C471" s="18" t="s">
        <v>1202</v>
      </c>
      <c r="D471" s="18" t="str">
        <f t="shared" si="46"/>
        <v>TDC</v>
      </c>
      <c r="F471" s="18" t="str">
        <f t="shared" si="43"/>
        <v>て２８</v>
      </c>
      <c r="G471" s="18" t="str">
        <f t="shared" si="44"/>
        <v>嶋村和彦</v>
      </c>
      <c r="H471" s="18" t="str">
        <f t="shared" si="47"/>
        <v>TDC</v>
      </c>
      <c r="I471" s="26" t="s">
        <v>463</v>
      </c>
      <c r="J471" s="19">
        <v>1990</v>
      </c>
      <c r="K471" s="40">
        <f t="shared" si="45"/>
        <v>27</v>
      </c>
      <c r="L471" s="24" t="str">
        <f t="shared" si="42"/>
        <v>OK</v>
      </c>
      <c r="M471" s="22" t="s">
        <v>643</v>
      </c>
    </row>
    <row r="472" spans="1:13" ht="13.5">
      <c r="A472" s="18" t="s">
        <v>1342</v>
      </c>
      <c r="B472" s="22" t="s">
        <v>1343</v>
      </c>
      <c r="C472" s="22" t="s">
        <v>1344</v>
      </c>
      <c r="D472" s="18" t="str">
        <f t="shared" si="46"/>
        <v>TDC</v>
      </c>
      <c r="F472" s="24" t="str">
        <f t="shared" si="43"/>
        <v>て２９</v>
      </c>
      <c r="G472" s="18" t="str">
        <f t="shared" si="44"/>
        <v>白井秀幸</v>
      </c>
      <c r="H472" s="18" t="str">
        <f t="shared" si="47"/>
        <v>TDC</v>
      </c>
      <c r="I472" s="26" t="s">
        <v>463</v>
      </c>
      <c r="J472" s="41">
        <v>1988</v>
      </c>
      <c r="K472" s="40">
        <f t="shared" si="45"/>
        <v>29</v>
      </c>
      <c r="L472" s="24" t="str">
        <f t="shared" si="42"/>
        <v>OK</v>
      </c>
      <c r="M472" s="22" t="s">
        <v>660</v>
      </c>
    </row>
    <row r="473" spans="1:13" ht="13.5">
      <c r="A473" s="18" t="s">
        <v>1345</v>
      </c>
      <c r="B473" s="65" t="s">
        <v>520</v>
      </c>
      <c r="C473" s="65" t="s">
        <v>1346</v>
      </c>
      <c r="D473" s="18" t="str">
        <f t="shared" si="46"/>
        <v>TDC</v>
      </c>
      <c r="F473" s="24" t="str">
        <f t="shared" si="43"/>
        <v>て３０</v>
      </c>
      <c r="G473" s="18" t="str">
        <f t="shared" si="44"/>
        <v>谷口孟</v>
      </c>
      <c r="H473" s="18" t="str">
        <f t="shared" si="47"/>
        <v>TDC</v>
      </c>
      <c r="I473" s="26" t="s">
        <v>463</v>
      </c>
      <c r="J473" s="41">
        <v>1992</v>
      </c>
      <c r="K473" s="40">
        <f t="shared" si="45"/>
        <v>25</v>
      </c>
      <c r="L473" s="24" t="str">
        <f t="shared" si="42"/>
        <v>OK</v>
      </c>
      <c r="M473" s="22" t="s">
        <v>498</v>
      </c>
    </row>
    <row r="474" spans="1:13" ht="13.5">
      <c r="A474" s="18" t="s">
        <v>1347</v>
      </c>
      <c r="B474" s="22" t="s">
        <v>1348</v>
      </c>
      <c r="C474" s="22" t="s">
        <v>1349</v>
      </c>
      <c r="D474" s="18" t="str">
        <f t="shared" si="46"/>
        <v>TDC</v>
      </c>
      <c r="F474" s="24" t="str">
        <f t="shared" si="43"/>
        <v>て３１</v>
      </c>
      <c r="G474" s="18" t="str">
        <f t="shared" si="44"/>
        <v>津曲崇志</v>
      </c>
      <c r="H474" s="18" t="str">
        <f t="shared" si="47"/>
        <v>TDC</v>
      </c>
      <c r="I474" s="26" t="s">
        <v>463</v>
      </c>
      <c r="J474" s="41">
        <v>1988</v>
      </c>
      <c r="K474" s="40">
        <f t="shared" si="45"/>
        <v>29</v>
      </c>
      <c r="L474" s="24" t="str">
        <f t="shared" si="42"/>
        <v>OK</v>
      </c>
      <c r="M474" s="22" t="s">
        <v>660</v>
      </c>
    </row>
    <row r="475" spans="1:13" ht="13.5">
      <c r="A475" s="18" t="s">
        <v>1350</v>
      </c>
      <c r="B475" s="18" t="s">
        <v>1351</v>
      </c>
      <c r="C475" s="18" t="s">
        <v>1352</v>
      </c>
      <c r="D475" s="18" t="str">
        <f t="shared" si="46"/>
        <v>TDC</v>
      </c>
      <c r="F475" s="18" t="str">
        <f t="shared" si="43"/>
        <v>て３２</v>
      </c>
      <c r="G475" s="18" t="str">
        <f t="shared" si="44"/>
        <v>中尾巧</v>
      </c>
      <c r="H475" s="18" t="str">
        <f t="shared" si="47"/>
        <v>TDC</v>
      </c>
      <c r="I475" s="26" t="s">
        <v>463</v>
      </c>
      <c r="J475" s="19">
        <v>1983</v>
      </c>
      <c r="K475" s="40">
        <f t="shared" si="45"/>
        <v>34</v>
      </c>
      <c r="L475" s="24" t="str">
        <f t="shared" si="42"/>
        <v>OK</v>
      </c>
      <c r="M475" s="22" t="s">
        <v>1353</v>
      </c>
    </row>
    <row r="476" spans="1:13" ht="13.5">
      <c r="A476" s="18" t="s">
        <v>1354</v>
      </c>
      <c r="B476" s="22" t="s">
        <v>1355</v>
      </c>
      <c r="C476" s="22" t="s">
        <v>879</v>
      </c>
      <c r="D476" s="18" t="str">
        <f t="shared" si="46"/>
        <v>TDC</v>
      </c>
      <c r="F476" s="24" t="str">
        <f t="shared" si="43"/>
        <v>て３３</v>
      </c>
      <c r="G476" s="18" t="str">
        <f t="shared" si="44"/>
        <v>西嶌達也</v>
      </c>
      <c r="H476" s="18" t="str">
        <f t="shared" si="47"/>
        <v>TDC</v>
      </c>
      <c r="I476" s="26" t="s">
        <v>463</v>
      </c>
      <c r="J476" s="41">
        <v>1989</v>
      </c>
      <c r="K476" s="40">
        <f t="shared" si="45"/>
        <v>28</v>
      </c>
      <c r="L476" s="24" t="str">
        <f t="shared" si="42"/>
        <v>OK</v>
      </c>
      <c r="M476" s="22" t="s">
        <v>498</v>
      </c>
    </row>
    <row r="477" spans="1:13" ht="13.5">
      <c r="A477" s="18" t="s">
        <v>176</v>
      </c>
      <c r="B477" s="65" t="s">
        <v>1356</v>
      </c>
      <c r="C477" s="65" t="s">
        <v>1357</v>
      </c>
      <c r="D477" s="18" t="str">
        <f t="shared" si="46"/>
        <v>TDC</v>
      </c>
      <c r="F477" s="24" t="str">
        <f t="shared" si="43"/>
        <v>て３４</v>
      </c>
      <c r="G477" s="18" t="str">
        <f t="shared" si="44"/>
        <v>野村良平</v>
      </c>
      <c r="H477" s="18" t="str">
        <f t="shared" si="47"/>
        <v>TDC</v>
      </c>
      <c r="I477" s="26" t="s">
        <v>463</v>
      </c>
      <c r="J477" s="41">
        <v>1989</v>
      </c>
      <c r="K477" s="40">
        <f t="shared" si="45"/>
        <v>28</v>
      </c>
      <c r="L477" s="24" t="str">
        <f t="shared" si="42"/>
        <v>OK</v>
      </c>
      <c r="M477" s="22" t="s">
        <v>991</v>
      </c>
    </row>
    <row r="478" spans="1:13" ht="13.5">
      <c r="A478" s="18" t="s">
        <v>1358</v>
      </c>
      <c r="B478" s="18" t="s">
        <v>1359</v>
      </c>
      <c r="C478" s="18" t="s">
        <v>1360</v>
      </c>
      <c r="D478" s="18" t="str">
        <f t="shared" si="46"/>
        <v>TDC</v>
      </c>
      <c r="F478" s="18" t="str">
        <f t="shared" si="43"/>
        <v>て３５</v>
      </c>
      <c r="G478" s="18" t="str">
        <f t="shared" si="44"/>
        <v>浜中岳史</v>
      </c>
      <c r="H478" s="18" t="str">
        <f t="shared" si="47"/>
        <v>TDC</v>
      </c>
      <c r="I478" s="26" t="s">
        <v>463</v>
      </c>
      <c r="J478" s="19">
        <v>1980</v>
      </c>
      <c r="K478" s="40">
        <f t="shared" si="45"/>
        <v>37</v>
      </c>
      <c r="L478" s="24" t="str">
        <f t="shared" si="42"/>
        <v>OK</v>
      </c>
      <c r="M478" s="1" t="s">
        <v>229</v>
      </c>
    </row>
    <row r="479" spans="1:13" ht="13.5">
      <c r="A479" s="18" t="s">
        <v>183</v>
      </c>
      <c r="B479" s="22" t="s">
        <v>1361</v>
      </c>
      <c r="C479" s="22" t="s">
        <v>1362</v>
      </c>
      <c r="D479" s="18" t="str">
        <f t="shared" si="46"/>
        <v>TDC</v>
      </c>
      <c r="F479" s="24" t="str">
        <f t="shared" si="43"/>
        <v>て３６</v>
      </c>
      <c r="G479" s="18" t="str">
        <f t="shared" si="44"/>
        <v>東山博</v>
      </c>
      <c r="H479" s="18" t="str">
        <f t="shared" si="47"/>
        <v>TDC</v>
      </c>
      <c r="I479" s="26" t="s">
        <v>463</v>
      </c>
      <c r="J479" s="41">
        <v>1964</v>
      </c>
      <c r="K479" s="40">
        <f t="shared" si="45"/>
        <v>53</v>
      </c>
      <c r="L479" s="24" t="str">
        <f t="shared" si="42"/>
        <v>OK</v>
      </c>
      <c r="M479" s="22" t="s">
        <v>464</v>
      </c>
    </row>
    <row r="480" spans="1:13" ht="13.5">
      <c r="A480" s="18" t="s">
        <v>1363</v>
      </c>
      <c r="B480" s="65" t="s">
        <v>742</v>
      </c>
      <c r="C480" s="65" t="s">
        <v>1364</v>
      </c>
      <c r="D480" s="18" t="str">
        <f t="shared" si="46"/>
        <v>TDC</v>
      </c>
      <c r="F480" s="24" t="str">
        <f t="shared" si="43"/>
        <v>て３７</v>
      </c>
      <c r="G480" s="18" t="str">
        <f t="shared" si="44"/>
        <v>松本遼太郎</v>
      </c>
      <c r="H480" s="18" t="str">
        <f t="shared" si="47"/>
        <v>TDC</v>
      </c>
      <c r="I480" s="26" t="s">
        <v>463</v>
      </c>
      <c r="J480" s="41">
        <v>1991</v>
      </c>
      <c r="K480" s="40">
        <f t="shared" si="45"/>
        <v>26</v>
      </c>
      <c r="L480" s="24" t="str">
        <f t="shared" si="42"/>
        <v>OK</v>
      </c>
      <c r="M480" s="22" t="s">
        <v>464</v>
      </c>
    </row>
    <row r="481" spans="1:13" ht="13.5">
      <c r="A481" s="18" t="s">
        <v>1365</v>
      </c>
      <c r="B481" s="22" t="s">
        <v>1014</v>
      </c>
      <c r="C481" s="22" t="s">
        <v>1366</v>
      </c>
      <c r="D481" s="18" t="str">
        <f t="shared" si="46"/>
        <v>TDC</v>
      </c>
      <c r="F481" s="24" t="str">
        <f t="shared" si="43"/>
        <v>て３８</v>
      </c>
      <c r="G481" s="18" t="str">
        <f t="shared" si="44"/>
        <v>山口稔貴</v>
      </c>
      <c r="H481" s="18" t="str">
        <f t="shared" si="47"/>
        <v>TDC</v>
      </c>
      <c r="I481" s="26" t="s">
        <v>463</v>
      </c>
      <c r="J481" s="41">
        <v>1988</v>
      </c>
      <c r="K481" s="40">
        <f t="shared" si="45"/>
        <v>29</v>
      </c>
      <c r="L481" s="24" t="str">
        <f t="shared" si="42"/>
        <v>OK</v>
      </c>
      <c r="M481" s="22" t="s">
        <v>660</v>
      </c>
    </row>
    <row r="482" spans="7:13" ht="13.5">
      <c r="G482" s="105"/>
      <c r="I482" s="26"/>
      <c r="J482" s="18"/>
      <c r="L482" s="24">
        <f t="shared" si="42"/>
      </c>
      <c r="M482" s="24"/>
    </row>
    <row r="483" spans="10:12" ht="13.5">
      <c r="J483" s="18"/>
      <c r="L483" s="24">
        <f t="shared" si="42"/>
      </c>
    </row>
    <row r="484" spans="2:12" ht="13.5">
      <c r="B484" s="102"/>
      <c r="C484" s="102"/>
      <c r="D484" s="22"/>
      <c r="E484" s="65"/>
      <c r="H484" s="26"/>
      <c r="I484" s="65"/>
      <c r="J484" s="96"/>
      <c r="K484" s="104"/>
      <c r="L484" s="24">
        <f t="shared" si="42"/>
      </c>
    </row>
    <row r="485" spans="2:12" ht="13.5">
      <c r="B485" s="102"/>
      <c r="C485" s="102"/>
      <c r="D485" s="22"/>
      <c r="E485" s="65"/>
      <c r="H485" s="26"/>
      <c r="I485" s="65"/>
      <c r="J485" s="96"/>
      <c r="K485" s="104"/>
      <c r="L485" s="24">
        <f t="shared" si="42"/>
      </c>
    </row>
    <row r="486" spans="1:13" s="12" customFormat="1" ht="13.5">
      <c r="A486" s="11"/>
      <c r="B486" s="924" t="s">
        <v>1367</v>
      </c>
      <c r="C486" s="924"/>
      <c r="D486" s="924" t="s">
        <v>1368</v>
      </c>
      <c r="E486" s="924"/>
      <c r="F486" s="924"/>
      <c r="G486" s="924"/>
      <c r="H486" s="11"/>
      <c r="I486" s="11"/>
      <c r="J486" s="6"/>
      <c r="K486" s="11"/>
      <c r="L486" s="24">
        <f t="shared" si="42"/>
      </c>
      <c r="M486" s="11"/>
    </row>
    <row r="487" spans="1:13" s="12" customFormat="1" ht="13.5">
      <c r="A487" s="11"/>
      <c r="B487" s="924"/>
      <c r="C487" s="924"/>
      <c r="D487" s="924"/>
      <c r="E487" s="924"/>
      <c r="F487" s="924"/>
      <c r="G487" s="924"/>
      <c r="H487" s="11"/>
      <c r="I487" s="11"/>
      <c r="J487" s="6"/>
      <c r="K487" s="11"/>
      <c r="L487" s="24">
        <f t="shared" si="42"/>
      </c>
      <c r="M487" s="11"/>
    </row>
    <row r="488" spans="1:15" s="12" customFormat="1" ht="13.5">
      <c r="A488" s="65"/>
      <c r="B488" s="65" t="s">
        <v>64</v>
      </c>
      <c r="C488" s="65"/>
      <c r="D488" s="22"/>
      <c r="E488" s="65"/>
      <c r="F488" s="105"/>
      <c r="G488" s="106" t="s">
        <v>454</v>
      </c>
      <c r="H488" s="106" t="s">
        <v>455</v>
      </c>
      <c r="I488" s="65"/>
      <c r="J488" s="114"/>
      <c r="K488" s="104"/>
      <c r="L488" s="24"/>
      <c r="M488" s="22"/>
      <c r="N488" s="115"/>
      <c r="O488" s="115"/>
    </row>
    <row r="489" spans="1:13" s="12" customFormat="1" ht="13.5">
      <c r="A489" s="65"/>
      <c r="B489" s="947" t="s">
        <v>1369</v>
      </c>
      <c r="C489" s="947"/>
      <c r="D489" s="22"/>
      <c r="E489" s="65"/>
      <c r="F489" s="105">
        <f aca="true" t="shared" si="48" ref="F489:F537">A489</f>
        <v>0</v>
      </c>
      <c r="G489" s="21">
        <f>COUNTIF(M490:M537,"東近江市")</f>
        <v>7</v>
      </c>
      <c r="H489" s="938">
        <f>(G489/RIGHT(A537,2))</f>
        <v>0.14583333333333334</v>
      </c>
      <c r="I489" s="938"/>
      <c r="J489" s="938"/>
      <c r="K489" s="104"/>
      <c r="L489" s="24"/>
      <c r="M489" s="22"/>
    </row>
    <row r="490" spans="1:13" s="12" customFormat="1" ht="14.25">
      <c r="A490" s="107" t="s">
        <v>1370</v>
      </c>
      <c r="B490" s="108" t="s">
        <v>1371</v>
      </c>
      <c r="C490" s="108" t="s">
        <v>1372</v>
      </c>
      <c r="D490" s="65" t="s">
        <v>64</v>
      </c>
      <c r="E490" s="107"/>
      <c r="F490" s="105" t="str">
        <f t="shared" si="48"/>
        <v>う０１</v>
      </c>
      <c r="G490" s="11" t="str">
        <f>B490&amp;C490</f>
        <v>池上浩幸</v>
      </c>
      <c r="H490" s="65" t="s">
        <v>1369</v>
      </c>
      <c r="I490" s="65" t="s">
        <v>463</v>
      </c>
      <c r="J490" s="116">
        <v>1965</v>
      </c>
      <c r="K490" s="104">
        <f>2017-J490</f>
        <v>52</v>
      </c>
      <c r="L490" s="24" t="str">
        <f aca="true" t="shared" si="49" ref="L490:L538">IF(G490="","",IF(COUNTIF($G$5:$G$537,G490)&gt;1,"2重登録","OK"))</f>
        <v>OK</v>
      </c>
      <c r="M490" s="117" t="s">
        <v>471</v>
      </c>
    </row>
    <row r="491" spans="1:13" s="12" customFormat="1" ht="13.5">
      <c r="A491" s="107" t="s">
        <v>1373</v>
      </c>
      <c r="B491" s="22" t="s">
        <v>1374</v>
      </c>
      <c r="C491" s="22" t="s">
        <v>1375</v>
      </c>
      <c r="D491" s="65" t="s">
        <v>64</v>
      </c>
      <c r="E491" s="22"/>
      <c r="F491" s="22" t="str">
        <f t="shared" si="48"/>
        <v>う０２</v>
      </c>
      <c r="G491" s="22" t="str">
        <f aca="true" t="shared" si="50" ref="G491:G501">B491&amp;C491</f>
        <v>井内一博</v>
      </c>
      <c r="H491" s="65" t="s">
        <v>1369</v>
      </c>
      <c r="I491" s="22" t="s">
        <v>463</v>
      </c>
      <c r="J491" s="23">
        <v>1976</v>
      </c>
      <c r="K491" s="104">
        <f aca="true" t="shared" si="51" ref="K491:K537">2017-J491</f>
        <v>41</v>
      </c>
      <c r="L491" s="24" t="str">
        <f t="shared" si="49"/>
        <v>OK</v>
      </c>
      <c r="M491" s="22" t="s">
        <v>887</v>
      </c>
    </row>
    <row r="492" spans="1:13" s="12" customFormat="1" ht="14.25">
      <c r="A492" s="107" t="s">
        <v>138</v>
      </c>
      <c r="B492" s="109" t="s">
        <v>578</v>
      </c>
      <c r="C492" s="109" t="s">
        <v>1376</v>
      </c>
      <c r="D492" s="65" t="s">
        <v>64</v>
      </c>
      <c r="E492" s="107"/>
      <c r="F492" s="105" t="str">
        <f t="shared" si="48"/>
        <v>う０３</v>
      </c>
      <c r="G492" s="11" t="str">
        <f t="shared" si="50"/>
        <v>片岡一寿</v>
      </c>
      <c r="H492" s="65" t="s">
        <v>1369</v>
      </c>
      <c r="I492" s="65" t="s">
        <v>463</v>
      </c>
      <c r="J492" s="116">
        <v>1971</v>
      </c>
      <c r="K492" s="104">
        <f t="shared" si="51"/>
        <v>46</v>
      </c>
      <c r="L492" s="24" t="str">
        <f t="shared" si="49"/>
        <v>OK</v>
      </c>
      <c r="M492" s="117" t="s">
        <v>660</v>
      </c>
    </row>
    <row r="493" spans="1:13" s="12" customFormat="1" ht="14.25">
      <c r="A493" s="107" t="s">
        <v>1377</v>
      </c>
      <c r="B493" s="109" t="s">
        <v>1378</v>
      </c>
      <c r="C493" s="109" t="s">
        <v>1379</v>
      </c>
      <c r="D493" s="65" t="s">
        <v>64</v>
      </c>
      <c r="E493" s="107"/>
      <c r="F493" s="105" t="str">
        <f t="shared" si="48"/>
        <v>う０４</v>
      </c>
      <c r="G493" s="11" t="str">
        <f t="shared" si="50"/>
        <v>片岡  大</v>
      </c>
      <c r="H493" s="65" t="s">
        <v>1369</v>
      </c>
      <c r="I493" s="65" t="s">
        <v>463</v>
      </c>
      <c r="J493" s="116">
        <v>1969</v>
      </c>
      <c r="K493" s="104">
        <f t="shared" si="51"/>
        <v>48</v>
      </c>
      <c r="L493" s="24" t="str">
        <f t="shared" si="49"/>
        <v>OK</v>
      </c>
      <c r="M493" s="117" t="s">
        <v>1038</v>
      </c>
    </row>
    <row r="494" spans="1:13" s="12" customFormat="1" ht="14.25">
      <c r="A494" s="107" t="s">
        <v>1380</v>
      </c>
      <c r="B494" s="109" t="s">
        <v>578</v>
      </c>
      <c r="C494" s="109" t="s">
        <v>1381</v>
      </c>
      <c r="D494" s="65" t="s">
        <v>64</v>
      </c>
      <c r="E494" s="107"/>
      <c r="F494" s="105" t="str">
        <f t="shared" si="48"/>
        <v>う０５</v>
      </c>
      <c r="G494" s="11" t="str">
        <f t="shared" si="50"/>
        <v>片岡凛耶</v>
      </c>
      <c r="H494" s="65" t="s">
        <v>1369</v>
      </c>
      <c r="I494" s="65" t="s">
        <v>463</v>
      </c>
      <c r="J494" s="116">
        <v>1999</v>
      </c>
      <c r="K494" s="104">
        <f t="shared" si="51"/>
        <v>18</v>
      </c>
      <c r="L494" s="24" t="str">
        <f t="shared" si="49"/>
        <v>OK</v>
      </c>
      <c r="M494" s="117" t="s">
        <v>1038</v>
      </c>
    </row>
    <row r="495" spans="1:13" s="12" customFormat="1" ht="14.25">
      <c r="A495" s="107" t="s">
        <v>1382</v>
      </c>
      <c r="B495" s="108" t="s">
        <v>1383</v>
      </c>
      <c r="C495" s="108" t="s">
        <v>1384</v>
      </c>
      <c r="D495" s="65" t="s">
        <v>64</v>
      </c>
      <c r="E495" s="107"/>
      <c r="F495" s="105" t="str">
        <f t="shared" si="48"/>
        <v>う０６</v>
      </c>
      <c r="G495" s="11" t="str">
        <f t="shared" si="50"/>
        <v>亀井雅嗣</v>
      </c>
      <c r="H495" s="65" t="s">
        <v>1369</v>
      </c>
      <c r="I495" s="65" t="s">
        <v>463</v>
      </c>
      <c r="J495" s="118">
        <v>1970</v>
      </c>
      <c r="K495" s="104">
        <f t="shared" si="51"/>
        <v>47</v>
      </c>
      <c r="L495" s="24" t="str">
        <f t="shared" si="49"/>
        <v>OK</v>
      </c>
      <c r="M495" s="117" t="s">
        <v>492</v>
      </c>
    </row>
    <row r="496" spans="1:20" s="12" customFormat="1" ht="14.25">
      <c r="A496" s="107" t="s">
        <v>1385</v>
      </c>
      <c r="B496" s="108" t="s">
        <v>1383</v>
      </c>
      <c r="C496" s="108" t="s">
        <v>1386</v>
      </c>
      <c r="D496" s="65" t="s">
        <v>64</v>
      </c>
      <c r="E496" s="107" t="s">
        <v>798</v>
      </c>
      <c r="F496" s="22" t="str">
        <f t="shared" si="48"/>
        <v>う０７</v>
      </c>
      <c r="G496" s="11" t="str">
        <f t="shared" si="50"/>
        <v>亀井皓太</v>
      </c>
      <c r="H496" s="65" t="s">
        <v>1369</v>
      </c>
      <c r="I496" s="65" t="s">
        <v>463</v>
      </c>
      <c r="J496" s="118">
        <v>2003</v>
      </c>
      <c r="K496" s="104">
        <f t="shared" si="51"/>
        <v>14</v>
      </c>
      <c r="L496" s="24" t="str">
        <f t="shared" si="49"/>
        <v>OK</v>
      </c>
      <c r="M496" s="117" t="s">
        <v>492</v>
      </c>
      <c r="N496" s="11"/>
      <c r="O496" s="11"/>
      <c r="P496" s="11"/>
      <c r="Q496" s="11"/>
      <c r="R496" s="11"/>
      <c r="S496" s="11"/>
      <c r="T496" s="11"/>
    </row>
    <row r="497" spans="1:13" s="12" customFormat="1" ht="13.5">
      <c r="A497" s="107" t="s">
        <v>1387</v>
      </c>
      <c r="B497" s="11" t="s">
        <v>1388</v>
      </c>
      <c r="C497" s="11" t="s">
        <v>1389</v>
      </c>
      <c r="D497" s="65" t="s">
        <v>64</v>
      </c>
      <c r="E497" s="11"/>
      <c r="F497" s="105" t="str">
        <f t="shared" si="48"/>
        <v>う０８</v>
      </c>
      <c r="G497" s="22" t="str">
        <f t="shared" si="50"/>
        <v>神田圭右</v>
      </c>
      <c r="H497" s="65" t="s">
        <v>1369</v>
      </c>
      <c r="I497" s="11" t="s">
        <v>463</v>
      </c>
      <c r="J497" s="6">
        <v>1991</v>
      </c>
      <c r="K497" s="104">
        <f t="shared" si="51"/>
        <v>26</v>
      </c>
      <c r="L497" s="24" t="str">
        <f t="shared" si="49"/>
        <v>OK</v>
      </c>
      <c r="M497" s="117" t="s">
        <v>1390</v>
      </c>
    </row>
    <row r="498" spans="1:13" s="12" customFormat="1" ht="14.25">
      <c r="A498" s="107" t="s">
        <v>1391</v>
      </c>
      <c r="B498" s="108" t="s">
        <v>1392</v>
      </c>
      <c r="C498" s="108" t="s">
        <v>1393</v>
      </c>
      <c r="D498" s="65" t="s">
        <v>64</v>
      </c>
      <c r="E498" s="106"/>
      <c r="F498" s="105" t="str">
        <f t="shared" si="48"/>
        <v>う０９</v>
      </c>
      <c r="G498" s="11" t="str">
        <f t="shared" si="50"/>
        <v>木下進</v>
      </c>
      <c r="H498" s="65" t="s">
        <v>1369</v>
      </c>
      <c r="I498" s="65" t="s">
        <v>463</v>
      </c>
      <c r="J498" s="118">
        <v>1950</v>
      </c>
      <c r="K498" s="104">
        <f t="shared" si="51"/>
        <v>67</v>
      </c>
      <c r="L498" s="24" t="str">
        <f t="shared" si="49"/>
        <v>OK</v>
      </c>
      <c r="M498" s="117" t="s">
        <v>488</v>
      </c>
    </row>
    <row r="499" spans="1:20" s="11" customFormat="1" ht="13.5">
      <c r="A499" s="107" t="s">
        <v>1394</v>
      </c>
      <c r="B499" s="108" t="s">
        <v>1395</v>
      </c>
      <c r="C499" s="11" t="s">
        <v>1396</v>
      </c>
      <c r="D499" s="65" t="s">
        <v>64</v>
      </c>
      <c r="F499" s="105" t="str">
        <f t="shared" si="48"/>
        <v>う１０</v>
      </c>
      <c r="G499" s="11" t="str">
        <f t="shared" si="50"/>
        <v>久保田勉</v>
      </c>
      <c r="H499" s="65" t="s">
        <v>1369</v>
      </c>
      <c r="I499" s="119" t="s">
        <v>463</v>
      </c>
      <c r="J499" s="6">
        <v>1967</v>
      </c>
      <c r="K499" s="104">
        <f t="shared" si="51"/>
        <v>50</v>
      </c>
      <c r="L499" s="24" t="str">
        <f t="shared" si="49"/>
        <v>OK</v>
      </c>
      <c r="M499" s="117" t="s">
        <v>481</v>
      </c>
      <c r="N499" s="12"/>
      <c r="O499" s="12"/>
      <c r="P499" s="12"/>
      <c r="Q499" s="12"/>
      <c r="R499" s="12"/>
      <c r="S499" s="12"/>
      <c r="T499" s="12"/>
    </row>
    <row r="500" spans="1:20" s="11" customFormat="1" ht="13.5">
      <c r="A500" s="107" t="s">
        <v>1397</v>
      </c>
      <c r="B500" s="108" t="s">
        <v>1398</v>
      </c>
      <c r="C500" s="108" t="s">
        <v>1399</v>
      </c>
      <c r="D500" s="65" t="s">
        <v>64</v>
      </c>
      <c r="F500" s="22" t="str">
        <f t="shared" si="48"/>
        <v>う１１</v>
      </c>
      <c r="G500" s="11" t="str">
        <f t="shared" si="50"/>
        <v>渋谷拓哉</v>
      </c>
      <c r="H500" s="65" t="s">
        <v>1369</v>
      </c>
      <c r="I500" s="65" t="s">
        <v>463</v>
      </c>
      <c r="J500" s="6">
        <v>1989</v>
      </c>
      <c r="K500" s="104">
        <f t="shared" si="51"/>
        <v>28</v>
      </c>
      <c r="L500" s="24" t="str">
        <f t="shared" si="49"/>
        <v>OK</v>
      </c>
      <c r="M500" s="11" t="s">
        <v>481</v>
      </c>
      <c r="N500" s="12"/>
      <c r="O500" s="12"/>
      <c r="P500" s="12"/>
      <c r="Q500" s="12"/>
      <c r="R500" s="12"/>
      <c r="S500" s="12"/>
      <c r="T500" s="12"/>
    </row>
    <row r="501" spans="1:20" s="11" customFormat="1" ht="13.5">
      <c r="A501" s="107" t="s">
        <v>1400</v>
      </c>
      <c r="B501" s="108" t="s">
        <v>1401</v>
      </c>
      <c r="C501" s="108" t="s">
        <v>1402</v>
      </c>
      <c r="D501" s="65" t="s">
        <v>64</v>
      </c>
      <c r="F501" s="105" t="str">
        <f t="shared" si="48"/>
        <v>う１２</v>
      </c>
      <c r="G501" s="11" t="str">
        <f t="shared" si="50"/>
        <v>島新治</v>
      </c>
      <c r="H501" s="65" t="s">
        <v>1369</v>
      </c>
      <c r="I501" s="65" t="s">
        <v>463</v>
      </c>
      <c r="J501" s="6">
        <v>1993</v>
      </c>
      <c r="K501" s="104">
        <f t="shared" si="51"/>
        <v>24</v>
      </c>
      <c r="L501" s="24" t="str">
        <f t="shared" si="49"/>
        <v>OK</v>
      </c>
      <c r="M501" s="37" t="s">
        <v>229</v>
      </c>
      <c r="N501" s="12"/>
      <c r="O501" s="12"/>
      <c r="P501" s="12"/>
      <c r="Q501" s="12"/>
      <c r="R501" s="12"/>
      <c r="S501" s="12"/>
      <c r="T501" s="12"/>
    </row>
    <row r="502" spans="1:13" s="12" customFormat="1" ht="13.5">
      <c r="A502" s="107" t="s">
        <v>1403</v>
      </c>
      <c r="B502" s="108" t="s">
        <v>1404</v>
      </c>
      <c r="C502" s="11" t="s">
        <v>1405</v>
      </c>
      <c r="D502" s="65" t="s">
        <v>64</v>
      </c>
      <c r="E502" s="11"/>
      <c r="F502" s="105" t="str">
        <f t="shared" si="48"/>
        <v>う１３</v>
      </c>
      <c r="G502" s="11" t="s">
        <v>1406</v>
      </c>
      <c r="H502" s="65" t="s">
        <v>1369</v>
      </c>
      <c r="I502" s="119" t="s">
        <v>463</v>
      </c>
      <c r="J502" s="6">
        <v>1987</v>
      </c>
      <c r="K502" s="104">
        <f t="shared" si="51"/>
        <v>30</v>
      </c>
      <c r="L502" s="24" t="str">
        <f t="shared" si="49"/>
        <v>OK</v>
      </c>
      <c r="M502" s="117" t="s">
        <v>503</v>
      </c>
    </row>
    <row r="503" spans="1:13" s="12" customFormat="1" ht="14.25">
      <c r="A503" s="107" t="s">
        <v>113</v>
      </c>
      <c r="B503" s="110" t="s">
        <v>1407</v>
      </c>
      <c r="C503" s="111" t="s">
        <v>1408</v>
      </c>
      <c r="D503" s="65" t="s">
        <v>64</v>
      </c>
      <c r="E503" s="112"/>
      <c r="F503" s="105" t="str">
        <f t="shared" si="48"/>
        <v>う１４</v>
      </c>
      <c r="G503" s="11" t="str">
        <f aca="true" t="shared" si="52" ref="G503:G512">B503&amp;C503</f>
        <v>高瀬眞志</v>
      </c>
      <c r="H503" s="65" t="s">
        <v>1369</v>
      </c>
      <c r="I503" s="65" t="s">
        <v>463</v>
      </c>
      <c r="J503" s="120">
        <v>1959</v>
      </c>
      <c r="K503" s="104">
        <f t="shared" si="51"/>
        <v>58</v>
      </c>
      <c r="L503" s="24" t="str">
        <f t="shared" si="49"/>
        <v>OK</v>
      </c>
      <c r="M503" s="117" t="s">
        <v>471</v>
      </c>
    </row>
    <row r="504" spans="1:20" s="12" customFormat="1" ht="13.5">
      <c r="A504" s="107" t="s">
        <v>1409</v>
      </c>
      <c r="B504" s="22" t="s">
        <v>1410</v>
      </c>
      <c r="C504" s="22" t="s">
        <v>1411</v>
      </c>
      <c r="D504" s="65" t="s">
        <v>64</v>
      </c>
      <c r="E504" s="22"/>
      <c r="F504" s="22" t="str">
        <f t="shared" si="48"/>
        <v>う１５</v>
      </c>
      <c r="G504" s="22" t="str">
        <f t="shared" si="52"/>
        <v>竹下英伸</v>
      </c>
      <c r="H504" s="65" t="s">
        <v>1369</v>
      </c>
      <c r="I504" s="22" t="s">
        <v>463</v>
      </c>
      <c r="J504" s="23">
        <v>1972</v>
      </c>
      <c r="K504" s="104">
        <f t="shared" si="51"/>
        <v>45</v>
      </c>
      <c r="L504" s="24" t="str">
        <f t="shared" si="49"/>
        <v>OK</v>
      </c>
      <c r="M504" s="1" t="s">
        <v>229</v>
      </c>
      <c r="N504" s="11"/>
      <c r="O504" s="11"/>
      <c r="P504" s="11"/>
      <c r="Q504" s="11"/>
      <c r="R504" s="11"/>
      <c r="S504" s="11"/>
      <c r="T504" s="49"/>
    </row>
    <row r="505" spans="1:13" s="12" customFormat="1" ht="14.25">
      <c r="A505" s="107" t="s">
        <v>1412</v>
      </c>
      <c r="B505" s="108" t="s">
        <v>1413</v>
      </c>
      <c r="C505" s="108" t="s">
        <v>1414</v>
      </c>
      <c r="D505" s="65" t="s">
        <v>64</v>
      </c>
      <c r="E505" s="107"/>
      <c r="F505" s="105" t="str">
        <f t="shared" si="48"/>
        <v>う１６</v>
      </c>
      <c r="G505" s="11" t="str">
        <f t="shared" si="52"/>
        <v>竹田圭佑</v>
      </c>
      <c r="H505" s="65" t="s">
        <v>1369</v>
      </c>
      <c r="I505" s="65" t="s">
        <v>463</v>
      </c>
      <c r="J505" s="116">
        <v>1982</v>
      </c>
      <c r="K505" s="104">
        <f t="shared" si="51"/>
        <v>35</v>
      </c>
      <c r="L505" s="24" t="str">
        <f t="shared" si="49"/>
        <v>OK</v>
      </c>
      <c r="M505" s="117" t="s">
        <v>464</v>
      </c>
    </row>
    <row r="506" spans="1:20" s="12" customFormat="1" ht="13.5">
      <c r="A506" s="107" t="s">
        <v>1415</v>
      </c>
      <c r="B506" s="22" t="s">
        <v>682</v>
      </c>
      <c r="C506" s="22" t="s">
        <v>1416</v>
      </c>
      <c r="D506" s="65" t="s">
        <v>64</v>
      </c>
      <c r="E506" s="22"/>
      <c r="F506" s="105" t="str">
        <f t="shared" si="48"/>
        <v>う１７</v>
      </c>
      <c r="G506" s="22" t="str">
        <f t="shared" si="52"/>
        <v>田中邦明</v>
      </c>
      <c r="H506" s="65" t="s">
        <v>1369</v>
      </c>
      <c r="I506" s="22" t="s">
        <v>463</v>
      </c>
      <c r="J506" s="23">
        <v>1984</v>
      </c>
      <c r="K506" s="104">
        <f t="shared" si="51"/>
        <v>33</v>
      </c>
      <c r="L506" s="24" t="str">
        <f t="shared" si="49"/>
        <v>OK</v>
      </c>
      <c r="M506" s="22" t="s">
        <v>887</v>
      </c>
      <c r="N506" s="11"/>
      <c r="O506" s="11"/>
      <c r="P506" s="11"/>
      <c r="Q506" s="11"/>
      <c r="R506" s="11"/>
      <c r="S506" s="49"/>
      <c r="T506" s="11"/>
    </row>
    <row r="507" spans="1:20" s="12" customFormat="1" ht="13.5">
      <c r="A507" s="107" t="s">
        <v>1417</v>
      </c>
      <c r="B507" s="11" t="s">
        <v>1418</v>
      </c>
      <c r="C507" s="11" t="s">
        <v>1396</v>
      </c>
      <c r="D507" s="65" t="s">
        <v>64</v>
      </c>
      <c r="E507" s="11"/>
      <c r="F507" s="105" t="str">
        <f t="shared" si="48"/>
        <v>う１８</v>
      </c>
      <c r="G507" s="11" t="str">
        <f t="shared" si="52"/>
        <v>谷岡勉</v>
      </c>
      <c r="H507" s="65" t="s">
        <v>1369</v>
      </c>
      <c r="I507" s="65" t="s">
        <v>463</v>
      </c>
      <c r="J507" s="6">
        <v>1990</v>
      </c>
      <c r="K507" s="104">
        <f t="shared" si="51"/>
        <v>27</v>
      </c>
      <c r="L507" s="24" t="str">
        <f t="shared" si="49"/>
        <v>OK</v>
      </c>
      <c r="M507" s="121" t="s">
        <v>660</v>
      </c>
      <c r="N507" s="11"/>
      <c r="O507" s="11"/>
      <c r="P507" s="49"/>
      <c r="Q507" s="11"/>
      <c r="R507" s="11"/>
      <c r="S507" s="11"/>
      <c r="T507" s="11"/>
    </row>
    <row r="508" spans="1:20" s="12" customFormat="1" ht="13.5">
      <c r="A508" s="107" t="s">
        <v>1419</v>
      </c>
      <c r="B508" s="11" t="s">
        <v>1420</v>
      </c>
      <c r="C508" s="11" t="s">
        <v>1421</v>
      </c>
      <c r="D508" s="65" t="s">
        <v>64</v>
      </c>
      <c r="E508" s="11"/>
      <c r="F508" s="22" t="str">
        <f t="shared" si="48"/>
        <v>う１９</v>
      </c>
      <c r="G508" s="11" t="str">
        <f t="shared" si="52"/>
        <v>谷野功</v>
      </c>
      <c r="H508" s="65" t="s">
        <v>1369</v>
      </c>
      <c r="I508" s="65" t="s">
        <v>463</v>
      </c>
      <c r="J508" s="6">
        <v>1964</v>
      </c>
      <c r="K508" s="104">
        <f t="shared" si="51"/>
        <v>53</v>
      </c>
      <c r="L508" s="24" t="str">
        <f t="shared" si="49"/>
        <v>OK</v>
      </c>
      <c r="M508" s="37" t="s">
        <v>229</v>
      </c>
      <c r="N508" s="11"/>
      <c r="O508" s="11"/>
      <c r="P508" s="49"/>
      <c r="Q508" s="11"/>
      <c r="R508" s="11"/>
      <c r="S508" s="11"/>
      <c r="T508" s="11"/>
    </row>
    <row r="509" spans="1:13" s="12" customFormat="1" ht="13.5">
      <c r="A509" s="107" t="s">
        <v>1422</v>
      </c>
      <c r="B509" s="11" t="s">
        <v>1423</v>
      </c>
      <c r="C509" s="11" t="s">
        <v>1379</v>
      </c>
      <c r="D509" s="65" t="s">
        <v>64</v>
      </c>
      <c r="E509" s="11"/>
      <c r="F509" s="105" t="str">
        <f t="shared" si="48"/>
        <v>う２０</v>
      </c>
      <c r="G509" s="11" t="str">
        <f t="shared" si="52"/>
        <v>月森大</v>
      </c>
      <c r="H509" s="65" t="s">
        <v>1369</v>
      </c>
      <c r="I509" s="65" t="s">
        <v>463</v>
      </c>
      <c r="J509" s="6">
        <v>1980</v>
      </c>
      <c r="K509" s="104">
        <f t="shared" si="51"/>
        <v>37</v>
      </c>
      <c r="L509" s="24" t="str">
        <f t="shared" si="49"/>
        <v>OK</v>
      </c>
      <c r="M509" s="37" t="s">
        <v>229</v>
      </c>
    </row>
    <row r="510" spans="1:13" s="12" customFormat="1" ht="13.5">
      <c r="A510" s="107" t="s">
        <v>1424</v>
      </c>
      <c r="B510" s="108" t="s">
        <v>1425</v>
      </c>
      <c r="C510" s="11" t="s">
        <v>1426</v>
      </c>
      <c r="D510" s="65" t="s">
        <v>64</v>
      </c>
      <c r="E510" s="11"/>
      <c r="F510" s="105" t="str">
        <f t="shared" si="48"/>
        <v>う２１</v>
      </c>
      <c r="G510" s="11" t="s">
        <v>1427</v>
      </c>
      <c r="H510" s="65" t="s">
        <v>1369</v>
      </c>
      <c r="I510" s="122" t="s">
        <v>463</v>
      </c>
      <c r="J510" s="6">
        <v>1967</v>
      </c>
      <c r="K510" s="104">
        <f t="shared" si="51"/>
        <v>50</v>
      </c>
      <c r="L510" s="24" t="str">
        <f t="shared" si="49"/>
        <v>OK</v>
      </c>
      <c r="M510" s="117" t="s">
        <v>738</v>
      </c>
    </row>
    <row r="511" spans="1:13" s="12" customFormat="1" ht="13.5">
      <c r="A511" s="107" t="s">
        <v>1428</v>
      </c>
      <c r="B511" s="108" t="s">
        <v>1429</v>
      </c>
      <c r="C511" s="108" t="s">
        <v>1430</v>
      </c>
      <c r="D511" s="65" t="s">
        <v>64</v>
      </c>
      <c r="E511" s="11"/>
      <c r="F511" s="105" t="str">
        <f t="shared" si="48"/>
        <v>う２２</v>
      </c>
      <c r="G511" s="11" t="str">
        <f t="shared" si="52"/>
        <v>永瀬卓夫</v>
      </c>
      <c r="H511" s="65" t="s">
        <v>1369</v>
      </c>
      <c r="I511" s="119" t="s">
        <v>463</v>
      </c>
      <c r="J511" s="6">
        <v>1950</v>
      </c>
      <c r="K511" s="104">
        <f t="shared" si="51"/>
        <v>67</v>
      </c>
      <c r="L511" s="24" t="str">
        <f t="shared" si="49"/>
        <v>OK</v>
      </c>
      <c r="M511" s="117" t="s">
        <v>654</v>
      </c>
    </row>
    <row r="512" spans="1:20" s="11" customFormat="1" ht="13.5">
      <c r="A512" s="107" t="s">
        <v>132</v>
      </c>
      <c r="B512" s="11" t="s">
        <v>1431</v>
      </c>
      <c r="C512" s="11" t="s">
        <v>1432</v>
      </c>
      <c r="D512" s="65" t="s">
        <v>64</v>
      </c>
      <c r="F512" s="105" t="str">
        <f t="shared" si="48"/>
        <v>う２３</v>
      </c>
      <c r="G512" s="11" t="str">
        <f t="shared" si="52"/>
        <v>中田富憲</v>
      </c>
      <c r="H512" s="65" t="s">
        <v>1369</v>
      </c>
      <c r="I512" s="65" t="s">
        <v>463</v>
      </c>
      <c r="J512" s="6">
        <v>1961</v>
      </c>
      <c r="K512" s="104">
        <f t="shared" si="51"/>
        <v>56</v>
      </c>
      <c r="L512" s="24" t="str">
        <f t="shared" si="49"/>
        <v>OK</v>
      </c>
      <c r="M512" s="121" t="s">
        <v>660</v>
      </c>
      <c r="N512" s="12"/>
      <c r="O512" s="12"/>
      <c r="P512" s="12"/>
      <c r="Q512" s="12"/>
      <c r="R512" s="12"/>
      <c r="S512" s="12"/>
      <c r="T512" s="12"/>
    </row>
    <row r="513" spans="1:13" s="12" customFormat="1" ht="13.5">
      <c r="A513" s="107" t="s">
        <v>1433</v>
      </c>
      <c r="B513" s="108" t="s">
        <v>1434</v>
      </c>
      <c r="C513" s="108" t="s">
        <v>1435</v>
      </c>
      <c r="D513" s="65" t="s">
        <v>64</v>
      </c>
      <c r="E513" s="11"/>
      <c r="F513" s="22" t="str">
        <f t="shared" si="48"/>
        <v>う２４</v>
      </c>
      <c r="G513" s="11" t="s">
        <v>1436</v>
      </c>
      <c r="H513" s="65" t="s">
        <v>1369</v>
      </c>
      <c r="I513" s="65" t="s">
        <v>463</v>
      </c>
      <c r="J513" s="6">
        <v>1991</v>
      </c>
      <c r="K513" s="104">
        <f t="shared" si="51"/>
        <v>26</v>
      </c>
      <c r="L513" s="24" t="str">
        <f t="shared" si="49"/>
        <v>OK</v>
      </c>
      <c r="M513" s="37" t="s">
        <v>229</v>
      </c>
    </row>
    <row r="514" spans="1:13" s="12" customFormat="1" ht="13.5">
      <c r="A514" s="107" t="s">
        <v>1437</v>
      </c>
      <c r="B514" s="108" t="s">
        <v>1438</v>
      </c>
      <c r="C514" s="11" t="s">
        <v>1439</v>
      </c>
      <c r="D514" s="65" t="s">
        <v>64</v>
      </c>
      <c r="E514" s="11"/>
      <c r="F514" s="105" t="str">
        <f t="shared" si="48"/>
        <v>う２５</v>
      </c>
      <c r="G514" s="11" t="str">
        <f aca="true" t="shared" si="53" ref="G514:G525">B514&amp;C514</f>
        <v>野上亮平</v>
      </c>
      <c r="H514" s="65" t="s">
        <v>1369</v>
      </c>
      <c r="I514" s="11" t="s">
        <v>463</v>
      </c>
      <c r="J514" s="6">
        <v>1986</v>
      </c>
      <c r="K514" s="104">
        <f t="shared" si="51"/>
        <v>31</v>
      </c>
      <c r="L514" s="24" t="str">
        <f t="shared" si="49"/>
        <v>OK</v>
      </c>
      <c r="M514" s="117" t="s">
        <v>503</v>
      </c>
    </row>
    <row r="515" spans="1:13" s="12" customFormat="1" ht="13.5">
      <c r="A515" s="107" t="s">
        <v>1440</v>
      </c>
      <c r="B515" s="108" t="s">
        <v>1441</v>
      </c>
      <c r="C515" s="11" t="s">
        <v>1442</v>
      </c>
      <c r="D515" s="65" t="s">
        <v>64</v>
      </c>
      <c r="E515" s="11"/>
      <c r="F515" s="105" t="str">
        <f t="shared" si="48"/>
        <v>う２６</v>
      </c>
      <c r="G515" s="11" t="str">
        <f t="shared" si="53"/>
        <v>松野航平</v>
      </c>
      <c r="H515" s="65" t="s">
        <v>1369</v>
      </c>
      <c r="I515" s="11" t="s">
        <v>463</v>
      </c>
      <c r="J515" s="6">
        <v>1990</v>
      </c>
      <c r="K515" s="104">
        <f t="shared" si="51"/>
        <v>27</v>
      </c>
      <c r="L515" s="24" t="str">
        <f t="shared" si="49"/>
        <v>OK</v>
      </c>
      <c r="M515" s="117" t="s">
        <v>851</v>
      </c>
    </row>
    <row r="516" spans="1:13" s="12" customFormat="1" ht="13.5">
      <c r="A516" s="107" t="s">
        <v>1443</v>
      </c>
      <c r="B516" s="108" t="s">
        <v>570</v>
      </c>
      <c r="C516" s="108" t="s">
        <v>1444</v>
      </c>
      <c r="D516" s="65" t="s">
        <v>64</v>
      </c>
      <c r="E516" s="11"/>
      <c r="F516" s="105" t="str">
        <f t="shared" si="48"/>
        <v>う２７</v>
      </c>
      <c r="G516" s="11" t="str">
        <f t="shared" si="53"/>
        <v>森健一</v>
      </c>
      <c r="H516" s="65" t="s">
        <v>1369</v>
      </c>
      <c r="I516" s="119" t="s">
        <v>463</v>
      </c>
      <c r="J516" s="6">
        <v>1971</v>
      </c>
      <c r="K516" s="104">
        <f t="shared" si="51"/>
        <v>46</v>
      </c>
      <c r="L516" s="24" t="str">
        <f t="shared" si="49"/>
        <v>OK</v>
      </c>
      <c r="M516" s="121" t="s">
        <v>660</v>
      </c>
    </row>
    <row r="517" spans="1:20" s="12" customFormat="1" ht="14.25">
      <c r="A517" s="107" t="s">
        <v>1445</v>
      </c>
      <c r="B517" s="108" t="s">
        <v>1163</v>
      </c>
      <c r="C517" s="108" t="s">
        <v>1446</v>
      </c>
      <c r="D517" s="65" t="s">
        <v>64</v>
      </c>
      <c r="E517" s="107"/>
      <c r="F517" s="105" t="str">
        <f t="shared" si="48"/>
        <v>う２８</v>
      </c>
      <c r="G517" s="11" t="str">
        <f t="shared" si="53"/>
        <v>山田智史</v>
      </c>
      <c r="H517" s="65" t="s">
        <v>1369</v>
      </c>
      <c r="I517" s="65" t="s">
        <v>463</v>
      </c>
      <c r="J517" s="116">
        <v>1969</v>
      </c>
      <c r="K517" s="104">
        <f t="shared" si="51"/>
        <v>48</v>
      </c>
      <c r="L517" s="24" t="str">
        <f t="shared" si="49"/>
        <v>OK</v>
      </c>
      <c r="M517" s="117" t="s">
        <v>492</v>
      </c>
      <c r="N517" s="11"/>
      <c r="O517" s="11"/>
      <c r="P517" s="11"/>
      <c r="Q517" s="11"/>
      <c r="R517" s="11"/>
      <c r="S517" s="11"/>
      <c r="T517" s="11"/>
    </row>
    <row r="518" spans="1:13" s="12" customFormat="1" ht="13.5">
      <c r="A518" s="107" t="s">
        <v>140</v>
      </c>
      <c r="B518" s="11" t="s">
        <v>1163</v>
      </c>
      <c r="C518" s="11" t="s">
        <v>1447</v>
      </c>
      <c r="D518" s="65" t="s">
        <v>64</v>
      </c>
      <c r="E518" s="11"/>
      <c r="F518" s="22" t="str">
        <f t="shared" si="48"/>
        <v>う２９</v>
      </c>
      <c r="G518" s="11" t="str">
        <f t="shared" si="53"/>
        <v>山田和宏</v>
      </c>
      <c r="H518" s="65" t="s">
        <v>1369</v>
      </c>
      <c r="I518" s="65" t="s">
        <v>463</v>
      </c>
      <c r="J518" s="6">
        <v>1962</v>
      </c>
      <c r="K518" s="104">
        <f t="shared" si="51"/>
        <v>55</v>
      </c>
      <c r="L518" s="24" t="str">
        <f t="shared" si="49"/>
        <v>OK</v>
      </c>
      <c r="M518" s="121" t="s">
        <v>660</v>
      </c>
    </row>
    <row r="519" spans="1:13" s="12" customFormat="1" ht="13.5">
      <c r="A519" s="107" t="s">
        <v>1448</v>
      </c>
      <c r="B519" s="11" t="s">
        <v>1163</v>
      </c>
      <c r="C519" s="11" t="s">
        <v>1141</v>
      </c>
      <c r="D519" s="65" t="s">
        <v>64</v>
      </c>
      <c r="E519" s="11"/>
      <c r="F519" s="22" t="str">
        <f t="shared" si="48"/>
        <v>う３０</v>
      </c>
      <c r="G519" s="11" t="str">
        <f t="shared" si="53"/>
        <v>山田洋平</v>
      </c>
      <c r="H519" s="65" t="s">
        <v>1369</v>
      </c>
      <c r="I519" s="65" t="s">
        <v>463</v>
      </c>
      <c r="J519" s="6">
        <v>1990</v>
      </c>
      <c r="K519" s="104">
        <f t="shared" si="51"/>
        <v>27</v>
      </c>
      <c r="L519" s="24" t="str">
        <f t="shared" si="49"/>
        <v>OK</v>
      </c>
      <c r="M519" s="121" t="s">
        <v>660</v>
      </c>
    </row>
    <row r="520" spans="1:13" s="12" customFormat="1" ht="14.25">
      <c r="A520" s="107" t="s">
        <v>1449</v>
      </c>
      <c r="B520" s="108" t="s">
        <v>581</v>
      </c>
      <c r="C520" s="108" t="s">
        <v>1450</v>
      </c>
      <c r="D520" s="65" t="s">
        <v>64</v>
      </c>
      <c r="E520" s="107"/>
      <c r="F520" s="105" t="str">
        <f t="shared" si="48"/>
        <v>う３１</v>
      </c>
      <c r="G520" s="11" t="str">
        <f t="shared" si="53"/>
        <v>山本昌紀</v>
      </c>
      <c r="H520" s="65" t="s">
        <v>1369</v>
      </c>
      <c r="I520" s="65" t="s">
        <v>463</v>
      </c>
      <c r="J520" s="116">
        <v>1970</v>
      </c>
      <c r="K520" s="104">
        <f t="shared" si="51"/>
        <v>47</v>
      </c>
      <c r="L520" s="24" t="str">
        <f t="shared" si="49"/>
        <v>OK</v>
      </c>
      <c r="M520" s="117" t="s">
        <v>654</v>
      </c>
    </row>
    <row r="521" spans="1:13" s="12" customFormat="1" ht="14.25">
      <c r="A521" s="107" t="s">
        <v>1451</v>
      </c>
      <c r="B521" s="108" t="s">
        <v>581</v>
      </c>
      <c r="C521" s="108" t="s">
        <v>1007</v>
      </c>
      <c r="D521" s="65" t="s">
        <v>64</v>
      </c>
      <c r="E521" s="107"/>
      <c r="F521" s="105" t="str">
        <f t="shared" si="48"/>
        <v>う３２</v>
      </c>
      <c r="G521" s="11" t="str">
        <f t="shared" si="53"/>
        <v>山本浩之</v>
      </c>
      <c r="H521" s="65" t="s">
        <v>1369</v>
      </c>
      <c r="I521" s="65" t="s">
        <v>463</v>
      </c>
      <c r="J521" s="116">
        <v>1967</v>
      </c>
      <c r="K521" s="104">
        <f t="shared" si="51"/>
        <v>50</v>
      </c>
      <c r="L521" s="24" t="str">
        <f t="shared" si="49"/>
        <v>OK</v>
      </c>
      <c r="M521" s="117" t="s">
        <v>654</v>
      </c>
    </row>
    <row r="522" spans="1:13" s="12" customFormat="1" ht="13.5">
      <c r="A522" s="107" t="s">
        <v>1452</v>
      </c>
      <c r="B522" s="106" t="s">
        <v>946</v>
      </c>
      <c r="C522" s="106" t="s">
        <v>1453</v>
      </c>
      <c r="D522" s="65" t="s">
        <v>64</v>
      </c>
      <c r="E522" s="107"/>
      <c r="F522" s="105" t="str">
        <f t="shared" si="48"/>
        <v>う３３</v>
      </c>
      <c r="G522" s="11" t="str">
        <f t="shared" si="53"/>
        <v>吉村淳</v>
      </c>
      <c r="H522" s="65" t="s">
        <v>1369</v>
      </c>
      <c r="I522" s="119" t="s">
        <v>463</v>
      </c>
      <c r="J522" s="132">
        <v>1976</v>
      </c>
      <c r="K522" s="104">
        <f t="shared" si="51"/>
        <v>41</v>
      </c>
      <c r="L522" s="24" t="str">
        <f t="shared" si="49"/>
        <v>OK</v>
      </c>
      <c r="M522" s="117" t="s">
        <v>467</v>
      </c>
    </row>
    <row r="523" spans="1:20" s="12" customFormat="1" ht="13.5">
      <c r="A523" s="107" t="s">
        <v>1454</v>
      </c>
      <c r="B523" s="123" t="s">
        <v>1455</v>
      </c>
      <c r="C523" s="123" t="s">
        <v>1456</v>
      </c>
      <c r="D523" s="65" t="s">
        <v>64</v>
      </c>
      <c r="E523" s="81"/>
      <c r="F523" s="22" t="str">
        <f t="shared" si="48"/>
        <v>う３４</v>
      </c>
      <c r="G523" s="22" t="str">
        <f t="shared" si="53"/>
        <v>稙田優也</v>
      </c>
      <c r="H523" s="65" t="s">
        <v>1369</v>
      </c>
      <c r="I523" s="22" t="s">
        <v>463</v>
      </c>
      <c r="J523" s="23">
        <v>1982</v>
      </c>
      <c r="K523" s="104">
        <f t="shared" si="51"/>
        <v>35</v>
      </c>
      <c r="L523" s="24" t="str">
        <f t="shared" si="49"/>
        <v>OK</v>
      </c>
      <c r="M523" s="65" t="s">
        <v>492</v>
      </c>
      <c r="N523" s="11"/>
      <c r="O523" s="11"/>
      <c r="P523" s="11"/>
      <c r="Q523" s="11"/>
      <c r="R523" s="11"/>
      <c r="S523" s="11"/>
      <c r="T523" s="11"/>
    </row>
    <row r="524" spans="1:13" s="12" customFormat="1" ht="14.25">
      <c r="A524" s="107" t="s">
        <v>133</v>
      </c>
      <c r="B524" s="124" t="s">
        <v>1457</v>
      </c>
      <c r="C524" s="124" t="s">
        <v>933</v>
      </c>
      <c r="D524" s="65" t="s">
        <v>64</v>
      </c>
      <c r="E524" s="107"/>
      <c r="F524" s="105" t="str">
        <f t="shared" si="48"/>
        <v>う３５</v>
      </c>
      <c r="G524" s="11" t="str">
        <f t="shared" si="53"/>
        <v>今井順子</v>
      </c>
      <c r="H524" s="65" t="s">
        <v>1369</v>
      </c>
      <c r="I524" s="63" t="s">
        <v>485</v>
      </c>
      <c r="J524" s="118">
        <v>1958</v>
      </c>
      <c r="K524" s="104">
        <f t="shared" si="51"/>
        <v>59</v>
      </c>
      <c r="L524" s="24" t="str">
        <f t="shared" si="49"/>
        <v>OK</v>
      </c>
      <c r="M524" s="133" t="s">
        <v>229</v>
      </c>
    </row>
    <row r="525" spans="1:13" s="12" customFormat="1" ht="13.5">
      <c r="A525" s="107" t="s">
        <v>114</v>
      </c>
      <c r="B525" s="125" t="s">
        <v>1458</v>
      </c>
      <c r="C525" s="126" t="s">
        <v>1459</v>
      </c>
      <c r="D525" s="65" t="s">
        <v>64</v>
      </c>
      <c r="E525" s="127"/>
      <c r="F525" s="105" t="str">
        <f t="shared" si="48"/>
        <v>う３６</v>
      </c>
      <c r="G525" s="11" t="str">
        <f t="shared" si="53"/>
        <v>植垣貴美子</v>
      </c>
      <c r="H525" s="65" t="s">
        <v>1369</v>
      </c>
      <c r="I525" s="63" t="s">
        <v>485</v>
      </c>
      <c r="J525" s="134">
        <v>1965</v>
      </c>
      <c r="K525" s="104">
        <f t="shared" si="51"/>
        <v>52</v>
      </c>
      <c r="L525" s="24" t="str">
        <f t="shared" si="49"/>
        <v>OK</v>
      </c>
      <c r="M525" s="121" t="s">
        <v>595</v>
      </c>
    </row>
    <row r="526" spans="1:13" s="12" customFormat="1" ht="13.5">
      <c r="A526" s="107" t="s">
        <v>1460</v>
      </c>
      <c r="B526" s="128" t="s">
        <v>1461</v>
      </c>
      <c r="C526" s="129" t="s">
        <v>1462</v>
      </c>
      <c r="D526" s="65" t="s">
        <v>64</v>
      </c>
      <c r="E526" s="11"/>
      <c r="F526" s="105" t="str">
        <f t="shared" si="48"/>
        <v>う３７</v>
      </c>
      <c r="G526" s="11" t="s">
        <v>1463</v>
      </c>
      <c r="H526" s="65" t="s">
        <v>1369</v>
      </c>
      <c r="I526" s="135" t="s">
        <v>485</v>
      </c>
      <c r="J526" s="6">
        <v>1965</v>
      </c>
      <c r="K526" s="104">
        <f t="shared" si="51"/>
        <v>52</v>
      </c>
      <c r="L526" s="24" t="str">
        <f t="shared" si="49"/>
        <v>OK</v>
      </c>
      <c r="M526" s="117" t="s">
        <v>467</v>
      </c>
    </row>
    <row r="527" spans="1:13" s="12" customFormat="1" ht="13.5">
      <c r="A527" s="107" t="s">
        <v>139</v>
      </c>
      <c r="B527" s="130" t="s">
        <v>1464</v>
      </c>
      <c r="C527" s="130" t="s">
        <v>1465</v>
      </c>
      <c r="D527" s="65" t="s">
        <v>64</v>
      </c>
      <c r="E527" s="107"/>
      <c r="F527" s="105" t="str">
        <f t="shared" si="48"/>
        <v>う３８</v>
      </c>
      <c r="G527" s="11" t="str">
        <f aca="true" t="shared" si="54" ref="G527:G532">B527&amp;C527</f>
        <v>川崎悦子</v>
      </c>
      <c r="H527" s="65" t="s">
        <v>1369</v>
      </c>
      <c r="I527" s="63" t="s">
        <v>485</v>
      </c>
      <c r="J527" s="132">
        <v>1955</v>
      </c>
      <c r="K527" s="104">
        <f t="shared" si="51"/>
        <v>62</v>
      </c>
      <c r="L527" s="24" t="str">
        <f t="shared" si="49"/>
        <v>OK</v>
      </c>
      <c r="M527" s="117" t="s">
        <v>464</v>
      </c>
    </row>
    <row r="528" spans="1:20" s="11" customFormat="1" ht="14.25">
      <c r="A528" s="107" t="s">
        <v>1466</v>
      </c>
      <c r="B528" s="128" t="s">
        <v>1467</v>
      </c>
      <c r="C528" s="128" t="s">
        <v>1468</v>
      </c>
      <c r="D528" s="65" t="s">
        <v>64</v>
      </c>
      <c r="E528" s="107"/>
      <c r="F528" s="105" t="str">
        <f t="shared" si="48"/>
        <v>う３９</v>
      </c>
      <c r="G528" s="11" t="str">
        <f t="shared" si="54"/>
        <v>古株淳子</v>
      </c>
      <c r="H528" s="65" t="s">
        <v>1369</v>
      </c>
      <c r="I528" s="63" t="s">
        <v>485</v>
      </c>
      <c r="J528" s="116">
        <v>1968</v>
      </c>
      <c r="K528" s="104">
        <f t="shared" si="51"/>
        <v>49</v>
      </c>
      <c r="L528" s="24" t="str">
        <f t="shared" si="49"/>
        <v>OK</v>
      </c>
      <c r="M528" s="117" t="s">
        <v>492</v>
      </c>
      <c r="N528" s="12"/>
      <c r="O528" s="12"/>
      <c r="P528" s="12"/>
      <c r="Q528" s="12"/>
      <c r="R528" s="12"/>
      <c r="S528" s="12"/>
      <c r="T528" s="12"/>
    </row>
    <row r="529" spans="1:20" s="11" customFormat="1" ht="14.25">
      <c r="A529" s="107" t="s">
        <v>1469</v>
      </c>
      <c r="B529" s="128" t="s">
        <v>1470</v>
      </c>
      <c r="C529" s="128" t="s">
        <v>1471</v>
      </c>
      <c r="D529" s="65" t="s">
        <v>64</v>
      </c>
      <c r="E529" s="107"/>
      <c r="F529" s="105" t="str">
        <f t="shared" si="48"/>
        <v>う４０</v>
      </c>
      <c r="G529" s="11" t="str">
        <f t="shared" si="54"/>
        <v>仙波敬子</v>
      </c>
      <c r="H529" s="65" t="s">
        <v>1369</v>
      </c>
      <c r="I529" s="63" t="s">
        <v>485</v>
      </c>
      <c r="J529" s="116">
        <v>1967</v>
      </c>
      <c r="K529" s="104">
        <f t="shared" si="51"/>
        <v>50</v>
      </c>
      <c r="L529" s="24" t="str">
        <f t="shared" si="49"/>
        <v>OK</v>
      </c>
      <c r="M529" s="117" t="s">
        <v>492</v>
      </c>
      <c r="N529" s="12"/>
      <c r="O529" s="12"/>
      <c r="P529" s="12"/>
      <c r="Q529" s="12"/>
      <c r="R529" s="12"/>
      <c r="S529" s="12"/>
      <c r="T529" s="12"/>
    </row>
    <row r="530" spans="1:13" s="12" customFormat="1" ht="13.5">
      <c r="A530" s="107" t="s">
        <v>105</v>
      </c>
      <c r="B530" s="63" t="s">
        <v>1410</v>
      </c>
      <c r="C530" s="63" t="s">
        <v>1472</v>
      </c>
      <c r="D530" s="65" t="s">
        <v>64</v>
      </c>
      <c r="E530" s="22"/>
      <c r="F530" s="24" t="str">
        <f t="shared" si="48"/>
        <v>う４１</v>
      </c>
      <c r="G530" s="22" t="str">
        <f t="shared" si="54"/>
        <v>竹下光代</v>
      </c>
      <c r="H530" s="65" t="s">
        <v>1369</v>
      </c>
      <c r="I530" s="42" t="s">
        <v>485</v>
      </c>
      <c r="J530" s="23">
        <v>1974</v>
      </c>
      <c r="K530" s="104">
        <f t="shared" si="51"/>
        <v>43</v>
      </c>
      <c r="L530" s="24" t="str">
        <f t="shared" si="49"/>
        <v>OK</v>
      </c>
      <c r="M530" s="1" t="s">
        <v>229</v>
      </c>
    </row>
    <row r="531" spans="1:13" s="12" customFormat="1" ht="13.5">
      <c r="A531" s="107" t="s">
        <v>1473</v>
      </c>
      <c r="B531" s="1" t="s">
        <v>1291</v>
      </c>
      <c r="C531" s="1" t="s">
        <v>1474</v>
      </c>
      <c r="D531" s="65" t="s">
        <v>64</v>
      </c>
      <c r="E531" s="22"/>
      <c r="F531" s="24" t="str">
        <f t="shared" si="48"/>
        <v>う４２</v>
      </c>
      <c r="G531" s="22" t="str">
        <f t="shared" si="54"/>
        <v>辻佳子</v>
      </c>
      <c r="H531" s="65" t="s">
        <v>1369</v>
      </c>
      <c r="I531" s="42" t="s">
        <v>485</v>
      </c>
      <c r="J531" s="23">
        <v>1973</v>
      </c>
      <c r="K531" s="104">
        <f t="shared" si="51"/>
        <v>44</v>
      </c>
      <c r="L531" s="24" t="str">
        <f t="shared" si="49"/>
        <v>OK</v>
      </c>
      <c r="M531" s="22" t="s">
        <v>464</v>
      </c>
    </row>
    <row r="532" spans="1:13" s="12" customFormat="1" ht="14.25">
      <c r="A532" s="107" t="s">
        <v>1475</v>
      </c>
      <c r="B532" s="128" t="s">
        <v>1476</v>
      </c>
      <c r="C532" s="128" t="s">
        <v>1477</v>
      </c>
      <c r="D532" s="65" t="s">
        <v>64</v>
      </c>
      <c r="E532" s="107"/>
      <c r="F532" s="105" t="str">
        <f t="shared" si="48"/>
        <v>う４３</v>
      </c>
      <c r="G532" s="22" t="str">
        <f t="shared" si="54"/>
        <v>西崎友香</v>
      </c>
      <c r="H532" s="65" t="s">
        <v>1369</v>
      </c>
      <c r="I532" s="63" t="s">
        <v>485</v>
      </c>
      <c r="J532" s="116">
        <v>1980</v>
      </c>
      <c r="K532" s="104">
        <f t="shared" si="51"/>
        <v>37</v>
      </c>
      <c r="L532" s="24" t="str">
        <f t="shared" si="49"/>
        <v>OK</v>
      </c>
      <c r="M532" s="117" t="s">
        <v>464</v>
      </c>
    </row>
    <row r="533" spans="1:13" s="12" customFormat="1" ht="13.5">
      <c r="A533" s="107" t="s">
        <v>1478</v>
      </c>
      <c r="B533" s="128" t="s">
        <v>1479</v>
      </c>
      <c r="C533" s="129" t="s">
        <v>484</v>
      </c>
      <c r="D533" s="65" t="s">
        <v>64</v>
      </c>
      <c r="E533" s="11"/>
      <c r="F533" s="105" t="str">
        <f t="shared" si="48"/>
        <v>う４４</v>
      </c>
      <c r="G533" s="11" t="s">
        <v>1480</v>
      </c>
      <c r="H533" s="65" t="s">
        <v>1369</v>
      </c>
      <c r="I533" s="135" t="s">
        <v>485</v>
      </c>
      <c r="J533" s="6">
        <v>1969</v>
      </c>
      <c r="K533" s="104">
        <f t="shared" si="51"/>
        <v>48</v>
      </c>
      <c r="L533" s="24" t="str">
        <f t="shared" si="49"/>
        <v>OK</v>
      </c>
      <c r="M533" s="117" t="s">
        <v>660</v>
      </c>
    </row>
    <row r="534" spans="1:13" s="12" customFormat="1" ht="14.25">
      <c r="A534" s="107" t="s">
        <v>1481</v>
      </c>
      <c r="B534" s="128" t="s">
        <v>1482</v>
      </c>
      <c r="C534" s="128" t="s">
        <v>1483</v>
      </c>
      <c r="D534" s="65" t="s">
        <v>64</v>
      </c>
      <c r="E534" s="107"/>
      <c r="F534" s="105" t="str">
        <f t="shared" si="48"/>
        <v>う４５</v>
      </c>
      <c r="G534" s="11" t="str">
        <f>B534&amp;C534</f>
        <v>村井典子</v>
      </c>
      <c r="H534" s="65" t="s">
        <v>1369</v>
      </c>
      <c r="I534" s="63" t="s">
        <v>485</v>
      </c>
      <c r="J534" s="118">
        <v>1968</v>
      </c>
      <c r="K534" s="104">
        <f t="shared" si="51"/>
        <v>49</v>
      </c>
      <c r="L534" s="24" t="str">
        <f t="shared" si="49"/>
        <v>OK</v>
      </c>
      <c r="M534" s="117" t="s">
        <v>492</v>
      </c>
    </row>
    <row r="535" spans="1:13" s="12" customFormat="1" ht="14.25">
      <c r="A535" s="107" t="s">
        <v>1484</v>
      </c>
      <c r="B535" s="128" t="s">
        <v>1485</v>
      </c>
      <c r="C535" s="128" t="s">
        <v>1486</v>
      </c>
      <c r="D535" s="65" t="s">
        <v>64</v>
      </c>
      <c r="E535" s="107"/>
      <c r="F535" s="105" t="str">
        <f t="shared" si="48"/>
        <v>う４６</v>
      </c>
      <c r="G535" s="11" t="str">
        <f>B535&amp;C535</f>
        <v>矢野由美子</v>
      </c>
      <c r="H535" s="65" t="s">
        <v>1369</v>
      </c>
      <c r="I535" s="63" t="s">
        <v>485</v>
      </c>
      <c r="J535" s="118">
        <v>1963</v>
      </c>
      <c r="K535" s="104">
        <f t="shared" si="51"/>
        <v>54</v>
      </c>
      <c r="L535" s="24" t="str">
        <f t="shared" si="49"/>
        <v>OK</v>
      </c>
      <c r="M535" s="117" t="s">
        <v>464</v>
      </c>
    </row>
    <row r="536" spans="1:13" s="12" customFormat="1" ht="13.5">
      <c r="A536" s="107" t="s">
        <v>141</v>
      </c>
      <c r="B536" s="128" t="s">
        <v>1163</v>
      </c>
      <c r="C536" s="128" t="s">
        <v>1487</v>
      </c>
      <c r="D536" s="65" t="s">
        <v>64</v>
      </c>
      <c r="E536" s="11"/>
      <c r="F536" s="105" t="str">
        <f t="shared" si="48"/>
        <v>う４７</v>
      </c>
      <c r="G536" s="11" t="s">
        <v>1488</v>
      </c>
      <c r="H536" s="65" t="s">
        <v>1369</v>
      </c>
      <c r="I536" s="63" t="s">
        <v>485</v>
      </c>
      <c r="J536" s="6">
        <v>1966</v>
      </c>
      <c r="K536" s="104">
        <f t="shared" si="51"/>
        <v>51</v>
      </c>
      <c r="L536" s="24" t="str">
        <f t="shared" si="49"/>
        <v>OK</v>
      </c>
      <c r="M536" s="121" t="s">
        <v>660</v>
      </c>
    </row>
    <row r="537" spans="1:13" s="12" customFormat="1" ht="13.5">
      <c r="A537" s="107" t="s">
        <v>1489</v>
      </c>
      <c r="B537" s="37" t="s">
        <v>1490</v>
      </c>
      <c r="C537" s="37" t="s">
        <v>1491</v>
      </c>
      <c r="D537" s="65" t="s">
        <v>64</v>
      </c>
      <c r="E537" s="11"/>
      <c r="F537" s="105" t="str">
        <f t="shared" si="48"/>
        <v>う４８</v>
      </c>
      <c r="G537" s="11" t="str">
        <f>B537&amp;C537</f>
        <v>山脇慶子</v>
      </c>
      <c r="H537" s="65" t="s">
        <v>1369</v>
      </c>
      <c r="I537" s="135" t="s">
        <v>485</v>
      </c>
      <c r="J537" s="6">
        <v>1986</v>
      </c>
      <c r="K537" s="104">
        <f t="shared" si="51"/>
        <v>31</v>
      </c>
      <c r="L537" s="24" t="str">
        <f t="shared" si="49"/>
        <v>OK</v>
      </c>
      <c r="M537" s="117" t="s">
        <v>498</v>
      </c>
    </row>
    <row r="538" ht="13.5">
      <c r="L538" s="24">
        <f t="shared" si="49"/>
      </c>
    </row>
    <row r="548" spans="7:8" ht="13.5">
      <c r="G548" s="951" t="s">
        <v>454</v>
      </c>
      <c r="H548" s="951"/>
    </row>
    <row r="549" spans="1:13" s="11" customFormat="1" ht="18.75" customHeight="1">
      <c r="A549" s="951" t="s">
        <v>1492</v>
      </c>
      <c r="B549" s="951"/>
      <c r="C549" s="943">
        <f>RIGHT(A537,2)+RIGHT(A481,2)+RIGHT(A358,2)+RIGHT(A299,2)+RIGHT(A170,2)+RIGHT(A19,2)+RIGHT(A409,2)+RIGHT(A126,2)+RIGHT(A247,2)+RIGHT(A52,2)</f>
        <v>390</v>
      </c>
      <c r="D549" s="943"/>
      <c r="E549" s="943"/>
      <c r="F549" s="24"/>
      <c r="G549" s="952">
        <f>$G$25+$H$195+$G$253+$G$308+$G$372+$G$489+$G$71+$G$441+F139+$H$2</f>
        <v>79</v>
      </c>
      <c r="H549" s="952"/>
      <c r="I549" s="18"/>
      <c r="J549" s="19"/>
      <c r="K549" s="19"/>
      <c r="L549" s="24"/>
      <c r="M549" s="18"/>
    </row>
    <row r="550" spans="1:13" s="11" customFormat="1" ht="18.75" customHeight="1">
      <c r="A550" s="38"/>
      <c r="B550" s="38"/>
      <c r="C550" s="943"/>
      <c r="D550" s="943"/>
      <c r="E550" s="943"/>
      <c r="F550" s="24"/>
      <c r="G550" s="952"/>
      <c r="H550" s="952"/>
      <c r="I550" s="18"/>
      <c r="J550" s="19"/>
      <c r="K550" s="19"/>
      <c r="L550" s="18"/>
      <c r="M550" s="18"/>
    </row>
    <row r="551" spans="1:13" s="11" customFormat="1" ht="18.75" customHeight="1">
      <c r="A551" s="38"/>
      <c r="B551" s="18"/>
      <c r="C551" s="18"/>
      <c r="D551" s="18"/>
      <c r="E551" s="18"/>
      <c r="F551" s="18"/>
      <c r="G551" s="14"/>
      <c r="H551" s="14"/>
      <c r="I551" s="18"/>
      <c r="J551" s="19"/>
      <c r="K551" s="19"/>
      <c r="L551" s="18"/>
      <c r="M551" s="18"/>
    </row>
    <row r="552" spans="1:13" s="11" customFormat="1" ht="18.75" customHeight="1">
      <c r="A552" s="18"/>
      <c r="B552" s="18"/>
      <c r="C552" s="18"/>
      <c r="D552" s="942"/>
      <c r="E552" s="18"/>
      <c r="F552" s="18"/>
      <c r="G552" s="945" t="s">
        <v>1493</v>
      </c>
      <c r="H552" s="945"/>
      <c r="I552" s="18"/>
      <c r="J552" s="19"/>
      <c r="K552" s="19"/>
      <c r="L552" s="18"/>
      <c r="M552" s="18"/>
    </row>
    <row r="553" spans="1:13" s="11" customFormat="1" ht="13.5">
      <c r="A553" s="18"/>
      <c r="B553" s="18"/>
      <c r="C553" s="942"/>
      <c r="D553" s="937"/>
      <c r="E553" s="18"/>
      <c r="F553" s="18"/>
      <c r="G553" s="945"/>
      <c r="H553" s="945"/>
      <c r="I553" s="18"/>
      <c r="J553" s="19"/>
      <c r="K553" s="19"/>
      <c r="L553" s="18"/>
      <c r="M553" s="18"/>
    </row>
    <row r="554" spans="1:13" s="11" customFormat="1" ht="13.5">
      <c r="A554" s="18"/>
      <c r="B554" s="18"/>
      <c r="C554" s="943"/>
      <c r="D554" s="18"/>
      <c r="E554" s="18"/>
      <c r="F554" s="18"/>
      <c r="G554" s="946">
        <f>$G$549/$C$549</f>
        <v>0.20256410256410257</v>
      </c>
      <c r="H554" s="946"/>
      <c r="I554" s="18"/>
      <c r="J554" s="19"/>
      <c r="K554" s="19"/>
      <c r="L554" s="18"/>
      <c r="M554" s="18"/>
    </row>
    <row r="555" spans="1:13" s="11" customFormat="1" ht="13.5">
      <c r="A555" s="18"/>
      <c r="B555" s="18"/>
      <c r="C555" s="18"/>
      <c r="D555" s="18"/>
      <c r="E555" s="18"/>
      <c r="F555" s="18"/>
      <c r="G555" s="946"/>
      <c r="H555" s="946"/>
      <c r="I555" s="18"/>
      <c r="J555" s="19"/>
      <c r="K555" s="19"/>
      <c r="L555" s="18"/>
      <c r="M555" s="18"/>
    </row>
    <row r="556" spans="1:13" s="11" customFormat="1" ht="13.5">
      <c r="A556" s="18"/>
      <c r="B556" s="18"/>
      <c r="C556" s="131"/>
      <c r="D556" s="18"/>
      <c r="E556" s="18"/>
      <c r="F556" s="18"/>
      <c r="G556" s="18"/>
      <c r="H556" s="18"/>
      <c r="I556" s="18"/>
      <c r="J556" s="19"/>
      <c r="K556" s="19"/>
      <c r="L556" s="18"/>
      <c r="M556" s="18"/>
    </row>
    <row r="557" spans="1:13" s="11" customFormat="1" ht="13.5">
      <c r="A557" s="18"/>
      <c r="B557" s="18"/>
      <c r="C557" s="18"/>
      <c r="D557" s="18"/>
      <c r="E557" s="18"/>
      <c r="F557" s="18"/>
      <c r="G557" s="18"/>
      <c r="H557" s="18"/>
      <c r="I557" s="18"/>
      <c r="J557" s="19"/>
      <c r="K557" s="19"/>
      <c r="L557" s="18"/>
      <c r="M557" s="18"/>
    </row>
    <row r="558" spans="1:13" s="11" customFormat="1" ht="13.5">
      <c r="A558" s="18"/>
      <c r="B558" s="18"/>
      <c r="C558" s="18"/>
      <c r="D558" s="18"/>
      <c r="E558" s="18"/>
      <c r="F558" s="18"/>
      <c r="G558" s="18"/>
      <c r="H558" s="18"/>
      <c r="I558" s="18"/>
      <c r="J558" s="19"/>
      <c r="K558" s="19"/>
      <c r="L558" s="18"/>
      <c r="M558" s="18"/>
    </row>
  </sheetData>
  <sheetProtection password="CC53" sheet="1" objects="1"/>
  <mergeCells count="51">
    <mergeCell ref="B306:C307"/>
    <mergeCell ref="D411:G412"/>
    <mergeCell ref="C549:E550"/>
    <mergeCell ref="G549:H550"/>
    <mergeCell ref="B194:C195"/>
    <mergeCell ref="D194:G195"/>
    <mergeCell ref="B250:C251"/>
    <mergeCell ref="H250:I251"/>
    <mergeCell ref="D250:G251"/>
    <mergeCell ref="C68:D69"/>
    <mergeCell ref="E68:I69"/>
    <mergeCell ref="B136:C137"/>
    <mergeCell ref="D136:G137"/>
    <mergeCell ref="G548:H548"/>
    <mergeCell ref="A549:B549"/>
    <mergeCell ref="B440:B441"/>
    <mergeCell ref="B414:C414"/>
    <mergeCell ref="H489:J489"/>
    <mergeCell ref="D369:G369"/>
    <mergeCell ref="C553:C554"/>
    <mergeCell ref="D552:D553"/>
    <mergeCell ref="C440:F441"/>
    <mergeCell ref="B486:C487"/>
    <mergeCell ref="D486:G487"/>
    <mergeCell ref="G552:H553"/>
    <mergeCell ref="G554:H555"/>
    <mergeCell ref="H440:J440"/>
    <mergeCell ref="H441:J441"/>
    <mergeCell ref="B489:C489"/>
    <mergeCell ref="H372:I372"/>
    <mergeCell ref="I411:K411"/>
    <mergeCell ref="I412:K412"/>
    <mergeCell ref="B371:D372"/>
    <mergeCell ref="B411:C412"/>
    <mergeCell ref="B197:C197"/>
    <mergeCell ref="H252:J252"/>
    <mergeCell ref="B253:C253"/>
    <mergeCell ref="H253:J253"/>
    <mergeCell ref="B304:D305"/>
    <mergeCell ref="G138:I138"/>
    <mergeCell ref="G139:I139"/>
    <mergeCell ref="I194:K194"/>
    <mergeCell ref="I195:K195"/>
    <mergeCell ref="I1:K1"/>
    <mergeCell ref="I2:K2"/>
    <mergeCell ref="B4:C4"/>
    <mergeCell ref="B25:C25"/>
    <mergeCell ref="B1:C2"/>
    <mergeCell ref="D1:G2"/>
    <mergeCell ref="B22:C23"/>
    <mergeCell ref="D22:H23"/>
  </mergeCells>
  <hyperlinks>
    <hyperlink ref="D403" r:id="rId1" display="プラチナ"/>
  </hyperlinks>
  <printOptions/>
  <pageMargins left="0.75" right="0.75" top="1" bottom="1" header="0.51" footer="0.51"/>
  <pageSetup horizontalDpi="1200" verticalDpi="12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2017-07-10T23:45:35Z</cp:lastPrinted>
  <dcterms:created xsi:type="dcterms:W3CDTF">2012-02-13T23:21:28Z</dcterms:created>
  <dcterms:modified xsi:type="dcterms:W3CDTF">2017-07-10T23:52:11Z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