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00" windowHeight="9870"/>
  </bookViews>
  <sheets>
    <sheet name="結果" sheetId="1" r:id="rId1"/>
    <sheet name="歴代入賞者" sheetId="2" r:id="rId2"/>
    <sheet name="登録ナンバー" sheetId="3" r:id="rId3"/>
    <sheet name="写真集" sheetId="4" r:id="rId4"/>
  </sheets>
  <definedNames>
    <definedName name="_xlnm.Print_Area" localSheetId="2">登録ナンバー!$A$404:$C$478</definedName>
  </definedNames>
  <calcPr calcId="144525"/>
</workbook>
</file>

<file path=xl/sharedStrings.xml><?xml version="1.0" encoding="utf-8"?>
<sst xmlns="http://schemas.openxmlformats.org/spreadsheetml/2006/main" count="1344">
  <si>
    <t>第12回東近江市ウィークデーテニス大会　1セットマッチ（６－６タイブレーク）ノーアド方式</t>
  </si>
  <si>
    <t>２０１７．４．２０</t>
  </si>
  <si>
    <r>
      <rPr>
        <b/>
        <sz val="11"/>
        <color indexed="8"/>
        <rFont val="ＭＳ Ｐゴシック"/>
        <charset val="128"/>
      </rPr>
      <t>↓ひばり公園　外A　8：45</t>
    </r>
    <r>
      <rPr>
        <b/>
        <sz val="10"/>
        <color indexed="8"/>
        <rFont val="ＭＳ Ｐゴシック"/>
        <charset val="128"/>
      </rPr>
      <t>までに本部に出席を届ける</t>
    </r>
  </si>
  <si>
    <r>
      <rPr>
        <b/>
        <sz val="11"/>
        <color indexed="8"/>
        <rFont val="ＭＳ Ｐゴシック"/>
        <charset val="128"/>
      </rPr>
      <t>↓ひばり公園　　外Ｃ　８：４５</t>
    </r>
    <r>
      <rPr>
        <b/>
        <sz val="10"/>
        <color indexed="8"/>
        <rFont val="ＭＳ Ｐゴシック"/>
        <charset val="128"/>
      </rPr>
      <t>までに本部に出席を届ける</t>
    </r>
  </si>
  <si>
    <t>リーグ1</t>
  </si>
  <si>
    <t>成　績</t>
  </si>
  <si>
    <t>リーグ3</t>
  </si>
  <si>
    <t>順　位</t>
  </si>
  <si>
    <t>き０１</t>
  </si>
  <si>
    <t>・</t>
  </si>
  <si>
    <t>む０６</t>
  </si>
  <si>
    <t>⑥</t>
  </si>
  <si>
    <t>-</t>
  </si>
  <si>
    <t>け４１</t>
  </si>
  <si>
    <t>ここに</t>
  </si>
  <si>
    <t>筒井</t>
  </si>
  <si>
    <t>登録No</t>
  </si>
  <si>
    <t>一般</t>
  </si>
  <si>
    <t>ぷ０４</t>
  </si>
  <si>
    <t>ぷ２８</t>
  </si>
  <si>
    <t>ぷ０８</t>
  </si>
  <si>
    <t>ぷ１３</t>
  </si>
  <si>
    <t>ぷ１８</t>
  </si>
  <si>
    <t>ぷ１７</t>
  </si>
  <si>
    <t>田中</t>
  </si>
  <si>
    <t>樺嶋</t>
  </si>
  <si>
    <t>ぷ１４</t>
  </si>
  <si>
    <t>ぷ１６</t>
  </si>
  <si>
    <r>
      <rPr>
        <b/>
        <sz val="11"/>
        <color indexed="8"/>
        <rFont val="ＭＳ Ｐゴシック"/>
        <charset val="128"/>
      </rPr>
      <t>↓ひばり公園　外D</t>
    </r>
    <r>
      <rPr>
        <b/>
        <sz val="12"/>
        <color indexed="8"/>
        <rFont val="ＭＳ Ｐゴシック"/>
        <charset val="128"/>
      </rPr>
      <t>　</t>
    </r>
    <r>
      <rPr>
        <b/>
        <sz val="10"/>
        <color indexed="8"/>
        <rFont val="ＭＳ Ｐゴシック"/>
        <charset val="128"/>
      </rPr>
      <t>８：４５までに本部に出席を届ける</t>
    </r>
  </si>
  <si>
    <t>リーグ2</t>
  </si>
  <si>
    <r>
      <rPr>
        <b/>
        <sz val="11"/>
        <color indexed="8"/>
        <rFont val="ＭＳ Ｐゴシック"/>
        <charset val="128"/>
      </rPr>
      <t>↓ひばり公園　　外Ｄ　８：４５</t>
    </r>
    <r>
      <rPr>
        <b/>
        <sz val="10"/>
        <color indexed="8"/>
        <rFont val="ＭＳ Ｐゴシック"/>
        <charset val="128"/>
      </rPr>
      <t>までに本部に出席を届ける</t>
    </r>
  </si>
  <si>
    <t>小柳</t>
  </si>
  <si>
    <t>ぷ０３</t>
  </si>
  <si>
    <t>リーグ4</t>
  </si>
  <si>
    <t>ぷ２６</t>
  </si>
  <si>
    <t>ぷ２０</t>
  </si>
  <si>
    <t>う３５</t>
  </si>
  <si>
    <t>ふ０７</t>
  </si>
  <si>
    <t>⑦</t>
  </si>
  <si>
    <t>ぷ０６</t>
  </si>
  <si>
    <t>ぷ０２</t>
  </si>
  <si>
    <t>ぷ０９</t>
  </si>
  <si>
    <t>ぷ１０</t>
  </si>
  <si>
    <t>ぷ１２</t>
  </si>
  <si>
    <t>ぷ３３</t>
  </si>
  <si>
    <t>ぷ０７</t>
  </si>
  <si>
    <t>ぷ２７</t>
  </si>
  <si>
    <t>１位トーナメント</t>
  </si>
  <si>
    <t>優勝</t>
  </si>
  <si>
    <t>３位決定戦</t>
  </si>
  <si>
    <t>①</t>
  </si>
  <si>
    <t>②</t>
  </si>
  <si>
    <t>羽田・高田</t>
  </si>
  <si>
    <t>6-1    4-6     6-4</t>
  </si>
  <si>
    <t>③</t>
  </si>
  <si>
    <t>3位</t>
  </si>
  <si>
    <t>永松・筒井</t>
  </si>
  <si>
    <t>６－１</t>
  </si>
  <si>
    <t>２位トーナメント</t>
  </si>
  <si>
    <t>6-3    6-4    6-4</t>
  </si>
  <si>
    <t>３・４位トーナメント</t>
  </si>
  <si>
    <t>青木</t>
  </si>
  <si>
    <t>藤本</t>
  </si>
  <si>
    <t>ＢＹＥ</t>
  </si>
  <si>
    <t>樋山</t>
  </si>
  <si>
    <t>前田</t>
  </si>
  <si>
    <t>④</t>
  </si>
  <si>
    <t>谷口</t>
  </si>
  <si>
    <t>関塚</t>
  </si>
  <si>
    <t>6-0  6-2</t>
  </si>
  <si>
    <t>ウィークデーテニス大会　歴代入賞者</t>
  </si>
  <si>
    <t>優　勝</t>
  </si>
  <si>
    <t>準優勝</t>
  </si>
  <si>
    <t>3　位</t>
  </si>
  <si>
    <t>第1回　2005年</t>
  </si>
  <si>
    <t>羽田昭夫・鷹野泰</t>
  </si>
  <si>
    <t>西村和雄・香川光雄</t>
  </si>
  <si>
    <t>稲毛遼三・堀江孝信</t>
  </si>
  <si>
    <t>プラチナ</t>
  </si>
  <si>
    <t>第2回　2006年</t>
  </si>
  <si>
    <t>羽田昭夫・関塚清茂</t>
  </si>
  <si>
    <t>香川光雄・山崎建次</t>
  </si>
  <si>
    <t>西村国太郎・樋山達哉</t>
  </si>
  <si>
    <t>第3回　2007年</t>
  </si>
  <si>
    <t>高田洋治・稲毛遼三</t>
  </si>
  <si>
    <t>羽田昭夫・辻　郁江</t>
  </si>
  <si>
    <t>西村和雄・藤本昌彦</t>
  </si>
  <si>
    <t>プラチナ・Ｊａｃｋ</t>
  </si>
  <si>
    <t>第4回　2008年</t>
  </si>
  <si>
    <t>羽田昭夫・吉岡京子</t>
  </si>
  <si>
    <t>梶木和子・永松貴子</t>
  </si>
  <si>
    <t>プラチナ・フレンズ</t>
  </si>
  <si>
    <t>Ｋテニスカレッジ</t>
  </si>
  <si>
    <t>第5回　2009年</t>
  </si>
  <si>
    <t>　　大林　久・寺川浩史</t>
  </si>
  <si>
    <t>羽田昭夫・飯塚アイ子</t>
  </si>
  <si>
    <t>西村国太郎・西村和雄</t>
  </si>
  <si>
    <t>　2010年</t>
  </si>
  <si>
    <t>雨天のため中止</t>
  </si>
  <si>
    <t>第６回　2011年</t>
  </si>
  <si>
    <t>田中和枝・石原はる美</t>
  </si>
  <si>
    <t>安田和彦・中野哲也</t>
  </si>
  <si>
    <t>羽田昭夫・堀部品子</t>
  </si>
  <si>
    <t>第７回　2012年</t>
  </si>
  <si>
    <t>永松貴子・春名真由美</t>
  </si>
  <si>
    <t>羽田昭夫・藤本昌彦</t>
  </si>
  <si>
    <t>Kテニス・一般</t>
  </si>
  <si>
    <t>第８回　2013年</t>
  </si>
  <si>
    <t>杉山邦夫・吉岡京子</t>
  </si>
  <si>
    <t>高田洋二・飯塚アイ子</t>
  </si>
  <si>
    <t>松井美和子・寺岡由美子</t>
  </si>
  <si>
    <t>4月２５日（木）</t>
  </si>
  <si>
    <t>村田TC・フレンズ</t>
  </si>
  <si>
    <t>湖東プラチナTC</t>
  </si>
  <si>
    <t>フレンズ</t>
  </si>
  <si>
    <t>第９回　2014年</t>
  </si>
  <si>
    <t>吉田知司・吉岡京子</t>
  </si>
  <si>
    <t>日高真規子・佐竹昌子</t>
  </si>
  <si>
    <t>羽田昭夫・高田洋治</t>
  </si>
  <si>
    <t>4月24日（木）</t>
  </si>
  <si>
    <t>ぼんズ</t>
  </si>
  <si>
    <t>第10回記念2015年</t>
  </si>
  <si>
    <t>永松貴子・筒井珠世</t>
  </si>
  <si>
    <t>梶木和子・杉山邦夫</t>
  </si>
  <si>
    <t>田中和枝・出縄久子</t>
  </si>
  <si>
    <t>4月２３日（木）</t>
  </si>
  <si>
    <t>Ｋテニス・ぼんズ</t>
  </si>
  <si>
    <t>Kテニス・村田TC</t>
  </si>
  <si>
    <t>第１１回2016年</t>
  </si>
  <si>
    <t>近藤直美・今井順子</t>
  </si>
  <si>
    <t>佐竹昌子・梅田陽子</t>
  </si>
  <si>
    <t>4月２1日（木）</t>
  </si>
  <si>
    <t>ぼんズ・うさかめ</t>
  </si>
  <si>
    <t>ぼんズ・サプライズ</t>
  </si>
  <si>
    <t>第12回2017年</t>
  </si>
  <si>
    <t>鈴木・今井</t>
  </si>
  <si>
    <t>杉山・片岡</t>
  </si>
  <si>
    <t>4月20日（木）</t>
  </si>
  <si>
    <t>フレンズ・うさかめ</t>
  </si>
  <si>
    <t>村田ＴＣ・京セラＴＣ</t>
  </si>
  <si>
    <t>　落合　良弘</t>
  </si>
  <si>
    <t xml:space="preserve">chai828@nifty.com  </t>
  </si>
  <si>
    <t>東近江市民</t>
  </si>
  <si>
    <t>東近江市民率</t>
  </si>
  <si>
    <t>アビック</t>
  </si>
  <si>
    <t>略称</t>
  </si>
  <si>
    <t>アビックＢＢ</t>
  </si>
  <si>
    <t>正式名称</t>
  </si>
  <si>
    <t>あ０１</t>
  </si>
  <si>
    <t>水野</t>
  </si>
  <si>
    <t>圭補</t>
  </si>
  <si>
    <t>男</t>
  </si>
  <si>
    <t>彦根市</t>
  </si>
  <si>
    <t>あ０２</t>
  </si>
  <si>
    <t>重之</t>
  </si>
  <si>
    <t>草津市</t>
  </si>
  <si>
    <t>あ０３</t>
  </si>
  <si>
    <t>乾</t>
  </si>
  <si>
    <t>勝彦</t>
  </si>
  <si>
    <t>京都市</t>
  </si>
  <si>
    <t>あ０４</t>
  </si>
  <si>
    <t>佐藤</t>
  </si>
  <si>
    <t>政之</t>
  </si>
  <si>
    <t>あ０５</t>
  </si>
  <si>
    <t>中村</t>
  </si>
  <si>
    <t>亨</t>
  </si>
  <si>
    <t>あ０６</t>
  </si>
  <si>
    <t>谷崎</t>
  </si>
  <si>
    <t>真也</t>
  </si>
  <si>
    <t>甲賀市</t>
  </si>
  <si>
    <t>あ０７</t>
  </si>
  <si>
    <t>齋田</t>
  </si>
  <si>
    <t>至</t>
  </si>
  <si>
    <t>あ０８</t>
  </si>
  <si>
    <t>優子</t>
  </si>
  <si>
    <t>女</t>
  </si>
  <si>
    <t>あ０９</t>
  </si>
  <si>
    <t>平居</t>
  </si>
  <si>
    <t>崇</t>
  </si>
  <si>
    <t>多賀町</t>
  </si>
  <si>
    <t>あ１０</t>
  </si>
  <si>
    <t>土居</t>
  </si>
  <si>
    <t>悟</t>
  </si>
  <si>
    <t>近江八幡市</t>
  </si>
  <si>
    <t>あ１１</t>
  </si>
  <si>
    <t>宮村</t>
  </si>
  <si>
    <t>ナオキ</t>
  </si>
  <si>
    <t>あ１２</t>
  </si>
  <si>
    <t>西山</t>
  </si>
  <si>
    <t>抄千代</t>
  </si>
  <si>
    <t>米原市</t>
  </si>
  <si>
    <t>あ１３</t>
  </si>
  <si>
    <t>三原</t>
  </si>
  <si>
    <t>啓子</t>
  </si>
  <si>
    <t>あ１４</t>
  </si>
  <si>
    <t>落合</t>
  </si>
  <si>
    <t>良弘</t>
  </si>
  <si>
    <t>長浜市</t>
  </si>
  <si>
    <t>あ１５</t>
  </si>
  <si>
    <t>杉原</t>
  </si>
  <si>
    <t>徹</t>
  </si>
  <si>
    <t>八木　篤司</t>
  </si>
  <si>
    <t>me-me-yagirock@siren.ocn.ne.jp</t>
  </si>
  <si>
    <t>ぼ０１</t>
  </si>
  <si>
    <t>池端</t>
  </si>
  <si>
    <t>誠治</t>
  </si>
  <si>
    <t>ぼ０２</t>
  </si>
  <si>
    <t>金谷</t>
  </si>
  <si>
    <t>太郎</t>
  </si>
  <si>
    <t>ぼ０３</t>
  </si>
  <si>
    <t>小林</t>
  </si>
  <si>
    <t>祐太</t>
  </si>
  <si>
    <t>ぼ０４</t>
  </si>
  <si>
    <t>佐野</t>
  </si>
  <si>
    <t>望</t>
  </si>
  <si>
    <t>ぼ０５</t>
  </si>
  <si>
    <t>友宏</t>
  </si>
  <si>
    <t>ぼ０６</t>
  </si>
  <si>
    <t>土田</t>
  </si>
  <si>
    <t>哲也</t>
  </si>
  <si>
    <t>ぼ０７</t>
  </si>
  <si>
    <t>堤内</t>
  </si>
  <si>
    <t>昭仁</t>
  </si>
  <si>
    <t>ぼ０８</t>
  </si>
  <si>
    <t>成宮</t>
  </si>
  <si>
    <t>康弘</t>
  </si>
  <si>
    <t>ぼ０９</t>
  </si>
  <si>
    <t>西川</t>
  </si>
  <si>
    <t>昌一</t>
  </si>
  <si>
    <t>ぼ１０</t>
  </si>
  <si>
    <t>古市</t>
  </si>
  <si>
    <t>卓志</t>
  </si>
  <si>
    <t>ぼ１１</t>
  </si>
  <si>
    <t>松井</t>
  </si>
  <si>
    <t>寛司</t>
  </si>
  <si>
    <t>ぼ１２</t>
  </si>
  <si>
    <t>村上</t>
  </si>
  <si>
    <t>知孝</t>
  </si>
  <si>
    <t>ぼ１３</t>
  </si>
  <si>
    <t>八木</t>
  </si>
  <si>
    <t>篤司</t>
  </si>
  <si>
    <t>ぼ１４</t>
  </si>
  <si>
    <t>山崎</t>
  </si>
  <si>
    <t>正雄</t>
  </si>
  <si>
    <t>ぼ１５</t>
  </si>
  <si>
    <t>伊吹</t>
  </si>
  <si>
    <t>邦子</t>
  </si>
  <si>
    <t>ぼ１６</t>
  </si>
  <si>
    <t>木村</t>
  </si>
  <si>
    <t>美香</t>
  </si>
  <si>
    <t>ぼ１７</t>
  </si>
  <si>
    <t>近藤</t>
  </si>
  <si>
    <t>直美</t>
  </si>
  <si>
    <t>ぼ１８</t>
  </si>
  <si>
    <t>佐竹</t>
  </si>
  <si>
    <t>昌子</t>
  </si>
  <si>
    <t>ぼ１９</t>
  </si>
  <si>
    <t>珠世</t>
  </si>
  <si>
    <t>ぼ２０</t>
  </si>
  <si>
    <t>千春</t>
  </si>
  <si>
    <t>守山市</t>
  </si>
  <si>
    <t>ぼ２１</t>
  </si>
  <si>
    <t>まき</t>
  </si>
  <si>
    <t>ぼ２２</t>
  </si>
  <si>
    <t>橋本</t>
  </si>
  <si>
    <t>真理</t>
  </si>
  <si>
    <t>ぼ２３</t>
  </si>
  <si>
    <t>藤田</t>
  </si>
  <si>
    <t>博美</t>
  </si>
  <si>
    <t>ぼ２４</t>
  </si>
  <si>
    <t>藤原</t>
  </si>
  <si>
    <t>泰子</t>
  </si>
  <si>
    <t>ぼ２５</t>
  </si>
  <si>
    <t>森</t>
  </si>
  <si>
    <t>薫吏</t>
  </si>
  <si>
    <t>ぼ２６</t>
  </si>
  <si>
    <t>日髙</t>
  </si>
  <si>
    <t>眞規子</t>
  </si>
  <si>
    <t>代表：牛尾　紳之介</t>
  </si>
  <si>
    <t>京セラTC</t>
  </si>
  <si>
    <t>京セラ</t>
  </si>
  <si>
    <t>片岡</t>
  </si>
  <si>
    <t>春己</t>
  </si>
  <si>
    <t>東近江市</t>
  </si>
  <si>
    <t>き０２</t>
  </si>
  <si>
    <t>山本</t>
  </si>
  <si>
    <t>　真</t>
  </si>
  <si>
    <t>き０３</t>
  </si>
  <si>
    <t>西田</t>
  </si>
  <si>
    <t>裕信</t>
  </si>
  <si>
    <t>き０４</t>
  </si>
  <si>
    <t>柴谷</t>
  </si>
  <si>
    <t>義信</t>
  </si>
  <si>
    <t>き０５</t>
  </si>
  <si>
    <t>坂元</t>
  </si>
  <si>
    <t>智成</t>
  </si>
  <si>
    <t>き０６</t>
  </si>
  <si>
    <t>荒浪</t>
  </si>
  <si>
    <t>順次</t>
  </si>
  <si>
    <t>大津市</t>
  </si>
  <si>
    <t>き０７</t>
  </si>
  <si>
    <t>中本</t>
  </si>
  <si>
    <t>隆司</t>
  </si>
  <si>
    <t>き０８</t>
  </si>
  <si>
    <t>鉄川</t>
  </si>
  <si>
    <t>聡志</t>
  </si>
  <si>
    <t>き０９</t>
  </si>
  <si>
    <t>宮道</t>
  </si>
  <si>
    <t>祐介</t>
  </si>
  <si>
    <t>き１０</t>
  </si>
  <si>
    <t>本間</t>
  </si>
  <si>
    <t>靖教</t>
  </si>
  <si>
    <t>き１１</t>
  </si>
  <si>
    <t>並河</t>
  </si>
  <si>
    <t>智加</t>
  </si>
  <si>
    <t>き１２</t>
  </si>
  <si>
    <t>橘　</t>
  </si>
  <si>
    <t>崇博</t>
  </si>
  <si>
    <t>き１３</t>
  </si>
  <si>
    <t>岡本</t>
  </si>
  <si>
    <t>　彰</t>
  </si>
  <si>
    <t>き１４</t>
  </si>
  <si>
    <t>辻井</t>
  </si>
  <si>
    <t>貴大</t>
  </si>
  <si>
    <t>き１５</t>
  </si>
  <si>
    <t>寺岡</t>
  </si>
  <si>
    <t>淳平</t>
  </si>
  <si>
    <t>き１６</t>
  </si>
  <si>
    <t>牛尾</t>
  </si>
  <si>
    <t>紳之介</t>
  </si>
  <si>
    <t>き１７</t>
  </si>
  <si>
    <t>神山</t>
  </si>
  <si>
    <t>孝行</t>
  </si>
  <si>
    <t>き１８</t>
  </si>
  <si>
    <t>曽我</t>
  </si>
  <si>
    <t>卓矢</t>
  </si>
  <si>
    <t>き１９</t>
  </si>
  <si>
    <t>薮内</t>
  </si>
  <si>
    <t>陸久</t>
  </si>
  <si>
    <t>き２０</t>
  </si>
  <si>
    <t>龍村</t>
  </si>
  <si>
    <t>信</t>
  </si>
  <si>
    <t>き２１</t>
  </si>
  <si>
    <t>松島</t>
  </si>
  <si>
    <t>理和</t>
  </si>
  <si>
    <t>き２２</t>
  </si>
  <si>
    <t>西岡</t>
  </si>
  <si>
    <t>庸介</t>
  </si>
  <si>
    <t>蒲生郡</t>
  </si>
  <si>
    <t>き２３</t>
  </si>
  <si>
    <t>石川</t>
  </si>
  <si>
    <t>和洋</t>
  </si>
  <si>
    <t>き２４</t>
  </si>
  <si>
    <t>兼古</t>
  </si>
  <si>
    <t>翔太</t>
  </si>
  <si>
    <t>き２５</t>
  </si>
  <si>
    <t>井澤　</t>
  </si>
  <si>
    <t>匡志</t>
  </si>
  <si>
    <t>C57</t>
  </si>
  <si>
    <t>OK</t>
  </si>
  <si>
    <t>野洲市</t>
  </si>
  <si>
    <t>き２６</t>
  </si>
  <si>
    <t>奥田</t>
  </si>
  <si>
    <t>康博</t>
  </si>
  <si>
    <t>き２７</t>
  </si>
  <si>
    <t>茂智</t>
  </si>
  <si>
    <t>湖南市</t>
  </si>
  <si>
    <t>き２８</t>
  </si>
  <si>
    <t>秋山</t>
  </si>
  <si>
    <t>太助</t>
  </si>
  <si>
    <t>き２９</t>
  </si>
  <si>
    <t>廣瀬</t>
  </si>
  <si>
    <t>智也</t>
  </si>
  <si>
    <t>き３０</t>
  </si>
  <si>
    <t>玉川</t>
  </si>
  <si>
    <t>敬三</t>
  </si>
  <si>
    <t>き３１</t>
  </si>
  <si>
    <t>太田</t>
  </si>
  <si>
    <t>圭亮</t>
  </si>
  <si>
    <t>き３２</t>
  </si>
  <si>
    <t>馬場</t>
  </si>
  <si>
    <t>英年</t>
  </si>
  <si>
    <t>き３３</t>
  </si>
  <si>
    <t>石田</t>
  </si>
  <si>
    <t>文彦</t>
  </si>
  <si>
    <t>C55</t>
  </si>
  <si>
    <t>石田文彦</t>
  </si>
  <si>
    <t>き３４</t>
  </si>
  <si>
    <t>正行</t>
  </si>
  <si>
    <t>き３５</t>
  </si>
  <si>
    <t>一色</t>
  </si>
  <si>
    <t>翼</t>
  </si>
  <si>
    <t>き３６</t>
  </si>
  <si>
    <t>菊井</t>
  </si>
  <si>
    <t>鈴夏</t>
  </si>
  <si>
    <t>き３７</t>
  </si>
  <si>
    <t>和樹</t>
  </si>
  <si>
    <t>き３８</t>
  </si>
  <si>
    <t>島山</t>
  </si>
  <si>
    <t>莉旺</t>
  </si>
  <si>
    <t>き３９</t>
  </si>
  <si>
    <t>浅田</t>
  </si>
  <si>
    <t>光</t>
  </si>
  <si>
    <t>き４０</t>
  </si>
  <si>
    <t>桜井</t>
  </si>
  <si>
    <t>貴哉</t>
  </si>
  <si>
    <t>き４１</t>
  </si>
  <si>
    <t>湯本</t>
  </si>
  <si>
    <t>芳明</t>
  </si>
  <si>
    <t>き４２</t>
  </si>
  <si>
    <t>高橋</t>
  </si>
  <si>
    <t>雄祐</t>
  </si>
  <si>
    <t>き４３</t>
  </si>
  <si>
    <t>吉本</t>
  </si>
  <si>
    <t>泰二</t>
  </si>
  <si>
    <t>き４４</t>
  </si>
  <si>
    <t>村尾</t>
  </si>
  <si>
    <t>彰了</t>
  </si>
  <si>
    <t>き４５</t>
  </si>
  <si>
    <t>澤田</t>
  </si>
  <si>
    <t>啓一</t>
  </si>
  <si>
    <t>き４６</t>
  </si>
  <si>
    <t>亜祐子</t>
  </si>
  <si>
    <t>き４７</t>
  </si>
  <si>
    <t>赤木</t>
  </si>
  <si>
    <t>拓</t>
  </si>
  <si>
    <t>き４８</t>
  </si>
  <si>
    <t>住谷</t>
  </si>
  <si>
    <t>岳司</t>
  </si>
  <si>
    <t>日野市</t>
  </si>
  <si>
    <t>き４９</t>
  </si>
  <si>
    <t>永田</t>
  </si>
  <si>
    <t>寛教</t>
  </si>
  <si>
    <t>き５０</t>
  </si>
  <si>
    <t>柴田</t>
  </si>
  <si>
    <t>雅寛</t>
  </si>
  <si>
    <t>名古屋市</t>
  </si>
  <si>
    <t>き５１</t>
  </si>
  <si>
    <t>大鳥</t>
  </si>
  <si>
    <t>有希子</t>
  </si>
  <si>
    <t>香芝市</t>
  </si>
  <si>
    <t>き５２</t>
  </si>
  <si>
    <t>菊池</t>
  </si>
  <si>
    <t>健太郎</t>
  </si>
  <si>
    <t>宇治市</t>
  </si>
  <si>
    <t>き５３</t>
  </si>
  <si>
    <t>村西</t>
  </si>
  <si>
    <t>き５４</t>
  </si>
  <si>
    <t>松本</t>
  </si>
  <si>
    <t>太一</t>
  </si>
  <si>
    <t>き５５</t>
  </si>
  <si>
    <t>竹村</t>
  </si>
  <si>
    <t>仁志</t>
  </si>
  <si>
    <t>霧島市</t>
  </si>
  <si>
    <t>D</t>
  </si>
  <si>
    <t>E</t>
  </si>
  <si>
    <t>吉岡　京子</t>
  </si>
  <si>
    <t>vwkt57422@nike.eonet.ne.jp</t>
  </si>
  <si>
    <t>ふ０１</t>
  </si>
  <si>
    <t>水本</t>
  </si>
  <si>
    <t>佑人</t>
  </si>
  <si>
    <t>F01</t>
  </si>
  <si>
    <t>ふ０２</t>
  </si>
  <si>
    <t>大島</t>
  </si>
  <si>
    <t>巧也</t>
  </si>
  <si>
    <t>ふ０３</t>
  </si>
  <si>
    <t>津田</t>
  </si>
  <si>
    <t>原樹</t>
  </si>
  <si>
    <t>ふ０４</t>
  </si>
  <si>
    <t>土肥</t>
  </si>
  <si>
    <t>将博</t>
  </si>
  <si>
    <t>ふ０５</t>
  </si>
  <si>
    <t>奥内</t>
  </si>
  <si>
    <t>栄治</t>
  </si>
  <si>
    <t>ふ０６</t>
  </si>
  <si>
    <t>油利</t>
  </si>
  <si>
    <t xml:space="preserve"> 享</t>
  </si>
  <si>
    <t>鈴木</t>
  </si>
  <si>
    <t>英夫</t>
  </si>
  <si>
    <t>ふ０８</t>
  </si>
  <si>
    <t>長谷出</t>
  </si>
  <si>
    <t xml:space="preserve"> 浩</t>
  </si>
  <si>
    <t>ふ０９</t>
  </si>
  <si>
    <t xml:space="preserve">山崎 </t>
  </si>
  <si>
    <t xml:space="preserve"> 豊</t>
  </si>
  <si>
    <t>ふ１０</t>
  </si>
  <si>
    <t>三代</t>
  </si>
  <si>
    <t>康成</t>
  </si>
  <si>
    <t>ふ１１</t>
  </si>
  <si>
    <t>淳史</t>
  </si>
  <si>
    <t>ふ１２</t>
  </si>
  <si>
    <t>将義</t>
  </si>
  <si>
    <t>ふ１３</t>
  </si>
  <si>
    <t>大丸</t>
  </si>
  <si>
    <t>和輝</t>
  </si>
  <si>
    <t>ふ１４</t>
  </si>
  <si>
    <t>清水</t>
  </si>
  <si>
    <t>善弘</t>
  </si>
  <si>
    <t>ふ１５</t>
  </si>
  <si>
    <t>平塚</t>
  </si>
  <si>
    <t xml:space="preserve"> 聡</t>
  </si>
  <si>
    <t>ふ１６</t>
  </si>
  <si>
    <t>脇野</t>
  </si>
  <si>
    <t>佳邦</t>
  </si>
  <si>
    <t>ふ１７</t>
  </si>
  <si>
    <t>森本</t>
  </si>
  <si>
    <t>進太郎</t>
  </si>
  <si>
    <t>森本進太郎</t>
  </si>
  <si>
    <t>ふ１８</t>
  </si>
  <si>
    <t>小路</t>
  </si>
  <si>
    <t xml:space="preserve"> 貴</t>
  </si>
  <si>
    <t>小路 貴</t>
  </si>
  <si>
    <t>ふ１９</t>
  </si>
  <si>
    <t>好真</t>
  </si>
  <si>
    <t>Jr</t>
  </si>
  <si>
    <t>ふ２０</t>
  </si>
  <si>
    <t>美和子</t>
  </si>
  <si>
    <t>ふ２１</t>
  </si>
  <si>
    <t>梨絵</t>
  </si>
  <si>
    <t>ふ２２</t>
  </si>
  <si>
    <t>祐子</t>
  </si>
  <si>
    <t>ふ２３</t>
  </si>
  <si>
    <t>西村</t>
  </si>
  <si>
    <t>千秋</t>
  </si>
  <si>
    <t>高島市</t>
  </si>
  <si>
    <t>ふ２４</t>
  </si>
  <si>
    <t>伸子</t>
  </si>
  <si>
    <t>ふ２５</t>
  </si>
  <si>
    <t>岩崎</t>
  </si>
  <si>
    <t>ひとみ</t>
  </si>
  <si>
    <t>ふ２６</t>
  </si>
  <si>
    <t>菜々</t>
  </si>
  <si>
    <t>ふ２７</t>
  </si>
  <si>
    <t>志村</t>
  </si>
  <si>
    <t xml:space="preserve"> 桃</t>
  </si>
  <si>
    <t>ふ２８</t>
  </si>
  <si>
    <t>松村</t>
  </si>
  <si>
    <t>明香</t>
  </si>
  <si>
    <t>松村明香</t>
  </si>
  <si>
    <t>ふ２９</t>
  </si>
  <si>
    <t>廣部</t>
  </si>
  <si>
    <t>節恵</t>
  </si>
  <si>
    <t>ふ３０</t>
  </si>
  <si>
    <t>吉岡</t>
  </si>
  <si>
    <t>京子</t>
  </si>
  <si>
    <t>愛荘町</t>
  </si>
  <si>
    <t>代表 北村 健</t>
  </si>
  <si>
    <t>at2002take@yahoo.co.jp</t>
  </si>
  <si>
    <t>グリフィンズ</t>
  </si>
  <si>
    <t>東近江グリフィンズ</t>
  </si>
  <si>
    <t>ぐ０１</t>
  </si>
  <si>
    <t>恵亮</t>
  </si>
  <si>
    <t>ぐ０２</t>
  </si>
  <si>
    <t>石橋</t>
  </si>
  <si>
    <t>和基</t>
  </si>
  <si>
    <t>ぐ０３</t>
  </si>
  <si>
    <t>井ノ口</t>
  </si>
  <si>
    <t>弘祐</t>
  </si>
  <si>
    <t>ぐ０４</t>
  </si>
  <si>
    <t>幹也</t>
  </si>
  <si>
    <t>ぐ０５</t>
  </si>
  <si>
    <t>梅本</t>
  </si>
  <si>
    <t>彬充</t>
  </si>
  <si>
    <t>ぐ０６</t>
  </si>
  <si>
    <t>浦崎</t>
  </si>
  <si>
    <t>康平</t>
  </si>
  <si>
    <t>ぐ０７</t>
  </si>
  <si>
    <t>岡　</t>
  </si>
  <si>
    <t>仁史</t>
  </si>
  <si>
    <t>ぐ０８</t>
  </si>
  <si>
    <t>岡田</t>
  </si>
  <si>
    <t>真樹</t>
  </si>
  <si>
    <t>ぐ０９</t>
  </si>
  <si>
    <t>奥村</t>
  </si>
  <si>
    <t>隆広</t>
  </si>
  <si>
    <t>栗東市</t>
  </si>
  <si>
    <t>ぐ１０</t>
  </si>
  <si>
    <t>鍵谷</t>
  </si>
  <si>
    <t>浩太</t>
  </si>
  <si>
    <t>ぐ１１</t>
  </si>
  <si>
    <t>金武</t>
  </si>
  <si>
    <t>寿憲</t>
  </si>
  <si>
    <t>岐阜県</t>
  </si>
  <si>
    <t>ぐ１２</t>
  </si>
  <si>
    <t>岸本</t>
  </si>
  <si>
    <t>美敬</t>
  </si>
  <si>
    <t>ぐ１３</t>
  </si>
  <si>
    <t>北野</t>
  </si>
  <si>
    <t>照幸</t>
  </si>
  <si>
    <t>ぐ１４</t>
  </si>
  <si>
    <t>北村　</t>
  </si>
  <si>
    <t>健</t>
  </si>
  <si>
    <t>ぐ１５</t>
  </si>
  <si>
    <t>倉本</t>
  </si>
  <si>
    <t>亮太</t>
  </si>
  <si>
    <t>ぐ１６</t>
  </si>
  <si>
    <t>坪田</t>
  </si>
  <si>
    <t>英樹</t>
  </si>
  <si>
    <t>ぐ１７</t>
  </si>
  <si>
    <t>遠池</t>
  </si>
  <si>
    <t>建介</t>
  </si>
  <si>
    <t>ぐ１８</t>
  </si>
  <si>
    <t>西原</t>
  </si>
  <si>
    <t>達也</t>
  </si>
  <si>
    <t>京都府</t>
  </si>
  <si>
    <t>ぐ１９</t>
  </si>
  <si>
    <t>長谷川</t>
  </si>
  <si>
    <t>俊二</t>
  </si>
  <si>
    <t>ぐ２０</t>
  </si>
  <si>
    <t>浜田</t>
  </si>
  <si>
    <t>　豊</t>
  </si>
  <si>
    <t>愛知郡</t>
  </si>
  <si>
    <t>ぐ２１</t>
  </si>
  <si>
    <t>飛鷹</t>
  </si>
  <si>
    <t>強志</t>
  </si>
  <si>
    <t>ぐ２２</t>
  </si>
  <si>
    <t>藤井</t>
  </si>
  <si>
    <t>正和</t>
  </si>
  <si>
    <t>ぐ２３</t>
  </si>
  <si>
    <t>卓</t>
  </si>
  <si>
    <t>ぐ２４</t>
  </si>
  <si>
    <t>俊輔</t>
  </si>
  <si>
    <t>ぐ２５</t>
  </si>
  <si>
    <t>久保</t>
  </si>
  <si>
    <t>侑暉</t>
  </si>
  <si>
    <t>ぐ２６</t>
  </si>
  <si>
    <t>武藤</t>
  </si>
  <si>
    <t>幸宏</t>
  </si>
  <si>
    <t>ぐ２７</t>
  </si>
  <si>
    <t>小出</t>
  </si>
  <si>
    <t>周平</t>
  </si>
  <si>
    <t>ぐ２８</t>
  </si>
  <si>
    <t>中根</t>
  </si>
  <si>
    <t>啓伍</t>
  </si>
  <si>
    <t>ぐ２９</t>
  </si>
  <si>
    <t>恵太</t>
  </si>
  <si>
    <t>ぐ３０</t>
  </si>
  <si>
    <t>中山</t>
  </si>
  <si>
    <t>幸典</t>
  </si>
  <si>
    <t>ぐ３１</t>
  </si>
  <si>
    <t>塩谷</t>
  </si>
  <si>
    <t>敦彦</t>
  </si>
  <si>
    <t>ぐ３２</t>
  </si>
  <si>
    <t>良人</t>
  </si>
  <si>
    <t>ぐ３３</t>
  </si>
  <si>
    <t>友也</t>
  </si>
  <si>
    <t>ぐ３４</t>
  </si>
  <si>
    <t>恵</t>
  </si>
  <si>
    <t>ぐ３５</t>
  </si>
  <si>
    <t>佐々木</t>
  </si>
  <si>
    <t>恵子</t>
  </si>
  <si>
    <t>ぐ３６</t>
  </si>
  <si>
    <t>深尾</t>
  </si>
  <si>
    <t>純子</t>
  </si>
  <si>
    <t>ぐ３７</t>
  </si>
  <si>
    <t>岡</t>
  </si>
  <si>
    <t>麻公</t>
  </si>
  <si>
    <t>ぐ３８</t>
  </si>
  <si>
    <t>遠崎</t>
  </si>
  <si>
    <t>真依</t>
  </si>
  <si>
    <t>ぐ３９</t>
  </si>
  <si>
    <t>あづさ</t>
  </si>
  <si>
    <t>ぐ４０</t>
  </si>
  <si>
    <t>順子</t>
  </si>
  <si>
    <t>ぐ４１</t>
  </si>
  <si>
    <t>梅森</t>
  </si>
  <si>
    <t>ぐ４２</t>
  </si>
  <si>
    <t>由子</t>
  </si>
  <si>
    <t>ぐ４３</t>
  </si>
  <si>
    <t>伊藤</t>
  </si>
  <si>
    <t>牧子</t>
  </si>
  <si>
    <t>ぐ４４</t>
  </si>
  <si>
    <t>高田</t>
  </si>
  <si>
    <t>貴代美</t>
  </si>
  <si>
    <t>ぐ４５</t>
  </si>
  <si>
    <t>森田</t>
  </si>
  <si>
    <t>千瑛</t>
  </si>
  <si>
    <t>ぐ４６</t>
  </si>
  <si>
    <t>吉村</t>
  </si>
  <si>
    <t>安梨佐</t>
  </si>
  <si>
    <t>ぐ４７</t>
  </si>
  <si>
    <t>ぐ４８</t>
  </si>
  <si>
    <t>郊美</t>
  </si>
  <si>
    <t>ぐ４９</t>
  </si>
  <si>
    <t>直子</t>
  </si>
  <si>
    <t>ぐ５０</t>
  </si>
  <si>
    <t>大家</t>
  </si>
  <si>
    <t>香</t>
  </si>
  <si>
    <t>川並和之</t>
  </si>
  <si>
    <t>kawanami0930@yahoo.co.jp</t>
  </si>
  <si>
    <t>法人会員</t>
  </si>
  <si>
    <t>Kテニス</t>
  </si>
  <si>
    <t>け０１</t>
  </si>
  <si>
    <t>稲岡</t>
  </si>
  <si>
    <t>和紀</t>
  </si>
  <si>
    <t>け０２</t>
  </si>
  <si>
    <t>岩渕</t>
  </si>
  <si>
    <t>光紀</t>
  </si>
  <si>
    <t>け０３</t>
  </si>
  <si>
    <t>梅津</t>
  </si>
  <si>
    <t>圭</t>
  </si>
  <si>
    <t>大阪市</t>
  </si>
  <si>
    <t>け０４</t>
  </si>
  <si>
    <t>大樹</t>
  </si>
  <si>
    <t>け０５</t>
  </si>
  <si>
    <t>押谷</t>
  </si>
  <si>
    <t>繁樹</t>
  </si>
  <si>
    <t>け０６</t>
  </si>
  <si>
    <t>小笠原</t>
  </si>
  <si>
    <t>光雄</t>
  </si>
  <si>
    <t>け０７</t>
  </si>
  <si>
    <t>浩範</t>
  </si>
  <si>
    <t>け０８</t>
  </si>
  <si>
    <t>川上</t>
  </si>
  <si>
    <t>政治</t>
  </si>
  <si>
    <t>け０９</t>
  </si>
  <si>
    <t>上村</t>
  </si>
  <si>
    <t>悠大</t>
  </si>
  <si>
    <t>け１０</t>
  </si>
  <si>
    <t>　武</t>
  </si>
  <si>
    <t>け１１</t>
  </si>
  <si>
    <t>悠作</t>
  </si>
  <si>
    <t>け１２</t>
  </si>
  <si>
    <t>川並</t>
  </si>
  <si>
    <t>和之</t>
  </si>
  <si>
    <t>け１３</t>
  </si>
  <si>
    <t>　誠</t>
  </si>
  <si>
    <t>け１４</t>
  </si>
  <si>
    <t>菊居</t>
  </si>
  <si>
    <t>龍之介</t>
  </si>
  <si>
    <t>け１５</t>
  </si>
  <si>
    <t>善和</t>
  </si>
  <si>
    <t>犬上郡</t>
  </si>
  <si>
    <t>け１６</t>
  </si>
  <si>
    <t>　治</t>
  </si>
  <si>
    <t>日野町</t>
  </si>
  <si>
    <t>け１７</t>
  </si>
  <si>
    <t>　淳</t>
  </si>
  <si>
    <t>け１８</t>
  </si>
  <si>
    <t>真嘉</t>
  </si>
  <si>
    <t>け１９</t>
  </si>
  <si>
    <t>永里</t>
  </si>
  <si>
    <t>裕次</t>
  </si>
  <si>
    <t>三重県</t>
  </si>
  <si>
    <t>け２０</t>
  </si>
  <si>
    <t>中西</t>
  </si>
  <si>
    <t>勇夫</t>
  </si>
  <si>
    <t>け２１</t>
  </si>
  <si>
    <t>泰輝</t>
  </si>
  <si>
    <t>け２２</t>
  </si>
  <si>
    <t>喜彦</t>
  </si>
  <si>
    <t>け２３</t>
  </si>
  <si>
    <t>浩之</t>
  </si>
  <si>
    <t>け２４</t>
  </si>
  <si>
    <t>和教</t>
  </si>
  <si>
    <t>け２５</t>
  </si>
  <si>
    <t>知宏</t>
  </si>
  <si>
    <t>け２６</t>
  </si>
  <si>
    <t>宮嶋</t>
  </si>
  <si>
    <t>利行</t>
  </si>
  <si>
    <t>け２７</t>
  </si>
  <si>
    <t>山口</t>
  </si>
  <si>
    <t>直彦</t>
  </si>
  <si>
    <t>け２８</t>
  </si>
  <si>
    <t>真彦</t>
  </si>
  <si>
    <t>け２９</t>
  </si>
  <si>
    <t>け３０</t>
  </si>
  <si>
    <t>吉野</t>
  </si>
  <si>
    <t>淳也</t>
  </si>
  <si>
    <t>け３１</t>
  </si>
  <si>
    <t>石原</t>
  </si>
  <si>
    <t>はる美</t>
  </si>
  <si>
    <t>け３２</t>
  </si>
  <si>
    <t>池尻</t>
  </si>
  <si>
    <t>陽香</t>
  </si>
  <si>
    <t>け３３</t>
  </si>
  <si>
    <t>姫欧</t>
  </si>
  <si>
    <t>け３４</t>
  </si>
  <si>
    <t>出縄</t>
  </si>
  <si>
    <t>久子</t>
  </si>
  <si>
    <t>け３５</t>
  </si>
  <si>
    <t>容子</t>
  </si>
  <si>
    <t>け３６</t>
  </si>
  <si>
    <t>梶木</t>
  </si>
  <si>
    <t>和子</t>
  </si>
  <si>
    <t>け３７</t>
  </si>
  <si>
    <t>美弥子</t>
  </si>
  <si>
    <t>け３８</t>
  </si>
  <si>
    <t>け３９</t>
  </si>
  <si>
    <t>和枝</t>
  </si>
  <si>
    <t>け４０</t>
  </si>
  <si>
    <t>有紀</t>
  </si>
  <si>
    <t>竜王町</t>
  </si>
  <si>
    <t>永松</t>
  </si>
  <si>
    <t>貴子</t>
  </si>
  <si>
    <t>け４２</t>
  </si>
  <si>
    <t>福永</t>
  </si>
  <si>
    <t>裕美</t>
  </si>
  <si>
    <t>け４３</t>
  </si>
  <si>
    <t>布藤</t>
  </si>
  <si>
    <t>江実子</t>
  </si>
  <si>
    <t>け４４</t>
  </si>
  <si>
    <t>美由希</t>
  </si>
  <si>
    <t>L</t>
  </si>
  <si>
    <t>代表者　杉山邦夫</t>
  </si>
  <si>
    <t>村田ＴＣ</t>
  </si>
  <si>
    <t>村田八日市ＴＣ</t>
  </si>
  <si>
    <t>む０１</t>
  </si>
  <si>
    <t>安久</t>
  </si>
  <si>
    <t>智之</t>
  </si>
  <si>
    <t>む０２</t>
  </si>
  <si>
    <t>稲泉　</t>
  </si>
  <si>
    <t>聡</t>
  </si>
  <si>
    <t>む０３</t>
  </si>
  <si>
    <t>岡川</t>
  </si>
  <si>
    <t>謙二</t>
  </si>
  <si>
    <t>む０４</t>
  </si>
  <si>
    <t>児玉</t>
  </si>
  <si>
    <t>雅弘</t>
  </si>
  <si>
    <t>む０５</t>
  </si>
  <si>
    <t>徳永</t>
  </si>
  <si>
    <t xml:space="preserve"> 剛</t>
  </si>
  <si>
    <t>杉山</t>
  </si>
  <si>
    <t>邦夫</t>
  </si>
  <si>
    <t>む０７</t>
  </si>
  <si>
    <t>杉本</t>
  </si>
  <si>
    <t>龍平</t>
  </si>
  <si>
    <t>む０８</t>
  </si>
  <si>
    <t>英二</t>
  </si>
  <si>
    <t>む０９</t>
  </si>
  <si>
    <t>泉谷</t>
  </si>
  <si>
    <t>純也</t>
  </si>
  <si>
    <t>む１０</t>
  </si>
  <si>
    <t>隆昭</t>
  </si>
  <si>
    <t>む１１</t>
  </si>
  <si>
    <t>雅人</t>
  </si>
  <si>
    <t>む１２</t>
  </si>
  <si>
    <t>典人</t>
  </si>
  <si>
    <t>む１３</t>
  </si>
  <si>
    <t>二ツ井</t>
  </si>
  <si>
    <t>裕也</t>
  </si>
  <si>
    <t>む１４</t>
  </si>
  <si>
    <t>森永</t>
  </si>
  <si>
    <t>洋介</t>
  </si>
  <si>
    <t>む１５</t>
  </si>
  <si>
    <t>冨田</t>
  </si>
  <si>
    <t>哲弥</t>
  </si>
  <si>
    <t>む１６</t>
  </si>
  <si>
    <t>辰巳</t>
  </si>
  <si>
    <t>悟朗</t>
  </si>
  <si>
    <t>む１７</t>
  </si>
  <si>
    <t>河野</t>
  </si>
  <si>
    <t>晶子</t>
  </si>
  <si>
    <t>む１８</t>
  </si>
  <si>
    <t>恵美</t>
  </si>
  <si>
    <t>む１９</t>
  </si>
  <si>
    <t>西澤</t>
  </si>
  <si>
    <t>友紀</t>
  </si>
  <si>
    <t>む２０</t>
  </si>
  <si>
    <t>速水</t>
  </si>
  <si>
    <t>む２１</t>
  </si>
  <si>
    <t>多田</t>
  </si>
  <si>
    <t>麻実</t>
  </si>
  <si>
    <t>む２２</t>
  </si>
  <si>
    <t>む２３</t>
  </si>
  <si>
    <t>堀田</t>
  </si>
  <si>
    <t>明子</t>
  </si>
  <si>
    <t>む２４</t>
  </si>
  <si>
    <t>大脇</t>
  </si>
  <si>
    <t>和世</t>
  </si>
  <si>
    <t>む２５</t>
  </si>
  <si>
    <t>後藤</t>
  </si>
  <si>
    <t>圭介</t>
  </si>
  <si>
    <t>む２６</t>
  </si>
  <si>
    <t>晃平</t>
  </si>
  <si>
    <t>む２７</t>
  </si>
  <si>
    <t>原田</t>
  </si>
  <si>
    <t>真稔</t>
  </si>
  <si>
    <t>む２８</t>
  </si>
  <si>
    <t>池内</t>
  </si>
  <si>
    <t>伸介</t>
  </si>
  <si>
    <t>む２９</t>
  </si>
  <si>
    <t>彰</t>
  </si>
  <si>
    <t>む３０</t>
  </si>
  <si>
    <t>岩田</t>
  </si>
  <si>
    <t>光央</t>
  </si>
  <si>
    <t>む３１</t>
  </si>
  <si>
    <t>三神</t>
  </si>
  <si>
    <t>秀嗣</t>
  </si>
  <si>
    <t>む３２</t>
  </si>
  <si>
    <t>庸子</t>
  </si>
  <si>
    <t>む３３</t>
  </si>
  <si>
    <t>む３４</t>
  </si>
  <si>
    <t>村田</t>
  </si>
  <si>
    <t>朋子</t>
  </si>
  <si>
    <t>む３５</t>
  </si>
  <si>
    <t>あずさ</t>
  </si>
  <si>
    <t>む３６</t>
  </si>
  <si>
    <t>文代</t>
  </si>
  <si>
    <t>む３７</t>
  </si>
  <si>
    <t>彩子</t>
  </si>
  <si>
    <t>む３８</t>
  </si>
  <si>
    <t>村川</t>
  </si>
  <si>
    <t>む３９</t>
  </si>
  <si>
    <t>洋平</t>
  </si>
  <si>
    <t>む４０</t>
  </si>
  <si>
    <t>田淵</t>
  </si>
  <si>
    <t>敏史</t>
  </si>
  <si>
    <t>む４１</t>
  </si>
  <si>
    <t>穐山</t>
  </si>
  <si>
    <t xml:space="preserve">  航</t>
  </si>
  <si>
    <t>む４２</t>
  </si>
  <si>
    <t>国太郎</t>
  </si>
  <si>
    <t>む４３</t>
  </si>
  <si>
    <t>南井</t>
  </si>
  <si>
    <t>まどか</t>
  </si>
  <si>
    <t>南井まどか</t>
  </si>
  <si>
    <t>む４４</t>
  </si>
  <si>
    <t>多佳美</t>
  </si>
  <si>
    <t>澤田多佳美</t>
  </si>
  <si>
    <t>む４５</t>
  </si>
  <si>
    <t>春澄</t>
  </si>
  <si>
    <t>杉山春澄</t>
  </si>
  <si>
    <t>む４６</t>
  </si>
  <si>
    <t>二上</t>
  </si>
  <si>
    <t>貴光</t>
  </si>
  <si>
    <t>二上貴光</t>
  </si>
  <si>
    <t>む４７</t>
  </si>
  <si>
    <t>山田</t>
  </si>
  <si>
    <t>義大</t>
  </si>
  <si>
    <t>山田義大</t>
  </si>
  <si>
    <t>む４８</t>
  </si>
  <si>
    <t>大里</t>
  </si>
  <si>
    <t>哲哉</t>
  </si>
  <si>
    <t>大里哲哉</t>
  </si>
  <si>
    <t>む４９</t>
  </si>
  <si>
    <t>川東</t>
  </si>
  <si>
    <t>真央</t>
  </si>
  <si>
    <t>川東真央</t>
  </si>
  <si>
    <t>N</t>
  </si>
  <si>
    <t>O</t>
  </si>
  <si>
    <t>kazuyasu7674@yahoo.co.jp</t>
  </si>
  <si>
    <t>30名</t>
  </si>
  <si>
    <t>湖東プラチナ</t>
  </si>
  <si>
    <t xml:space="preserve"> </t>
  </si>
  <si>
    <t>ぷ０１</t>
  </si>
  <si>
    <t>大林</t>
  </si>
  <si>
    <t xml:space="preserve"> 久</t>
  </si>
  <si>
    <t>洋治</t>
  </si>
  <si>
    <t>中野</t>
  </si>
  <si>
    <t>潤</t>
  </si>
  <si>
    <t>ぷ０５</t>
  </si>
  <si>
    <t>堀江</t>
  </si>
  <si>
    <t>孝信</t>
  </si>
  <si>
    <t>羽田</t>
  </si>
  <si>
    <t>昭夫</t>
  </si>
  <si>
    <t>達哉</t>
  </si>
  <si>
    <t>昌彦</t>
  </si>
  <si>
    <t>安田</t>
  </si>
  <si>
    <t>和彦</t>
  </si>
  <si>
    <t>吉田</t>
  </si>
  <si>
    <t>知司</t>
  </si>
  <si>
    <t>ぷ１１</t>
  </si>
  <si>
    <t>直八</t>
  </si>
  <si>
    <t>新屋</t>
  </si>
  <si>
    <t>正男</t>
  </si>
  <si>
    <t>保憲</t>
  </si>
  <si>
    <t>一男</t>
  </si>
  <si>
    <t>ぷ１５</t>
  </si>
  <si>
    <t>飯塚</t>
  </si>
  <si>
    <t>アイ子</t>
  </si>
  <si>
    <t>清茂</t>
  </si>
  <si>
    <t>北川</t>
  </si>
  <si>
    <t>美由紀</t>
  </si>
  <si>
    <t>澤井</t>
  </si>
  <si>
    <t>ぷ１９</t>
  </si>
  <si>
    <t>平野</t>
  </si>
  <si>
    <t>志津子</t>
  </si>
  <si>
    <t>堀部</t>
  </si>
  <si>
    <t>品子</t>
  </si>
  <si>
    <t>ぷ２１</t>
  </si>
  <si>
    <t>森谷</t>
  </si>
  <si>
    <t>洋子</t>
  </si>
  <si>
    <t>ぷ２２</t>
  </si>
  <si>
    <t>川勝</t>
  </si>
  <si>
    <t>豊子</t>
  </si>
  <si>
    <t>ぷ２３</t>
  </si>
  <si>
    <t>田邉</t>
  </si>
  <si>
    <t>俊子</t>
  </si>
  <si>
    <t>ぷ２４</t>
  </si>
  <si>
    <t>松田</t>
  </si>
  <si>
    <t>ぷ２５</t>
  </si>
  <si>
    <t>本池</t>
  </si>
  <si>
    <t>清子</t>
  </si>
  <si>
    <t>晶枝</t>
  </si>
  <si>
    <t>征人</t>
  </si>
  <si>
    <t>鶴田</t>
  </si>
  <si>
    <t xml:space="preserve"> 進</t>
  </si>
  <si>
    <t>ぷ２９</t>
  </si>
  <si>
    <t>喜久子</t>
  </si>
  <si>
    <t>ぷ３０</t>
  </si>
  <si>
    <t>山形</t>
  </si>
  <si>
    <t>公平</t>
  </si>
  <si>
    <t>P33</t>
  </si>
  <si>
    <t>山形公平</t>
  </si>
  <si>
    <t>ぷ３４</t>
  </si>
  <si>
    <t>川島</t>
  </si>
  <si>
    <t>芳男</t>
  </si>
  <si>
    <t>P34</t>
  </si>
  <si>
    <t>川島芳男</t>
  </si>
  <si>
    <t>宇尾数行</t>
  </si>
  <si>
    <t>oonamazu01@yahoo.co.jp</t>
  </si>
  <si>
    <t>サプラ　</t>
  </si>
  <si>
    <t>サプライズ</t>
  </si>
  <si>
    <t>さ０１</t>
  </si>
  <si>
    <t>宇尾</t>
  </si>
  <si>
    <t>数行</t>
  </si>
  <si>
    <t>さ０２</t>
  </si>
  <si>
    <t>小倉</t>
  </si>
  <si>
    <t>俊郎</t>
  </si>
  <si>
    <t>さ０３</t>
  </si>
  <si>
    <t>梅田</t>
  </si>
  <si>
    <t>隆</t>
  </si>
  <si>
    <t>さ０４</t>
  </si>
  <si>
    <t>智尋</t>
  </si>
  <si>
    <t>さ０５</t>
  </si>
  <si>
    <t>木森</t>
  </si>
  <si>
    <t>厚志</t>
  </si>
  <si>
    <t>さ０６</t>
  </si>
  <si>
    <t>宏樹</t>
  </si>
  <si>
    <t>さ０７</t>
  </si>
  <si>
    <t>敏裕</t>
  </si>
  <si>
    <t>さ０８</t>
  </si>
  <si>
    <t>坂口</t>
  </si>
  <si>
    <t>直也</t>
  </si>
  <si>
    <t>さ０９</t>
  </si>
  <si>
    <t>生岩</t>
  </si>
  <si>
    <t>寛史</t>
  </si>
  <si>
    <t>さ１０</t>
  </si>
  <si>
    <t>濱田</t>
  </si>
  <si>
    <t>毅</t>
  </si>
  <si>
    <t>さ１１</t>
  </si>
  <si>
    <t>別宮</t>
  </si>
  <si>
    <t>敏朗</t>
  </si>
  <si>
    <t>さ１２</t>
  </si>
  <si>
    <t>憲次</t>
  </si>
  <si>
    <t>さ１３</t>
  </si>
  <si>
    <t>さ１４</t>
  </si>
  <si>
    <t>本田</t>
  </si>
  <si>
    <t>健一</t>
  </si>
  <si>
    <t>さ１５</t>
  </si>
  <si>
    <t>陽子</t>
  </si>
  <si>
    <t>さ１６</t>
  </si>
  <si>
    <t>川端</t>
  </si>
  <si>
    <t>文子</t>
  </si>
  <si>
    <t>さ１７</t>
  </si>
  <si>
    <t>更家</t>
  </si>
  <si>
    <t>真佐子</t>
  </si>
  <si>
    <t>さ１８</t>
  </si>
  <si>
    <t>由紀</t>
  </si>
  <si>
    <t>さ１９</t>
  </si>
  <si>
    <t>那須</t>
  </si>
  <si>
    <t>且良</t>
  </si>
  <si>
    <t>さ２０</t>
  </si>
  <si>
    <t>昌平</t>
  </si>
  <si>
    <t>上津慶和</t>
  </si>
  <si>
    <t>smile.yu5052@gmail.com</t>
  </si>
  <si>
    <t>TDC</t>
  </si>
  <si>
    <t>て０１</t>
  </si>
  <si>
    <t>池田</t>
  </si>
  <si>
    <t>て０２</t>
  </si>
  <si>
    <t>大野</t>
  </si>
  <si>
    <t>みずき</t>
  </si>
  <si>
    <t>て０３</t>
  </si>
  <si>
    <t>片桐</t>
  </si>
  <si>
    <t>美里</t>
  </si>
  <si>
    <t>て０４</t>
  </si>
  <si>
    <t>円香</t>
  </si>
  <si>
    <t>て０５</t>
  </si>
  <si>
    <t>草野</t>
  </si>
  <si>
    <t>菜摘</t>
  </si>
  <si>
    <t>て０６</t>
  </si>
  <si>
    <t>羽</t>
  </si>
  <si>
    <t>て０７</t>
  </si>
  <si>
    <t>辻</t>
  </si>
  <si>
    <t>真弓</t>
  </si>
  <si>
    <t>て０８</t>
  </si>
  <si>
    <t>中川</t>
  </si>
  <si>
    <t>久江</t>
  </si>
  <si>
    <t>て０９</t>
  </si>
  <si>
    <t>姫井</t>
  </si>
  <si>
    <t>亜利沙</t>
  </si>
  <si>
    <t>て１０</t>
  </si>
  <si>
    <t>福本</t>
  </si>
  <si>
    <t>香菜実</t>
  </si>
  <si>
    <t>て１１</t>
  </si>
  <si>
    <t>前川</t>
  </si>
  <si>
    <t>美恵</t>
  </si>
  <si>
    <t>て１２</t>
  </si>
  <si>
    <t>三浦</t>
  </si>
  <si>
    <t>朱莉</t>
  </si>
  <si>
    <t>て１３</t>
  </si>
  <si>
    <t>山岡</t>
  </si>
  <si>
    <t>て１４</t>
  </si>
  <si>
    <t>鹿野</t>
  </si>
  <si>
    <t>さつ紀</t>
  </si>
  <si>
    <t>て１５</t>
  </si>
  <si>
    <t>猪飼</t>
  </si>
  <si>
    <t>尚輝</t>
  </si>
  <si>
    <t>て１６</t>
  </si>
  <si>
    <t>石内</t>
  </si>
  <si>
    <t>伸幸</t>
  </si>
  <si>
    <t>て１７</t>
  </si>
  <si>
    <t>上原</t>
  </si>
  <si>
    <t>義弘</t>
  </si>
  <si>
    <t>て１８</t>
  </si>
  <si>
    <t>上津</t>
  </si>
  <si>
    <t>慶和</t>
  </si>
  <si>
    <t>て１９</t>
  </si>
  <si>
    <t>栄介</t>
  </si>
  <si>
    <t>て２０</t>
  </si>
  <si>
    <t>悟志</t>
  </si>
  <si>
    <t>て２１</t>
  </si>
  <si>
    <t>靖之</t>
  </si>
  <si>
    <t>て２２</t>
  </si>
  <si>
    <t>川合</t>
  </si>
  <si>
    <t>優</t>
  </si>
  <si>
    <t>て２３</t>
  </si>
  <si>
    <t>川下</t>
  </si>
  <si>
    <t>て２４</t>
  </si>
  <si>
    <t>北澤</t>
  </si>
  <si>
    <t>純</t>
  </si>
  <si>
    <t>て２５</t>
  </si>
  <si>
    <t>北村</t>
  </si>
  <si>
    <t>拓也</t>
  </si>
  <si>
    <t>て２６</t>
  </si>
  <si>
    <t>雄大</t>
  </si>
  <si>
    <t>て２７</t>
  </si>
  <si>
    <t>澁谷</t>
  </si>
  <si>
    <t>晃大</t>
  </si>
  <si>
    <t>て２８</t>
  </si>
  <si>
    <t>嶋村</t>
  </si>
  <si>
    <t>て２９</t>
  </si>
  <si>
    <t>白井</t>
  </si>
  <si>
    <t>秀幸</t>
  </si>
  <si>
    <t>て３０</t>
  </si>
  <si>
    <t>孟</t>
  </si>
  <si>
    <t>て３１</t>
  </si>
  <si>
    <t>津曲</t>
  </si>
  <si>
    <t>崇志</t>
  </si>
  <si>
    <t>て３２</t>
  </si>
  <si>
    <t>中尾</t>
  </si>
  <si>
    <t>巧</t>
  </si>
  <si>
    <t>大阪府</t>
  </si>
  <si>
    <t>て３３</t>
  </si>
  <si>
    <t>西嶌</t>
  </si>
  <si>
    <t>て３４</t>
  </si>
  <si>
    <t>野村</t>
  </si>
  <si>
    <t>良平</t>
  </si>
  <si>
    <t>て３５</t>
  </si>
  <si>
    <t>浜中</t>
  </si>
  <si>
    <t>岳史</t>
  </si>
  <si>
    <t>て３６</t>
  </si>
  <si>
    <t>東山</t>
  </si>
  <si>
    <t>博</t>
  </si>
  <si>
    <t>て３７</t>
  </si>
  <si>
    <t>遼太郎</t>
  </si>
  <si>
    <t>て３８</t>
  </si>
  <si>
    <t>稔貴</t>
  </si>
  <si>
    <t>て３９</t>
  </si>
  <si>
    <t>て４０</t>
  </si>
  <si>
    <t>代表　片岡一寿</t>
  </si>
  <si>
    <t>ptkq67180＠yahoo.co.jp</t>
  </si>
  <si>
    <t>うさかめ</t>
  </si>
  <si>
    <t>うさぎとかめの集い</t>
  </si>
  <si>
    <t>う０１</t>
  </si>
  <si>
    <t>池上</t>
  </si>
  <si>
    <t>浩幸</t>
  </si>
  <si>
    <t>う０２</t>
  </si>
  <si>
    <t>井内</t>
  </si>
  <si>
    <t>一博</t>
  </si>
  <si>
    <t>う０３</t>
  </si>
  <si>
    <t>一寿</t>
  </si>
  <si>
    <t>う０４</t>
  </si>
  <si>
    <t xml:space="preserve">片岡  </t>
  </si>
  <si>
    <t>大</t>
  </si>
  <si>
    <t>う０５</t>
  </si>
  <si>
    <t>凛耶</t>
  </si>
  <si>
    <t>う０６</t>
  </si>
  <si>
    <t>亀井</t>
  </si>
  <si>
    <t>雅嗣</t>
  </si>
  <si>
    <t>う０７</t>
  </si>
  <si>
    <t>皓太</t>
  </si>
  <si>
    <t>う０８</t>
  </si>
  <si>
    <t>神田</t>
  </si>
  <si>
    <t>圭右</t>
  </si>
  <si>
    <t>岐阜市</t>
  </si>
  <si>
    <t>う０９</t>
  </si>
  <si>
    <t>木下</t>
  </si>
  <si>
    <t>進</t>
  </si>
  <si>
    <t>う１０</t>
  </si>
  <si>
    <t>久保田</t>
  </si>
  <si>
    <t>勉</t>
  </si>
  <si>
    <t>う１１</t>
  </si>
  <si>
    <t>渋谷</t>
  </si>
  <si>
    <t>拓哉</t>
  </si>
  <si>
    <t>う１２</t>
  </si>
  <si>
    <t>島</t>
  </si>
  <si>
    <t>新治</t>
  </si>
  <si>
    <t>う１３</t>
  </si>
  <si>
    <t>末</t>
  </si>
  <si>
    <t>和也</t>
  </si>
  <si>
    <t>末和也</t>
  </si>
  <si>
    <t>う１４</t>
  </si>
  <si>
    <t>高瀬</t>
  </si>
  <si>
    <t>眞志</t>
  </si>
  <si>
    <t>う１５</t>
  </si>
  <si>
    <t>竹下</t>
  </si>
  <si>
    <t>英伸</t>
  </si>
  <si>
    <t>う１６</t>
  </si>
  <si>
    <t>竹田</t>
  </si>
  <si>
    <t>圭佑</t>
  </si>
  <si>
    <t>う１７</t>
  </si>
  <si>
    <t>邦明</t>
  </si>
  <si>
    <t>う１８</t>
  </si>
  <si>
    <t>谷岡</t>
  </si>
  <si>
    <t>う１９</t>
  </si>
  <si>
    <t>谷野</t>
  </si>
  <si>
    <t>功</t>
  </si>
  <si>
    <t>う２０</t>
  </si>
  <si>
    <t>月森</t>
  </si>
  <si>
    <t>う２１</t>
  </si>
  <si>
    <t>中井</t>
  </si>
  <si>
    <t>夏樹</t>
  </si>
  <si>
    <t>中井夏樹</t>
  </si>
  <si>
    <t>う２２</t>
  </si>
  <si>
    <t>永瀬</t>
  </si>
  <si>
    <t>卓夫</t>
  </si>
  <si>
    <t>う２３</t>
  </si>
  <si>
    <t>中田</t>
  </si>
  <si>
    <t>富憲</t>
  </si>
  <si>
    <t>う２４</t>
  </si>
  <si>
    <t>西和田</t>
  </si>
  <si>
    <t>昌恭</t>
  </si>
  <si>
    <t>西和田昌恭</t>
  </si>
  <si>
    <t>う２５</t>
  </si>
  <si>
    <t>野上</t>
  </si>
  <si>
    <t>亮平</t>
  </si>
  <si>
    <t>う２６</t>
  </si>
  <si>
    <t>松野</t>
  </si>
  <si>
    <t>航平</t>
  </si>
  <si>
    <t>う２７</t>
  </si>
  <si>
    <t>う２８</t>
  </si>
  <si>
    <t>智史</t>
  </si>
  <si>
    <t>う２９</t>
  </si>
  <si>
    <t>和宏</t>
  </si>
  <si>
    <t>う３０</t>
  </si>
  <si>
    <t>う３１</t>
  </si>
  <si>
    <t>昌紀</t>
  </si>
  <si>
    <t>う３２</t>
  </si>
  <si>
    <t>う３３</t>
  </si>
  <si>
    <t>淳</t>
  </si>
  <si>
    <t>う３４</t>
  </si>
  <si>
    <t>稙田</t>
  </si>
  <si>
    <t>優也</t>
  </si>
  <si>
    <t>今井</t>
  </si>
  <si>
    <t>う３６</t>
  </si>
  <si>
    <t>植垣</t>
  </si>
  <si>
    <t>貴美子</t>
  </si>
  <si>
    <t>う３７</t>
  </si>
  <si>
    <t>叶丸</t>
  </si>
  <si>
    <t>利恵子</t>
  </si>
  <si>
    <t>叶丸利恵子</t>
  </si>
  <si>
    <t>う３８</t>
  </si>
  <si>
    <t>川崎</t>
  </si>
  <si>
    <t>悦子</t>
  </si>
  <si>
    <t>う３９</t>
  </si>
  <si>
    <t>古株</t>
  </si>
  <si>
    <t>淳子</t>
  </si>
  <si>
    <t>う４０</t>
  </si>
  <si>
    <t>仙波</t>
  </si>
  <si>
    <t>敬子</t>
  </si>
  <si>
    <t>う４１</t>
  </si>
  <si>
    <t>光代</t>
  </si>
  <si>
    <t>う４２</t>
  </si>
  <si>
    <t>佳子</t>
  </si>
  <si>
    <t>う４３</t>
  </si>
  <si>
    <t>西崎</t>
  </si>
  <si>
    <t>友香</t>
  </si>
  <si>
    <t>う４４</t>
  </si>
  <si>
    <t>倍田</t>
  </si>
  <si>
    <t>倍田優子</t>
  </si>
  <si>
    <t>う４５</t>
  </si>
  <si>
    <t>村井</t>
  </si>
  <si>
    <t>典子</t>
  </si>
  <si>
    <t>う４６</t>
  </si>
  <si>
    <t>矢野</t>
  </si>
  <si>
    <t>由美子</t>
  </si>
  <si>
    <t>う４７</t>
  </si>
  <si>
    <t>みほ</t>
  </si>
  <si>
    <t>山田みほ</t>
  </si>
  <si>
    <t>う４８</t>
  </si>
  <si>
    <t>山脇</t>
  </si>
  <si>
    <t>慶子</t>
  </si>
  <si>
    <t>V</t>
  </si>
  <si>
    <t>代表　鈴木正樹</t>
  </si>
  <si>
    <t>suzuki@at-school.jp</t>
  </si>
  <si>
    <t>ワンダー</t>
  </si>
  <si>
    <t>ＴＣワンダー</t>
  </si>
  <si>
    <t>わ０１</t>
  </si>
  <si>
    <t>森下</t>
  </si>
  <si>
    <t>TCワンダー</t>
  </si>
  <si>
    <t>Ｊｒ</t>
  </si>
  <si>
    <t>わ０２</t>
  </si>
  <si>
    <t>悠太</t>
  </si>
  <si>
    <t>わ０３</t>
  </si>
  <si>
    <t>大道</t>
  </si>
  <si>
    <t>拓実</t>
  </si>
  <si>
    <t>西宮市</t>
  </si>
  <si>
    <t>わ０４</t>
  </si>
  <si>
    <t>正樹</t>
  </si>
  <si>
    <t>わ０５</t>
  </si>
  <si>
    <t>河室</t>
  </si>
  <si>
    <t>わ０６</t>
  </si>
  <si>
    <t>梅景</t>
  </si>
  <si>
    <t>佐緒里</t>
  </si>
  <si>
    <t>わ０７</t>
  </si>
  <si>
    <t>麗奈</t>
  </si>
  <si>
    <t>わ０８</t>
  </si>
  <si>
    <t>仁美</t>
  </si>
  <si>
    <t>わ０９</t>
  </si>
  <si>
    <t>堤</t>
  </si>
  <si>
    <t>里奈</t>
  </si>
  <si>
    <t>わ１０</t>
  </si>
  <si>
    <t>小島</t>
  </si>
  <si>
    <t>千明</t>
  </si>
  <si>
    <t>X</t>
  </si>
  <si>
    <t>Z</t>
  </si>
  <si>
    <t>登録メンバー</t>
  </si>
  <si>
    <t>東近江市　市民率</t>
  </si>
  <si>
    <t>１位トーナメント　優勝　鈴木・今井（フレンズ・うさかめ）　準優勝　片岡・杉山（京セラ・村田）</t>
  </si>
  <si>
    <t>３位　羽田・高田（湖東プラチナTC)　　　　　　　　　　　４位　永松・筒井（Kテニス・ぼんズ）</t>
  </si>
  <si>
    <t>２位トーナメント　優勝　中野・小柳（プラチナ・一般）　準優勝　吉田・安田（湖東プラチナTC)</t>
  </si>
  <si>
    <t>３・４位トーナメント　優勝　堀部・山田（湖東プラチナTC)　準優勝　藤本・青木（湖東プラチナTC)</t>
  </si>
</sst>
</file>

<file path=xl/styles.xml><?xml version="1.0" encoding="utf-8"?>
<styleSheet xmlns="http://schemas.openxmlformats.org/spreadsheetml/2006/main">
  <numFmts count="11">
    <numFmt numFmtId="176" formatCode="#&quot;位&quot;"/>
    <numFmt numFmtId="177" formatCode="0&quot;人&quot;"/>
    <numFmt numFmtId="178" formatCode="_-&quot;\&quot;* #,##0_-\ ;\-&quot;\&quot;* #,##0_-\ ;_-&quot;\&quot;* &quot;-&quot;??_-\ ;_-@_-"/>
    <numFmt numFmtId="6" formatCode="&quot;\&quot;#,##0;[Red]&quot;\&quot;\-#,##0"/>
    <numFmt numFmtId="43" formatCode="_ * #,##0.00_ ;_ * \-#,##0.00_ ;_ * &quot;-&quot;??_ ;_ @_ "/>
    <numFmt numFmtId="179" formatCode="_-&quot;\&quot;* #,##0.00_-\ ;\-&quot;\&quot;* #,##0.00_-\ ;_-&quot;\&quot;* &quot;-&quot;??_-\ ;_-@_-"/>
    <numFmt numFmtId="180" formatCode="_ * #,##0_ ;_ * \-#,##0_ ;_ * &quot;-&quot;??_ ;_ @_ "/>
    <numFmt numFmtId="181" formatCode="0_);[Red]\(0\)"/>
    <numFmt numFmtId="182" formatCode="0&quot;勝&quot;"/>
    <numFmt numFmtId="183" formatCode="0&quot;敗&quot;"/>
    <numFmt numFmtId="184" formatCode="0.000"/>
  </numFmts>
  <fonts count="48">
    <font>
      <sz val="11"/>
      <color indexed="8"/>
      <name val="ＭＳ Ｐゴシック"/>
      <charset val="128"/>
    </font>
    <font>
      <b/>
      <sz val="11"/>
      <color indexed="8"/>
      <name val="ＭＳ Ｐゴシック"/>
      <charset val="128"/>
    </font>
    <font>
      <b/>
      <sz val="11"/>
      <name val="ＭＳ Ｐゴシック"/>
      <charset val="128"/>
    </font>
    <font>
      <sz val="11"/>
      <name val="ＭＳ Ｐゴシック"/>
      <charset val="128"/>
    </font>
    <font>
      <sz val="11"/>
      <color indexed="10"/>
      <name val="ＭＳ Ｐゴシック"/>
      <charset val="128"/>
    </font>
    <font>
      <b/>
      <sz val="11"/>
      <color indexed="10"/>
      <name val="ＭＳ Ｐゴシック"/>
      <charset val="128"/>
    </font>
    <font>
      <b/>
      <sz val="9"/>
      <color indexed="8"/>
      <name val="ＭＳ Ｐゴシック"/>
      <charset val="128"/>
    </font>
    <font>
      <b/>
      <sz val="10"/>
      <color indexed="8"/>
      <name val="ＭＳ Ｐゴシック"/>
      <charset val="128"/>
    </font>
    <font>
      <b/>
      <sz val="9"/>
      <name val="ＭＳ Ｐゴシック"/>
      <charset val="128"/>
    </font>
    <font>
      <b/>
      <sz val="9"/>
      <color indexed="10"/>
      <name val="ＭＳ Ｐゴシック"/>
      <charset val="128"/>
    </font>
    <font>
      <b/>
      <sz val="11"/>
      <color indexed="17"/>
      <name val="ＭＳ Ｐゴシック"/>
      <charset val="128"/>
    </font>
    <font>
      <b/>
      <sz val="11"/>
      <color indexed="13"/>
      <name val="ＭＳ Ｐゴシック"/>
      <charset val="128"/>
    </font>
    <font>
      <b/>
      <sz val="10"/>
      <name val="ＭＳ Ｐゴシック"/>
      <charset val="128"/>
    </font>
    <font>
      <b/>
      <sz val="11"/>
      <color indexed="8"/>
      <name val="ＭＳ ゴシック"/>
      <charset val="128"/>
    </font>
    <font>
      <b/>
      <sz val="11"/>
      <color indexed="10"/>
      <name val="ＭＳ ゴシック"/>
      <charset val="128"/>
    </font>
    <font>
      <b/>
      <sz val="12"/>
      <color indexed="8"/>
      <name val="ＭＳ Ｐゴシック"/>
      <charset val="128"/>
    </font>
    <font>
      <b/>
      <sz val="14"/>
      <name val="ＭＳ Ｐゴシック"/>
      <charset val="128"/>
    </font>
    <font>
      <b/>
      <sz val="16"/>
      <name val="ＭＳ Ｐゴシック"/>
      <charset val="128"/>
    </font>
    <font>
      <b/>
      <sz val="18"/>
      <name val="ＭＳ Ｐゴシック"/>
      <charset val="128"/>
    </font>
    <font>
      <b/>
      <sz val="11"/>
      <color rgb="FFFF0000"/>
      <name val="ＭＳ Ｐゴシック"/>
      <charset val="128"/>
    </font>
    <font>
      <b/>
      <sz val="16"/>
      <color indexed="8"/>
      <name val="ＭＳ Ｐゴシック"/>
      <charset val="128"/>
    </font>
    <font>
      <b/>
      <sz val="11"/>
      <color indexed="57"/>
      <name val="ＭＳ Ｐゴシック"/>
      <charset val="128"/>
    </font>
    <font>
      <b/>
      <sz val="8"/>
      <color indexed="8"/>
      <name val="ＭＳ Ｐゴシック"/>
      <charset val="128"/>
    </font>
    <font>
      <b/>
      <sz val="11"/>
      <color indexed="50"/>
      <name val="ＭＳ Ｐゴシック"/>
      <charset val="128"/>
    </font>
    <font>
      <b/>
      <sz val="9"/>
      <color indexed="57"/>
      <name val="ＭＳ Ｐゴシック"/>
      <charset val="128"/>
    </font>
    <font>
      <b/>
      <sz val="18"/>
      <color indexed="10"/>
      <name val="ＭＳ Ｐゴシック"/>
      <charset val="128"/>
    </font>
    <font>
      <b/>
      <sz val="18"/>
      <color indexed="17"/>
      <name val="ＭＳ Ｐゴシック"/>
      <charset val="128"/>
    </font>
    <font>
      <b/>
      <sz val="10"/>
      <color indexed="10"/>
      <name val="ＭＳ Ｐゴシック"/>
      <charset val="128"/>
    </font>
    <font>
      <b/>
      <sz val="10"/>
      <color indexed="57"/>
      <name val="ＭＳ Ｐゴシック"/>
      <charset val="128"/>
    </font>
    <font>
      <b/>
      <sz val="18"/>
      <color indexed="8"/>
      <name val="ＭＳ Ｐゴシック"/>
      <charset val="128"/>
    </font>
    <font>
      <b/>
      <sz val="14"/>
      <color indexed="8"/>
      <name val="ＭＳ Ｐゴシック"/>
      <charset val="128"/>
    </font>
    <font>
      <b/>
      <sz val="11"/>
      <color indexed="63"/>
      <name val="ＭＳ Ｐゴシック"/>
      <charset val="128"/>
    </font>
    <font>
      <sz val="11"/>
      <color indexed="53"/>
      <name val="ＭＳ Ｐゴシック"/>
      <charset val="128"/>
    </font>
    <font>
      <sz val="11"/>
      <color indexed="20"/>
      <name val="ＭＳ Ｐゴシック"/>
      <charset val="128"/>
    </font>
    <font>
      <sz val="11"/>
      <color indexed="62"/>
      <name val="ＭＳ Ｐゴシック"/>
      <charset val="128"/>
    </font>
    <font>
      <b/>
      <sz val="15"/>
      <color indexed="56"/>
      <name val="ＭＳ Ｐゴシック"/>
      <charset val="128"/>
    </font>
    <font>
      <b/>
      <sz val="18"/>
      <color indexed="56"/>
      <name val="ＭＳ Ｐゴシック"/>
      <charset val="128"/>
    </font>
    <font>
      <sz val="11"/>
      <color indexed="9"/>
      <name val="ＭＳ Ｐゴシック"/>
      <charset val="128"/>
    </font>
    <font>
      <b/>
      <sz val="11"/>
      <color indexed="9"/>
      <name val="ＭＳ Ｐゴシック"/>
      <charset val="128"/>
    </font>
    <font>
      <sz val="11"/>
      <color indexed="60"/>
      <name val="ＭＳ Ｐゴシック"/>
      <charset val="128"/>
    </font>
    <font>
      <b/>
      <sz val="11"/>
      <color indexed="52"/>
      <name val="ＭＳ Ｐゴシック"/>
      <charset val="128"/>
    </font>
    <font>
      <u/>
      <sz val="11"/>
      <color indexed="12"/>
      <name val="ＭＳ Ｐゴシック"/>
      <charset val="128"/>
    </font>
    <font>
      <b/>
      <sz val="11"/>
      <color indexed="56"/>
      <name val="ＭＳ Ｐゴシック"/>
      <charset val="128"/>
    </font>
    <font>
      <u/>
      <sz val="11"/>
      <color indexed="20"/>
      <name val="ＭＳ Ｐゴシック"/>
      <charset val="128"/>
    </font>
    <font>
      <sz val="11"/>
      <color indexed="17"/>
      <name val="ＭＳ Ｐゴシック"/>
      <charset val="128"/>
    </font>
    <font>
      <sz val="11"/>
      <color indexed="52"/>
      <name val="ＭＳ Ｐゴシック"/>
      <charset val="128"/>
    </font>
    <font>
      <b/>
      <sz val="13"/>
      <color indexed="56"/>
      <name val="ＭＳ Ｐゴシック"/>
      <charset val="128"/>
    </font>
    <font>
      <i/>
      <sz val="11"/>
      <color indexed="23"/>
      <name val="ＭＳ Ｐゴシック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8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medium">
        <color theme="1"/>
      </top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thin">
        <color auto="1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auto="1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 diagonalDown="1">
      <left/>
      <right style="double">
        <color auto="1"/>
      </right>
      <top style="thin">
        <color auto="1"/>
      </top>
      <bottom/>
      <diagonal style="thin">
        <color auto="1"/>
      </diagonal>
    </border>
    <border diagonalDown="1">
      <left/>
      <right style="double">
        <color auto="1"/>
      </right>
      <top/>
      <bottom/>
      <diagonal style="thin">
        <color auto="1"/>
      </diagonal>
    </border>
    <border>
      <left style="double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10"/>
      </bottom>
      <diagonal/>
    </border>
    <border>
      <left style="thin">
        <color auto="1"/>
      </left>
      <right/>
      <top style="medium">
        <color indexed="10"/>
      </top>
      <bottom/>
      <diagonal/>
    </border>
    <border>
      <left/>
      <right style="thin">
        <color auto="1"/>
      </right>
      <top style="medium">
        <color indexed="1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 style="thin">
        <color auto="1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7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7" borderId="82" applyNumberFormat="0" applyAlignment="0" applyProtection="0">
      <alignment vertical="center"/>
    </xf>
    <xf numFmtId="0" fontId="38" fillId="14" borderId="84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8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37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5" fillId="0" borderId="81" applyNumberFormat="0" applyFill="0" applyAlignment="0" applyProtection="0">
      <alignment vertical="center"/>
    </xf>
    <xf numFmtId="0" fontId="32" fillId="0" borderId="8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31" fillId="4" borderId="80" applyNumberFormat="0" applyAlignment="0" applyProtection="0">
      <alignment vertical="center"/>
    </xf>
    <xf numFmtId="0" fontId="35" fillId="0" borderId="83" applyNumberFormat="0" applyFill="0" applyAlignment="0" applyProtection="0">
      <alignment vertical="center"/>
    </xf>
    <xf numFmtId="0" fontId="46" fillId="0" borderId="88" applyNumberFormat="0" applyFill="0" applyAlignment="0" applyProtection="0">
      <alignment vertical="center"/>
    </xf>
    <xf numFmtId="0" fontId="40" fillId="4" borderId="82" applyNumberFormat="0" applyAlignment="0" applyProtection="0">
      <alignment vertical="center"/>
    </xf>
    <xf numFmtId="0" fontId="42" fillId="0" borderId="8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14" borderId="84" applyNumberFormat="0" applyAlignment="0" applyProtection="0">
      <alignment vertical="center"/>
    </xf>
    <xf numFmtId="0" fontId="0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" fillId="0" borderId="87" applyNumberFormat="0" applyFill="0" applyAlignment="0" applyProtection="0">
      <alignment vertical="center"/>
    </xf>
    <xf numFmtId="0" fontId="0" fillId="0" borderId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6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/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5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65" applyNumberFormat="1" applyFont="1" applyFill="1" applyBorder="1" applyAlignment="1"/>
    <xf numFmtId="0" fontId="1" fillId="0" borderId="0" xfId="65" applyNumberFormat="1" applyFont="1" applyFill="1" applyBorder="1" applyAlignment="1"/>
    <xf numFmtId="0" fontId="1" fillId="0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0" xfId="70" applyFont="1">
      <alignment vertical="center"/>
    </xf>
    <xf numFmtId="0" fontId="4" fillId="0" borderId="0" xfId="0" applyFont="1">
      <alignment vertical="center"/>
    </xf>
    <xf numFmtId="0" fontId="2" fillId="0" borderId="0" xfId="71" applyNumberFormat="1" applyFont="1" applyFill="1" applyBorder="1" applyAlignment="1">
      <alignment vertical="center"/>
    </xf>
    <xf numFmtId="0" fontId="2" fillId="0" borderId="0" xfId="71" applyNumberFormat="1" applyFont="1" applyFill="1" applyBorder="1" applyAlignment="1">
      <alignment horizontal="right" vertical="center"/>
    </xf>
    <xf numFmtId="0" fontId="5" fillId="0" borderId="0" xfId="71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7" fontId="2" fillId="0" borderId="0" xfId="71" applyNumberFormat="1" applyFont="1" applyFill="1" applyBorder="1" applyAlignment="1">
      <alignment vertical="center"/>
    </xf>
    <xf numFmtId="0" fontId="1" fillId="0" borderId="0" xfId="71" applyNumberFormat="1" applyFont="1" applyFill="1" applyBorder="1" applyAlignment="1">
      <alignment vertical="center"/>
    </xf>
    <xf numFmtId="0" fontId="1" fillId="0" borderId="0" xfId="71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6" fillId="0" borderId="0" xfId="71" applyNumberFormat="1" applyFont="1" applyFill="1" applyBorder="1" applyAlignment="1">
      <alignment horizontal="left" vertical="center"/>
    </xf>
    <xf numFmtId="0" fontId="1" fillId="0" borderId="0" xfId="71" applyNumberFormat="1" applyFont="1" applyFill="1" applyBorder="1" applyAlignment="1">
      <alignment horizontal="left" vertical="center"/>
    </xf>
    <xf numFmtId="0" fontId="5" fillId="0" borderId="0" xfId="7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66" applyFont="1" applyBorder="1">
      <alignment vertical="center"/>
    </xf>
    <xf numFmtId="0" fontId="2" fillId="0" borderId="0" xfId="75" applyFont="1">
      <alignment vertical="center"/>
    </xf>
    <xf numFmtId="0" fontId="1" fillId="0" borderId="0" xfId="75" applyFont="1" applyFill="1">
      <alignment vertical="center"/>
    </xf>
    <xf numFmtId="0" fontId="5" fillId="0" borderId="0" xfId="75" applyFont="1">
      <alignment vertical="center"/>
    </xf>
    <xf numFmtId="0" fontId="5" fillId="0" borderId="0" xfId="0" applyFont="1">
      <alignment vertical="center"/>
    </xf>
    <xf numFmtId="0" fontId="2" fillId="0" borderId="0" xfId="71" applyNumberFormat="1" applyFont="1" applyFill="1" applyBorder="1" applyAlignment="1">
      <alignment horizontal="center" vertical="center"/>
    </xf>
    <xf numFmtId="10" fontId="2" fillId="0" borderId="0" xfId="71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71" applyNumberFormat="1" applyFont="1" applyFill="1" applyBorder="1" applyAlignment="1">
      <alignment horizontal="right" vertical="center"/>
    </xf>
    <xf numFmtId="0" fontId="5" fillId="0" borderId="0" xfId="71" applyNumberFormat="1" applyFont="1" applyFill="1" applyBorder="1" applyAlignment="1">
      <alignment horizontal="left" vertical="center"/>
    </xf>
    <xf numFmtId="0" fontId="1" fillId="0" borderId="0" xfId="75" applyNumberFormat="1" applyFont="1" applyFill="1" applyBorder="1" applyAlignment="1">
      <alignment horizontal="right"/>
    </xf>
    <xf numFmtId="0" fontId="1" fillId="0" borderId="0" xfId="75" applyNumberFormat="1" applyFont="1" applyFill="1" applyBorder="1" applyAlignment="1"/>
    <xf numFmtId="0" fontId="1" fillId="0" borderId="0" xfId="64" applyFont="1" applyBorder="1">
      <alignment vertical="center"/>
    </xf>
    <xf numFmtId="0" fontId="5" fillId="0" borderId="0" xfId="64" applyFont="1" applyBorder="1">
      <alignment vertical="center"/>
    </xf>
    <xf numFmtId="0" fontId="1" fillId="0" borderId="0" xfId="64" applyFont="1" applyFill="1" applyBorder="1">
      <alignment vertical="center"/>
    </xf>
    <xf numFmtId="0" fontId="5" fillId="0" borderId="0" xfId="64" applyFont="1" applyFill="1" applyBorder="1">
      <alignment vertical="center"/>
    </xf>
    <xf numFmtId="0" fontId="1" fillId="0" borderId="0" xfId="0" applyFont="1" applyBorder="1">
      <alignment vertical="center"/>
    </xf>
    <xf numFmtId="0" fontId="2" fillId="0" borderId="0" xfId="64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0" fontId="2" fillId="0" borderId="0" xfId="71" applyNumberFormat="1" applyFont="1" applyFill="1" applyBorder="1" applyAlignment="1">
      <alignment vertical="center"/>
    </xf>
    <xf numFmtId="0" fontId="1" fillId="0" borderId="0" xfId="71" applyNumberFormat="1" applyFont="1" applyFill="1" applyBorder="1" applyAlignment="1">
      <alignment horizontal="left" vertical="center" shrinkToFit="1"/>
    </xf>
    <xf numFmtId="0" fontId="5" fillId="0" borderId="0" xfId="71" applyNumberFormat="1" applyFont="1" applyFill="1" applyBorder="1" applyAlignment="1">
      <alignment horizontal="left" vertical="center" shrinkToFit="1"/>
    </xf>
    <xf numFmtId="0" fontId="2" fillId="0" borderId="0" xfId="71" applyNumberFormat="1" applyFont="1" applyFill="1" applyBorder="1" applyAlignment="1">
      <alignment horizontal="left" vertical="center"/>
    </xf>
    <xf numFmtId="0" fontId="2" fillId="0" borderId="0" xfId="71" applyNumberFormat="1" applyFont="1" applyFill="1" applyBorder="1" applyAlignment="1">
      <alignment horizontal="left" vertical="center" shrinkToFit="1"/>
    </xf>
    <xf numFmtId="0" fontId="5" fillId="0" borderId="0" xfId="65" applyNumberFormat="1" applyFont="1" applyFill="1" applyBorder="1" applyAlignment="1"/>
    <xf numFmtId="0" fontId="0" fillId="0" borderId="0" xfId="0" applyFont="1" applyFill="1">
      <alignment vertical="center"/>
    </xf>
    <xf numFmtId="0" fontId="2" fillId="0" borderId="0" xfId="65" applyNumberFormat="1" applyFont="1" applyFill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74" applyFont="1" applyFill="1" applyBorder="1">
      <alignment vertical="center"/>
    </xf>
    <xf numFmtId="0" fontId="2" fillId="0" borderId="0" xfId="70" applyFont="1" applyBorder="1">
      <alignment vertical="center"/>
    </xf>
    <xf numFmtId="0" fontId="2" fillId="0" borderId="0" xfId="74" applyFont="1" applyBorder="1">
      <alignment vertical="center"/>
    </xf>
    <xf numFmtId="0" fontId="2" fillId="0" borderId="0" xfId="0" applyNumberFormat="1" applyFont="1" applyFill="1" applyBorder="1" applyAlignment="1"/>
    <xf numFmtId="0" fontId="5" fillId="0" borderId="0" xfId="65" applyNumberFormat="1" applyFont="1" applyFill="1" applyBorder="1" applyAlignment="1">
      <alignment vertical="center"/>
    </xf>
    <xf numFmtId="0" fontId="2" fillId="0" borderId="0" xfId="71" applyNumberFormat="1" applyFont="1" applyFill="1" applyAlignment="1">
      <alignment vertical="center"/>
    </xf>
    <xf numFmtId="0" fontId="1" fillId="0" borderId="0" xfId="65" applyNumberFormat="1" applyFont="1" applyFill="1" applyBorder="1" applyAlignment="1">
      <alignment vertical="center"/>
    </xf>
    <xf numFmtId="0" fontId="2" fillId="0" borderId="0" xfId="65" applyNumberFormat="1" applyFont="1" applyFill="1" applyBorder="1" applyAlignment="1">
      <alignment vertical="center"/>
    </xf>
    <xf numFmtId="0" fontId="2" fillId="2" borderId="0" xfId="71" applyNumberFormat="1" applyFont="1" applyFill="1" applyBorder="1" applyAlignment="1">
      <alignment vertical="center"/>
    </xf>
    <xf numFmtId="0" fontId="7" fillId="0" borderId="0" xfId="71" applyNumberFormat="1" applyFont="1" applyFill="1" applyBorder="1" applyAlignment="1">
      <alignment vertical="center"/>
    </xf>
    <xf numFmtId="0" fontId="6" fillId="0" borderId="0" xfId="71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8" fillId="0" borderId="0" xfId="71" applyNumberFormat="1" applyFont="1" applyFill="1" applyBorder="1" applyAlignment="1">
      <alignment vertical="center"/>
    </xf>
    <xf numFmtId="0" fontId="9" fillId="0" borderId="0" xfId="71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5" fillId="0" borderId="0" xfId="35" applyFont="1" applyBorder="1">
      <alignment vertical="center"/>
    </xf>
    <xf numFmtId="0" fontId="1" fillId="0" borderId="0" xfId="70" applyFont="1" applyBorder="1">
      <alignment vertical="center"/>
    </xf>
    <xf numFmtId="0" fontId="10" fillId="0" borderId="0" xfId="71" applyNumberFormat="1" applyFont="1" applyFill="1" applyBorder="1" applyAlignment="1">
      <alignment vertical="center"/>
    </xf>
    <xf numFmtId="0" fontId="11" fillId="0" borderId="0" xfId="71" applyNumberFormat="1" applyFont="1" applyFill="1" applyBorder="1" applyAlignment="1">
      <alignment vertical="center"/>
    </xf>
    <xf numFmtId="0" fontId="2" fillId="0" borderId="0" xfId="70" applyFont="1" applyFill="1" applyBorder="1">
      <alignment vertical="center"/>
    </xf>
    <xf numFmtId="0" fontId="2" fillId="0" borderId="0" xfId="35" applyFont="1" applyBorder="1">
      <alignment vertical="center"/>
    </xf>
    <xf numFmtId="0" fontId="5" fillId="0" borderId="0" xfId="70" applyFont="1" applyBorder="1">
      <alignment vertical="center"/>
    </xf>
    <xf numFmtId="0" fontId="5" fillId="0" borderId="0" xfId="70" applyFont="1" applyFill="1" applyBorder="1">
      <alignment vertical="center"/>
    </xf>
    <xf numFmtId="0" fontId="1" fillId="0" borderId="0" xfId="70" applyFont="1" applyFill="1" applyBorder="1">
      <alignment vertical="center"/>
    </xf>
    <xf numFmtId="0" fontId="12" fillId="0" borderId="0" xfId="72" applyFont="1" applyBorder="1"/>
    <xf numFmtId="0" fontId="2" fillId="0" borderId="0" xfId="72" applyFont="1" applyBorder="1"/>
    <xf numFmtId="0" fontId="1" fillId="0" borderId="0" xfId="35" applyFont="1" applyFill="1" applyBorder="1">
      <alignment vertical="center"/>
    </xf>
    <xf numFmtId="0" fontId="2" fillId="0" borderId="0" xfId="59" applyNumberFormat="1" applyFont="1" applyFill="1" applyBorder="1" applyAlignment="1"/>
    <xf numFmtId="0" fontId="5" fillId="0" borderId="0" xfId="59" applyNumberFormat="1" applyFont="1" applyFill="1" applyBorder="1" applyAlignment="1"/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10" fontId="2" fillId="0" borderId="0" xfId="0" applyNumberFormat="1" applyFont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65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0" fillId="2" borderId="0" xfId="0" applyFill="1">
      <alignment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181" fontId="1" fillId="0" borderId="0" xfId="71" applyNumberFormat="1" applyFont="1" applyFill="1" applyBorder="1" applyAlignment="1">
      <alignment horizontal="right" vertical="center"/>
    </xf>
    <xf numFmtId="0" fontId="1" fillId="0" borderId="0" xfId="15" applyNumberFormat="1" applyFont="1" applyFill="1" applyBorder="1" applyAlignment="1">
      <alignment horizontal="right"/>
    </xf>
    <xf numFmtId="0" fontId="1" fillId="0" borderId="0" xfId="61" applyNumberFormat="1" applyFont="1" applyFill="1" applyBorder="1" applyAlignment="1"/>
    <xf numFmtId="0" fontId="1" fillId="0" borderId="0" xfId="61" applyFont="1">
      <alignment vertical="center"/>
    </xf>
    <xf numFmtId="0" fontId="1" fillId="0" borderId="0" xfId="65" applyNumberFormat="1" applyFont="1" applyFill="1" applyBorder="1" applyAlignment="1">
      <alignment horizontal="left" vertical="center"/>
    </xf>
    <xf numFmtId="0" fontId="1" fillId="0" borderId="0" xfId="64" applyFont="1" applyBorder="1" applyAlignment="1">
      <alignment horizontal="center" vertical="center"/>
    </xf>
    <xf numFmtId="0" fontId="1" fillId="0" borderId="0" xfId="64" applyFont="1" applyFill="1" applyBorder="1" applyAlignment="1">
      <alignment horizontal="left" vertical="center"/>
    </xf>
    <xf numFmtId="0" fontId="1" fillId="0" borderId="0" xfId="64" applyFont="1" applyBorder="1" applyAlignment="1">
      <alignment horizontal="left" vertical="center"/>
    </xf>
    <xf numFmtId="0" fontId="1" fillId="0" borderId="0" xfId="68" applyNumberFormat="1" applyFont="1" applyFill="1" applyBorder="1" applyAlignment="1">
      <alignment vertical="center"/>
    </xf>
    <xf numFmtId="0" fontId="1" fillId="0" borderId="0" xfId="68" applyFont="1" applyFill="1" applyBorder="1">
      <alignment vertical="center"/>
    </xf>
    <xf numFmtId="0" fontId="1" fillId="0" borderId="0" xfId="68" applyFo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65" applyNumberFormat="1" applyFont="1" applyFill="1" applyBorder="1" applyAlignment="1">
      <alignment horizontal="center" vertical="center"/>
    </xf>
    <xf numFmtId="0" fontId="0" fillId="0" borderId="0" xfId="61" applyFont="1">
      <alignment vertical="center"/>
    </xf>
    <xf numFmtId="0" fontId="15" fillId="0" borderId="0" xfId="15" applyFont="1" applyBorder="1" applyAlignment="1">
      <alignment horizontal="center" vertical="center"/>
    </xf>
    <xf numFmtId="0" fontId="1" fillId="0" borderId="0" xfId="15" applyNumberFormat="1" applyFont="1" applyFill="1" applyBorder="1" applyAlignment="1">
      <alignment horizontal="left"/>
    </xf>
    <xf numFmtId="0" fontId="15" fillId="0" borderId="0" xfId="15" applyFont="1" applyFill="1" applyBorder="1" applyAlignment="1">
      <alignment horizontal="center" vertical="center"/>
    </xf>
    <xf numFmtId="0" fontId="1" fillId="0" borderId="0" xfId="15" applyFont="1" applyBorder="1" applyAlignment="1">
      <alignment horizontal="left" vertical="center"/>
    </xf>
    <xf numFmtId="0" fontId="15" fillId="0" borderId="0" xfId="71" applyNumberFormat="1" applyFont="1" applyFill="1" applyBorder="1" applyAlignment="1">
      <alignment horizontal="center" vertical="center"/>
    </xf>
    <xf numFmtId="0" fontId="1" fillId="0" borderId="0" xfId="68" applyNumberFormat="1" applyFont="1" applyFill="1" applyBorder="1" applyAlignment="1"/>
    <xf numFmtId="0" fontId="1" fillId="0" borderId="0" xfId="31" applyFont="1" applyAlignment="1">
      <alignment horizontal="left"/>
    </xf>
    <xf numFmtId="0" fontId="1" fillId="0" borderId="0" xfId="15" applyFont="1" applyFill="1" applyBorder="1" applyAlignment="1">
      <alignment horizontal="left" vertical="center"/>
    </xf>
    <xf numFmtId="0" fontId="1" fillId="0" borderId="0" xfId="74" applyFont="1" applyFill="1" applyBorder="1">
      <alignment vertical="center"/>
    </xf>
    <xf numFmtId="0" fontId="1" fillId="0" borderId="0" xfId="61" applyFont="1" applyFill="1">
      <alignment vertical="center"/>
    </xf>
    <xf numFmtId="0" fontId="14" fillId="0" borderId="0" xfId="31" applyNumberFormat="1" applyFont="1" applyFill="1" applyBorder="1" applyAlignment="1">
      <alignment horizontal="left"/>
    </xf>
    <xf numFmtId="0" fontId="5" fillId="0" borderId="0" xfId="31" applyNumberFormat="1" applyFont="1" applyFill="1" applyBorder="1" applyAlignment="1">
      <alignment horizontal="left"/>
    </xf>
    <xf numFmtId="0" fontId="1" fillId="0" borderId="0" xfId="31" applyFont="1">
      <alignment vertical="center"/>
    </xf>
    <xf numFmtId="0" fontId="5" fillId="0" borderId="0" xfId="64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61" applyFont="1" applyFill="1">
      <alignment vertical="center"/>
    </xf>
    <xf numFmtId="0" fontId="2" fillId="0" borderId="0" xfId="64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7" fontId="1" fillId="0" borderId="0" xfId="61" applyNumberFormat="1" applyFont="1">
      <alignment vertical="center"/>
    </xf>
    <xf numFmtId="10" fontId="1" fillId="0" borderId="0" xfId="61" applyNumberFormat="1" applyFont="1">
      <alignment vertical="center"/>
    </xf>
    <xf numFmtId="0" fontId="2" fillId="2" borderId="0" xfId="64" applyFont="1" applyFill="1" applyBorder="1" applyAlignment="1">
      <alignment horizontal="left" vertical="center"/>
    </xf>
    <xf numFmtId="0" fontId="2" fillId="0" borderId="0" xfId="64" applyFont="1" applyFill="1" applyBorder="1" applyAlignment="1">
      <alignment horizontal="left" vertical="center"/>
    </xf>
    <xf numFmtId="0" fontId="5" fillId="0" borderId="0" xfId="64" applyFont="1" applyBorder="1" applyAlignment="1">
      <alignment horizontal="left" vertical="center"/>
    </xf>
    <xf numFmtId="0" fontId="2" fillId="0" borderId="0" xfId="61" applyNumberFormat="1" applyFont="1" applyFill="1" applyBorder="1" applyAlignment="1"/>
    <xf numFmtId="177" fontId="2" fillId="0" borderId="0" xfId="71" applyNumberFormat="1" applyFont="1" applyFill="1" applyBorder="1" applyAlignment="1">
      <alignment horizontal="center" vertical="center"/>
    </xf>
    <xf numFmtId="177" fontId="5" fillId="0" borderId="0" xfId="65" applyNumberFormat="1" applyFont="1" applyFill="1" applyBorder="1" applyAlignment="1">
      <alignment horizontal="center"/>
    </xf>
    <xf numFmtId="0" fontId="1" fillId="0" borderId="0" xfId="61" applyFont="1" applyAlignment="1">
      <alignment horizontal="center" vertical="center"/>
    </xf>
    <xf numFmtId="0" fontId="5" fillId="0" borderId="0" xfId="15" applyNumberFormat="1" applyFont="1" applyFill="1" applyBorder="1" applyAlignment="1">
      <alignment horizontal="left"/>
    </xf>
    <xf numFmtId="0" fontId="1" fillId="0" borderId="0" xfId="31" applyFont="1" applyAlignment="1">
      <alignment horizontal="center" vertical="center"/>
    </xf>
    <xf numFmtId="0" fontId="1" fillId="0" borderId="0" xfId="31" applyNumberFormat="1" applyFont="1" applyFill="1" applyBorder="1" applyAlignment="1"/>
    <xf numFmtId="0" fontId="5" fillId="0" borderId="0" xfId="15" applyFont="1" applyFill="1" applyBorder="1" applyAlignment="1">
      <alignment horizontal="left" vertical="center"/>
    </xf>
    <xf numFmtId="0" fontId="2" fillId="0" borderId="0" xfId="15" applyNumberFormat="1" applyFont="1" applyFill="1" applyBorder="1" applyAlignment="1">
      <alignment horizontal="left"/>
    </xf>
    <xf numFmtId="49" fontId="2" fillId="0" borderId="0" xfId="71" applyNumberFormat="1" applyFont="1" applyFill="1" applyBorder="1" applyAlignment="1">
      <alignment horizontal="center" vertical="center"/>
    </xf>
    <xf numFmtId="0" fontId="5" fillId="0" borderId="0" xfId="65" applyNumberFormat="1" applyFont="1" applyFill="1" applyBorder="1" applyAlignment="1">
      <alignment horizontal="center"/>
    </xf>
    <xf numFmtId="10" fontId="5" fillId="0" borderId="0" xfId="65" applyNumberFormat="1" applyFont="1" applyFill="1" applyBorder="1" applyAlignment="1">
      <alignment horizontal="center"/>
    </xf>
    <xf numFmtId="49" fontId="2" fillId="0" borderId="0" xfId="71" applyNumberFormat="1" applyFont="1" applyFill="1" applyBorder="1" applyAlignment="1">
      <alignment vertical="center"/>
    </xf>
    <xf numFmtId="0" fontId="3" fillId="0" borderId="0" xfId="69"/>
    <xf numFmtId="0" fontId="16" fillId="0" borderId="0" xfId="69" applyFont="1" applyAlignment="1">
      <alignment horizontal="center" vertical="center"/>
    </xf>
    <xf numFmtId="0" fontId="2" fillId="0" borderId="1" xfId="69" applyFont="1" applyBorder="1" applyAlignment="1">
      <alignment horizontal="center" vertical="center"/>
    </xf>
    <xf numFmtId="0" fontId="17" fillId="0" borderId="1" xfId="69" applyFont="1" applyBorder="1" applyAlignment="1">
      <alignment horizontal="center" vertical="center"/>
    </xf>
    <xf numFmtId="0" fontId="2" fillId="0" borderId="2" xfId="22" applyFont="1" applyBorder="1" applyAlignment="1">
      <alignment horizontal="center" vertical="center"/>
    </xf>
    <xf numFmtId="0" fontId="2" fillId="0" borderId="3" xfId="22" applyFont="1" applyBorder="1" applyAlignment="1">
      <alignment horizontal="center" vertical="center"/>
    </xf>
    <xf numFmtId="0" fontId="2" fillId="0" borderId="4" xfId="22" applyFont="1" applyBorder="1" applyAlignment="1">
      <alignment horizontal="center" vertical="center"/>
    </xf>
    <xf numFmtId="0" fontId="2" fillId="0" borderId="0" xfId="22" applyFont="1" applyBorder="1" applyAlignment="1">
      <alignment horizontal="center" vertical="center"/>
    </xf>
    <xf numFmtId="0" fontId="2" fillId="0" borderId="5" xfId="22" applyFont="1" applyBorder="1" applyAlignment="1">
      <alignment horizontal="center" vertical="center"/>
    </xf>
    <xf numFmtId="0" fontId="2" fillId="0" borderId="6" xfId="22" applyFont="1" applyBorder="1" applyAlignment="1">
      <alignment horizontal="center" vertical="center"/>
    </xf>
    <xf numFmtId="0" fontId="2" fillId="0" borderId="7" xfId="22" applyFont="1" applyBorder="1" applyAlignment="1">
      <alignment horizontal="center" vertical="center"/>
    </xf>
    <xf numFmtId="0" fontId="2" fillId="0" borderId="8" xfId="22" applyFont="1" applyBorder="1" applyAlignment="1">
      <alignment horizontal="center" vertical="center"/>
    </xf>
    <xf numFmtId="0" fontId="2" fillId="0" borderId="4" xfId="69" applyFont="1" applyBorder="1" applyAlignment="1">
      <alignment horizontal="center" vertical="center"/>
    </xf>
    <xf numFmtId="0" fontId="2" fillId="0" borderId="6" xfId="69" applyFont="1" applyBorder="1" applyAlignment="1">
      <alignment horizontal="center" vertical="center"/>
    </xf>
    <xf numFmtId="0" fontId="2" fillId="0" borderId="9" xfId="22" applyFont="1" applyBorder="1" applyAlignment="1">
      <alignment horizontal="center" vertical="center"/>
    </xf>
    <xf numFmtId="0" fontId="2" fillId="0" borderId="5" xfId="69" applyFont="1" applyBorder="1" applyAlignment="1">
      <alignment horizontal="center" vertical="center"/>
    </xf>
    <xf numFmtId="0" fontId="2" fillId="0" borderId="7" xfId="69" applyFont="1" applyBorder="1" applyAlignment="1">
      <alignment horizontal="center" vertical="center"/>
    </xf>
    <xf numFmtId="0" fontId="2" fillId="0" borderId="8" xfId="69" applyFont="1" applyBorder="1" applyAlignment="1">
      <alignment horizontal="center" vertical="center"/>
    </xf>
    <xf numFmtId="0" fontId="2" fillId="0" borderId="3" xfId="69" applyFont="1" applyBorder="1" applyAlignment="1">
      <alignment horizontal="center" vertical="center"/>
    </xf>
    <xf numFmtId="0" fontId="2" fillId="0" borderId="4" xfId="69" applyFont="1" applyBorder="1" applyAlignment="1">
      <alignment horizontal="left" vertical="center"/>
    </xf>
    <xf numFmtId="0" fontId="2" fillId="0" borderId="3" xfId="69" applyFont="1" applyBorder="1" applyAlignment="1">
      <alignment horizontal="left" vertical="center"/>
    </xf>
    <xf numFmtId="0" fontId="2" fillId="0" borderId="6" xfId="69" applyFont="1" applyBorder="1" applyAlignment="1">
      <alignment horizontal="left" vertical="center"/>
    </xf>
    <xf numFmtId="0" fontId="2" fillId="0" borderId="5" xfId="69" applyFont="1" applyBorder="1" applyAlignment="1">
      <alignment horizontal="left" vertical="center"/>
    </xf>
    <xf numFmtId="0" fontId="18" fillId="0" borderId="4" xfId="69" applyFont="1" applyBorder="1" applyAlignment="1">
      <alignment horizontal="center" vertical="center"/>
    </xf>
    <xf numFmtId="0" fontId="18" fillId="0" borderId="2" xfId="69" applyFont="1" applyBorder="1" applyAlignment="1">
      <alignment horizontal="center" vertical="center"/>
    </xf>
    <xf numFmtId="0" fontId="18" fillId="0" borderId="6" xfId="69" applyFont="1" applyBorder="1" applyAlignment="1">
      <alignment horizontal="center" vertical="center"/>
    </xf>
    <xf numFmtId="0" fontId="18" fillId="0" borderId="0" xfId="69" applyFont="1" applyBorder="1" applyAlignment="1">
      <alignment horizontal="center" vertical="center"/>
    </xf>
    <xf numFmtId="0" fontId="18" fillId="0" borderId="7" xfId="69" applyFont="1" applyBorder="1" applyAlignment="1">
      <alignment horizontal="center" vertical="center"/>
    </xf>
    <xf numFmtId="0" fontId="18" fillId="0" borderId="9" xfId="69" applyFont="1" applyBorder="1" applyAlignment="1">
      <alignment horizontal="center" vertical="center"/>
    </xf>
    <xf numFmtId="0" fontId="1" fillId="0" borderId="4" xfId="69" applyFont="1" applyBorder="1" applyAlignment="1">
      <alignment horizontal="center" vertical="center"/>
    </xf>
    <xf numFmtId="0" fontId="1" fillId="0" borderId="3" xfId="69" applyFont="1" applyBorder="1" applyAlignment="1">
      <alignment horizontal="center" vertical="center"/>
    </xf>
    <xf numFmtId="0" fontId="1" fillId="0" borderId="6" xfId="69" applyFont="1" applyBorder="1" applyAlignment="1">
      <alignment horizontal="center" vertical="center"/>
    </xf>
    <xf numFmtId="0" fontId="1" fillId="0" borderId="5" xfId="69" applyFont="1" applyBorder="1" applyAlignment="1">
      <alignment horizontal="center" vertical="center"/>
    </xf>
    <xf numFmtId="0" fontId="1" fillId="0" borderId="7" xfId="69" applyFont="1" applyBorder="1" applyAlignment="1">
      <alignment horizontal="center" vertical="center"/>
    </xf>
    <xf numFmtId="0" fontId="1" fillId="0" borderId="8" xfId="69" applyFont="1" applyBorder="1" applyAlignment="1">
      <alignment horizontal="center" vertical="center"/>
    </xf>
    <xf numFmtId="0" fontId="19" fillId="0" borderId="4" xfId="69" applyFont="1" applyBorder="1" applyAlignment="1">
      <alignment horizontal="center" vertical="center"/>
    </xf>
    <xf numFmtId="0" fontId="19" fillId="0" borderId="3" xfId="69" applyFont="1" applyBorder="1" applyAlignment="1">
      <alignment horizontal="center" vertical="center"/>
    </xf>
    <xf numFmtId="0" fontId="19" fillId="0" borderId="6" xfId="69" applyFont="1" applyBorder="1" applyAlignment="1">
      <alignment horizontal="center" vertical="center"/>
    </xf>
    <xf numFmtId="0" fontId="19" fillId="0" borderId="5" xfId="69" applyFont="1" applyBorder="1" applyAlignment="1">
      <alignment horizontal="center" vertical="center"/>
    </xf>
    <xf numFmtId="0" fontId="19" fillId="0" borderId="7" xfId="69" applyFont="1" applyBorder="1" applyAlignment="1">
      <alignment horizontal="center" vertical="center"/>
    </xf>
    <xf numFmtId="0" fontId="19" fillId="0" borderId="8" xfId="69" applyFont="1" applyBorder="1" applyAlignment="1">
      <alignment horizontal="center" vertical="center"/>
    </xf>
    <xf numFmtId="0" fontId="2" fillId="0" borderId="10" xfId="22" applyFont="1" applyBorder="1" applyAlignment="1">
      <alignment horizontal="center" vertical="center"/>
    </xf>
    <xf numFmtId="0" fontId="2" fillId="0" borderId="11" xfId="22" applyFont="1" applyBorder="1" applyAlignment="1">
      <alignment horizontal="center" vertical="center"/>
    </xf>
    <xf numFmtId="0" fontId="2" fillId="0" borderId="12" xfId="22" applyFont="1" applyBorder="1" applyAlignment="1">
      <alignment horizontal="center" vertical="center"/>
    </xf>
    <xf numFmtId="0" fontId="18" fillId="0" borderId="3" xfId="69" applyFont="1" applyBorder="1" applyAlignment="1">
      <alignment horizontal="center" vertical="center"/>
    </xf>
    <xf numFmtId="0" fontId="18" fillId="0" borderId="5" xfId="69" applyFont="1" applyBorder="1" applyAlignment="1">
      <alignment horizontal="center" vertical="center"/>
    </xf>
    <xf numFmtId="0" fontId="18" fillId="0" borderId="8" xfId="69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left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righ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 shrinkToFit="1"/>
    </xf>
    <xf numFmtId="0" fontId="21" fillId="0" borderId="0" xfId="0" applyNumberFormat="1" applyFont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1" fillId="0" borderId="16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left" vertical="center" shrinkToFit="1"/>
    </xf>
    <xf numFmtId="0" fontId="1" fillId="0" borderId="22" xfId="0" applyNumberFormat="1" applyFont="1" applyFill="1" applyBorder="1" applyAlignment="1" applyProtection="1">
      <alignment vertical="center" shrinkToFit="1"/>
      <protection locked="0"/>
    </xf>
    <xf numFmtId="0" fontId="1" fillId="0" borderId="22" xfId="0" applyNumberFormat="1" applyFont="1" applyFill="1" applyBorder="1" applyAlignment="1">
      <alignment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3" xfId="0" applyNumberFormat="1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0" xfId="0" applyNumberFormat="1" applyFont="1" applyBorder="1" applyAlignment="1">
      <alignment horizontal="center" vertical="center" shrinkToFit="1"/>
    </xf>
    <xf numFmtId="0" fontId="22" fillId="0" borderId="19" xfId="0" applyNumberFormat="1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3" xfId="0" applyNumberFormat="1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1" xfId="0" applyNumberFormat="1" applyFont="1" applyBorder="1" applyAlignment="1">
      <alignment horizontal="center" vertical="center" shrinkToFit="1"/>
    </xf>
    <xf numFmtId="0" fontId="5" fillId="0" borderId="27" xfId="0" applyNumberFormat="1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horizontal="center" vertical="center" shrinkToFit="1"/>
    </xf>
    <xf numFmtId="0" fontId="1" fillId="0" borderId="29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Fill="1" applyBorder="1" applyAlignment="1">
      <alignment horizontal="center" vertical="center" shrinkToFit="1"/>
    </xf>
    <xf numFmtId="0" fontId="1" fillId="0" borderId="31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5" fillId="0" borderId="30" xfId="0" applyNumberFormat="1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Border="1" applyAlignment="1">
      <alignment vertical="center" shrinkToFit="1"/>
    </xf>
    <xf numFmtId="0" fontId="5" fillId="0" borderId="26" xfId="0" applyNumberFormat="1" applyFont="1" applyBorder="1" applyAlignment="1">
      <alignment vertical="center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21" fillId="0" borderId="19" xfId="0" applyNumberFormat="1" applyFont="1" applyBorder="1" applyAlignment="1">
      <alignment horizontal="center" vertical="center" shrinkToFit="1"/>
    </xf>
    <xf numFmtId="0" fontId="21" fillId="0" borderId="16" xfId="0" applyNumberFormat="1" applyFont="1" applyFill="1" applyBorder="1" applyAlignment="1">
      <alignment horizontal="center" vertical="center" shrinkToFit="1"/>
    </xf>
    <xf numFmtId="0" fontId="21" fillId="0" borderId="30" xfId="0" applyNumberFormat="1" applyFont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21" fillId="0" borderId="14" xfId="0" applyNumberFormat="1" applyFont="1" applyBorder="1" applyAlignment="1">
      <alignment vertical="center" shrinkToFit="1"/>
    </xf>
    <xf numFmtId="0" fontId="21" fillId="0" borderId="26" xfId="0" applyNumberFormat="1" applyFont="1" applyBorder="1" applyAlignment="1">
      <alignment vertical="center" shrinkToFit="1"/>
    </xf>
    <xf numFmtId="0" fontId="21" fillId="0" borderId="14" xfId="0" applyNumberFormat="1" applyFont="1" applyFill="1" applyBorder="1" applyAlignment="1" applyProtection="1">
      <alignment vertical="center" shrinkToFit="1"/>
      <protection locked="0"/>
    </xf>
    <xf numFmtId="0" fontId="21" fillId="0" borderId="14" xfId="0" applyNumberFormat="1" applyFont="1" applyFill="1" applyBorder="1" applyAlignment="1">
      <alignment vertical="center" shrinkToFit="1"/>
    </xf>
    <xf numFmtId="0" fontId="1" fillId="0" borderId="19" xfId="0" applyNumberFormat="1" applyFont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31" xfId="0" applyNumberFormat="1" applyFont="1" applyFill="1" applyBorder="1" applyAlignment="1" applyProtection="1">
      <alignment vertical="center" shrinkToFit="1"/>
      <protection locked="0"/>
    </xf>
    <xf numFmtId="0" fontId="24" fillId="0" borderId="18" xfId="0" applyNumberFormat="1" applyFont="1" applyFill="1" applyBorder="1" applyAlignment="1">
      <alignment horizontal="center" vertical="center" wrapText="1" shrinkToFit="1"/>
    </xf>
    <xf numFmtId="0" fontId="24" fillId="0" borderId="16" xfId="0" applyNumberFormat="1" applyFont="1" applyFill="1" applyBorder="1" applyAlignment="1">
      <alignment horizontal="center" vertical="center" wrapText="1" shrinkToFit="1"/>
    </xf>
    <xf numFmtId="0" fontId="24" fillId="0" borderId="31" xfId="0" applyNumberFormat="1" applyFont="1" applyFill="1" applyBorder="1" applyAlignment="1">
      <alignment horizontal="center" vertical="center" wrapText="1" shrinkToFit="1"/>
    </xf>
    <xf numFmtId="0" fontId="24" fillId="0" borderId="0" xfId="0" applyNumberFormat="1" applyFont="1" applyFill="1" applyBorder="1" applyAlignment="1">
      <alignment horizontal="center" vertical="center" wrapText="1" shrinkToFit="1"/>
    </xf>
    <xf numFmtId="0" fontId="21" fillId="0" borderId="0" xfId="0" applyNumberFormat="1" applyFont="1" applyBorder="1" applyAlignment="1">
      <alignment vertical="center" shrinkToFit="1"/>
    </xf>
    <xf numFmtId="0" fontId="21" fillId="0" borderId="30" xfId="0" applyNumberFormat="1" applyFont="1" applyBorder="1" applyAlignment="1">
      <alignment vertical="center" shrinkToFit="1"/>
    </xf>
    <xf numFmtId="0" fontId="24" fillId="0" borderId="25" xfId="0" applyNumberFormat="1" applyFont="1" applyFill="1" applyBorder="1" applyAlignment="1">
      <alignment horizontal="center" vertical="center" wrapText="1" shrinkToFit="1"/>
    </xf>
    <xf numFmtId="0" fontId="24" fillId="0" borderId="14" xfId="0" applyNumberFormat="1" applyFont="1" applyFill="1" applyBorder="1" applyAlignment="1">
      <alignment horizontal="center" vertical="center" wrapText="1" shrinkToFit="1"/>
    </xf>
    <xf numFmtId="0" fontId="22" fillId="0" borderId="17" xfId="0" applyNumberFormat="1" applyFont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22" fillId="0" borderId="16" xfId="0" applyNumberFormat="1" applyFont="1" applyBorder="1" applyAlignment="1">
      <alignment horizontal="center" vertical="center" shrinkToFit="1"/>
    </xf>
    <xf numFmtId="0" fontId="22" fillId="0" borderId="20" xfId="0" applyNumberFormat="1" applyFont="1" applyBorder="1" applyAlignment="1">
      <alignment horizontal="center" vertical="center" shrinkToFit="1"/>
    </xf>
    <xf numFmtId="0" fontId="22" fillId="0" borderId="14" xfId="0" applyNumberFormat="1" applyFont="1" applyBorder="1" applyAlignment="1">
      <alignment horizontal="center" vertical="center" shrinkToFit="1"/>
    </xf>
    <xf numFmtId="0" fontId="22" fillId="0" borderId="26" xfId="0" applyNumberFormat="1" applyFont="1" applyBorder="1" applyAlignment="1">
      <alignment horizontal="center" vertical="center" shrinkToFit="1"/>
    </xf>
    <xf numFmtId="0" fontId="22" fillId="0" borderId="17" xfId="0" applyNumberFormat="1" applyFont="1" applyBorder="1" applyAlignment="1">
      <alignment vertical="center" shrinkToFit="1"/>
    </xf>
    <xf numFmtId="0" fontId="1" fillId="0" borderId="25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NumberFormat="1" applyFont="1" applyFill="1" applyBorder="1" applyAlignment="1">
      <alignment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1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>
      <alignment vertical="center" shrinkToFit="1"/>
    </xf>
    <xf numFmtId="0" fontId="25" fillId="0" borderId="0" xfId="0" applyNumberFormat="1" applyFont="1" applyFill="1" applyBorder="1" applyAlignment="1">
      <alignment horizontal="left" vertical="center" indent="5"/>
    </xf>
    <xf numFmtId="0" fontId="25" fillId="0" borderId="0" xfId="0" applyNumberFormat="1" applyFont="1" applyFill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left" vertical="center" indent="5"/>
    </xf>
    <xf numFmtId="0" fontId="9" fillId="0" borderId="19" xfId="0" applyNumberFormat="1" applyFont="1" applyFill="1" applyBorder="1" applyAlignment="1">
      <alignment horizontal="center" vertical="center" wrapText="1" shrinkToFit="1"/>
    </xf>
    <xf numFmtId="0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0" applyNumberFormat="1" applyFont="1" applyFill="1" applyBorder="1" applyAlignment="1">
      <alignment horizontal="center" vertical="center" wrapText="1" shrinkToFit="1"/>
    </xf>
    <xf numFmtId="0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NumberFormat="1" applyFont="1" applyFill="1" applyBorder="1" applyAlignment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vertical="center" shrinkToFit="1"/>
      <protection locked="0"/>
    </xf>
    <xf numFmtId="0" fontId="5" fillId="0" borderId="14" xfId="0" applyNumberFormat="1" applyFont="1" applyFill="1" applyBorder="1" applyAlignment="1" applyProtection="1">
      <alignment vertical="center" shrinkToFit="1"/>
      <protection locked="0"/>
    </xf>
    <xf numFmtId="0" fontId="21" fillId="0" borderId="19" xfId="0" applyNumberFormat="1" applyFont="1" applyFill="1" applyBorder="1" applyAlignment="1">
      <alignment horizontal="center" vertical="center" shrinkToFit="1"/>
    </xf>
    <xf numFmtId="0" fontId="21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0" xfId="0" applyNumberFormat="1" applyFont="1" applyFill="1" applyBorder="1" applyAlignment="1">
      <alignment horizontal="center" vertical="center" shrinkToFit="1"/>
    </xf>
    <xf numFmtId="0" fontId="21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6" xfId="0" applyNumberFormat="1" applyFont="1" applyFill="1" applyBorder="1" applyAlignment="1">
      <alignment vertical="center" shrinkToFit="1"/>
    </xf>
    <xf numFmtId="0" fontId="2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Fill="1" applyBorder="1" applyAlignment="1">
      <alignment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horizontal="center" vertical="center" wrapText="1" shrinkToFit="1"/>
    </xf>
    <xf numFmtId="0" fontId="2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30" xfId="0" applyNumberFormat="1" applyFont="1" applyFill="1" applyBorder="1" applyAlignment="1">
      <alignment horizontal="center" vertical="center" wrapText="1" shrinkToFit="1"/>
    </xf>
    <xf numFmtId="0" fontId="2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26" xfId="0" applyNumberFormat="1" applyFont="1" applyFill="1" applyBorder="1" applyAlignment="1">
      <alignment horizontal="center" vertical="center" wrapText="1" shrinkToFit="1"/>
    </xf>
    <xf numFmtId="0" fontId="21" fillId="0" borderId="25" xfId="0" applyNumberFormat="1" applyFont="1" applyFill="1" applyBorder="1" applyAlignment="1" applyProtection="1">
      <alignment vertical="center" shrinkToFit="1"/>
      <protection locked="0"/>
    </xf>
    <xf numFmtId="0" fontId="1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0" applyNumberFormat="1" applyFont="1" applyFill="1" applyBorder="1" applyAlignment="1">
      <alignment vertical="center" shrinkToFit="1"/>
    </xf>
    <xf numFmtId="0" fontId="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vertical="center" shrinkToFit="1"/>
    </xf>
    <xf numFmtId="0" fontId="0" fillId="0" borderId="39" xfId="0" applyNumberFormat="1" applyFont="1" applyFill="1" applyBorder="1" applyAlignment="1">
      <alignment vertical="center" shrinkToFit="1"/>
    </xf>
    <xf numFmtId="0" fontId="1" fillId="0" borderId="39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3" xfId="0" applyNumberFormat="1" applyFont="1" applyFill="1" applyBorder="1" applyAlignment="1">
      <alignment horizontal="center" vertical="center" shrinkToFit="1"/>
    </xf>
    <xf numFmtId="0" fontId="1" fillId="0" borderId="34" xfId="0" applyNumberFormat="1" applyFont="1" applyFill="1" applyBorder="1" applyAlignment="1">
      <alignment horizontal="center" vertical="center" shrinkToFit="1"/>
    </xf>
    <xf numFmtId="0" fontId="1" fillId="0" borderId="35" xfId="0" applyNumberFormat="1" applyFont="1" applyFill="1" applyBorder="1" applyAlignment="1">
      <alignment horizontal="center" vertical="center" shrinkToFit="1"/>
    </xf>
    <xf numFmtId="0" fontId="1" fillId="0" borderId="36" xfId="0" applyNumberFormat="1" applyFont="1" applyFill="1" applyBorder="1" applyAlignment="1">
      <alignment horizontal="center" vertical="center" shrinkToFit="1"/>
    </xf>
    <xf numFmtId="0" fontId="1" fillId="0" borderId="37" xfId="0" applyNumberFormat="1" applyFont="1" applyFill="1" applyBorder="1" applyAlignment="1">
      <alignment horizontal="center" vertical="center" shrinkToFit="1"/>
    </xf>
    <xf numFmtId="0" fontId="1" fillId="0" borderId="38" xfId="0" applyNumberFormat="1" applyFont="1" applyFill="1" applyBorder="1" applyAlignment="1">
      <alignment horizontal="center" vertical="center" shrinkToFit="1"/>
    </xf>
    <xf numFmtId="2" fontId="1" fillId="0" borderId="22" xfId="0" applyNumberFormat="1" applyFont="1" applyFill="1" applyBorder="1" applyAlignment="1">
      <alignment horizontal="center" vertical="center" shrinkToFit="1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 shrinkToFit="1"/>
    </xf>
    <xf numFmtId="0" fontId="2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4" xfId="0" applyNumberFormat="1" applyFont="1" applyFill="1" applyBorder="1" applyAlignment="1" applyProtection="1">
      <alignment vertical="center" shrinkToFit="1"/>
      <protection locked="0"/>
    </xf>
    <xf numFmtId="0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>
      <alignment horizontal="center" vertical="center" shrinkToFit="1"/>
    </xf>
    <xf numFmtId="0" fontId="5" fillId="0" borderId="35" xfId="0" applyNumberFormat="1" applyFont="1" applyFill="1" applyBorder="1" applyAlignment="1">
      <alignment horizontal="center" vertical="center" shrinkToFit="1"/>
    </xf>
    <xf numFmtId="0" fontId="5" fillId="0" borderId="36" xfId="0" applyNumberFormat="1" applyFont="1" applyFill="1" applyBorder="1" applyAlignment="1">
      <alignment horizontal="center" vertical="center" shrinkToFit="1"/>
    </xf>
    <xf numFmtId="0" fontId="5" fillId="0" borderId="37" xfId="0" applyNumberFormat="1" applyFont="1" applyFill="1" applyBorder="1" applyAlignment="1">
      <alignment horizontal="center" vertical="center" shrinkToFit="1"/>
    </xf>
    <xf numFmtId="0" fontId="5" fillId="0" borderId="38" xfId="0" applyNumberFormat="1" applyFont="1" applyFill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horizontal="right" vertical="center" shrinkToFit="1"/>
    </xf>
    <xf numFmtId="0" fontId="0" fillId="0" borderId="40" xfId="0" applyNumberFormat="1" applyFont="1" applyFill="1" applyBorder="1" applyAlignment="1">
      <alignment vertical="center" shrinkToFit="1"/>
    </xf>
    <xf numFmtId="0" fontId="0" fillId="0" borderId="41" xfId="0" applyNumberFormat="1" applyFont="1" applyFill="1" applyBorder="1" applyAlignment="1">
      <alignment vertical="center" shrinkToFit="1"/>
    </xf>
    <xf numFmtId="0" fontId="1" fillId="0" borderId="42" xfId="0" applyNumberFormat="1" applyFont="1" applyFill="1" applyBorder="1" applyAlignment="1">
      <alignment horizontal="center" vertical="center" shrinkToFit="1"/>
    </xf>
    <xf numFmtId="0" fontId="1" fillId="0" borderId="43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vertical="center" shrinkToFit="1"/>
    </xf>
    <xf numFmtId="0" fontId="1" fillId="0" borderId="44" xfId="0" applyNumberFormat="1" applyFont="1" applyFill="1" applyBorder="1" applyAlignment="1">
      <alignment horizontal="center" vertical="center" shrinkToFit="1"/>
    </xf>
    <xf numFmtId="0" fontId="1" fillId="0" borderId="45" xfId="0" applyNumberFormat="1" applyFont="1" applyFill="1" applyBorder="1" applyAlignment="1">
      <alignment horizontal="center" vertical="center" shrinkToFit="1"/>
    </xf>
    <xf numFmtId="0" fontId="1" fillId="0" borderId="46" xfId="0" applyNumberFormat="1" applyFont="1" applyFill="1" applyBorder="1" applyAlignment="1">
      <alignment horizontal="center" vertical="center" shrinkToFit="1"/>
    </xf>
    <xf numFmtId="2" fontId="5" fillId="0" borderId="47" xfId="0" applyNumberFormat="1" applyFont="1" applyFill="1" applyBorder="1" applyAlignment="1">
      <alignment horizontal="center" vertical="center" shrinkToFit="1"/>
    </xf>
    <xf numFmtId="182" fontId="5" fillId="0" borderId="16" xfId="0" applyNumberFormat="1" applyFont="1" applyFill="1" applyBorder="1" applyAlignment="1">
      <alignment horizontal="center" vertical="center" shrinkToFit="1"/>
    </xf>
    <xf numFmtId="183" fontId="27" fillId="0" borderId="16" xfId="0" applyNumberFormat="1" applyFont="1" applyFill="1" applyBorder="1" applyAlignment="1">
      <alignment horizontal="left" vertical="center" shrinkToFit="1"/>
    </xf>
    <xf numFmtId="2" fontId="5" fillId="0" borderId="45" xfId="0" applyNumberFormat="1" applyFont="1" applyFill="1" applyBorder="1" applyAlignment="1">
      <alignment horizontal="center" vertical="center" shrinkToFit="1"/>
    </xf>
    <xf numFmtId="182" fontId="5" fillId="0" borderId="0" xfId="0" applyNumberFormat="1" applyFont="1" applyFill="1" applyBorder="1" applyAlignment="1">
      <alignment horizontal="center" vertical="center" shrinkToFit="1"/>
    </xf>
    <xf numFmtId="183" fontId="27" fillId="0" borderId="0" xfId="0" applyNumberFormat="1" applyFont="1" applyFill="1" applyBorder="1" applyAlignment="1">
      <alignment horizontal="left" vertical="center" shrinkToFit="1"/>
    </xf>
    <xf numFmtId="184" fontId="5" fillId="0" borderId="45" xfId="0" applyNumberFormat="1" applyFont="1" applyFill="1" applyBorder="1" applyAlignment="1">
      <alignment horizontal="center" vertical="center" shrinkToFit="1"/>
    </xf>
    <xf numFmtId="2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26" xfId="0" applyNumberFormat="1" applyFont="1" applyFill="1" applyBorder="1" applyAlignment="1" applyProtection="1">
      <alignment vertical="center" shrinkToFit="1"/>
      <protection locked="0"/>
    </xf>
    <xf numFmtId="184" fontId="5" fillId="0" borderId="46" xfId="0" applyNumberFormat="1" applyFont="1" applyFill="1" applyBorder="1" applyAlignment="1">
      <alignment horizontal="center" vertical="center" shrinkToFit="1"/>
    </xf>
    <xf numFmtId="2" fontId="5" fillId="0" borderId="14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/>
    </xf>
    <xf numFmtId="2" fontId="21" fillId="0" borderId="47" xfId="0" applyNumberFormat="1" applyFont="1" applyFill="1" applyBorder="1" applyAlignment="1">
      <alignment horizontal="center" vertical="center" shrinkToFit="1"/>
    </xf>
    <xf numFmtId="182" fontId="21" fillId="0" borderId="16" xfId="0" applyNumberFormat="1" applyFont="1" applyFill="1" applyBorder="1" applyAlignment="1">
      <alignment horizontal="center" vertical="center" shrinkToFit="1"/>
    </xf>
    <xf numFmtId="183" fontId="28" fillId="0" borderId="16" xfId="0" applyNumberFormat="1" applyFont="1" applyFill="1" applyBorder="1" applyAlignment="1">
      <alignment horizontal="left" vertical="center" shrinkToFit="1"/>
    </xf>
    <xf numFmtId="2" fontId="21" fillId="0" borderId="45" xfId="0" applyNumberFormat="1" applyFont="1" applyFill="1" applyBorder="1" applyAlignment="1">
      <alignment horizontal="center" vertical="center" shrinkToFit="1"/>
    </xf>
    <xf numFmtId="182" fontId="21" fillId="0" borderId="0" xfId="0" applyNumberFormat="1" applyFont="1" applyFill="1" applyBorder="1" applyAlignment="1">
      <alignment horizontal="center" vertical="center" shrinkToFit="1"/>
    </xf>
    <xf numFmtId="183" fontId="28" fillId="0" borderId="0" xfId="0" applyNumberFormat="1" applyFont="1" applyFill="1" applyBorder="1" applyAlignment="1">
      <alignment horizontal="left" vertical="center" shrinkToFit="1"/>
    </xf>
    <xf numFmtId="0" fontId="21" fillId="0" borderId="26" xfId="0" applyNumberFormat="1" applyFont="1" applyFill="1" applyBorder="1" applyAlignment="1" applyProtection="1">
      <alignment horizontal="center" vertical="center" shrinkToFit="1"/>
      <protection locked="0"/>
    </xf>
    <xf numFmtId="184" fontId="21" fillId="0" borderId="45" xfId="0" applyNumberFormat="1" applyFont="1" applyFill="1" applyBorder="1" applyAlignment="1">
      <alignment horizontal="center" vertical="center" shrinkToFit="1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26" xfId="0" applyNumberFormat="1" applyFont="1" applyFill="1" applyBorder="1" applyAlignment="1" applyProtection="1">
      <alignment vertical="center" shrinkToFit="1"/>
      <protection locked="0"/>
    </xf>
    <xf numFmtId="184" fontId="21" fillId="0" borderId="46" xfId="0" applyNumberFormat="1" applyFont="1" applyFill="1" applyBorder="1" applyAlignment="1">
      <alignment horizontal="center" vertical="center" shrinkToFit="1"/>
    </xf>
    <xf numFmtId="0" fontId="21" fillId="0" borderId="14" xfId="0" applyNumberFormat="1" applyFont="1" applyFill="1" applyBorder="1" applyAlignment="1">
      <alignment horizontal="center" vertical="center" shrinkToFit="1"/>
    </xf>
    <xf numFmtId="176" fontId="21" fillId="0" borderId="14" xfId="0" applyNumberFormat="1" applyFont="1" applyFill="1" applyBorder="1" applyAlignment="1">
      <alignment horizontal="right" vertical="center"/>
    </xf>
    <xf numFmtId="0" fontId="1" fillId="0" borderId="48" xfId="0" applyNumberFormat="1" applyFont="1" applyFill="1" applyBorder="1" applyAlignment="1">
      <alignment horizontal="center" vertical="center" shrinkToFit="1"/>
    </xf>
    <xf numFmtId="2" fontId="1" fillId="0" borderId="47" xfId="0" applyNumberFormat="1" applyFont="1" applyFill="1" applyBorder="1" applyAlignment="1">
      <alignment horizontal="center" vertical="center" shrinkToFit="1"/>
    </xf>
    <xf numFmtId="182" fontId="1" fillId="0" borderId="16" xfId="0" applyNumberFormat="1" applyFont="1" applyFill="1" applyBorder="1" applyAlignment="1">
      <alignment horizontal="center" vertical="center" shrinkToFit="1"/>
    </xf>
    <xf numFmtId="183" fontId="7" fillId="0" borderId="16" xfId="0" applyNumberFormat="1" applyFont="1" applyFill="1" applyBorder="1" applyAlignment="1">
      <alignment horizontal="left" vertical="center" shrinkToFit="1"/>
    </xf>
    <xf numFmtId="2" fontId="1" fillId="0" borderId="45" xfId="0" applyNumberFormat="1" applyFont="1" applyFill="1" applyBorder="1" applyAlignment="1">
      <alignment horizontal="center" vertical="center" shrinkToFit="1"/>
    </xf>
    <xf numFmtId="182" fontId="1" fillId="0" borderId="0" xfId="0" applyNumberFormat="1" applyFont="1" applyFill="1" applyBorder="1" applyAlignment="1">
      <alignment horizontal="center" vertical="center" shrinkToFit="1"/>
    </xf>
    <xf numFmtId="183" fontId="7" fillId="0" borderId="0" xfId="0" applyNumberFormat="1" applyFont="1" applyFill="1" applyBorder="1" applyAlignment="1">
      <alignment horizontal="left" vertical="center" shrinkToFit="1"/>
    </xf>
    <xf numFmtId="184" fontId="1" fillId="0" borderId="45" xfId="0" applyNumberFormat="1" applyFont="1" applyFill="1" applyBorder="1" applyAlignment="1">
      <alignment horizontal="center"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49" xfId="0" applyNumberFormat="1" applyFont="1" applyFill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5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center" vertical="center" shrinkToFit="1"/>
    </xf>
    <xf numFmtId="2" fontId="21" fillId="0" borderId="14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0" applyNumberFormat="1" applyFont="1" applyFill="1" applyBorder="1" applyAlignment="1" applyProtection="1">
      <alignment vertical="center" shrinkToFit="1"/>
      <protection locked="0"/>
    </xf>
    <xf numFmtId="184" fontId="1" fillId="0" borderId="46" xfId="0" applyNumberFormat="1" applyFont="1" applyFill="1" applyBorder="1" applyAlignment="1">
      <alignment horizontal="center" vertical="center" shrinkToFit="1"/>
    </xf>
    <xf numFmtId="176" fontId="1" fillId="0" borderId="14" xfId="0" applyNumberFormat="1" applyFont="1" applyFill="1" applyBorder="1" applyAlignment="1">
      <alignment horizontal="right" vertical="center"/>
    </xf>
    <xf numFmtId="0" fontId="5" fillId="0" borderId="48" xfId="0" applyNumberFormat="1" applyFont="1" applyFill="1" applyBorder="1" applyAlignment="1">
      <alignment horizontal="center" vertical="center" shrinkToFit="1"/>
    </xf>
    <xf numFmtId="0" fontId="5" fillId="0" borderId="49" xfId="0" applyNumberFormat="1" applyFont="1" applyFill="1" applyBorder="1" applyAlignment="1">
      <alignment horizontal="center" vertical="center" shrinkToFit="1"/>
    </xf>
    <xf numFmtId="0" fontId="1" fillId="0" borderId="51" xfId="0" applyNumberFormat="1" applyFont="1" applyFill="1" applyBorder="1" applyAlignment="1">
      <alignment vertical="center" shrinkToFit="1"/>
    </xf>
    <xf numFmtId="0" fontId="0" fillId="0" borderId="30" xfId="0" applyNumberFormat="1" applyFont="1" applyFill="1" applyBorder="1" applyAlignment="1">
      <alignment vertical="center" shrinkToFit="1"/>
    </xf>
    <xf numFmtId="0" fontId="1" fillId="0" borderId="52" xfId="0" applyNumberFormat="1" applyFont="1" applyFill="1" applyBorder="1" applyAlignment="1">
      <alignment horizontal="center" vertical="center" shrinkToFit="1"/>
    </xf>
    <xf numFmtId="0" fontId="1" fillId="0" borderId="53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>
      <alignment vertical="center" shrinkToFit="1"/>
    </xf>
    <xf numFmtId="0" fontId="0" fillId="0" borderId="54" xfId="0" applyNumberFormat="1" applyFont="1" applyFill="1" applyBorder="1" applyAlignment="1">
      <alignment vertical="center" shrinkToFit="1"/>
    </xf>
    <xf numFmtId="0" fontId="1" fillId="0" borderId="55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0" fontId="1" fillId="0" borderId="9" xfId="0" applyNumberFormat="1" applyFont="1" applyFill="1" applyBorder="1" applyAlignment="1">
      <alignment horizontal="left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56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183" fontId="27" fillId="0" borderId="57" xfId="0" applyNumberFormat="1" applyFont="1" applyFill="1" applyBorder="1" applyAlignment="1">
      <alignment horizontal="left" vertical="center" shrinkToFit="1"/>
    </xf>
    <xf numFmtId="183" fontId="7" fillId="0" borderId="56" xfId="0" applyNumberFormat="1" applyFont="1" applyFill="1" applyBorder="1" applyAlignment="1">
      <alignment horizontal="left" vertical="center" shrinkToFit="1"/>
    </xf>
    <xf numFmtId="183" fontId="27" fillId="0" borderId="5" xfId="0" applyNumberFormat="1" applyFont="1" applyFill="1" applyBorder="1" applyAlignment="1">
      <alignment horizontal="left" vertical="center" shrinkToFit="1"/>
    </xf>
    <xf numFmtId="183" fontId="7" fillId="0" borderId="5" xfId="0" applyNumberFormat="1" applyFont="1" applyFill="1" applyBorder="1" applyAlignment="1">
      <alignment horizontal="left" vertical="center" shrinkToFit="1"/>
    </xf>
    <xf numFmtId="176" fontId="5" fillId="0" borderId="5" xfId="0" applyNumberFormat="1" applyFont="1" applyFill="1" applyBorder="1" applyAlignment="1">
      <alignment horizontal="right" vertical="center"/>
    </xf>
    <xf numFmtId="176" fontId="1" fillId="0" borderId="56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183" fontId="28" fillId="0" borderId="57" xfId="0" applyNumberFormat="1" applyFont="1" applyFill="1" applyBorder="1" applyAlignment="1">
      <alignment horizontal="left" vertical="center" shrinkToFit="1"/>
    </xf>
    <xf numFmtId="183" fontId="28" fillId="0" borderId="5" xfId="0" applyNumberFormat="1" applyFont="1" applyFill="1" applyBorder="1" applyAlignment="1">
      <alignment horizontal="left" vertical="center" shrinkToFit="1"/>
    </xf>
    <xf numFmtId="176" fontId="21" fillId="0" borderId="5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21" fillId="0" borderId="32" xfId="0" applyNumberFormat="1" applyFont="1" applyFill="1" applyBorder="1" applyAlignment="1">
      <alignment horizontal="right" vertical="center"/>
    </xf>
    <xf numFmtId="183" fontId="7" fillId="0" borderId="57" xfId="0" applyNumberFormat="1" applyFont="1" applyFill="1" applyBorder="1" applyAlignment="1">
      <alignment horizontal="left" vertical="center" shrinkToFit="1"/>
    </xf>
    <xf numFmtId="176" fontId="1" fillId="0" borderId="32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wrapText="1" shrinkToFit="1"/>
    </xf>
    <xf numFmtId="0" fontId="9" fillId="0" borderId="31" xfId="0" applyNumberFormat="1" applyFont="1" applyFill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26" xfId="0" applyFont="1" applyBorder="1" applyAlignment="1">
      <alignment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8" xfId="0" applyNumberFormat="1" applyFont="1" applyFill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31" xfId="0" applyNumberFormat="1" applyFont="1" applyFill="1" applyBorder="1" applyAlignment="1">
      <alignment horizontal="center" vertical="center" shrinkToFit="1"/>
    </xf>
    <xf numFmtId="0" fontId="21" fillId="0" borderId="14" xfId="0" applyFont="1" applyBorder="1" applyAlignment="1">
      <alignment vertical="center" shrinkToFit="1"/>
    </xf>
    <xf numFmtId="0" fontId="21" fillId="0" borderId="26" xfId="0" applyFont="1" applyBorder="1" applyAlignment="1">
      <alignment vertical="center" shrinkToFit="1"/>
    </xf>
    <xf numFmtId="0" fontId="21" fillId="0" borderId="31" xfId="0" applyNumberFormat="1" applyFont="1" applyFill="1" applyBorder="1" applyAlignment="1" applyProtection="1">
      <alignment vertical="center" shrinkToFit="1"/>
      <protection locked="0"/>
    </xf>
    <xf numFmtId="0" fontId="1" fillId="0" borderId="58" xfId="0" applyNumberFormat="1" applyFont="1" applyFill="1" applyBorder="1" applyAlignment="1">
      <alignment horizontal="center" vertical="center" shrinkToFit="1"/>
    </xf>
    <xf numFmtId="0" fontId="1" fillId="0" borderId="29" xfId="0" applyNumberFormat="1" applyFont="1" applyFill="1" applyBorder="1" applyAlignment="1" applyProtection="1">
      <alignment vertical="center" shrinkToFit="1"/>
      <protection locked="0"/>
    </xf>
    <xf numFmtId="0" fontId="21" fillId="0" borderId="30" xfId="0" applyNumberFormat="1" applyFont="1" applyFill="1" applyBorder="1" applyAlignment="1">
      <alignment vertical="center" shrinkToFit="1"/>
    </xf>
    <xf numFmtId="0" fontId="1" fillId="0" borderId="59" xfId="0" applyNumberFormat="1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15" fillId="0" borderId="0" xfId="0" applyNumberFormat="1" applyFont="1" applyFill="1" applyAlignment="1">
      <alignment horizontal="center" vertical="center" shrinkToFit="1"/>
    </xf>
    <xf numFmtId="0" fontId="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3" xfId="0" applyNumberFormat="1" applyFont="1" applyFill="1" applyBorder="1" applyAlignment="1">
      <alignment horizontal="center" vertical="center" shrinkToFit="1"/>
    </xf>
    <xf numFmtId="0" fontId="21" fillId="0" borderId="34" xfId="0" applyNumberFormat="1" applyFont="1" applyFill="1" applyBorder="1" applyAlignment="1">
      <alignment horizontal="center" vertical="center" shrinkToFit="1"/>
    </xf>
    <xf numFmtId="0" fontId="21" fillId="0" borderId="35" xfId="0" applyNumberFormat="1" applyFont="1" applyFill="1" applyBorder="1" applyAlignment="1">
      <alignment horizontal="center" vertical="center" shrinkToFit="1"/>
    </xf>
    <xf numFmtId="0" fontId="21" fillId="0" borderId="36" xfId="0" applyNumberFormat="1" applyFont="1" applyFill="1" applyBorder="1" applyAlignment="1">
      <alignment horizontal="center" vertical="center" shrinkToFit="1"/>
    </xf>
    <xf numFmtId="0" fontId="21" fillId="0" borderId="37" xfId="0" applyNumberFormat="1" applyFont="1" applyFill="1" applyBorder="1" applyAlignment="1">
      <alignment horizontal="center" vertical="center" shrinkToFit="1"/>
    </xf>
    <xf numFmtId="0" fontId="21" fillId="0" borderId="38" xfId="0" applyNumberFormat="1" applyFont="1" applyFill="1" applyBorder="1" applyAlignment="1">
      <alignment horizontal="center" vertical="center" shrinkToFit="1"/>
    </xf>
    <xf numFmtId="0" fontId="2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NumberFormat="1" applyFont="1" applyFill="1" applyBorder="1" applyAlignment="1">
      <alignment horizontal="center" vertical="center" shrinkToFit="1"/>
    </xf>
    <xf numFmtId="0" fontId="21" fillId="0" borderId="60" xfId="0" applyNumberFormat="1" applyFont="1" applyFill="1" applyBorder="1" applyAlignment="1">
      <alignment horizontal="center" vertical="center" shrinkToFit="1"/>
    </xf>
    <xf numFmtId="0" fontId="21" fillId="0" borderId="48" xfId="0" applyNumberFormat="1" applyFont="1" applyFill="1" applyBorder="1" applyAlignment="1">
      <alignment horizontal="center" vertical="center" shrinkToFit="1"/>
    </xf>
    <xf numFmtId="0" fontId="21" fillId="0" borderId="49" xfId="0" applyNumberFormat="1" applyFont="1" applyFill="1" applyBorder="1" applyAlignment="1">
      <alignment horizontal="center" vertical="center" shrinkToFit="1"/>
    </xf>
    <xf numFmtId="0" fontId="1" fillId="0" borderId="60" xfId="0" applyNumberFormat="1" applyFont="1" applyFill="1" applyBorder="1" applyAlignment="1">
      <alignment horizontal="center" vertical="center" shrinkToFit="1"/>
    </xf>
    <xf numFmtId="0" fontId="1" fillId="0" borderId="61" xfId="0" applyNumberFormat="1" applyFont="1" applyFill="1" applyBorder="1" applyAlignment="1">
      <alignment vertical="center" shrinkToFit="1"/>
    </xf>
    <xf numFmtId="0" fontId="1" fillId="0" borderId="53" xfId="0" applyNumberFormat="1" applyFont="1" applyFill="1" applyBorder="1" applyAlignment="1">
      <alignment vertical="center" shrinkToFit="1"/>
    </xf>
    <xf numFmtId="0" fontId="1" fillId="0" borderId="62" xfId="0" applyNumberFormat="1" applyFont="1" applyFill="1" applyBorder="1" applyAlignment="1">
      <alignment horizontal="center" vertical="center" shrinkToFit="1"/>
    </xf>
    <xf numFmtId="0" fontId="1" fillId="0" borderId="63" xfId="0" applyNumberFormat="1" applyFont="1" applyFill="1" applyBorder="1" applyAlignment="1">
      <alignment horizontal="center" vertical="center" shrinkToFit="1"/>
    </xf>
    <xf numFmtId="0" fontId="1" fillId="0" borderId="64" xfId="0" applyNumberFormat="1" applyFont="1" applyFill="1" applyBorder="1" applyAlignment="1">
      <alignment horizontal="center" vertical="center" shrinkToFit="1"/>
    </xf>
    <xf numFmtId="0" fontId="1" fillId="0" borderId="65" xfId="0" applyNumberFormat="1" applyFont="1" applyFill="1" applyBorder="1" applyAlignment="1">
      <alignment horizontal="center" vertical="center" shrinkToFit="1"/>
    </xf>
    <xf numFmtId="0" fontId="5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30" xfId="0" applyNumberFormat="1" applyFont="1" applyFill="1" applyBorder="1" applyAlignment="1" applyProtection="1">
      <alignment vertical="center" shrinkToFit="1"/>
      <protection locked="0"/>
    </xf>
    <xf numFmtId="0" fontId="1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5" xfId="0" applyNumberFormat="1" applyFont="1" applyFill="1" applyBorder="1" applyAlignment="1" applyProtection="1">
      <alignment vertical="center" shrinkToFit="1"/>
      <protection locked="0"/>
    </xf>
    <xf numFmtId="0" fontId="21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65" xfId="0" applyNumberFormat="1" applyFont="1" applyFill="1" applyBorder="1" applyAlignment="1" applyProtection="1">
      <alignment vertical="center" shrinkToFit="1"/>
      <protection locked="0"/>
    </xf>
    <xf numFmtId="0" fontId="1" fillId="0" borderId="67" xfId="0" applyNumberFormat="1" applyFont="1" applyFill="1" applyBorder="1" applyAlignment="1">
      <alignment horizontal="center" vertical="center" shrinkToFit="1"/>
    </xf>
    <xf numFmtId="0" fontId="1" fillId="0" borderId="68" xfId="0" applyNumberFormat="1" applyFont="1" applyFill="1" applyBorder="1" applyAlignment="1">
      <alignment horizontal="center" vertical="center" shrinkToFit="1"/>
    </xf>
    <xf numFmtId="184" fontId="1" fillId="0" borderId="69" xfId="0" applyNumberFormat="1" applyFont="1" applyFill="1" applyBorder="1" applyAlignment="1">
      <alignment horizontal="center" vertical="center" shrinkToFit="1"/>
    </xf>
    <xf numFmtId="2" fontId="1" fillId="0" borderId="9" xfId="0" applyNumberFormat="1" applyFont="1" applyFill="1" applyBorder="1" applyAlignment="1">
      <alignment horizontal="center" vertical="center" shrinkToFit="1"/>
    </xf>
    <xf numFmtId="2" fontId="1" fillId="0" borderId="14" xfId="0" applyNumberFormat="1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vertical="center" shrinkToFit="1"/>
      <protection locked="0"/>
    </xf>
    <xf numFmtId="0" fontId="30" fillId="0" borderId="0" xfId="0" applyNumberFormat="1" applyFont="1" applyFill="1" applyBorder="1" applyAlignment="1">
      <alignment horizontal="left" vertical="center" indent="5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vertical="center" shrinkToFit="1"/>
    </xf>
    <xf numFmtId="0" fontId="0" fillId="0" borderId="70" xfId="0" applyNumberFormat="1" applyFont="1" applyFill="1" applyBorder="1" applyAlignment="1">
      <alignment vertical="center" shrinkToFit="1"/>
    </xf>
    <xf numFmtId="0" fontId="1" fillId="0" borderId="40" xfId="0" applyNumberFormat="1" applyFont="1" applyFill="1" applyBorder="1" applyAlignment="1">
      <alignment horizontal="center" vertical="center" shrinkToFit="1"/>
    </xf>
    <xf numFmtId="0" fontId="1" fillId="0" borderId="71" xfId="0" applyNumberFormat="1" applyFont="1" applyFill="1" applyBorder="1" applyAlignment="1">
      <alignment horizontal="center" vertical="center" shrinkToFit="1"/>
    </xf>
    <xf numFmtId="0" fontId="1" fillId="0" borderId="72" xfId="0" applyNumberFormat="1" applyFont="1" applyFill="1" applyBorder="1" applyAlignment="1">
      <alignment horizontal="center" vertical="center" shrinkToFit="1"/>
    </xf>
    <xf numFmtId="0" fontId="1" fillId="0" borderId="31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73" xfId="0" applyNumberFormat="1" applyFont="1" applyFill="1" applyBorder="1" applyAlignment="1">
      <alignment horizontal="center" vertical="center" shrinkToFit="1"/>
    </xf>
    <xf numFmtId="0" fontId="1" fillId="0" borderId="74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75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76" xfId="0" applyNumberFormat="1" applyFont="1" applyFill="1" applyBorder="1" applyAlignment="1">
      <alignment horizontal="center" vertical="center" shrinkToFit="1"/>
    </xf>
    <xf numFmtId="0" fontId="1" fillId="0" borderId="77" xfId="0" applyNumberFormat="1" applyFont="1" applyFill="1" applyBorder="1" applyAlignment="1">
      <alignment horizontal="center" vertical="center" shrinkToFit="1"/>
    </xf>
    <xf numFmtId="0" fontId="1" fillId="0" borderId="51" xfId="0" applyNumberFormat="1" applyFont="1" applyFill="1" applyBorder="1" applyAlignment="1">
      <alignment horizontal="center" vertical="center" shrinkToFit="1"/>
    </xf>
    <xf numFmtId="0" fontId="0" fillId="0" borderId="51" xfId="0" applyNumberFormat="1" applyFont="1" applyFill="1" applyBorder="1" applyAlignment="1">
      <alignment vertical="center" shrinkToFit="1"/>
    </xf>
    <xf numFmtId="0" fontId="0" fillId="0" borderId="76" xfId="0" applyNumberFormat="1" applyFont="1" applyFill="1" applyBorder="1" applyAlignment="1">
      <alignment vertical="center" shrinkToFit="1"/>
    </xf>
    <xf numFmtId="0" fontId="1" fillId="0" borderId="40" xfId="0" applyNumberFormat="1" applyFont="1" applyFill="1" applyBorder="1" applyAlignment="1">
      <alignment vertical="center" shrinkToFit="1"/>
    </xf>
    <xf numFmtId="0" fontId="1" fillId="0" borderId="52" xfId="0" applyNumberFormat="1" applyFont="1" applyFill="1" applyBorder="1" applyAlignment="1">
      <alignment vertical="center" shrinkToFit="1"/>
    </xf>
    <xf numFmtId="0" fontId="1" fillId="0" borderId="78" xfId="0" applyNumberFormat="1" applyFont="1" applyFill="1" applyBorder="1" applyAlignment="1">
      <alignment horizontal="center" vertical="center" shrinkToFit="1"/>
    </xf>
    <xf numFmtId="0" fontId="1" fillId="0" borderId="54" xfId="0" applyNumberFormat="1" applyFont="1" applyFill="1" applyBorder="1" applyAlignment="1">
      <alignment vertical="center" shrinkToFit="1"/>
    </xf>
    <xf numFmtId="0" fontId="1" fillId="0" borderId="79" xfId="0" applyNumberFormat="1" applyFont="1" applyFill="1" applyBorder="1" applyAlignment="1">
      <alignment horizontal="center" vertical="center" shrinkToFit="1"/>
    </xf>
    <xf numFmtId="0" fontId="1" fillId="0" borderId="39" xfId="0" applyNumberFormat="1" applyFont="1" applyFill="1" applyBorder="1" applyAlignment="1">
      <alignment vertical="center" shrinkToFit="1"/>
    </xf>
    <xf numFmtId="0" fontId="0" fillId="0" borderId="25" xfId="0" applyNumberFormat="1" applyFont="1" applyFill="1" applyBorder="1" applyAlignment="1">
      <alignment vertical="center" shrinkToFit="1"/>
    </xf>
    <xf numFmtId="0" fontId="0" fillId="0" borderId="6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18" xfId="0" applyNumberFormat="1" applyFont="1" applyFill="1" applyBorder="1" applyAlignment="1" quotePrefix="1">
      <alignment horizontal="center" vertical="center" shrinkToFit="1"/>
    </xf>
    <xf numFmtId="0" fontId="1" fillId="0" borderId="39" xfId="0" applyNumberFormat="1" applyFont="1" applyFill="1" applyBorder="1" applyAlignment="1" quotePrefix="1">
      <alignment horizontal="center" vertical="center" shrinkToFit="1"/>
    </xf>
    <xf numFmtId="0" fontId="1" fillId="0" borderId="40" xfId="0" applyNumberFormat="1" applyFont="1" applyFill="1" applyBorder="1" applyAlignment="1" quotePrefix="1">
      <alignment horizontal="center" vertical="center" shrinkToFit="1"/>
    </xf>
    <xf numFmtId="0" fontId="1" fillId="0" borderId="0" xfId="0" applyNumberFormat="1" applyFont="1" applyFill="1" applyBorder="1" applyAlignment="1" quotePrefix="1">
      <alignment horizontal="center" vertical="center" shrinkToFit="1"/>
    </xf>
    <xf numFmtId="0" fontId="1" fillId="0" borderId="0" xfId="0" applyNumberFormat="1" applyFont="1" applyFill="1" applyAlignment="1" quotePrefix="1">
      <alignment horizontal="center" vertical="center" shrinkToFit="1"/>
    </xf>
  </cellXfs>
  <cellStyles count="76">
    <cellStyle name="標準" xfId="0" builtinId="0"/>
    <cellStyle name="桁区切り[0]" xfId="1" builtinId="6"/>
    <cellStyle name="入力" xfId="2" builtinId="20"/>
    <cellStyle name="チェック セル" xfId="3"/>
    <cellStyle name="桁区切り" xfId="4" builtinId="3"/>
    <cellStyle name="通貨[0]" xfId="5" builtinId="7"/>
    <cellStyle name="標準 7" xfId="6"/>
    <cellStyle name="40% - アクセント 5" xfId="7" builtinId="47"/>
    <cellStyle name="通貨" xfId="8" builtinId="4"/>
    <cellStyle name="20% - アクセント 4" xfId="9" builtinId="42"/>
    <cellStyle name="メモ" xfId="10" builtinId="10"/>
    <cellStyle name="パーセント" xfId="11" builtinId="5"/>
    <cellStyle name="ハイパーリンク" xfId="12" builtinId="8"/>
    <cellStyle name="アクセント 2" xfId="13" builtinId="33"/>
    <cellStyle name="訪問済ハイパーリンク" xfId="14" builtinId="9"/>
    <cellStyle name="標準 4" xfId="15"/>
    <cellStyle name="良い" xfId="16" builtinId="26"/>
    <cellStyle name="警告文" xfId="17" builtinId="11"/>
    <cellStyle name="リンク セル" xfId="18"/>
    <cellStyle name="リンクセル" xfId="19" builtinId="24"/>
    <cellStyle name="タイトル" xfId="20" builtinId="15"/>
    <cellStyle name="説明文" xfId="21" builtinId="53"/>
    <cellStyle name="標準_歴代入賞者" xfId="22"/>
    <cellStyle name="アクセント 6" xfId="23" builtinId="49"/>
    <cellStyle name="出力" xfId="24" builtinId="21"/>
    <cellStyle name="見出し 1" xfId="25" builtinId="16"/>
    <cellStyle name="見出し 2" xfId="26" builtinId="17"/>
    <cellStyle name="計算" xfId="27" builtinId="22"/>
    <cellStyle name="見出し 3" xfId="28" builtinId="18"/>
    <cellStyle name="見出し 4" xfId="29" builtinId="19"/>
    <cellStyle name="チェックセル" xfId="30" builtinId="23"/>
    <cellStyle name="標準 10" xfId="31"/>
    <cellStyle name="60% - アクセント 5" xfId="32" builtinId="48"/>
    <cellStyle name="40% - アクセント 1" xfId="33" builtinId="31"/>
    <cellStyle name="集計" xfId="34" builtinId="25"/>
    <cellStyle name="Excel Built-in Normal" xfId="35"/>
    <cellStyle name="悪い" xfId="36" builtinId="27"/>
    <cellStyle name="どちらでもない" xfId="37" builtinId="28"/>
    <cellStyle name="アクセント 1" xfId="38" builtinId="29"/>
    <cellStyle name="20% - アクセント 1" xfId="39" builtinId="30"/>
    <cellStyle name="20% - アクセント 5" xfId="40" builtinId="46"/>
    <cellStyle name="60% - アクセント 1" xfId="41" builtinId="32"/>
    <cellStyle name="20% - アクセント 2" xfId="42" builtinId="34"/>
    <cellStyle name="40% - アクセント 2" xfId="43" builtinId="35"/>
    <cellStyle name="20% - アクセント 6" xfId="44" builtinId="50"/>
    <cellStyle name="60% - アクセント 2" xfId="45" builtinId="36"/>
    <cellStyle name="アクセント 3" xfId="46" builtinId="37"/>
    <cellStyle name="20% - アクセント 3" xfId="47" builtinId="38"/>
    <cellStyle name="40% - アクセント 3" xfId="48" builtinId="39"/>
    <cellStyle name="60% - アクセント 3" xfId="49" builtinId="40"/>
    <cellStyle name="アクセント 4" xfId="50" builtinId="41"/>
    <cellStyle name="40% - アクセント 4" xfId="51" builtinId="43"/>
    <cellStyle name="60% - アクセント 4" xfId="52" builtinId="44"/>
    <cellStyle name="アクセント 5" xfId="53" builtinId="45"/>
    <cellStyle name="40% - アクセント 6" xfId="54" builtinId="51"/>
    <cellStyle name="60% - アクセント 6" xfId="55" builtinId="52"/>
    <cellStyle name="通貨 2" xfId="56"/>
    <cellStyle name="標準 2" xfId="57"/>
    <cellStyle name="標準 2 2" xfId="58"/>
    <cellStyle name="標準_Sheet1_登録ナンバー" xfId="59"/>
    <cellStyle name="標準 2 2 2" xfId="60"/>
    <cellStyle name="標準 6" xfId="61"/>
    <cellStyle name="標準 2 2_2013NewMixkekka" xfId="62"/>
    <cellStyle name="標準 2_2013NewMixkekka" xfId="63"/>
    <cellStyle name="標準 3" xfId="64"/>
    <cellStyle name="標準 3_登録ナンバー" xfId="65"/>
    <cellStyle name="標準 3_登録ナンバー15.02.16" xfId="66"/>
    <cellStyle name="標準 5" xfId="67"/>
    <cellStyle name="標準 9" xfId="68"/>
    <cellStyle name="標準_2013weekdaykakka(1)1" xfId="69"/>
    <cellStyle name="標準_Book2" xfId="70"/>
    <cellStyle name="標準_Book2_登録ナンバー" xfId="71"/>
    <cellStyle name="標準_Sheet1" xfId="72"/>
    <cellStyle name="標準_オーダーオブプレイ原紙" xfId="73"/>
    <cellStyle name="標準_登録ナンバー" xfId="74"/>
    <cellStyle name="標準_登録ナンバー15.02.16" xfId="75"/>
  </cellStyles>
  <dxfs count="2">
    <dxf>
      <font>
        <b val="1"/>
        <i val="0"/>
        <color indexed="21"/>
      </font>
    </dxf>
    <dxf>
      <font>
        <b val="1"/>
        <i val="0"/>
        <color indexed="10"/>
      </font>
    </dxf>
  </dxfs>
  <tableStyles count="0" defaultTableStyle="TableStyleMedium2"/>
  <colors>
    <mruColors>
      <color rgb="0000CCFF"/>
      <color rgb="00FFFF99"/>
      <color rgb="00FFCC99"/>
      <color rgb="00FFFF00"/>
      <color rgb="0099CC00"/>
      <color rgb="00008000"/>
      <color rgb="00808080"/>
      <color rgb="00339966"/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85725</xdr:colOff>
      <xdr:row>512</xdr:row>
      <xdr:rowOff>114300</xdr:rowOff>
    </xdr:from>
    <xdr:to>
      <xdr:col>2</xdr:col>
      <xdr:colOff>85725</xdr:colOff>
      <xdr:row>512</xdr:row>
      <xdr:rowOff>114300</xdr:rowOff>
    </xdr:to>
    <xdr:sp>
      <xdr:nvSpPr>
        <xdr:cNvPr id="3517" name="Line 8"/>
        <xdr:cNvSpPr/>
      </xdr:nvSpPr>
      <xdr:spPr>
        <a:xfrm flipH="1">
          <a:off x="1123950" y="87982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triangle" w="med" len="med"/>
        </a:ln>
      </xdr:spPr>
    </xdr:sp>
    <xdr:clientData/>
  </xdr:twoCellAnchor>
  <xdr:twoCellAnchor>
    <xdr:from>
      <xdr:col>2</xdr:col>
      <xdr:colOff>85725</xdr:colOff>
      <xdr:row>407</xdr:row>
      <xdr:rowOff>114300</xdr:rowOff>
    </xdr:from>
    <xdr:to>
      <xdr:col>2</xdr:col>
      <xdr:colOff>85725</xdr:colOff>
      <xdr:row>407</xdr:row>
      <xdr:rowOff>114300</xdr:rowOff>
    </xdr:to>
    <xdr:sp>
      <xdr:nvSpPr>
        <xdr:cNvPr id="3518" name="Line 8"/>
        <xdr:cNvSpPr/>
      </xdr:nvSpPr>
      <xdr:spPr>
        <a:xfrm flipH="1">
          <a:off x="1123950" y="69894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triangle" w="med" len="med"/>
        </a:ln>
      </xdr:spPr>
    </xdr:sp>
    <xdr:clientData/>
  </xdr:twoCellAnchor>
  <xdr:twoCellAnchor>
    <xdr:from>
      <xdr:col>2</xdr:col>
      <xdr:colOff>85725</xdr:colOff>
      <xdr:row>522</xdr:row>
      <xdr:rowOff>114300</xdr:rowOff>
    </xdr:from>
    <xdr:to>
      <xdr:col>2</xdr:col>
      <xdr:colOff>85725</xdr:colOff>
      <xdr:row>522</xdr:row>
      <xdr:rowOff>114300</xdr:rowOff>
    </xdr:to>
    <xdr:sp>
      <xdr:nvSpPr>
        <xdr:cNvPr id="3519" name="Line 8"/>
        <xdr:cNvSpPr/>
      </xdr:nvSpPr>
      <xdr:spPr>
        <a:xfrm flipH="1">
          <a:off x="1123950" y="8972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triangle" w="med" len="med"/>
        </a:ln>
      </xdr:spPr>
    </xdr:sp>
    <xdr:clientData/>
  </xdr:twoCellAnchor>
  <xdr:twoCellAnchor>
    <xdr:from>
      <xdr:col>2</xdr:col>
      <xdr:colOff>85725</xdr:colOff>
      <xdr:row>413</xdr:row>
      <xdr:rowOff>114300</xdr:rowOff>
    </xdr:from>
    <xdr:to>
      <xdr:col>2</xdr:col>
      <xdr:colOff>85725</xdr:colOff>
      <xdr:row>413</xdr:row>
      <xdr:rowOff>114300</xdr:rowOff>
    </xdr:to>
    <xdr:sp>
      <xdr:nvSpPr>
        <xdr:cNvPr id="3520" name="Line 8"/>
        <xdr:cNvSpPr/>
      </xdr:nvSpPr>
      <xdr:spPr>
        <a:xfrm flipH="1">
          <a:off x="1123950" y="70923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triangle" w="med" len="med"/>
        </a:ln>
      </xdr:spPr>
    </xdr:sp>
    <xdr:clientData/>
  </xdr:twoCellAnchor>
  <xdr:twoCellAnchor>
    <xdr:from>
      <xdr:col>2</xdr:col>
      <xdr:colOff>85725</xdr:colOff>
      <xdr:row>597</xdr:row>
      <xdr:rowOff>114300</xdr:rowOff>
    </xdr:from>
    <xdr:to>
      <xdr:col>2</xdr:col>
      <xdr:colOff>85725</xdr:colOff>
      <xdr:row>597</xdr:row>
      <xdr:rowOff>114300</xdr:rowOff>
    </xdr:to>
    <xdr:sp>
      <xdr:nvSpPr>
        <xdr:cNvPr id="3521" name="Line 8"/>
        <xdr:cNvSpPr/>
      </xdr:nvSpPr>
      <xdr:spPr>
        <a:xfrm flipH="1">
          <a:off x="1123950" y="10303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triangle" w="med" len="med"/>
        </a:ln>
      </xdr:spPr>
    </xdr:sp>
    <xdr:clientData/>
  </xdr:twoCellAnchor>
  <xdr:twoCellAnchor>
    <xdr:from>
      <xdr:col>2</xdr:col>
      <xdr:colOff>85725</xdr:colOff>
      <xdr:row>462</xdr:row>
      <xdr:rowOff>114300</xdr:rowOff>
    </xdr:from>
    <xdr:to>
      <xdr:col>2</xdr:col>
      <xdr:colOff>85725</xdr:colOff>
      <xdr:row>462</xdr:row>
      <xdr:rowOff>114300</xdr:rowOff>
    </xdr:to>
    <xdr:sp>
      <xdr:nvSpPr>
        <xdr:cNvPr id="3522" name="Line 8"/>
        <xdr:cNvSpPr/>
      </xdr:nvSpPr>
      <xdr:spPr>
        <a:xfrm flipH="1">
          <a:off x="1123950" y="79324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triangle" w="med" len="med"/>
        </a:ln>
      </xdr:spPr>
    </xdr:sp>
    <xdr:clientData/>
  </xdr:twoCellAnchor>
  <xdr:twoCellAnchor>
    <xdr:from>
      <xdr:col>2</xdr:col>
      <xdr:colOff>85725</xdr:colOff>
      <xdr:row>559</xdr:row>
      <xdr:rowOff>0</xdr:rowOff>
    </xdr:from>
    <xdr:to>
      <xdr:col>2</xdr:col>
      <xdr:colOff>85725</xdr:colOff>
      <xdr:row>559</xdr:row>
      <xdr:rowOff>0</xdr:rowOff>
    </xdr:to>
    <xdr:sp>
      <xdr:nvSpPr>
        <xdr:cNvPr id="3523" name="Line 8"/>
        <xdr:cNvSpPr/>
      </xdr:nvSpPr>
      <xdr:spPr>
        <a:xfrm flipH="1">
          <a:off x="1123950" y="9613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triangle" w="med" len="med"/>
        </a:ln>
      </xdr:spPr>
    </xdr:sp>
    <xdr:clientData/>
  </xdr:twoCellAnchor>
  <xdr:twoCellAnchor>
    <xdr:from>
      <xdr:col>2</xdr:col>
      <xdr:colOff>85725</xdr:colOff>
      <xdr:row>413</xdr:row>
      <xdr:rowOff>114300</xdr:rowOff>
    </xdr:from>
    <xdr:to>
      <xdr:col>2</xdr:col>
      <xdr:colOff>85725</xdr:colOff>
      <xdr:row>413</xdr:row>
      <xdr:rowOff>114300</xdr:rowOff>
    </xdr:to>
    <xdr:sp>
      <xdr:nvSpPr>
        <xdr:cNvPr id="3524" name="Line 8"/>
        <xdr:cNvSpPr/>
      </xdr:nvSpPr>
      <xdr:spPr>
        <a:xfrm flipH="1">
          <a:off x="1123950" y="70923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3525" name="Line 7"/>
        <xdr:cNvSpPr/>
      </xdr:nvSpPr>
      <xdr:spPr>
        <a:xfrm flipH="1" flipV="1">
          <a:off x="1123950" y="75704700"/>
          <a:ext cx="0" cy="95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3526" name="Line 8"/>
        <xdr:cNvSpPr/>
      </xdr:nvSpPr>
      <xdr:spPr>
        <a:xfrm flipH="1">
          <a:off x="1123950" y="75895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triangle" w="med" len="med"/>
        </a:ln>
      </xdr:spPr>
    </xdr:sp>
    <xdr:clientData/>
  </xdr:twoCellAnchor>
  <xdr:twoCellAnchor>
    <xdr:from>
      <xdr:col>2</xdr:col>
      <xdr:colOff>85725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3527" name="Line 7"/>
        <xdr:cNvSpPr/>
      </xdr:nvSpPr>
      <xdr:spPr>
        <a:xfrm flipH="1" flipV="1">
          <a:off x="1123950" y="33528000"/>
          <a:ext cx="0" cy="95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triangle" w="med" len="med"/>
        </a:ln>
      </xdr:spPr>
    </xdr:sp>
    <xdr:clientData/>
  </xdr:twoCellAnchor>
  <xdr:twoCellAnchor>
    <xdr:from>
      <xdr:col>2</xdr:col>
      <xdr:colOff>85725</xdr:colOff>
      <xdr:row>196</xdr:row>
      <xdr:rowOff>114300</xdr:rowOff>
    </xdr:from>
    <xdr:to>
      <xdr:col>2</xdr:col>
      <xdr:colOff>85725</xdr:colOff>
      <xdr:row>196</xdr:row>
      <xdr:rowOff>114300</xdr:rowOff>
    </xdr:to>
    <xdr:sp>
      <xdr:nvSpPr>
        <xdr:cNvPr id="3528" name="Line 8"/>
        <xdr:cNvSpPr/>
      </xdr:nvSpPr>
      <xdr:spPr>
        <a:xfrm flipH="1">
          <a:off x="1123950" y="33718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13</xdr:row>
      <xdr:rowOff>57150</xdr:rowOff>
    </xdr:to>
    <xdr:pic>
      <xdr:nvPicPr>
        <xdr:cNvPr id="2" name="図形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2286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8</xdr:col>
      <xdr:colOff>0</xdr:colOff>
      <xdr:row>13</xdr:row>
      <xdr:rowOff>57150</xdr:rowOff>
    </xdr:to>
    <xdr:pic>
      <xdr:nvPicPr>
        <xdr:cNvPr id="5" name="図形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0"/>
          <a:ext cx="3048000" cy="2286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3</xdr:col>
      <xdr:colOff>647700</xdr:colOff>
      <xdr:row>29</xdr:row>
      <xdr:rowOff>142875</xdr:rowOff>
    </xdr:to>
    <xdr:pic>
      <xdr:nvPicPr>
        <xdr:cNvPr id="7" name="図形 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14650"/>
          <a:ext cx="29337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7</xdr:col>
      <xdr:colOff>638175</xdr:colOff>
      <xdr:row>29</xdr:row>
      <xdr:rowOff>142875</xdr:rowOff>
    </xdr:to>
    <xdr:pic>
      <xdr:nvPicPr>
        <xdr:cNvPr id="10" name="図形 9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2914650"/>
          <a:ext cx="2924175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3</xdr:col>
      <xdr:colOff>647700</xdr:colOff>
      <xdr:row>45</xdr:row>
      <xdr:rowOff>142875</xdr:rowOff>
    </xdr:to>
    <xdr:pic>
      <xdr:nvPicPr>
        <xdr:cNvPr id="11" name="図形 1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657850"/>
          <a:ext cx="29337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7</xdr:col>
      <xdr:colOff>647700</xdr:colOff>
      <xdr:row>45</xdr:row>
      <xdr:rowOff>142875</xdr:rowOff>
    </xdr:to>
    <xdr:pic>
      <xdr:nvPicPr>
        <xdr:cNvPr id="15" name="図形 14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0" y="5657850"/>
          <a:ext cx="29337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4</xdr:col>
      <xdr:colOff>0</xdr:colOff>
      <xdr:row>62</xdr:row>
      <xdr:rowOff>57150</xdr:rowOff>
    </xdr:to>
    <xdr:pic>
      <xdr:nvPicPr>
        <xdr:cNvPr id="16" name="図形 15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401050"/>
          <a:ext cx="3048000" cy="2286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8</xdr:col>
      <xdr:colOff>0</xdr:colOff>
      <xdr:row>62</xdr:row>
      <xdr:rowOff>57150</xdr:rowOff>
    </xdr:to>
    <xdr:pic>
      <xdr:nvPicPr>
        <xdr:cNvPr id="17" name="図形 16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48000" y="8401050"/>
          <a:ext cx="3048000" cy="2286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naru_yoshida_88@leto.eonet.ne.jp" TargetMode="Externa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3"/>
  </sheetPr>
  <dimension ref="A1:EW161"/>
  <sheetViews>
    <sheetView tabSelected="1" workbookViewId="0">
      <selection activeCell="AB36" sqref="AB36:AI39"/>
    </sheetView>
  </sheetViews>
  <sheetFormatPr defaultColWidth="1.125" defaultRowHeight="7.5" customHeight="1"/>
  <cols>
    <col min="1" max="1" width="0.375" style="198" customWidth="1"/>
    <col min="2" max="2" width="0.625" style="198" hidden="1" customWidth="1"/>
    <col min="3" max="4" width="1.125" style="198" hidden="1" customWidth="1"/>
    <col min="5" max="5" width="4" style="198" hidden="1" customWidth="1"/>
    <col min="6" max="10" width="1.125" style="198" customWidth="1"/>
    <col min="11" max="11" width="0.875" style="198" customWidth="1"/>
    <col min="12" max="13" width="1.125" style="198" hidden="1" customWidth="1"/>
    <col min="14" max="14" width="3.625" style="198" hidden="1" customWidth="1"/>
    <col min="15" max="18" width="1.125" style="198" customWidth="1"/>
    <col min="19" max="19" width="0.625" style="198" customWidth="1"/>
    <col min="20" max="25" width="1.125" style="198" customWidth="1"/>
    <col min="26" max="26" width="0.25" style="198" customWidth="1"/>
    <col min="27" max="27" width="0.75" style="198" customWidth="1"/>
    <col min="28" max="33" width="1.125" style="198" customWidth="1"/>
    <col min="34" max="34" width="0.125" style="198" customWidth="1"/>
    <col min="35" max="42" width="1.125" style="198" customWidth="1"/>
    <col min="43" max="43" width="0.5" style="198" customWidth="1"/>
    <col min="44" max="44" width="3.75" style="198" customWidth="1"/>
    <col min="45" max="52" width="1.125" style="198" customWidth="1"/>
    <col min="53" max="55" width="1.125" style="198" hidden="1" customWidth="1"/>
    <col min="56" max="56" width="2.75" style="198" hidden="1" customWidth="1"/>
    <col min="57" max="62" width="1.125" style="198" customWidth="1"/>
    <col min="63" max="64" width="1.125" style="198" hidden="1" customWidth="1"/>
    <col min="65" max="65" width="3.25" style="198" hidden="1" customWidth="1"/>
    <col min="66" max="69" width="1.125" style="198" customWidth="1"/>
    <col min="70" max="70" width="0.75" style="198" customWidth="1"/>
    <col min="71" max="76" width="1.125" style="198" customWidth="1"/>
    <col min="77" max="77" width="0.5" style="198" customWidth="1"/>
    <col min="78" max="78" width="0.75" style="198" customWidth="1"/>
    <col min="79" max="84" width="1.125" style="198" customWidth="1"/>
    <col min="85" max="85" width="0.5" style="198" customWidth="1"/>
    <col min="86" max="86" width="0.75" style="198" customWidth="1"/>
    <col min="87" max="92" width="1.125" style="198" customWidth="1"/>
    <col min="93" max="93" width="0.5" style="198" customWidth="1"/>
    <col min="94" max="94" width="0.875" style="198" customWidth="1"/>
    <col min="95" max="95" width="1.125" style="198" customWidth="1"/>
    <col min="96" max="96" width="3.5" style="198" customWidth="1"/>
    <col min="97" max="97" width="1.625" style="198" customWidth="1"/>
    <col min="98" max="98" width="0.375" style="198" customWidth="1"/>
    <col min="99" max="100" width="1.125" style="198" customWidth="1"/>
    <col min="101" max="101" width="0.375" style="198" customWidth="1"/>
    <col min="102" max="102" width="1.125" style="198" customWidth="1"/>
    <col min="103" max="103" width="4.125" style="198" customWidth="1"/>
    <col min="104" max="104" width="2" style="198" customWidth="1"/>
    <col min="105" max="118" width="1.125" style="198" customWidth="1"/>
    <col min="119" max="124" width="0.625" style="198" customWidth="1"/>
    <col min="125" max="126" width="7.875" style="198" customWidth="1"/>
    <col min="127" max="16384" width="1.125" style="198" customWidth="1"/>
  </cols>
  <sheetData>
    <row r="1" ht="18" customHeight="1"/>
    <row r="2" ht="12" customHeight="1" spans="3:110">
      <c r="C2" s="199" t="s">
        <v>0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</row>
    <row r="3" ht="12" customHeight="1" spans="3:110"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</row>
    <row r="4" ht="12" customHeight="1" spans="3:110"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</row>
    <row r="5" ht="21" customHeight="1" spans="3:110"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492" t="s">
        <v>1</v>
      </c>
      <c r="CG5" s="492"/>
      <c r="CH5" s="492"/>
      <c r="CI5" s="492"/>
      <c r="CJ5" s="492"/>
      <c r="CK5" s="492"/>
      <c r="CL5" s="492"/>
      <c r="CM5" s="492"/>
      <c r="CN5" s="492"/>
      <c r="CO5" s="492"/>
      <c r="CP5" s="492"/>
      <c r="CQ5" s="492"/>
      <c r="CR5" s="492"/>
      <c r="CS5" s="492"/>
      <c r="CT5" s="492"/>
      <c r="CU5" s="492"/>
      <c r="CV5" s="492"/>
      <c r="CW5" s="492"/>
      <c r="CX5" s="492"/>
      <c r="CY5" s="492"/>
      <c r="CZ5" s="492"/>
      <c r="DA5" s="492"/>
      <c r="DB5" s="492"/>
      <c r="DC5" s="492"/>
      <c r="DD5" s="492"/>
      <c r="DE5" s="492"/>
      <c r="DF5" s="492"/>
    </row>
    <row r="6" ht="12" customHeight="1" spans="3:110">
      <c r="C6" s="196" t="s">
        <v>2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B6" s="448" t="s">
        <v>3</v>
      </c>
      <c r="BC6" s="448"/>
      <c r="BD6" s="448"/>
      <c r="BE6" s="448"/>
      <c r="BF6" s="448"/>
      <c r="BG6" s="448"/>
      <c r="BH6" s="448"/>
      <c r="BI6" s="448"/>
      <c r="BJ6" s="448"/>
      <c r="BK6" s="448"/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BX6" s="448"/>
      <c r="BY6" s="448"/>
      <c r="BZ6" s="448"/>
      <c r="CA6" s="448"/>
      <c r="CB6" s="448"/>
      <c r="CC6" s="448"/>
      <c r="CD6" s="448"/>
      <c r="CE6" s="448"/>
      <c r="CF6" s="448"/>
      <c r="CG6" s="448"/>
      <c r="CH6" s="448"/>
      <c r="CI6" s="448"/>
      <c r="CJ6" s="448"/>
      <c r="CK6" s="448"/>
      <c r="CL6" s="448"/>
      <c r="CM6" s="448"/>
      <c r="CN6" s="448"/>
      <c r="CO6" s="448"/>
      <c r="CP6" s="448"/>
      <c r="CQ6" s="448"/>
      <c r="CR6" s="448"/>
      <c r="CS6" s="448"/>
      <c r="CT6" s="448"/>
      <c r="CU6" s="448"/>
      <c r="CV6" s="448"/>
      <c r="CW6" s="448"/>
      <c r="CX6" s="448"/>
      <c r="CY6" s="448"/>
      <c r="CZ6" s="448"/>
      <c r="DA6" s="448"/>
      <c r="DB6" s="448"/>
      <c r="DC6" s="448"/>
      <c r="DD6" s="448"/>
      <c r="DE6" s="448"/>
      <c r="DF6" s="448"/>
    </row>
    <row r="7" ht="12" customHeight="1" spans="3:110"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B7" s="449"/>
      <c r="BC7" s="449"/>
      <c r="BD7" s="449"/>
      <c r="BE7" s="449"/>
      <c r="BF7" s="449"/>
      <c r="BG7" s="449"/>
      <c r="BH7" s="449"/>
      <c r="BI7" s="449"/>
      <c r="BJ7" s="449"/>
      <c r="BK7" s="449"/>
      <c r="BL7" s="449"/>
      <c r="BM7" s="449"/>
      <c r="BN7" s="449"/>
      <c r="BO7" s="449"/>
      <c r="BP7" s="449"/>
      <c r="BQ7" s="449"/>
      <c r="BR7" s="449"/>
      <c r="BS7" s="449"/>
      <c r="BT7" s="449"/>
      <c r="BU7" s="449"/>
      <c r="BV7" s="449"/>
      <c r="BW7" s="449"/>
      <c r="BX7" s="449"/>
      <c r="BY7" s="449"/>
      <c r="BZ7" s="449"/>
      <c r="CA7" s="449"/>
      <c r="CB7" s="449"/>
      <c r="CC7" s="449"/>
      <c r="CD7" s="449"/>
      <c r="CE7" s="449"/>
      <c r="CF7" s="449"/>
      <c r="CG7" s="449"/>
      <c r="CH7" s="449"/>
      <c r="CI7" s="449"/>
      <c r="CJ7" s="449"/>
      <c r="CK7" s="449"/>
      <c r="CL7" s="449"/>
      <c r="CM7" s="449"/>
      <c r="CN7" s="449"/>
      <c r="CO7" s="449"/>
      <c r="CP7" s="449"/>
      <c r="CQ7" s="449"/>
      <c r="CR7" s="449"/>
      <c r="CS7" s="449"/>
      <c r="CT7" s="449"/>
      <c r="CU7" s="449"/>
      <c r="CV7" s="449"/>
      <c r="CW7" s="449"/>
      <c r="CX7" s="449"/>
      <c r="CY7" s="449"/>
      <c r="CZ7" s="449"/>
      <c r="DA7" s="449"/>
      <c r="DB7" s="449"/>
      <c r="DC7" s="449"/>
      <c r="DD7" s="449"/>
      <c r="DE7" s="449"/>
      <c r="DF7" s="449"/>
    </row>
    <row r="8" ht="12" customHeight="1" spans="1:110">
      <c r="A8" s="201"/>
      <c r="C8" s="202" t="s">
        <v>4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58"/>
      <c r="T8" s="259" t="str">
        <f>F12</f>
        <v>片岡</v>
      </c>
      <c r="U8" s="203"/>
      <c r="V8" s="203"/>
      <c r="W8" s="203"/>
      <c r="X8" s="203"/>
      <c r="Y8" s="203"/>
      <c r="Z8" s="203"/>
      <c r="AA8" s="258"/>
      <c r="AB8" s="259" t="str">
        <f>F16</f>
        <v>中野</v>
      </c>
      <c r="AC8" s="203"/>
      <c r="AD8" s="203"/>
      <c r="AE8" s="203"/>
      <c r="AF8" s="203"/>
      <c r="AG8" s="203"/>
      <c r="AH8" s="203"/>
      <c r="AI8" s="258"/>
      <c r="AJ8" s="259" t="str">
        <f>F20</f>
        <v>澤井</v>
      </c>
      <c r="AK8" s="203"/>
      <c r="AL8" s="203"/>
      <c r="AM8" s="203"/>
      <c r="AN8" s="203"/>
      <c r="AO8" s="203"/>
      <c r="AP8" s="203"/>
      <c r="AQ8" s="386"/>
      <c r="AR8" s="387" t="str">
        <f>IF(AR14&lt;&gt;"","取得","")</f>
        <v/>
      </c>
      <c r="AS8" s="388"/>
      <c r="AT8" s="203" t="s">
        <v>5</v>
      </c>
      <c r="AU8" s="203"/>
      <c r="AV8" s="203"/>
      <c r="AW8" s="203"/>
      <c r="AX8" s="203"/>
      <c r="AY8" s="450"/>
      <c r="AZ8" s="451"/>
      <c r="BB8" s="204" t="s">
        <v>6</v>
      </c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260"/>
      <c r="BS8" s="259" t="str">
        <f>BE12</f>
        <v>永松</v>
      </c>
      <c r="BT8" s="203"/>
      <c r="BU8" s="203"/>
      <c r="BV8" s="203"/>
      <c r="BW8" s="203"/>
      <c r="BX8" s="203"/>
      <c r="BY8" s="203"/>
      <c r="BZ8" s="258"/>
      <c r="CA8" s="261" t="str">
        <f>BE16</f>
        <v>藤本</v>
      </c>
      <c r="CB8" s="196"/>
      <c r="CC8" s="196"/>
      <c r="CD8" s="196"/>
      <c r="CE8" s="196"/>
      <c r="CF8" s="196"/>
      <c r="CG8" s="196"/>
      <c r="CH8" s="196"/>
      <c r="CI8" s="259" t="str">
        <f>BE20</f>
        <v>田中</v>
      </c>
      <c r="CJ8" s="203"/>
      <c r="CK8" s="203"/>
      <c r="CL8" s="203"/>
      <c r="CM8" s="203"/>
      <c r="CN8" s="203"/>
      <c r="CO8" s="203"/>
      <c r="CP8" s="258"/>
      <c r="CQ8" s="259" t="str">
        <f>BE24</f>
        <v>谷口</v>
      </c>
      <c r="CR8" s="203"/>
      <c r="CS8" s="203"/>
      <c r="CT8" s="203"/>
      <c r="CU8" s="203"/>
      <c r="CV8" s="203"/>
      <c r="CW8" s="203"/>
      <c r="CX8" s="386"/>
      <c r="CY8" s="387" t="str">
        <f>IF(CY14&lt;&gt;"","取得","")</f>
        <v/>
      </c>
      <c r="CZ8" s="388"/>
      <c r="DA8" s="203" t="s">
        <v>5</v>
      </c>
      <c r="DB8" s="203"/>
      <c r="DC8" s="203"/>
      <c r="DD8" s="203"/>
      <c r="DE8" s="203"/>
      <c r="DF8" s="450"/>
    </row>
    <row r="9" ht="12" customHeight="1" spans="1:110">
      <c r="A9" s="201"/>
      <c r="C9" s="204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260"/>
      <c r="T9" s="261"/>
      <c r="U9" s="196"/>
      <c r="V9" s="196"/>
      <c r="W9" s="196"/>
      <c r="X9" s="196"/>
      <c r="Y9" s="196"/>
      <c r="Z9" s="196"/>
      <c r="AA9" s="260"/>
      <c r="AB9" s="261"/>
      <c r="AC9" s="196"/>
      <c r="AD9" s="196"/>
      <c r="AE9" s="196"/>
      <c r="AF9" s="196"/>
      <c r="AG9" s="196"/>
      <c r="AH9" s="196"/>
      <c r="AI9" s="260"/>
      <c r="AJ9" s="261"/>
      <c r="AK9" s="196"/>
      <c r="AL9" s="196"/>
      <c r="AM9" s="196"/>
      <c r="AN9" s="196"/>
      <c r="AO9" s="196"/>
      <c r="AP9" s="196"/>
      <c r="AQ9" s="389"/>
      <c r="AR9" s="390"/>
      <c r="AT9" s="196"/>
      <c r="AU9" s="196"/>
      <c r="AV9" s="196"/>
      <c r="AW9" s="196"/>
      <c r="AX9" s="196"/>
      <c r="AY9" s="207"/>
      <c r="AZ9" s="451"/>
      <c r="BB9" s="204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260"/>
      <c r="BS9" s="261"/>
      <c r="BT9" s="196"/>
      <c r="BU9" s="196"/>
      <c r="BV9" s="196"/>
      <c r="BW9" s="196"/>
      <c r="BX9" s="196"/>
      <c r="BY9" s="196"/>
      <c r="BZ9" s="260"/>
      <c r="CA9" s="261"/>
      <c r="CB9" s="196"/>
      <c r="CC9" s="196"/>
      <c r="CD9" s="196"/>
      <c r="CE9" s="196"/>
      <c r="CF9" s="196"/>
      <c r="CG9" s="196"/>
      <c r="CH9" s="196"/>
      <c r="CI9" s="261"/>
      <c r="CJ9" s="196"/>
      <c r="CK9" s="196"/>
      <c r="CL9" s="196"/>
      <c r="CM9" s="196"/>
      <c r="CN9" s="196"/>
      <c r="CO9" s="196"/>
      <c r="CP9" s="260"/>
      <c r="CQ9" s="261"/>
      <c r="CR9" s="196"/>
      <c r="CS9" s="196"/>
      <c r="CT9" s="196"/>
      <c r="CU9" s="196"/>
      <c r="CV9" s="196"/>
      <c r="CW9" s="196"/>
      <c r="CX9" s="389"/>
      <c r="CY9" s="390"/>
      <c r="DA9" s="196"/>
      <c r="DB9" s="196"/>
      <c r="DC9" s="196"/>
      <c r="DD9" s="196"/>
      <c r="DE9" s="196"/>
      <c r="DF9" s="207"/>
    </row>
    <row r="10" ht="12" customHeight="1" spans="1:110">
      <c r="A10" s="201"/>
      <c r="C10" s="204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260"/>
      <c r="T10" s="261" t="str">
        <f>O12</f>
        <v>杉山</v>
      </c>
      <c r="U10" s="196"/>
      <c r="V10" s="196"/>
      <c r="W10" s="196"/>
      <c r="X10" s="196"/>
      <c r="Y10" s="196"/>
      <c r="Z10" s="196"/>
      <c r="AA10" s="260"/>
      <c r="AB10" s="261" t="str">
        <f>O16</f>
        <v>鶴田</v>
      </c>
      <c r="AC10" s="196"/>
      <c r="AD10" s="196"/>
      <c r="AE10" s="196"/>
      <c r="AF10" s="196"/>
      <c r="AG10" s="196"/>
      <c r="AH10" s="196"/>
      <c r="AI10" s="196"/>
      <c r="AJ10" s="261" t="str">
        <f>O20</f>
        <v>北川</v>
      </c>
      <c r="AK10" s="196"/>
      <c r="AL10" s="196"/>
      <c r="AM10" s="196"/>
      <c r="AN10" s="196"/>
      <c r="AO10" s="196"/>
      <c r="AP10" s="196"/>
      <c r="AQ10" s="260"/>
      <c r="AR10" s="390" t="str">
        <f>IF(AR14&lt;&gt;"","ゲーム率","")</f>
        <v/>
      </c>
      <c r="AS10" s="196"/>
      <c r="AT10" s="196" t="s">
        <v>7</v>
      </c>
      <c r="AU10" s="196"/>
      <c r="AV10" s="196"/>
      <c r="AW10" s="196"/>
      <c r="AX10" s="196"/>
      <c r="AY10" s="207"/>
      <c r="AZ10" s="451"/>
      <c r="BB10" s="204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260"/>
      <c r="BS10" s="261" t="str">
        <f>BN12</f>
        <v>筒井</v>
      </c>
      <c r="BT10" s="196"/>
      <c r="BU10" s="196"/>
      <c r="BV10" s="196"/>
      <c r="BW10" s="196"/>
      <c r="BX10" s="196"/>
      <c r="BY10" s="196"/>
      <c r="BZ10" s="260"/>
      <c r="CA10" s="261" t="str">
        <f>BN16</f>
        <v>青木</v>
      </c>
      <c r="CB10" s="196"/>
      <c r="CC10" s="196"/>
      <c r="CD10" s="196"/>
      <c r="CE10" s="196"/>
      <c r="CF10" s="196"/>
      <c r="CG10" s="196"/>
      <c r="CH10" s="196"/>
      <c r="CI10" s="261" t="str">
        <f>BN20</f>
        <v>樺嶋</v>
      </c>
      <c r="CJ10" s="196"/>
      <c r="CK10" s="196"/>
      <c r="CL10" s="196"/>
      <c r="CM10" s="196"/>
      <c r="CN10" s="196"/>
      <c r="CO10" s="196"/>
      <c r="CP10" s="260"/>
      <c r="CQ10" s="196" t="str">
        <f>BN24</f>
        <v>関塚</v>
      </c>
      <c r="CR10" s="196"/>
      <c r="CS10" s="196"/>
      <c r="CT10" s="196"/>
      <c r="CU10" s="196"/>
      <c r="CV10" s="196"/>
      <c r="CW10" s="196"/>
      <c r="CX10" s="389"/>
      <c r="CY10" s="390" t="str">
        <f>IF(CY14&lt;&gt;"","ゲーム率","")</f>
        <v/>
      </c>
      <c r="CZ10" s="196"/>
      <c r="DA10" s="196" t="s">
        <v>7</v>
      </c>
      <c r="DB10" s="196"/>
      <c r="DC10" s="196"/>
      <c r="DD10" s="196"/>
      <c r="DE10" s="196"/>
      <c r="DF10" s="207"/>
    </row>
    <row r="11" ht="12" customHeight="1" spans="1:110">
      <c r="A11" s="201"/>
      <c r="C11" s="205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62"/>
      <c r="T11" s="263"/>
      <c r="U11" s="206"/>
      <c r="V11" s="206"/>
      <c r="W11" s="206"/>
      <c r="X11" s="206"/>
      <c r="Y11" s="206"/>
      <c r="Z11" s="206"/>
      <c r="AA11" s="262"/>
      <c r="AB11" s="263"/>
      <c r="AC11" s="206"/>
      <c r="AD11" s="206"/>
      <c r="AE11" s="206"/>
      <c r="AF11" s="206"/>
      <c r="AG11" s="206"/>
      <c r="AH11" s="206"/>
      <c r="AI11" s="206"/>
      <c r="AJ11" s="263"/>
      <c r="AK11" s="206"/>
      <c r="AL11" s="206"/>
      <c r="AM11" s="206"/>
      <c r="AN11" s="206"/>
      <c r="AO11" s="206"/>
      <c r="AP11" s="206"/>
      <c r="AQ11" s="262"/>
      <c r="AR11" s="391"/>
      <c r="AS11" s="206"/>
      <c r="AT11" s="206"/>
      <c r="AU11" s="206"/>
      <c r="AV11" s="206"/>
      <c r="AW11" s="206"/>
      <c r="AX11" s="206"/>
      <c r="AY11" s="452"/>
      <c r="AZ11" s="451"/>
      <c r="BB11" s="205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62"/>
      <c r="BS11" s="263"/>
      <c r="BT11" s="206"/>
      <c r="BU11" s="206"/>
      <c r="BV11" s="206"/>
      <c r="BW11" s="206"/>
      <c r="BX11" s="206"/>
      <c r="BY11" s="206"/>
      <c r="BZ11" s="262"/>
      <c r="CA11" s="263"/>
      <c r="CB11" s="206"/>
      <c r="CC11" s="206"/>
      <c r="CD11" s="206"/>
      <c r="CE11" s="206"/>
      <c r="CF11" s="206"/>
      <c r="CG11" s="206"/>
      <c r="CH11" s="206"/>
      <c r="CI11" s="263"/>
      <c r="CJ11" s="206"/>
      <c r="CK11" s="206"/>
      <c r="CL11" s="206"/>
      <c r="CM11" s="206"/>
      <c r="CN11" s="206"/>
      <c r="CO11" s="206"/>
      <c r="CP11" s="262"/>
      <c r="CQ11" s="206"/>
      <c r="CR11" s="206"/>
      <c r="CS11" s="206"/>
      <c r="CT11" s="206"/>
      <c r="CU11" s="206"/>
      <c r="CV11" s="206"/>
      <c r="CW11" s="206"/>
      <c r="CX11" s="515"/>
      <c r="CY11" s="391"/>
      <c r="CZ11" s="206"/>
      <c r="DA11" s="206"/>
      <c r="DB11" s="206"/>
      <c r="DC11" s="206"/>
      <c r="DD11" s="206"/>
      <c r="DE11" s="206"/>
      <c r="DF11" s="452"/>
    </row>
    <row r="12" s="196" customFormat="1" ht="12" customHeight="1" spans="1:110">
      <c r="A12" s="207"/>
      <c r="B12" s="208">
        <f>AV14</f>
        <v>1</v>
      </c>
      <c r="C12" s="209" t="s">
        <v>8</v>
      </c>
      <c r="D12" s="210"/>
      <c r="E12" s="210"/>
      <c r="F12" s="211" t="str">
        <f>IF(C12="ここに","",VLOOKUP(C12,登録ナンバー!$A$1:$C$620,2,0))</f>
        <v>片岡</v>
      </c>
      <c r="G12" s="211"/>
      <c r="H12" s="211"/>
      <c r="I12" s="211"/>
      <c r="J12" s="211"/>
      <c r="K12" s="217" t="s">
        <v>9</v>
      </c>
      <c r="L12" s="211" t="s">
        <v>10</v>
      </c>
      <c r="M12" s="211"/>
      <c r="N12" s="211"/>
      <c r="O12" s="231" t="str">
        <f>IF(L12="ここに","",VLOOKUP(L12,登録ナンバー!$A$1:$C$620,2,0))</f>
        <v>杉山</v>
      </c>
      <c r="P12" s="231"/>
      <c r="Q12" s="231"/>
      <c r="R12" s="231"/>
      <c r="S12" s="264"/>
      <c r="T12" s="265" t="str">
        <f>IF(AB12="","丸付き数字は試合順番","")</f>
        <v/>
      </c>
      <c r="U12" s="265"/>
      <c r="V12" s="265"/>
      <c r="W12" s="265"/>
      <c r="X12" s="265"/>
      <c r="Y12" s="265"/>
      <c r="Z12" s="265"/>
      <c r="AA12" s="314"/>
      <c r="AB12" s="315" t="s">
        <v>11</v>
      </c>
      <c r="AC12" s="316"/>
      <c r="AD12" s="316"/>
      <c r="AE12" s="316" t="s">
        <v>12</v>
      </c>
      <c r="AF12" s="316">
        <v>2</v>
      </c>
      <c r="AG12" s="316"/>
      <c r="AH12" s="316"/>
      <c r="AI12" s="357"/>
      <c r="AJ12" s="315" t="s">
        <v>11</v>
      </c>
      <c r="AK12" s="316"/>
      <c r="AL12" s="316"/>
      <c r="AM12" s="316" t="s">
        <v>12</v>
      </c>
      <c r="AN12" s="316">
        <v>0</v>
      </c>
      <c r="AO12" s="316"/>
      <c r="AP12" s="316"/>
      <c r="AQ12" s="357"/>
      <c r="AR12" s="392" t="str">
        <f>IF(COUNTIF(AS12:AU21,1)=2,"直接対決","")</f>
        <v/>
      </c>
      <c r="AS12" s="393">
        <f>COUNTIF(T12:AQ13,"⑥")+COUNTIF(T12:AQ13,"⑦")</f>
        <v>2</v>
      </c>
      <c r="AT12" s="393"/>
      <c r="AU12" s="393"/>
      <c r="AV12" s="394">
        <f>IF(AB12="","",2-AS12)</f>
        <v>0</v>
      </c>
      <c r="AW12" s="394"/>
      <c r="AX12" s="394"/>
      <c r="AY12" s="453"/>
      <c r="AZ12" s="454"/>
      <c r="BA12" s="208">
        <f>DC14</f>
        <v>1</v>
      </c>
      <c r="BB12" s="209" t="s">
        <v>13</v>
      </c>
      <c r="BC12" s="210"/>
      <c r="BD12" s="210"/>
      <c r="BE12" s="211" t="str">
        <f>IF(BB12="ここに","",VLOOKUP(BB12,登録ナンバー!$A$1:$C$620,2,0))</f>
        <v>永松</v>
      </c>
      <c r="BF12" s="211"/>
      <c r="BG12" s="211"/>
      <c r="BH12" s="211"/>
      <c r="BI12" s="211"/>
      <c r="BJ12" s="217" t="s">
        <v>9</v>
      </c>
      <c r="BK12" s="211" t="s">
        <v>14</v>
      </c>
      <c r="BL12" s="211"/>
      <c r="BM12" s="211"/>
      <c r="BN12" s="211" t="s">
        <v>15</v>
      </c>
      <c r="BO12" s="211"/>
      <c r="BP12" s="211"/>
      <c r="BQ12" s="211"/>
      <c r="BR12" s="211"/>
      <c r="BS12" s="470" t="str">
        <f>IF(CA12="","丸付き数字は試合順番","")</f>
        <v/>
      </c>
      <c r="BT12" s="265"/>
      <c r="BU12" s="265"/>
      <c r="BV12" s="265"/>
      <c r="BW12" s="265"/>
      <c r="BX12" s="265"/>
      <c r="BY12" s="265"/>
      <c r="BZ12" s="314"/>
      <c r="CA12" s="315" t="s">
        <v>11</v>
      </c>
      <c r="CB12" s="316"/>
      <c r="CC12" s="316"/>
      <c r="CD12" s="316" t="s">
        <v>12</v>
      </c>
      <c r="CE12" s="316">
        <v>2</v>
      </c>
      <c r="CF12" s="316"/>
      <c r="CG12" s="316"/>
      <c r="CH12" s="357"/>
      <c r="CI12" s="315" t="s">
        <v>11</v>
      </c>
      <c r="CJ12" s="316"/>
      <c r="CK12" s="316"/>
      <c r="CL12" s="316" t="s">
        <v>12</v>
      </c>
      <c r="CM12" s="303">
        <v>1</v>
      </c>
      <c r="CN12" s="303"/>
      <c r="CO12" s="303"/>
      <c r="CP12" s="350"/>
      <c r="CQ12" s="315" t="s">
        <v>11</v>
      </c>
      <c r="CR12" s="316"/>
      <c r="CS12" s="316" t="s">
        <v>12</v>
      </c>
      <c r="CT12" s="316">
        <v>4</v>
      </c>
      <c r="CU12" s="316"/>
      <c r="CV12" s="316"/>
      <c r="CW12" s="316"/>
      <c r="CX12" s="516"/>
      <c r="CY12" s="392" t="str">
        <f>IF(COUNTIF(CZ12:DB25,1)=2,"直接対決","")</f>
        <v/>
      </c>
      <c r="CZ12" s="393">
        <f>COUNTIF(BS12:CX13,"⑥")+COUNTIF(BS12:CX13,"⑦")</f>
        <v>3</v>
      </c>
      <c r="DA12" s="393"/>
      <c r="DB12" s="393"/>
      <c r="DC12" s="394">
        <f>IF(CA12="","",3-CZ12)</f>
        <v>0</v>
      </c>
      <c r="DD12" s="394"/>
      <c r="DE12" s="394"/>
      <c r="DF12" s="453"/>
    </row>
    <row r="13" s="196" customFormat="1" ht="12" customHeight="1" spans="1:110">
      <c r="A13" s="207"/>
      <c r="B13" s="208"/>
      <c r="C13" s="212"/>
      <c r="D13" s="213"/>
      <c r="E13" s="213"/>
      <c r="F13" s="214"/>
      <c r="G13" s="214"/>
      <c r="H13" s="214"/>
      <c r="I13" s="214"/>
      <c r="J13" s="214"/>
      <c r="K13" s="217"/>
      <c r="L13" s="214"/>
      <c r="M13" s="214"/>
      <c r="N13" s="214"/>
      <c r="O13" s="232"/>
      <c r="P13" s="232"/>
      <c r="Q13" s="232"/>
      <c r="R13" s="232"/>
      <c r="S13" s="266"/>
      <c r="T13" s="267"/>
      <c r="U13" s="267"/>
      <c r="V13" s="267"/>
      <c r="W13" s="267"/>
      <c r="X13" s="267"/>
      <c r="Y13" s="267"/>
      <c r="Z13" s="267"/>
      <c r="AA13" s="317"/>
      <c r="AB13" s="318"/>
      <c r="AC13" s="319"/>
      <c r="AD13" s="319"/>
      <c r="AE13" s="319"/>
      <c r="AF13" s="319"/>
      <c r="AG13" s="319"/>
      <c r="AH13" s="319"/>
      <c r="AI13" s="358"/>
      <c r="AJ13" s="318"/>
      <c r="AK13" s="319"/>
      <c r="AL13" s="319"/>
      <c r="AM13" s="319"/>
      <c r="AN13" s="319"/>
      <c r="AO13" s="319"/>
      <c r="AP13" s="319"/>
      <c r="AQ13" s="358"/>
      <c r="AR13" s="395"/>
      <c r="AS13" s="396"/>
      <c r="AT13" s="396"/>
      <c r="AU13" s="396"/>
      <c r="AV13" s="397"/>
      <c r="AW13" s="397"/>
      <c r="AX13" s="397"/>
      <c r="AY13" s="455"/>
      <c r="AZ13" s="456"/>
      <c r="BA13" s="208"/>
      <c r="BB13" s="212"/>
      <c r="BC13" s="213"/>
      <c r="BD13" s="213"/>
      <c r="BE13" s="214"/>
      <c r="BF13" s="214"/>
      <c r="BG13" s="214"/>
      <c r="BH13" s="214"/>
      <c r="BI13" s="214"/>
      <c r="BJ13" s="217"/>
      <c r="BK13" s="214"/>
      <c r="BL13" s="214"/>
      <c r="BM13" s="214"/>
      <c r="BN13" s="214"/>
      <c r="BO13" s="214"/>
      <c r="BP13" s="214"/>
      <c r="BQ13" s="214"/>
      <c r="BR13" s="214"/>
      <c r="BS13" s="471"/>
      <c r="BT13" s="267"/>
      <c r="BU13" s="267"/>
      <c r="BV13" s="267"/>
      <c r="BW13" s="267"/>
      <c r="BX13" s="267"/>
      <c r="BY13" s="267"/>
      <c r="BZ13" s="317"/>
      <c r="CA13" s="318"/>
      <c r="CB13" s="319"/>
      <c r="CC13" s="319"/>
      <c r="CD13" s="319"/>
      <c r="CE13" s="319"/>
      <c r="CF13" s="319"/>
      <c r="CG13" s="319"/>
      <c r="CH13" s="358"/>
      <c r="CI13" s="318"/>
      <c r="CJ13" s="319"/>
      <c r="CK13" s="319"/>
      <c r="CL13" s="319"/>
      <c r="CM13" s="305"/>
      <c r="CN13" s="305"/>
      <c r="CO13" s="305"/>
      <c r="CP13" s="351"/>
      <c r="CQ13" s="318"/>
      <c r="CR13" s="319"/>
      <c r="CS13" s="319"/>
      <c r="CT13" s="319"/>
      <c r="CU13" s="319"/>
      <c r="CV13" s="319"/>
      <c r="CW13" s="319"/>
      <c r="CX13" s="517"/>
      <c r="CY13" s="395"/>
      <c r="CZ13" s="396"/>
      <c r="DA13" s="396"/>
      <c r="DB13" s="396"/>
      <c r="DC13" s="397"/>
      <c r="DD13" s="397"/>
      <c r="DE13" s="397"/>
      <c r="DF13" s="455"/>
    </row>
    <row r="14" ht="18.75" customHeight="1" spans="1:110">
      <c r="A14" s="201"/>
      <c r="C14" s="212" t="s">
        <v>16</v>
      </c>
      <c r="D14" s="213"/>
      <c r="E14" s="213"/>
      <c r="F14" s="214" t="str">
        <f>IF(C12="ここに","",VLOOKUP(C12,登録ナンバー!$A$1:$D$620,4,0))</f>
        <v>京セラ</v>
      </c>
      <c r="G14" s="214"/>
      <c r="H14" s="214"/>
      <c r="I14" s="214"/>
      <c r="J14" s="214"/>
      <c r="K14" s="217"/>
      <c r="L14" s="217" t="s">
        <v>16</v>
      </c>
      <c r="M14" s="217"/>
      <c r="N14" s="217"/>
      <c r="O14" s="233" t="str">
        <f>IF(L12="ここに","",VLOOKUP(L12,登録ナンバー!$A$1:$D$620,4,0))</f>
        <v>村田ＴＣ</v>
      </c>
      <c r="P14" s="233"/>
      <c r="Q14" s="233"/>
      <c r="R14" s="233"/>
      <c r="S14" s="266"/>
      <c r="T14" s="267"/>
      <c r="U14" s="267"/>
      <c r="V14" s="267"/>
      <c r="W14" s="267"/>
      <c r="X14" s="267"/>
      <c r="Y14" s="267"/>
      <c r="Z14" s="267"/>
      <c r="AA14" s="317"/>
      <c r="AB14" s="318"/>
      <c r="AC14" s="319"/>
      <c r="AD14" s="319"/>
      <c r="AE14" s="319"/>
      <c r="AF14" s="319"/>
      <c r="AG14" s="319"/>
      <c r="AH14" s="319"/>
      <c r="AI14" s="358"/>
      <c r="AJ14" s="318"/>
      <c r="AK14" s="319"/>
      <c r="AL14" s="319"/>
      <c r="AM14" s="319"/>
      <c r="AN14" s="319"/>
      <c r="AO14" s="319"/>
      <c r="AP14" s="319"/>
      <c r="AQ14" s="358"/>
      <c r="AR14" s="398" t="str">
        <f>IF(OR(COUNTIF(AS12:AU21,2)=3,COUNTIF(AS12:AU21,1)=3),(AB15+AJ15)/(AB15+AJ15+AF12+AN12),"")</f>
        <v/>
      </c>
      <c r="AS14" s="399"/>
      <c r="AT14" s="399"/>
      <c r="AU14" s="399"/>
      <c r="AV14" s="400">
        <f>IF(AR14&lt;&gt;"",RANK(AR14,AR14:AR27),RANK(AS12,AS12:AU25))</f>
        <v>1</v>
      </c>
      <c r="AW14" s="400"/>
      <c r="AX14" s="400"/>
      <c r="AY14" s="457"/>
      <c r="AZ14" s="458"/>
      <c r="BB14" s="212" t="s">
        <v>16</v>
      </c>
      <c r="BC14" s="213"/>
      <c r="BD14" s="213"/>
      <c r="BE14" s="214" t="str">
        <f>IF(BB12="ここに","",VLOOKUP(BB12,登録ナンバー!$A$1:$D$620,4,0))</f>
        <v>Kテニス</v>
      </c>
      <c r="BF14" s="214"/>
      <c r="BG14" s="214"/>
      <c r="BH14" s="214"/>
      <c r="BI14" s="214"/>
      <c r="BJ14" s="217"/>
      <c r="BK14" s="217" t="s">
        <v>16</v>
      </c>
      <c r="BL14" s="217"/>
      <c r="BM14" s="217"/>
      <c r="BN14" s="214" t="s">
        <v>17</v>
      </c>
      <c r="BO14" s="214"/>
      <c r="BP14" s="214"/>
      <c r="BQ14" s="214"/>
      <c r="BR14" s="472"/>
      <c r="BS14" s="471"/>
      <c r="BT14" s="267"/>
      <c r="BU14" s="267"/>
      <c r="BV14" s="267"/>
      <c r="BW14" s="267"/>
      <c r="BX14" s="267"/>
      <c r="BY14" s="267"/>
      <c r="BZ14" s="317"/>
      <c r="CA14" s="318"/>
      <c r="CB14" s="319"/>
      <c r="CC14" s="319"/>
      <c r="CD14" s="319"/>
      <c r="CE14" s="319"/>
      <c r="CF14" s="319"/>
      <c r="CG14" s="319"/>
      <c r="CH14" s="358"/>
      <c r="CI14" s="318"/>
      <c r="CJ14" s="319"/>
      <c r="CK14" s="319"/>
      <c r="CL14" s="319"/>
      <c r="CM14" s="305"/>
      <c r="CN14" s="305"/>
      <c r="CO14" s="305"/>
      <c r="CP14" s="351"/>
      <c r="CQ14" s="318"/>
      <c r="CR14" s="319"/>
      <c r="CS14" s="319"/>
      <c r="CT14" s="319"/>
      <c r="CU14" s="319"/>
      <c r="CV14" s="319"/>
      <c r="CW14" s="319"/>
      <c r="CX14" s="517"/>
      <c r="CY14" s="398" t="str">
        <f>IF(OR(COUNTIF(CZ12:DB25,2)=3,COUNTIF(CZ12:DB25,1)=3),(CA15+CI15+CQ15)/(CA15+CI15+CE12+CM12+CV12+CQ15),"")</f>
        <v/>
      </c>
      <c r="CZ14" s="399"/>
      <c r="DA14" s="399"/>
      <c r="DB14" s="399"/>
      <c r="DC14" s="400">
        <f>IF(CY14&lt;&gt;"",RANK(CY14,CY14:CY27),RANK(CZ12,CZ12:DB25))</f>
        <v>1</v>
      </c>
      <c r="DD14" s="400"/>
      <c r="DE14" s="400"/>
      <c r="DF14" s="457"/>
    </row>
    <row r="15" ht="2.25" hidden="1" customHeight="1" spans="1:110">
      <c r="A15" s="201"/>
      <c r="C15" s="215"/>
      <c r="D15" s="216"/>
      <c r="E15" s="216"/>
      <c r="F15" s="217"/>
      <c r="G15" s="217"/>
      <c r="H15" s="217"/>
      <c r="I15" s="217"/>
      <c r="J15" s="214"/>
      <c r="K15" s="217"/>
      <c r="L15" s="234"/>
      <c r="M15" s="234"/>
      <c r="N15" s="234"/>
      <c r="O15" s="233"/>
      <c r="P15" s="233"/>
      <c r="Q15" s="233"/>
      <c r="R15" s="268"/>
      <c r="S15" s="269"/>
      <c r="T15" s="270"/>
      <c r="U15" s="270"/>
      <c r="V15" s="270"/>
      <c r="W15" s="270"/>
      <c r="X15" s="270"/>
      <c r="Y15" s="270"/>
      <c r="Z15" s="270"/>
      <c r="AA15" s="320"/>
      <c r="AB15" s="321" t="str">
        <f>IF(AB12="⑦","7",IF(AB12="⑥","6",AB12))</f>
        <v>6</v>
      </c>
      <c r="AC15" s="322"/>
      <c r="AD15" s="322"/>
      <c r="AE15" s="322"/>
      <c r="AF15" s="322"/>
      <c r="AG15" s="322"/>
      <c r="AH15" s="322"/>
      <c r="AI15" s="322"/>
      <c r="AJ15" s="321" t="str">
        <f>IF(AJ12="⑦","7",IF(AJ12="⑥","6",AJ12))</f>
        <v>6</v>
      </c>
      <c r="AK15" s="322"/>
      <c r="AL15" s="322"/>
      <c r="AM15" s="322"/>
      <c r="AN15" s="322"/>
      <c r="AO15" s="322"/>
      <c r="AP15" s="322"/>
      <c r="AQ15" s="401"/>
      <c r="AR15" s="402"/>
      <c r="AS15" s="403"/>
      <c r="AT15" s="403"/>
      <c r="AU15" s="403"/>
      <c r="AV15" s="404"/>
      <c r="AW15" s="404"/>
      <c r="AX15" s="404"/>
      <c r="AY15" s="459"/>
      <c r="AZ15" s="427"/>
      <c r="BB15" s="215"/>
      <c r="BC15" s="216"/>
      <c r="BD15" s="216"/>
      <c r="BE15" s="217"/>
      <c r="BF15" s="217"/>
      <c r="BG15" s="217"/>
      <c r="BH15" s="217"/>
      <c r="BI15" s="214"/>
      <c r="BJ15" s="217"/>
      <c r="BK15" s="234"/>
      <c r="BL15" s="234"/>
      <c r="BM15" s="234"/>
      <c r="BN15" s="217"/>
      <c r="BO15" s="217"/>
      <c r="BP15" s="217"/>
      <c r="BQ15" s="307"/>
      <c r="BR15" s="473"/>
      <c r="BS15" s="474"/>
      <c r="BT15" s="270"/>
      <c r="BU15" s="270"/>
      <c r="BV15" s="270"/>
      <c r="BW15" s="270"/>
      <c r="BX15" s="270"/>
      <c r="BY15" s="270"/>
      <c r="BZ15" s="320"/>
      <c r="CA15" s="321" t="str">
        <f>IF(CA12="⑦","7",IF(CA12="⑥","6",CA12))</f>
        <v>6</v>
      </c>
      <c r="CB15" s="322"/>
      <c r="CC15" s="322"/>
      <c r="CD15" s="322"/>
      <c r="CE15" s="322"/>
      <c r="CF15" s="322"/>
      <c r="CG15" s="322"/>
      <c r="CH15" s="401"/>
      <c r="CI15" s="321" t="str">
        <f>IF(CI12="⑦","7",IF(CI12="⑥","6",CI12))</f>
        <v>6</v>
      </c>
      <c r="CJ15" s="322"/>
      <c r="CK15" s="322"/>
      <c r="CL15" s="322"/>
      <c r="CM15" s="322"/>
      <c r="CN15" s="322"/>
      <c r="CO15" s="322"/>
      <c r="CP15" s="401"/>
      <c r="CQ15" s="322" t="str">
        <f>IF(CQ12="⑦","7",IF(CQ12="⑥","6",CQ12))</f>
        <v>6</v>
      </c>
      <c r="CR15" s="322"/>
      <c r="CS15" s="322"/>
      <c r="CT15" s="518"/>
      <c r="CU15" s="305"/>
      <c r="CV15" s="518"/>
      <c r="CW15" s="518"/>
      <c r="CX15" s="519"/>
      <c r="CY15" s="402"/>
      <c r="CZ15" s="403"/>
      <c r="DA15" s="403"/>
      <c r="DB15" s="403"/>
      <c r="DC15" s="404"/>
      <c r="DD15" s="404"/>
      <c r="DE15" s="404"/>
      <c r="DF15" s="459"/>
    </row>
    <row r="16" ht="12" customHeight="1" spans="1:110">
      <c r="A16" s="201"/>
      <c r="B16" s="208">
        <f>AV18</f>
        <v>2</v>
      </c>
      <c r="C16" s="209" t="s">
        <v>18</v>
      </c>
      <c r="D16" s="210"/>
      <c r="E16" s="210"/>
      <c r="F16" s="218" t="str">
        <f>IF(C16="ここに","",VLOOKUP(C16,登録ナンバー!$A$1:$C$620,2,0))</f>
        <v>中野</v>
      </c>
      <c r="G16" s="218"/>
      <c r="H16" s="218"/>
      <c r="I16" s="218"/>
      <c r="J16" s="218"/>
      <c r="K16" s="220" t="s">
        <v>9</v>
      </c>
      <c r="L16" s="218" t="s">
        <v>19</v>
      </c>
      <c r="M16" s="218"/>
      <c r="N16" s="218"/>
      <c r="O16" s="235" t="str">
        <f>IF(L16="ここに","",VLOOKUP(L16,登録ナンバー!$A$1:$C$620,2,0))</f>
        <v>鶴田</v>
      </c>
      <c r="P16" s="235"/>
      <c r="Q16" s="235"/>
      <c r="R16" s="235"/>
      <c r="S16" s="271"/>
      <c r="T16" s="272">
        <f>IF(AB12="","",IF(AND(AF12=6,AB12&lt;&gt;"⑦"),"⑥",IF(AF12=7,"⑦",AF12)))</f>
        <v>2</v>
      </c>
      <c r="U16" s="272"/>
      <c r="V16" s="272"/>
      <c r="W16" s="272" t="s">
        <v>12</v>
      </c>
      <c r="X16" s="272">
        <f>IF(AB12="","",IF(AB12="⑥",6,IF(AB12="⑦",7,AB12)))</f>
        <v>6</v>
      </c>
      <c r="Y16" s="272"/>
      <c r="Z16" s="272"/>
      <c r="AA16" s="323"/>
      <c r="AB16" s="324"/>
      <c r="AC16" s="325"/>
      <c r="AD16" s="325"/>
      <c r="AE16" s="325"/>
      <c r="AF16" s="325"/>
      <c r="AG16" s="325"/>
      <c r="AH16" s="325"/>
      <c r="AI16" s="325"/>
      <c r="AJ16" s="336" t="s">
        <v>11</v>
      </c>
      <c r="AK16" s="337"/>
      <c r="AL16" s="337"/>
      <c r="AM16" s="337" t="s">
        <v>12</v>
      </c>
      <c r="AN16" s="337">
        <v>1</v>
      </c>
      <c r="AO16" s="337"/>
      <c r="AP16" s="337"/>
      <c r="AQ16" s="369"/>
      <c r="AR16" s="405" t="str">
        <f>IF(COUNTIF(AS12:AU21,1)=2,"直接対決","")</f>
        <v/>
      </c>
      <c r="AS16" s="406">
        <f>COUNTIF(T16:AQ17,"⑥")+COUNTIF(T16:AQ17,"⑦")</f>
        <v>1</v>
      </c>
      <c r="AT16" s="406"/>
      <c r="AU16" s="406"/>
      <c r="AV16" s="407">
        <f>IF(AB12="","",2-AS16)</f>
        <v>1</v>
      </c>
      <c r="AW16" s="407"/>
      <c r="AX16" s="407"/>
      <c r="AY16" s="460"/>
      <c r="AZ16" s="456"/>
      <c r="BA16" s="208">
        <f>DC18</f>
        <v>3</v>
      </c>
      <c r="BB16" s="209" t="s">
        <v>20</v>
      </c>
      <c r="BC16" s="210"/>
      <c r="BD16" s="210"/>
      <c r="BE16" s="210" t="str">
        <f>IF(BB16="ここに","",VLOOKUP(BB16,登録ナンバー!$A$1:$C$620,2,0))</f>
        <v>藤本</v>
      </c>
      <c r="BF16" s="210"/>
      <c r="BG16" s="210"/>
      <c r="BH16" s="210"/>
      <c r="BI16" s="210"/>
      <c r="BJ16" s="221" t="s">
        <v>9</v>
      </c>
      <c r="BK16" s="210" t="s">
        <v>21</v>
      </c>
      <c r="BL16" s="210"/>
      <c r="BM16" s="210"/>
      <c r="BN16" s="210" t="str">
        <f>IF(BK16="ここに","",VLOOKUP(BK16,登録ナンバー!$A$1:$C$620,2,0))</f>
        <v>青木</v>
      </c>
      <c r="BO16" s="210"/>
      <c r="BP16" s="210"/>
      <c r="BQ16" s="210"/>
      <c r="BR16" s="475"/>
      <c r="BS16" s="294">
        <f>IF(CA12="","",IF(AND(CE12=6,CA12&lt;&gt;"⑦"),"⑥",IF(CE12=7,"⑦",CE12)))</f>
        <v>2</v>
      </c>
      <c r="BT16" s="280"/>
      <c r="BU16" s="280"/>
      <c r="BV16" s="280" t="s">
        <v>12</v>
      </c>
      <c r="BW16" s="280">
        <f>IF(CA12="","",IF(CA12="⑥",6,IF(CA12="⑦",7,CA12)))</f>
        <v>6</v>
      </c>
      <c r="BX16" s="280"/>
      <c r="BY16" s="280"/>
      <c r="BZ16" s="332"/>
      <c r="CA16" s="343"/>
      <c r="CB16" s="344"/>
      <c r="CC16" s="344"/>
      <c r="CD16" s="344"/>
      <c r="CE16" s="344"/>
      <c r="CF16" s="344"/>
      <c r="CG16" s="344"/>
      <c r="CH16" s="493"/>
      <c r="CI16" s="371">
        <v>3</v>
      </c>
      <c r="CJ16" s="372"/>
      <c r="CK16" s="372"/>
      <c r="CL16" s="372" t="s">
        <v>12</v>
      </c>
      <c r="CM16" s="280">
        <v>6</v>
      </c>
      <c r="CN16" s="280"/>
      <c r="CO16" s="280"/>
      <c r="CP16" s="332"/>
      <c r="CQ16" s="371" t="s">
        <v>11</v>
      </c>
      <c r="CR16" s="372"/>
      <c r="CS16" s="372" t="s">
        <v>12</v>
      </c>
      <c r="CT16" s="372">
        <v>1</v>
      </c>
      <c r="CU16" s="372"/>
      <c r="CV16" s="372"/>
      <c r="CW16" s="372"/>
      <c r="CX16" s="520"/>
      <c r="CY16" s="419" t="str">
        <f>IF(COUNTIF(CZ12:DB27,1)=2,"直接対決","")</f>
        <v/>
      </c>
      <c r="CZ16" s="420">
        <f>COUNTIF(BS16:CX17,"⑥")+COUNTIF(BS16:CX17,"⑦")</f>
        <v>1</v>
      </c>
      <c r="DA16" s="420"/>
      <c r="DB16" s="420"/>
      <c r="DC16" s="421">
        <f>IF(CA12="","",3-CZ16)</f>
        <v>2</v>
      </c>
      <c r="DD16" s="421"/>
      <c r="DE16" s="421"/>
      <c r="DF16" s="465"/>
    </row>
    <row r="17" ht="12" customHeight="1" spans="1:110">
      <c r="A17" s="201"/>
      <c r="B17" s="208"/>
      <c r="C17" s="212"/>
      <c r="D17" s="213"/>
      <c r="E17" s="213"/>
      <c r="F17" s="219"/>
      <c r="G17" s="219"/>
      <c r="H17" s="219"/>
      <c r="I17" s="219"/>
      <c r="J17" s="219"/>
      <c r="K17" s="220"/>
      <c r="L17" s="219"/>
      <c r="M17" s="219"/>
      <c r="N17" s="219"/>
      <c r="O17" s="236"/>
      <c r="P17" s="236"/>
      <c r="Q17" s="236"/>
      <c r="R17" s="236"/>
      <c r="S17" s="273"/>
      <c r="T17" s="274"/>
      <c r="U17" s="274"/>
      <c r="V17" s="274"/>
      <c r="W17" s="274"/>
      <c r="X17" s="274"/>
      <c r="Y17" s="274"/>
      <c r="Z17" s="274"/>
      <c r="AA17" s="326"/>
      <c r="AB17" s="327"/>
      <c r="AC17" s="328"/>
      <c r="AD17" s="328"/>
      <c r="AE17" s="328"/>
      <c r="AF17" s="328"/>
      <c r="AG17" s="328"/>
      <c r="AH17" s="328"/>
      <c r="AI17" s="328"/>
      <c r="AJ17" s="339"/>
      <c r="AK17" s="340"/>
      <c r="AL17" s="340"/>
      <c r="AM17" s="340"/>
      <c r="AN17" s="340"/>
      <c r="AO17" s="340"/>
      <c r="AP17" s="340"/>
      <c r="AQ17" s="370"/>
      <c r="AR17" s="408"/>
      <c r="AS17" s="409"/>
      <c r="AT17" s="409"/>
      <c r="AU17" s="409"/>
      <c r="AV17" s="410"/>
      <c r="AW17" s="410"/>
      <c r="AX17" s="410"/>
      <c r="AY17" s="461"/>
      <c r="AZ17" s="456"/>
      <c r="BA17" s="208"/>
      <c r="BB17" s="212"/>
      <c r="BC17" s="213"/>
      <c r="BD17" s="213"/>
      <c r="BE17" s="213"/>
      <c r="BF17" s="213"/>
      <c r="BG17" s="213"/>
      <c r="BH17" s="213"/>
      <c r="BI17" s="213"/>
      <c r="BJ17" s="221"/>
      <c r="BK17" s="213"/>
      <c r="BL17" s="213"/>
      <c r="BM17" s="213"/>
      <c r="BN17" s="213"/>
      <c r="BO17" s="213"/>
      <c r="BP17" s="213"/>
      <c r="BQ17" s="213"/>
      <c r="BR17" s="476"/>
      <c r="BS17" s="261"/>
      <c r="BT17" s="196"/>
      <c r="BU17" s="196"/>
      <c r="BV17" s="196"/>
      <c r="BW17" s="196"/>
      <c r="BX17" s="196"/>
      <c r="BY17" s="196"/>
      <c r="BZ17" s="260"/>
      <c r="CA17" s="345"/>
      <c r="CB17" s="346"/>
      <c r="CC17" s="346"/>
      <c r="CD17" s="346"/>
      <c r="CE17" s="346"/>
      <c r="CF17" s="346"/>
      <c r="CG17" s="346"/>
      <c r="CH17" s="494"/>
      <c r="CI17" s="373"/>
      <c r="CJ17" s="374"/>
      <c r="CK17" s="374"/>
      <c r="CL17" s="374"/>
      <c r="CM17" s="196"/>
      <c r="CN17" s="196"/>
      <c r="CO17" s="196"/>
      <c r="CP17" s="260"/>
      <c r="CQ17" s="373"/>
      <c r="CR17" s="374"/>
      <c r="CS17" s="374"/>
      <c r="CT17" s="374"/>
      <c r="CU17" s="374"/>
      <c r="CV17" s="374"/>
      <c r="CW17" s="374"/>
      <c r="CX17" s="521"/>
      <c r="CY17" s="422"/>
      <c r="CZ17" s="423"/>
      <c r="DA17" s="423"/>
      <c r="DB17" s="423"/>
      <c r="DC17" s="424"/>
      <c r="DD17" s="424"/>
      <c r="DE17" s="424"/>
      <c r="DF17" s="456"/>
    </row>
    <row r="18" ht="20.25" customHeight="1" spans="1:110">
      <c r="A18" s="201"/>
      <c r="B18" s="201"/>
      <c r="C18" s="212" t="s">
        <v>16</v>
      </c>
      <c r="D18" s="213"/>
      <c r="E18" s="213"/>
      <c r="F18" s="219" t="str">
        <f>IF(C16="ここに","",VLOOKUP(C16,登録ナンバー!$A$1:$D$620,4,0))</f>
        <v>プラチナ</v>
      </c>
      <c r="G18" s="219"/>
      <c r="H18" s="219"/>
      <c r="I18" s="219"/>
      <c r="J18" s="219"/>
      <c r="K18" s="220"/>
      <c r="L18" s="220" t="s">
        <v>16</v>
      </c>
      <c r="M18" s="220"/>
      <c r="N18" s="220"/>
      <c r="O18" s="237" t="str">
        <f>IF(L16="ここに","",VLOOKUP(L16,登録ナンバー!$A$1:$D$620,4,0))</f>
        <v>プラチナ</v>
      </c>
      <c r="P18" s="237"/>
      <c r="Q18" s="237"/>
      <c r="R18" s="237"/>
      <c r="S18" s="273"/>
      <c r="T18" s="274"/>
      <c r="U18" s="274"/>
      <c r="V18" s="274"/>
      <c r="W18" s="274"/>
      <c r="X18" s="274"/>
      <c r="Y18" s="274"/>
      <c r="Z18" s="274"/>
      <c r="AA18" s="326"/>
      <c r="AB18" s="327"/>
      <c r="AC18" s="328"/>
      <c r="AD18" s="328"/>
      <c r="AE18" s="328"/>
      <c r="AF18" s="328"/>
      <c r="AG18" s="328"/>
      <c r="AH18" s="328"/>
      <c r="AI18" s="328"/>
      <c r="AJ18" s="339"/>
      <c r="AK18" s="340"/>
      <c r="AL18" s="340"/>
      <c r="AM18" s="340"/>
      <c r="AN18" s="359"/>
      <c r="AO18" s="359"/>
      <c r="AP18" s="359"/>
      <c r="AQ18" s="411"/>
      <c r="AR18" s="412" t="str">
        <f>IF(OR(COUNTIF(AS12:AU21,2)=3,COUNTIF(AS12:AU21,1)=3),(T19+AJ19)/(T19+AJ19+X16+AN16),"")</f>
        <v/>
      </c>
      <c r="AS18" s="274"/>
      <c r="AT18" s="274"/>
      <c r="AU18" s="274"/>
      <c r="AV18" s="413">
        <f>IF(AR18&lt;&gt;"",RANK(AR18,AR14:AR27),RANK(AS16,AS12:AU25))</f>
        <v>2</v>
      </c>
      <c r="AW18" s="413"/>
      <c r="AX18" s="413"/>
      <c r="AY18" s="462"/>
      <c r="AZ18" s="463"/>
      <c r="BA18" s="201"/>
      <c r="BB18" s="212" t="s">
        <v>16</v>
      </c>
      <c r="BC18" s="213"/>
      <c r="BD18" s="213"/>
      <c r="BE18" s="213" t="str">
        <f>IF(BB16="ここに","",VLOOKUP(BB16,登録ナンバー!$A$1:$D$620,4,0))</f>
        <v>プラチナ</v>
      </c>
      <c r="BF18" s="213"/>
      <c r="BG18" s="213"/>
      <c r="BH18" s="213"/>
      <c r="BI18" s="213"/>
      <c r="BJ18" s="221"/>
      <c r="BK18" s="221" t="s">
        <v>16</v>
      </c>
      <c r="BL18" s="221"/>
      <c r="BM18" s="221"/>
      <c r="BN18" s="213" t="str">
        <f>IF(BK16="ここに","",VLOOKUP(BK16,登録ナンバー!$A$1:$D$620,4,0))</f>
        <v>プラチナ</v>
      </c>
      <c r="BO18" s="213"/>
      <c r="BP18" s="213"/>
      <c r="BQ18" s="213"/>
      <c r="BR18" s="476"/>
      <c r="BS18" s="261"/>
      <c r="BT18" s="196"/>
      <c r="BU18" s="196"/>
      <c r="BV18" s="196"/>
      <c r="BW18" s="196"/>
      <c r="BX18" s="196"/>
      <c r="BY18" s="196"/>
      <c r="BZ18" s="260"/>
      <c r="CA18" s="345"/>
      <c r="CB18" s="346"/>
      <c r="CC18" s="346"/>
      <c r="CD18" s="346"/>
      <c r="CE18" s="346"/>
      <c r="CF18" s="346"/>
      <c r="CG18" s="346"/>
      <c r="CH18" s="494"/>
      <c r="CI18" s="373"/>
      <c r="CJ18" s="374"/>
      <c r="CK18" s="374"/>
      <c r="CL18" s="374"/>
      <c r="CM18" s="196"/>
      <c r="CN18" s="196"/>
      <c r="CO18" s="196"/>
      <c r="CP18" s="260"/>
      <c r="CQ18" s="373"/>
      <c r="CR18" s="374"/>
      <c r="CS18" s="374"/>
      <c r="CT18" s="374"/>
      <c r="CU18" s="374"/>
      <c r="CV18" s="374"/>
      <c r="CW18" s="374"/>
      <c r="CX18" s="521"/>
      <c r="CY18" s="425" t="str">
        <f>IF(OR(COUNTIF(CZ12:DB25,2)=3,COUNTIF(CZ12:DB25,1)=3),(BS19+CI19+CQ19)/(BS19+CI19+BW16+CM16+CV16+CQ19),"")</f>
        <v/>
      </c>
      <c r="CZ18" s="196"/>
      <c r="DA18" s="196"/>
      <c r="DB18" s="196"/>
      <c r="DC18" s="427">
        <f>IF(CY18&lt;&gt;"",RANK(CY18,CY14:CY27),RANK(CZ16,CZ12:DB25))</f>
        <v>3</v>
      </c>
      <c r="DD18" s="427"/>
      <c r="DE18" s="427"/>
      <c r="DF18" s="463"/>
    </row>
    <row r="19" ht="5.25" hidden="1" customHeight="1" spans="1:110">
      <c r="A19" s="201"/>
      <c r="B19" s="201"/>
      <c r="C19" s="215"/>
      <c r="D19" s="216"/>
      <c r="E19" s="216"/>
      <c r="F19" s="220"/>
      <c r="G19" s="220"/>
      <c r="H19" s="220"/>
      <c r="I19" s="220"/>
      <c r="J19" s="219"/>
      <c r="K19" s="220"/>
      <c r="L19" s="238"/>
      <c r="M19" s="238"/>
      <c r="N19" s="238"/>
      <c r="O19" s="237"/>
      <c r="P19" s="237"/>
      <c r="Q19" s="237"/>
      <c r="R19" s="275"/>
      <c r="S19" s="276"/>
      <c r="T19" s="277">
        <f>IF(T16="⑦","7",IF(T16="⑥","6",T16))</f>
        <v>2</v>
      </c>
      <c r="U19" s="278"/>
      <c r="V19" s="278"/>
      <c r="W19" s="278"/>
      <c r="X19" s="278"/>
      <c r="Y19" s="278"/>
      <c r="Z19" s="278"/>
      <c r="AA19" s="329"/>
      <c r="AB19" s="330"/>
      <c r="AC19" s="331"/>
      <c r="AD19" s="331"/>
      <c r="AE19" s="331"/>
      <c r="AF19" s="331"/>
      <c r="AG19" s="331"/>
      <c r="AH19" s="331"/>
      <c r="AI19" s="331"/>
      <c r="AJ19" s="342" t="str">
        <f>IF(AJ16="⑦","7",IF(AJ16="⑥","6",AJ16))</f>
        <v>6</v>
      </c>
      <c r="AK19" s="277"/>
      <c r="AL19" s="277"/>
      <c r="AM19" s="277"/>
      <c r="AN19" s="277"/>
      <c r="AO19" s="277"/>
      <c r="AP19" s="277"/>
      <c r="AQ19" s="414"/>
      <c r="AR19" s="415"/>
      <c r="AS19" s="416"/>
      <c r="AT19" s="416"/>
      <c r="AU19" s="416"/>
      <c r="AV19" s="417"/>
      <c r="AW19" s="417"/>
      <c r="AX19" s="417"/>
      <c r="AY19" s="464"/>
      <c r="AZ19" s="463"/>
      <c r="BA19" s="201"/>
      <c r="BB19" s="215"/>
      <c r="BC19" s="216"/>
      <c r="BD19" s="216"/>
      <c r="BE19" s="221"/>
      <c r="BF19" s="221"/>
      <c r="BG19" s="221"/>
      <c r="BH19" s="221"/>
      <c r="BI19" s="213"/>
      <c r="BJ19" s="221"/>
      <c r="BK19" s="216"/>
      <c r="BL19" s="216"/>
      <c r="BM19" s="216"/>
      <c r="BN19" s="221"/>
      <c r="BO19" s="221"/>
      <c r="BP19" s="221"/>
      <c r="BQ19" s="282"/>
      <c r="BR19" s="477"/>
      <c r="BS19" s="300">
        <f>IF(BS16="⑦","7",IF(BS16="⑥","6",BS16))</f>
        <v>2</v>
      </c>
      <c r="BT19" s="301"/>
      <c r="BU19" s="301"/>
      <c r="BV19" s="301"/>
      <c r="BW19" s="301"/>
      <c r="BX19" s="301"/>
      <c r="BY19" s="301"/>
      <c r="BZ19" s="347"/>
      <c r="CA19" s="348"/>
      <c r="CB19" s="349"/>
      <c r="CC19" s="349"/>
      <c r="CD19" s="349"/>
      <c r="CE19" s="349"/>
      <c r="CF19" s="349"/>
      <c r="CG19" s="349"/>
      <c r="CH19" s="495"/>
      <c r="CI19" s="300">
        <f>IF(CI16="⑦","7",IF(CI16="⑥","6",CI16))</f>
        <v>3</v>
      </c>
      <c r="CJ19" s="376"/>
      <c r="CK19" s="376"/>
      <c r="CL19" s="376"/>
      <c r="CM19" s="376"/>
      <c r="CN19" s="376"/>
      <c r="CO19" s="376"/>
      <c r="CP19" s="436"/>
      <c r="CQ19" s="376" t="str">
        <f>IF(CQ16="⑦","7",IF(CQ16="⑥","6",CQ16))</f>
        <v>6</v>
      </c>
      <c r="CR19" s="376"/>
      <c r="CS19" s="376"/>
      <c r="CT19" s="376"/>
      <c r="CU19" s="376"/>
      <c r="CV19" s="376"/>
      <c r="CW19" s="376"/>
      <c r="CX19" s="522"/>
      <c r="CY19" s="437"/>
      <c r="CZ19" s="206"/>
      <c r="DA19" s="206"/>
      <c r="DB19" s="206"/>
      <c r="DC19" s="438"/>
      <c r="DD19" s="438"/>
      <c r="DE19" s="438"/>
      <c r="DF19" s="466"/>
    </row>
    <row r="20" ht="12" customHeight="1" spans="1:110">
      <c r="A20" s="201"/>
      <c r="B20" s="208">
        <f>AV22</f>
        <v>3</v>
      </c>
      <c r="C20" s="209" t="s">
        <v>22</v>
      </c>
      <c r="D20" s="210"/>
      <c r="E20" s="210"/>
      <c r="F20" s="210" t="str">
        <f>IF(C20="ここに","",VLOOKUP(C20,登録ナンバー!$A$1:$C$620,2,0))</f>
        <v>澤井</v>
      </c>
      <c r="G20" s="210"/>
      <c r="H20" s="210"/>
      <c r="I20" s="210"/>
      <c r="J20" s="210"/>
      <c r="K20" s="221" t="s">
        <v>9</v>
      </c>
      <c r="L20" s="210" t="s">
        <v>23</v>
      </c>
      <c r="M20" s="210"/>
      <c r="N20" s="210"/>
      <c r="O20" s="239" t="str">
        <f>IF(L20="ここに","",VLOOKUP(L20,登録ナンバー!$A$1:$C$620,2,0))</f>
        <v>北川</v>
      </c>
      <c r="P20" s="239"/>
      <c r="Q20" s="239"/>
      <c r="R20" s="239"/>
      <c r="S20" s="279"/>
      <c r="T20" s="280">
        <f>IF(AN12="","",IF(AND(AN12=6,AJ12&lt;&gt;"⑦"),"⑥",IF(AN12=7,"⑦",AN12)))</f>
        <v>0</v>
      </c>
      <c r="U20" s="280"/>
      <c r="V20" s="280"/>
      <c r="W20" s="280" t="s">
        <v>12</v>
      </c>
      <c r="X20" s="280">
        <f>IF(AN12="","",IF(AJ12="⑥",6,IF(AJ12="⑦",7,AJ12)))</f>
        <v>6</v>
      </c>
      <c r="Y20" s="280"/>
      <c r="Z20" s="280"/>
      <c r="AA20" s="332"/>
      <c r="AB20" s="294">
        <f>IF(AN16="","",IF(AND(AN16=6,AJ16&lt;&gt;"⑦"),"⑥",IF(AN16=7,"⑦",AN16)))</f>
        <v>1</v>
      </c>
      <c r="AC20" s="280"/>
      <c r="AD20" s="280"/>
      <c r="AE20" s="280" t="s">
        <v>12</v>
      </c>
      <c r="AF20" s="280">
        <f>IF(AN16="","",IF(AJ16="⑥",6,IF(AJ16="⑦",7,AJ16)))</f>
        <v>6</v>
      </c>
      <c r="AG20" s="280"/>
      <c r="AH20" s="280"/>
      <c r="AI20" s="332"/>
      <c r="AJ20" s="360"/>
      <c r="AK20" s="361"/>
      <c r="AL20" s="361"/>
      <c r="AM20" s="361"/>
      <c r="AN20" s="361"/>
      <c r="AO20" s="361"/>
      <c r="AP20" s="363"/>
      <c r="AQ20" s="418"/>
      <c r="AR20" s="419" t="str">
        <f>IF(COUNTIF(AS12:AU21,1)=2,"直接対決","")</f>
        <v/>
      </c>
      <c r="AS20" s="420">
        <f>COUNTIF(T20:AQ21,"⑥")+COUNTIF(T20:AQ21,"⑦")</f>
        <v>0</v>
      </c>
      <c r="AT20" s="420"/>
      <c r="AU20" s="420"/>
      <c r="AV20" s="421">
        <f>IF(AN12="","",2-AS20)</f>
        <v>2</v>
      </c>
      <c r="AW20" s="421"/>
      <c r="AX20" s="421"/>
      <c r="AY20" s="465"/>
      <c r="AZ20" s="456"/>
      <c r="BA20" s="208">
        <f>DC22</f>
        <v>2</v>
      </c>
      <c r="BB20" s="209" t="s">
        <v>14</v>
      </c>
      <c r="BC20" s="210"/>
      <c r="BD20" s="210"/>
      <c r="BE20" s="218" t="s">
        <v>24</v>
      </c>
      <c r="BF20" s="218"/>
      <c r="BG20" s="218"/>
      <c r="BH20" s="218"/>
      <c r="BI20" s="218"/>
      <c r="BJ20" s="220" t="s">
        <v>9</v>
      </c>
      <c r="BK20" s="468"/>
      <c r="BL20" s="468"/>
      <c r="BM20" s="468"/>
      <c r="BN20" s="218" t="s">
        <v>25</v>
      </c>
      <c r="BO20" s="218"/>
      <c r="BP20" s="218"/>
      <c r="BQ20" s="218"/>
      <c r="BR20" s="478"/>
      <c r="BS20" s="479">
        <v>1</v>
      </c>
      <c r="BT20" s="272"/>
      <c r="BU20" s="272"/>
      <c r="BV20" s="272" t="s">
        <v>12</v>
      </c>
      <c r="BW20" s="272">
        <v>6</v>
      </c>
      <c r="BX20" s="272"/>
      <c r="BY20" s="272"/>
      <c r="BZ20" s="323"/>
      <c r="CA20" s="479" t="s">
        <v>11</v>
      </c>
      <c r="CB20" s="272"/>
      <c r="CC20" s="272"/>
      <c r="CD20" s="272" t="s">
        <v>12</v>
      </c>
      <c r="CE20" s="272">
        <v>3</v>
      </c>
      <c r="CF20" s="272"/>
      <c r="CG20" s="272"/>
      <c r="CH20" s="323"/>
      <c r="CI20" s="496"/>
      <c r="CJ20" s="497"/>
      <c r="CK20" s="497"/>
      <c r="CL20" s="497"/>
      <c r="CM20" s="497"/>
      <c r="CN20" s="497"/>
      <c r="CO20" s="497"/>
      <c r="CP20" s="506"/>
      <c r="CQ20" s="336" t="s">
        <v>11</v>
      </c>
      <c r="CR20" s="337"/>
      <c r="CS20" s="337" t="s">
        <v>12</v>
      </c>
      <c r="CT20" s="337">
        <v>4</v>
      </c>
      <c r="CU20" s="337"/>
      <c r="CV20" s="337"/>
      <c r="CW20" s="337"/>
      <c r="CX20" s="523"/>
      <c r="CY20" s="405" t="str">
        <f>IF(COUNTIF(CZ12:DB27,1)=2,"直接対決","")</f>
        <v/>
      </c>
      <c r="CZ20" s="406">
        <f>COUNTIF(BS20:CX21,"⑥")+COUNTIF(BS20:CX21,"⑦")</f>
        <v>2</v>
      </c>
      <c r="DA20" s="406"/>
      <c r="DB20" s="406"/>
      <c r="DC20" s="407">
        <f>IF(CM12="","",3-CZ20)</f>
        <v>1</v>
      </c>
      <c r="DD20" s="407"/>
      <c r="DE20" s="407"/>
      <c r="DF20" s="460"/>
    </row>
    <row r="21" ht="12" customHeight="1" spans="1:110">
      <c r="A21" s="201"/>
      <c r="B21" s="208"/>
      <c r="C21" s="212"/>
      <c r="D21" s="213"/>
      <c r="E21" s="213"/>
      <c r="F21" s="213"/>
      <c r="G21" s="213"/>
      <c r="H21" s="213"/>
      <c r="I21" s="213"/>
      <c r="J21" s="213"/>
      <c r="K21" s="221"/>
      <c r="L21" s="213"/>
      <c r="M21" s="213"/>
      <c r="N21" s="213"/>
      <c r="O21" s="240"/>
      <c r="P21" s="240"/>
      <c r="Q21" s="240"/>
      <c r="R21" s="240"/>
      <c r="S21" s="281"/>
      <c r="T21" s="196"/>
      <c r="U21" s="196"/>
      <c r="V21" s="196"/>
      <c r="W21" s="196"/>
      <c r="X21" s="196"/>
      <c r="Y21" s="196"/>
      <c r="Z21" s="196"/>
      <c r="AA21" s="260"/>
      <c r="AB21" s="261"/>
      <c r="AC21" s="196"/>
      <c r="AD21" s="196"/>
      <c r="AE21" s="196"/>
      <c r="AF21" s="196"/>
      <c r="AG21" s="196"/>
      <c r="AH21" s="196"/>
      <c r="AI21" s="260"/>
      <c r="AJ21" s="362"/>
      <c r="AK21" s="363"/>
      <c r="AL21" s="363"/>
      <c r="AM21" s="363"/>
      <c r="AN21" s="363"/>
      <c r="AO21" s="363"/>
      <c r="AP21" s="363"/>
      <c r="AQ21" s="418"/>
      <c r="AR21" s="422"/>
      <c r="AS21" s="423"/>
      <c r="AT21" s="423"/>
      <c r="AU21" s="423"/>
      <c r="AV21" s="424"/>
      <c r="AW21" s="424"/>
      <c r="AX21" s="424"/>
      <c r="AY21" s="456"/>
      <c r="AZ21" s="456"/>
      <c r="BA21" s="208"/>
      <c r="BB21" s="212"/>
      <c r="BC21" s="213"/>
      <c r="BD21" s="213"/>
      <c r="BE21" s="219"/>
      <c r="BF21" s="219"/>
      <c r="BG21" s="219"/>
      <c r="BH21" s="219"/>
      <c r="BI21" s="219"/>
      <c r="BJ21" s="220"/>
      <c r="BK21" s="468"/>
      <c r="BL21" s="468"/>
      <c r="BM21" s="468"/>
      <c r="BN21" s="219"/>
      <c r="BO21" s="219"/>
      <c r="BP21" s="219"/>
      <c r="BQ21" s="219"/>
      <c r="BR21" s="480"/>
      <c r="BS21" s="481"/>
      <c r="BT21" s="274"/>
      <c r="BU21" s="274"/>
      <c r="BV21" s="274"/>
      <c r="BW21" s="274"/>
      <c r="BX21" s="274"/>
      <c r="BY21" s="274"/>
      <c r="BZ21" s="326"/>
      <c r="CA21" s="481"/>
      <c r="CB21" s="274"/>
      <c r="CC21" s="274"/>
      <c r="CD21" s="274"/>
      <c r="CE21" s="274"/>
      <c r="CF21" s="274"/>
      <c r="CG21" s="274"/>
      <c r="CH21" s="326"/>
      <c r="CI21" s="498"/>
      <c r="CJ21" s="499"/>
      <c r="CK21" s="499"/>
      <c r="CL21" s="499"/>
      <c r="CM21" s="499"/>
      <c r="CN21" s="499"/>
      <c r="CO21" s="499"/>
      <c r="CP21" s="507"/>
      <c r="CQ21" s="339"/>
      <c r="CR21" s="340"/>
      <c r="CS21" s="340"/>
      <c r="CT21" s="340"/>
      <c r="CU21" s="340"/>
      <c r="CV21" s="340"/>
      <c r="CW21" s="340"/>
      <c r="CX21" s="524"/>
      <c r="CY21" s="408"/>
      <c r="CZ21" s="409"/>
      <c r="DA21" s="409"/>
      <c r="DB21" s="409"/>
      <c r="DC21" s="410"/>
      <c r="DD21" s="410"/>
      <c r="DE21" s="410"/>
      <c r="DF21" s="461"/>
    </row>
    <row r="22" ht="19.5" customHeight="1" spans="1:110">
      <c r="A22" s="201"/>
      <c r="B22" s="201"/>
      <c r="C22" s="212" t="s">
        <v>16</v>
      </c>
      <c r="D22" s="213"/>
      <c r="E22" s="213"/>
      <c r="F22" s="213" t="str">
        <f>IF(C20="ここに","",VLOOKUP(C20,登録ナンバー!$A$1:$D$620,4,0))</f>
        <v>プラチナ</v>
      </c>
      <c r="G22" s="213"/>
      <c r="H22" s="213"/>
      <c r="I22" s="213"/>
      <c r="J22" s="213"/>
      <c r="K22" s="221"/>
      <c r="L22" s="221" t="s">
        <v>16</v>
      </c>
      <c r="M22" s="221"/>
      <c r="N22" s="221"/>
      <c r="O22" s="241" t="str">
        <f>IF(L20="ここに","",VLOOKUP(L20,登録ナンバー!$A$1:$D$620,4,0))</f>
        <v>プラチナ</v>
      </c>
      <c r="P22" s="241"/>
      <c r="Q22" s="241"/>
      <c r="R22" s="241"/>
      <c r="S22" s="281"/>
      <c r="T22" s="196"/>
      <c r="U22" s="196"/>
      <c r="V22" s="196"/>
      <c r="W22" s="196"/>
      <c r="X22" s="206"/>
      <c r="Y22" s="206"/>
      <c r="Z22" s="206"/>
      <c r="AA22" s="262"/>
      <c r="AB22" s="261"/>
      <c r="AC22" s="196"/>
      <c r="AD22" s="196"/>
      <c r="AE22" s="196"/>
      <c r="AF22" s="196"/>
      <c r="AG22" s="196"/>
      <c r="AH22" s="196"/>
      <c r="AI22" s="260"/>
      <c r="AJ22" s="362"/>
      <c r="AK22" s="363"/>
      <c r="AL22" s="363"/>
      <c r="AM22" s="363"/>
      <c r="AN22" s="363"/>
      <c r="AO22" s="363"/>
      <c r="AP22" s="363"/>
      <c r="AQ22" s="418"/>
      <c r="AR22" s="425" t="str">
        <f>IF(OR(COUNTIF(AS12:AU21,2)=3,COUNTIF(AS12:AU21,1)=3),(AB23+T23)/(T23+AF20+X20+AB23),"")</f>
        <v/>
      </c>
      <c r="AS22" s="426"/>
      <c r="AT22" s="426"/>
      <c r="AU22" s="426"/>
      <c r="AV22" s="427">
        <f>IF(AR22&lt;&gt;"",RANK(AR22,AR14:AR27),RANK(AS20,AS12:AU25))</f>
        <v>3</v>
      </c>
      <c r="AW22" s="427"/>
      <c r="AX22" s="427"/>
      <c r="AY22" s="463"/>
      <c r="AZ22" s="463"/>
      <c r="BA22" s="201"/>
      <c r="BB22" s="212" t="s">
        <v>16</v>
      </c>
      <c r="BC22" s="213"/>
      <c r="BD22" s="213"/>
      <c r="BE22" s="219" t="s">
        <v>17</v>
      </c>
      <c r="BF22" s="219"/>
      <c r="BG22" s="219"/>
      <c r="BH22" s="219"/>
      <c r="BI22" s="219"/>
      <c r="BJ22" s="220"/>
      <c r="BK22" s="220" t="s">
        <v>16</v>
      </c>
      <c r="BL22" s="220"/>
      <c r="BM22" s="220"/>
      <c r="BN22" s="219" t="s">
        <v>17</v>
      </c>
      <c r="BO22" s="219"/>
      <c r="BP22" s="219"/>
      <c r="BQ22" s="219"/>
      <c r="BR22" s="480"/>
      <c r="BS22" s="481"/>
      <c r="BT22" s="274"/>
      <c r="BU22" s="274"/>
      <c r="BV22" s="274"/>
      <c r="BW22" s="274"/>
      <c r="BX22" s="274"/>
      <c r="BY22" s="274"/>
      <c r="BZ22" s="326"/>
      <c r="CA22" s="481"/>
      <c r="CB22" s="274"/>
      <c r="CC22" s="274"/>
      <c r="CD22" s="274"/>
      <c r="CE22" s="274"/>
      <c r="CF22" s="274"/>
      <c r="CG22" s="274"/>
      <c r="CH22" s="326"/>
      <c r="CI22" s="498"/>
      <c r="CJ22" s="499"/>
      <c r="CK22" s="499"/>
      <c r="CL22" s="499"/>
      <c r="CM22" s="499"/>
      <c r="CN22" s="499"/>
      <c r="CO22" s="499"/>
      <c r="CP22" s="507"/>
      <c r="CQ22" s="339"/>
      <c r="CR22" s="340"/>
      <c r="CS22" s="359"/>
      <c r="CT22" s="340"/>
      <c r="CU22" s="340"/>
      <c r="CV22" s="340"/>
      <c r="CW22" s="340"/>
      <c r="CX22" s="524"/>
      <c r="CY22" s="412" t="str">
        <f>IF(OR(COUNTIF(CZ12:DB25,2)=3,COUNTIF(CZ12:DB25,1)=3),(CA23+CQ23+BS23)/(BS23+CE20+BW20+CV20+CQ23+CA23),"")</f>
        <v/>
      </c>
      <c r="CZ22" s="431"/>
      <c r="DA22" s="431"/>
      <c r="DB22" s="431"/>
      <c r="DC22" s="413">
        <f>IF(CY22&lt;&gt;"",RANK(CY22,CY14:CY27),RANK(CZ20,CZ12:DB25))</f>
        <v>2</v>
      </c>
      <c r="DD22" s="413"/>
      <c r="DE22" s="413"/>
      <c r="DF22" s="462"/>
    </row>
    <row r="23" ht="2.25" hidden="1" customHeight="1" spans="2:110">
      <c r="B23" s="201"/>
      <c r="C23" s="215"/>
      <c r="D23" s="216"/>
      <c r="E23" s="216"/>
      <c r="F23" s="221"/>
      <c r="G23" s="221"/>
      <c r="H23" s="221"/>
      <c r="I23" s="221"/>
      <c r="J23" s="221"/>
      <c r="K23" s="221"/>
      <c r="L23" s="216"/>
      <c r="M23" s="216"/>
      <c r="N23" s="216"/>
      <c r="O23" s="221"/>
      <c r="P23" s="221"/>
      <c r="Q23" s="221"/>
      <c r="R23" s="282"/>
      <c r="S23" s="283"/>
      <c r="T23" s="284">
        <f>IF(T20="⑦","7",IF(T20="⑥","6",T20))</f>
        <v>0</v>
      </c>
      <c r="AA23" s="333"/>
      <c r="AB23" s="284">
        <f>IF(AB20="⑦","7",IF(AB20="⑥","6",AB20))</f>
        <v>1</v>
      </c>
      <c r="AJ23" s="364"/>
      <c r="AK23" s="365"/>
      <c r="AL23" s="365"/>
      <c r="AM23" s="365"/>
      <c r="AN23" s="365"/>
      <c r="AO23" s="365"/>
      <c r="AP23" s="365"/>
      <c r="AQ23" s="428"/>
      <c r="AR23" s="425"/>
      <c r="AS23" s="426"/>
      <c r="AT23" s="426"/>
      <c r="AU23" s="426"/>
      <c r="AV23" s="427"/>
      <c r="AW23" s="427"/>
      <c r="AX23" s="427"/>
      <c r="AY23" s="463"/>
      <c r="AZ23" s="463"/>
      <c r="BA23" s="201"/>
      <c r="BB23" s="215"/>
      <c r="BC23" s="216"/>
      <c r="BD23" s="216"/>
      <c r="BE23" s="220"/>
      <c r="BF23" s="220"/>
      <c r="BG23" s="220"/>
      <c r="BH23" s="220"/>
      <c r="BI23" s="220"/>
      <c r="BJ23" s="220"/>
      <c r="BK23" s="238"/>
      <c r="BL23" s="238"/>
      <c r="BM23" s="238"/>
      <c r="BN23" s="220"/>
      <c r="BO23" s="220"/>
      <c r="BP23" s="220"/>
      <c r="BQ23" s="482"/>
      <c r="BR23" s="483"/>
      <c r="BS23" s="484">
        <f>IF(BS20="⑦","7",IF(BS20="⑥","6",BS20))</f>
        <v>1</v>
      </c>
      <c r="BT23" s="468"/>
      <c r="BU23" s="468"/>
      <c r="BV23" s="468"/>
      <c r="BW23" s="468"/>
      <c r="BX23" s="468"/>
      <c r="BY23" s="468"/>
      <c r="BZ23" s="487"/>
      <c r="CA23" s="484" t="str">
        <f>IF(CA20="⑦","7",IF(CA20="⑥","6",CA20))</f>
        <v>6</v>
      </c>
      <c r="CB23" s="468"/>
      <c r="CC23" s="468"/>
      <c r="CD23" s="468"/>
      <c r="CE23" s="468"/>
      <c r="CF23" s="468"/>
      <c r="CG23" s="468"/>
      <c r="CH23" s="468"/>
      <c r="CI23" s="500"/>
      <c r="CJ23" s="501"/>
      <c r="CK23" s="501"/>
      <c r="CL23" s="501"/>
      <c r="CM23" s="501"/>
      <c r="CN23" s="501"/>
      <c r="CO23" s="501"/>
      <c r="CP23" s="508"/>
      <c r="CQ23" s="277" t="str">
        <f>IF(CQ20="⑦","7",IF(CQ20="⑥","6",CQ20))</f>
        <v>6</v>
      </c>
      <c r="CR23" s="277"/>
      <c r="CS23" s="277"/>
      <c r="CT23" s="277"/>
      <c r="CU23" s="277"/>
      <c r="CV23" s="277"/>
      <c r="CW23" s="277"/>
      <c r="CX23" s="525"/>
      <c r="CY23" s="415"/>
      <c r="CZ23" s="432"/>
      <c r="DA23" s="432"/>
      <c r="DB23" s="432"/>
      <c r="DC23" s="417"/>
      <c r="DD23" s="417"/>
      <c r="DE23" s="417"/>
      <c r="DF23" s="464"/>
    </row>
    <row r="24" ht="12" customHeight="1" spans="3:110">
      <c r="C24" s="222"/>
      <c r="D24" s="222"/>
      <c r="E24" s="222"/>
      <c r="F24" s="222"/>
      <c r="G24" s="222"/>
      <c r="H24" s="222"/>
      <c r="I24" s="242"/>
      <c r="J24" s="242"/>
      <c r="K24" s="243"/>
      <c r="L24" s="244"/>
      <c r="M24" s="244"/>
      <c r="N24" s="244"/>
      <c r="O24" s="244"/>
      <c r="P24" s="244"/>
      <c r="Q24" s="244"/>
      <c r="R24" s="244"/>
      <c r="S24" s="243"/>
      <c r="T24" s="244"/>
      <c r="U24" s="244"/>
      <c r="V24" s="244"/>
      <c r="W24" s="244"/>
      <c r="X24" s="244"/>
      <c r="Y24" s="244"/>
      <c r="Z24" s="244"/>
      <c r="AA24" s="334"/>
      <c r="AB24" s="334"/>
      <c r="AC24" s="334"/>
      <c r="AD24" s="334"/>
      <c r="AE24" s="334"/>
      <c r="AF24" s="334"/>
      <c r="AG24" s="334"/>
      <c r="AH24" s="334"/>
      <c r="AI24" s="366"/>
      <c r="AJ24" s="366"/>
      <c r="AK24" s="366"/>
      <c r="AL24" s="366"/>
      <c r="AM24" s="367"/>
      <c r="AN24" s="367"/>
      <c r="AO24" s="367"/>
      <c r="AP24" s="367"/>
      <c r="AQ24" s="427"/>
      <c r="AR24" s="429"/>
      <c r="AS24" s="429"/>
      <c r="AT24" s="430"/>
      <c r="AU24" s="430"/>
      <c r="AV24" s="429"/>
      <c r="AW24" s="429"/>
      <c r="AX24" s="429"/>
      <c r="AY24" s="429"/>
      <c r="AZ24" s="427"/>
      <c r="BA24" s="208">
        <f>DC26</f>
        <v>4</v>
      </c>
      <c r="BB24" s="209" t="s">
        <v>26</v>
      </c>
      <c r="BC24" s="210"/>
      <c r="BD24" s="210"/>
      <c r="BE24" s="209" t="str">
        <f>IF(BB24="ここに","",VLOOKUP(BB24,登録ナンバー!$A$1:$C$620,2,0))</f>
        <v>谷口</v>
      </c>
      <c r="BF24" s="210"/>
      <c r="BG24" s="210"/>
      <c r="BH24" s="210"/>
      <c r="BI24" s="210"/>
      <c r="BJ24" s="221" t="s">
        <v>9</v>
      </c>
      <c r="BK24" s="210" t="s">
        <v>27</v>
      </c>
      <c r="BL24" s="210"/>
      <c r="BM24" s="210"/>
      <c r="BN24" s="210" t="str">
        <f>IF(BK24="ここに","",VLOOKUP(BK24,登録ナンバー!$A$1:$C$620,2,0))</f>
        <v>関塚</v>
      </c>
      <c r="BO24" s="210"/>
      <c r="BP24" s="210"/>
      <c r="BQ24" s="210"/>
      <c r="BR24" s="475"/>
      <c r="BS24" s="294">
        <v>4</v>
      </c>
      <c r="BT24" s="280"/>
      <c r="BU24" s="280"/>
      <c r="BV24" s="280" t="s">
        <v>12</v>
      </c>
      <c r="BW24" s="280">
        <v>6</v>
      </c>
      <c r="BX24" s="280"/>
      <c r="BY24" s="280"/>
      <c r="BZ24" s="332"/>
      <c r="CA24" s="294">
        <v>1</v>
      </c>
      <c r="CB24" s="280"/>
      <c r="CC24" s="280"/>
      <c r="CD24" s="280" t="s">
        <v>12</v>
      </c>
      <c r="CE24" s="280">
        <v>6</v>
      </c>
      <c r="CF24" s="280"/>
      <c r="CG24" s="280"/>
      <c r="CH24" s="332"/>
      <c r="CI24" s="294">
        <v>4</v>
      </c>
      <c r="CJ24" s="280"/>
      <c r="CK24" s="280"/>
      <c r="CL24" s="280" t="s">
        <v>12</v>
      </c>
      <c r="CM24" s="280">
        <v>6</v>
      </c>
      <c r="CN24" s="280"/>
      <c r="CO24" s="280"/>
      <c r="CP24" s="332"/>
      <c r="CQ24" s="360"/>
      <c r="CR24" s="361"/>
      <c r="CS24" s="361"/>
      <c r="CT24" s="361"/>
      <c r="CU24" s="361"/>
      <c r="CV24" s="361"/>
      <c r="CW24" s="361"/>
      <c r="CX24" s="526"/>
      <c r="CY24" s="419" t="str">
        <f>IF(COUNTIF(CZ12:DB25,1)=2,"直接対決","")</f>
        <v/>
      </c>
      <c r="CZ24" s="420">
        <f>COUNTIF(BS24:CP25,"⑥")+COUNTIF(BS24:CP25,"⑦")</f>
        <v>0</v>
      </c>
      <c r="DA24" s="420"/>
      <c r="DB24" s="420"/>
      <c r="DC24" s="421">
        <f>IF(CA12="","",3-CZ24)</f>
        <v>3</v>
      </c>
      <c r="DD24" s="421"/>
      <c r="DE24" s="421"/>
      <c r="DF24" s="465"/>
    </row>
    <row r="25" ht="12" customHeight="1" spans="3:110"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207"/>
      <c r="BB25" s="212"/>
      <c r="BC25" s="213"/>
      <c r="BD25" s="213"/>
      <c r="BE25" s="212"/>
      <c r="BF25" s="213"/>
      <c r="BG25" s="213"/>
      <c r="BH25" s="213"/>
      <c r="BI25" s="213"/>
      <c r="BJ25" s="221"/>
      <c r="BK25" s="213"/>
      <c r="BL25" s="213"/>
      <c r="BM25" s="213"/>
      <c r="BN25" s="213"/>
      <c r="BO25" s="213"/>
      <c r="BP25" s="213"/>
      <c r="BQ25" s="213"/>
      <c r="BR25" s="476"/>
      <c r="BS25" s="261"/>
      <c r="BT25" s="196"/>
      <c r="BU25" s="196"/>
      <c r="BV25" s="196"/>
      <c r="BW25" s="196"/>
      <c r="BX25" s="196"/>
      <c r="BY25" s="196"/>
      <c r="BZ25" s="260"/>
      <c r="CA25" s="261"/>
      <c r="CB25" s="196"/>
      <c r="CC25" s="196"/>
      <c r="CD25" s="196"/>
      <c r="CE25" s="196"/>
      <c r="CF25" s="196"/>
      <c r="CG25" s="196"/>
      <c r="CH25" s="260"/>
      <c r="CI25" s="261"/>
      <c r="CJ25" s="196"/>
      <c r="CK25" s="196"/>
      <c r="CL25" s="196"/>
      <c r="CM25" s="196"/>
      <c r="CN25" s="196"/>
      <c r="CO25" s="196"/>
      <c r="CP25" s="260"/>
      <c r="CQ25" s="362"/>
      <c r="CR25" s="363"/>
      <c r="CS25" s="363"/>
      <c r="CT25" s="363"/>
      <c r="CU25" s="363"/>
      <c r="CV25" s="363"/>
      <c r="CW25" s="363"/>
      <c r="CX25" s="527"/>
      <c r="CY25" s="422"/>
      <c r="CZ25" s="423"/>
      <c r="DA25" s="423"/>
      <c r="DB25" s="423"/>
      <c r="DC25" s="424"/>
      <c r="DD25" s="424"/>
      <c r="DE25" s="424"/>
      <c r="DF25" s="456"/>
    </row>
    <row r="26" ht="21.75" customHeight="1" spans="3:110">
      <c r="C26" s="196" t="s">
        <v>28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201"/>
      <c r="BB26" s="212" t="s">
        <v>16</v>
      </c>
      <c r="BC26" s="213"/>
      <c r="BD26" s="213"/>
      <c r="BE26" s="212" t="str">
        <f>IF(BB24="ここに","",VLOOKUP(BB24,登録ナンバー!$A$1:$D$620,4,0))</f>
        <v>プラチナ</v>
      </c>
      <c r="BF26" s="213"/>
      <c r="BG26" s="213"/>
      <c r="BH26" s="213"/>
      <c r="BI26" s="213"/>
      <c r="BJ26" s="221"/>
      <c r="BK26" s="221" t="s">
        <v>16</v>
      </c>
      <c r="BL26" s="221"/>
      <c r="BM26" s="221"/>
      <c r="BN26" s="213" t="str">
        <f>IF(BK24="ここに","",VLOOKUP(BK24,登録ナンバー!$A$1:$D$620,4,0))</f>
        <v>プラチナ</v>
      </c>
      <c r="BO26" s="213"/>
      <c r="BP26" s="213"/>
      <c r="BQ26" s="213"/>
      <c r="BR26" s="476"/>
      <c r="BS26" s="485"/>
      <c r="BT26" s="223"/>
      <c r="BU26" s="223"/>
      <c r="BV26" s="196"/>
      <c r="BW26" s="223"/>
      <c r="BX26" s="223"/>
      <c r="BY26" s="223"/>
      <c r="BZ26" s="488"/>
      <c r="CA26" s="485"/>
      <c r="CB26" s="223"/>
      <c r="CC26" s="223"/>
      <c r="CD26" s="196"/>
      <c r="CE26" s="223"/>
      <c r="CF26" s="223"/>
      <c r="CG26" s="223"/>
      <c r="CH26" s="488"/>
      <c r="CI26" s="485"/>
      <c r="CJ26" s="223"/>
      <c r="CK26" s="223"/>
      <c r="CL26" s="223"/>
      <c r="CM26" s="223"/>
      <c r="CN26" s="223"/>
      <c r="CO26" s="223"/>
      <c r="CP26" s="488"/>
      <c r="CQ26" s="362"/>
      <c r="CR26" s="363"/>
      <c r="CS26" s="363"/>
      <c r="CT26" s="363"/>
      <c r="CU26" s="363"/>
      <c r="CV26" s="363"/>
      <c r="CW26" s="363"/>
      <c r="CX26" s="527"/>
      <c r="CY26" s="425" t="str">
        <f>IF(OR(COUNTIF(CZ12:DB25,2)=3,COUNTIF(CZ12:DB25,1)=3),(CA27+CI27+BS27)/(CA27+CI27+CE24+CM24+BW24+BS27),"")</f>
        <v/>
      </c>
      <c r="CZ26" s="426"/>
      <c r="DA26" s="426"/>
      <c r="DB26" s="426"/>
      <c r="DC26" s="427">
        <f>IF(CY26&lt;&gt;"",RANK(CY26,CY14:CY27),RANK(CZ24,CZ12:DB25))</f>
        <v>4</v>
      </c>
      <c r="DD26" s="427"/>
      <c r="DE26" s="427"/>
      <c r="DF26" s="463"/>
    </row>
    <row r="27" ht="6" hidden="1" customHeight="1" spans="3:110"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196"/>
      <c r="BA27" s="201"/>
      <c r="BB27" s="215"/>
      <c r="BC27" s="216"/>
      <c r="BD27" s="216"/>
      <c r="BE27" s="221"/>
      <c r="BF27" s="221"/>
      <c r="BG27" s="221"/>
      <c r="BH27" s="221"/>
      <c r="BI27" s="221"/>
      <c r="BJ27" s="221"/>
      <c r="BK27" s="216"/>
      <c r="BL27" s="216"/>
      <c r="BM27" s="216"/>
      <c r="BN27" s="221"/>
      <c r="BO27" s="221"/>
      <c r="BP27" s="221"/>
      <c r="BQ27" s="282"/>
      <c r="BR27" s="283"/>
      <c r="BS27" s="486">
        <f>IF(BS24="⑦","7",IF(BS24="⑥","6",BS24))</f>
        <v>4</v>
      </c>
      <c r="BT27" s="388"/>
      <c r="BU27" s="388"/>
      <c r="BV27" s="388"/>
      <c r="BW27" s="388"/>
      <c r="BX27" s="388"/>
      <c r="BY27" s="388"/>
      <c r="BZ27" s="489"/>
      <c r="CA27" s="486">
        <f>IF(CA24="⑦","7",IF(CA24="⑥","6",CA24))</f>
        <v>1</v>
      </c>
      <c r="CB27" s="388"/>
      <c r="CC27" s="388"/>
      <c r="CD27" s="388"/>
      <c r="CE27" s="388"/>
      <c r="CF27" s="388"/>
      <c r="CG27" s="388"/>
      <c r="CH27" s="489"/>
      <c r="CI27" s="486">
        <f>IF(CI24="⑦","7",IF(CI24="⑥","6",CI24))</f>
        <v>4</v>
      </c>
      <c r="CJ27" s="388"/>
      <c r="CK27" s="388"/>
      <c r="CL27" s="388"/>
      <c r="CM27" s="388"/>
      <c r="CN27" s="388"/>
      <c r="CO27" s="388"/>
      <c r="CP27" s="489"/>
      <c r="CQ27" s="362"/>
      <c r="CR27" s="363"/>
      <c r="CS27" s="363"/>
      <c r="CT27" s="363"/>
      <c r="CU27" s="363"/>
      <c r="CV27" s="363"/>
      <c r="CW27" s="363"/>
      <c r="CX27" s="527"/>
      <c r="CY27" s="528"/>
      <c r="CZ27" s="529"/>
      <c r="DA27" s="529"/>
      <c r="DB27" s="529"/>
      <c r="DC27" s="531"/>
      <c r="DD27" s="531"/>
      <c r="DE27" s="531"/>
      <c r="DF27" s="532"/>
    </row>
    <row r="28" ht="12" customHeight="1" spans="1:110">
      <c r="A28" s="201"/>
      <c r="C28" s="202" t="s">
        <v>29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58"/>
      <c r="T28" s="259" t="str">
        <f>F32</f>
        <v>小柳</v>
      </c>
      <c r="U28" s="203"/>
      <c r="V28" s="203"/>
      <c r="W28" s="203"/>
      <c r="X28" s="203"/>
      <c r="Y28" s="203"/>
      <c r="Z28" s="203"/>
      <c r="AA28" s="258"/>
      <c r="AB28" s="259" t="str">
        <f>F36</f>
        <v>山田</v>
      </c>
      <c r="AC28" s="203"/>
      <c r="AD28" s="203"/>
      <c r="AE28" s="203"/>
      <c r="AF28" s="203"/>
      <c r="AG28" s="203"/>
      <c r="AH28" s="203"/>
      <c r="AI28" s="258"/>
      <c r="AJ28" s="259" t="str">
        <f>F40</f>
        <v>羽田</v>
      </c>
      <c r="AK28" s="203"/>
      <c r="AL28" s="203"/>
      <c r="AM28" s="203"/>
      <c r="AN28" s="203"/>
      <c r="AO28" s="203"/>
      <c r="AP28" s="203"/>
      <c r="AQ28" s="386"/>
      <c r="AR28" s="387" t="str">
        <f>IF(AR34&lt;&gt;"","取得","")</f>
        <v/>
      </c>
      <c r="AS28" s="388"/>
      <c r="AT28" s="203" t="s">
        <v>5</v>
      </c>
      <c r="AU28" s="203"/>
      <c r="AV28" s="203"/>
      <c r="AW28" s="203"/>
      <c r="AX28" s="203"/>
      <c r="AY28" s="450"/>
      <c r="AZ28" s="196"/>
      <c r="BB28" s="203"/>
      <c r="BC28" s="334"/>
      <c r="BD28" s="334"/>
      <c r="BE28" s="334"/>
      <c r="BF28" s="334"/>
      <c r="BG28" s="334"/>
      <c r="BH28" s="334"/>
      <c r="BI28" s="334"/>
      <c r="BJ28" s="243"/>
      <c r="BK28" s="244"/>
      <c r="BL28" s="244"/>
      <c r="BM28" s="244"/>
      <c r="BN28" s="244"/>
      <c r="BO28" s="244"/>
      <c r="BP28" s="244"/>
      <c r="BQ28" s="244"/>
      <c r="BR28" s="243"/>
      <c r="BS28" s="244"/>
      <c r="BT28" s="244"/>
      <c r="BU28" s="244"/>
      <c r="BV28" s="244"/>
      <c r="BW28" s="244"/>
      <c r="BX28" s="244"/>
      <c r="BY28" s="244"/>
      <c r="BZ28" s="334"/>
      <c r="CA28" s="334"/>
      <c r="CB28" s="334"/>
      <c r="CC28" s="334"/>
      <c r="CD28" s="334"/>
      <c r="CE28" s="334"/>
      <c r="CF28" s="334"/>
      <c r="CG28" s="334"/>
      <c r="CH28" s="366"/>
      <c r="CI28" s="366"/>
      <c r="CJ28" s="366"/>
      <c r="CK28" s="366"/>
      <c r="CL28" s="367"/>
      <c r="CM28" s="367"/>
      <c r="CN28" s="367"/>
      <c r="CO28" s="367"/>
      <c r="CP28" s="388"/>
      <c r="CQ28" s="388"/>
      <c r="CR28" s="388"/>
      <c r="CS28" s="388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388"/>
      <c r="DE28" s="388"/>
      <c r="DF28" s="388"/>
    </row>
    <row r="29" ht="12" customHeight="1" spans="1:93">
      <c r="A29" s="201"/>
      <c r="C29" s="204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260"/>
      <c r="T29" s="261"/>
      <c r="U29" s="196"/>
      <c r="V29" s="196"/>
      <c r="W29" s="196"/>
      <c r="X29" s="196"/>
      <c r="Y29" s="196"/>
      <c r="Z29" s="196"/>
      <c r="AA29" s="260"/>
      <c r="AB29" s="261"/>
      <c r="AC29" s="196"/>
      <c r="AD29" s="196"/>
      <c r="AE29" s="196"/>
      <c r="AF29" s="196"/>
      <c r="AG29" s="196"/>
      <c r="AH29" s="196"/>
      <c r="AI29" s="260"/>
      <c r="AJ29" s="261"/>
      <c r="AK29" s="196"/>
      <c r="AL29" s="196"/>
      <c r="AM29" s="196"/>
      <c r="AN29" s="196"/>
      <c r="AO29" s="196"/>
      <c r="AP29" s="196"/>
      <c r="AQ29" s="389"/>
      <c r="AR29" s="390"/>
      <c r="AT29" s="196"/>
      <c r="AU29" s="196"/>
      <c r="AV29" s="196"/>
      <c r="AW29" s="196"/>
      <c r="AX29" s="196"/>
      <c r="AY29" s="207"/>
      <c r="AZ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368"/>
      <c r="CI29" s="368"/>
      <c r="CJ29" s="368"/>
      <c r="CK29" s="368"/>
      <c r="CL29" s="368"/>
      <c r="CM29" s="368"/>
      <c r="CN29" s="368"/>
      <c r="CO29" s="368"/>
    </row>
    <row r="30" ht="12" customHeight="1" spans="1:110">
      <c r="A30" s="201"/>
      <c r="C30" s="204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260"/>
      <c r="T30" s="261" t="str">
        <f>O32</f>
        <v>中野</v>
      </c>
      <c r="U30" s="196"/>
      <c r="V30" s="196"/>
      <c r="W30" s="196"/>
      <c r="X30" s="196"/>
      <c r="Y30" s="196"/>
      <c r="Z30" s="196"/>
      <c r="AA30" s="260"/>
      <c r="AB30" s="261" t="str">
        <f>O36</f>
        <v>堀部</v>
      </c>
      <c r="AC30" s="196"/>
      <c r="AD30" s="196"/>
      <c r="AE30" s="196"/>
      <c r="AF30" s="196"/>
      <c r="AG30" s="196"/>
      <c r="AH30" s="196"/>
      <c r="AI30" s="196"/>
      <c r="AJ30" s="261" t="str">
        <f>O40</f>
        <v>高田</v>
      </c>
      <c r="AK30" s="196"/>
      <c r="AL30" s="196"/>
      <c r="AM30" s="196"/>
      <c r="AN30" s="196"/>
      <c r="AO30" s="196"/>
      <c r="AP30" s="196"/>
      <c r="AQ30" s="260"/>
      <c r="AR30" s="390" t="str">
        <f>IF(AR34&lt;&gt;"","ゲーム率","")</f>
        <v/>
      </c>
      <c r="AS30" s="196"/>
      <c r="AT30" s="196" t="s">
        <v>7</v>
      </c>
      <c r="AU30" s="196"/>
      <c r="AV30" s="196"/>
      <c r="AW30" s="196"/>
      <c r="AX30" s="196"/>
      <c r="AY30" s="207"/>
      <c r="AZ30" s="196"/>
      <c r="BB30" s="448" t="s">
        <v>30</v>
      </c>
      <c r="BC30" s="448"/>
      <c r="BD30" s="448"/>
      <c r="BE30" s="448"/>
      <c r="BF30" s="448"/>
      <c r="BG30" s="448"/>
      <c r="BH30" s="448"/>
      <c r="BI30" s="448"/>
      <c r="BJ30" s="448"/>
      <c r="BK30" s="448"/>
      <c r="BL30" s="448"/>
      <c r="BM30" s="448"/>
      <c r="BN30" s="448"/>
      <c r="BO30" s="448"/>
      <c r="BP30" s="448"/>
      <c r="BQ30" s="448"/>
      <c r="BR30" s="448"/>
      <c r="BS30" s="448"/>
      <c r="BT30" s="448"/>
      <c r="BU30" s="448"/>
      <c r="BV30" s="448"/>
      <c r="BW30" s="448"/>
      <c r="BX30" s="448"/>
      <c r="BY30" s="448"/>
      <c r="BZ30" s="448"/>
      <c r="CA30" s="448"/>
      <c r="CB30" s="448"/>
      <c r="CC30" s="448"/>
      <c r="CD30" s="448"/>
      <c r="CE30" s="448"/>
      <c r="CF30" s="448"/>
      <c r="CG30" s="448"/>
      <c r="CH30" s="448"/>
      <c r="CI30" s="448"/>
      <c r="CJ30" s="448"/>
      <c r="CK30" s="448"/>
      <c r="CL30" s="448"/>
      <c r="CM30" s="448"/>
      <c r="CN30" s="448"/>
      <c r="CO30" s="448"/>
      <c r="CP30" s="448"/>
      <c r="CQ30" s="448"/>
      <c r="CR30" s="448"/>
      <c r="CS30" s="448"/>
      <c r="CT30" s="448"/>
      <c r="CU30" s="448"/>
      <c r="CV30" s="448"/>
      <c r="CW30" s="448"/>
      <c r="CX30" s="448"/>
      <c r="CY30" s="448"/>
      <c r="CZ30" s="448"/>
      <c r="DA30" s="448"/>
      <c r="DB30" s="448"/>
      <c r="DC30" s="448"/>
      <c r="DD30" s="448"/>
      <c r="DE30" s="448"/>
      <c r="DF30" s="448"/>
    </row>
    <row r="31" ht="12" customHeight="1" spans="1:110">
      <c r="A31" s="201"/>
      <c r="C31" s="205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62"/>
      <c r="T31" s="263"/>
      <c r="U31" s="206"/>
      <c r="V31" s="206"/>
      <c r="W31" s="206"/>
      <c r="X31" s="206"/>
      <c r="Y31" s="206"/>
      <c r="Z31" s="206"/>
      <c r="AA31" s="262"/>
      <c r="AB31" s="263"/>
      <c r="AC31" s="206"/>
      <c r="AD31" s="206"/>
      <c r="AE31" s="206"/>
      <c r="AF31" s="206"/>
      <c r="AG31" s="206"/>
      <c r="AH31" s="206"/>
      <c r="AI31" s="206"/>
      <c r="AJ31" s="263"/>
      <c r="AK31" s="206"/>
      <c r="AL31" s="206"/>
      <c r="AM31" s="206"/>
      <c r="AN31" s="206"/>
      <c r="AO31" s="206"/>
      <c r="AP31" s="206"/>
      <c r="AQ31" s="262"/>
      <c r="AR31" s="391"/>
      <c r="AS31" s="206"/>
      <c r="AT31" s="206"/>
      <c r="AU31" s="206"/>
      <c r="AV31" s="206"/>
      <c r="AW31" s="206"/>
      <c r="AX31" s="206"/>
      <c r="AY31" s="452"/>
      <c r="AZ31" s="196"/>
      <c r="BB31" s="449"/>
      <c r="BC31" s="449"/>
      <c r="BD31" s="449"/>
      <c r="BE31" s="449"/>
      <c r="BF31" s="449"/>
      <c r="BG31" s="449"/>
      <c r="BH31" s="449"/>
      <c r="BI31" s="449"/>
      <c r="BJ31" s="449"/>
      <c r="BK31" s="449"/>
      <c r="BL31" s="449"/>
      <c r="BM31" s="449"/>
      <c r="BN31" s="449"/>
      <c r="BO31" s="449"/>
      <c r="BP31" s="449"/>
      <c r="BQ31" s="449"/>
      <c r="BR31" s="449"/>
      <c r="BS31" s="449"/>
      <c r="BT31" s="449"/>
      <c r="BU31" s="449"/>
      <c r="BV31" s="449"/>
      <c r="BW31" s="449"/>
      <c r="BX31" s="449"/>
      <c r="BY31" s="449"/>
      <c r="BZ31" s="449"/>
      <c r="CA31" s="449"/>
      <c r="CB31" s="449"/>
      <c r="CC31" s="449"/>
      <c r="CD31" s="449"/>
      <c r="CE31" s="449"/>
      <c r="CF31" s="449"/>
      <c r="CG31" s="449"/>
      <c r="CH31" s="449"/>
      <c r="CI31" s="449"/>
      <c r="CJ31" s="449"/>
      <c r="CK31" s="449"/>
      <c r="CL31" s="449"/>
      <c r="CM31" s="449"/>
      <c r="CN31" s="449"/>
      <c r="CO31" s="449"/>
      <c r="CP31" s="449"/>
      <c r="CQ31" s="449"/>
      <c r="CR31" s="449"/>
      <c r="CS31" s="449"/>
      <c r="CT31" s="449"/>
      <c r="CU31" s="449"/>
      <c r="CV31" s="449"/>
      <c r="CW31" s="449"/>
      <c r="CX31" s="449"/>
      <c r="CY31" s="449"/>
      <c r="CZ31" s="449"/>
      <c r="DA31" s="449"/>
      <c r="DB31" s="449"/>
      <c r="DC31" s="449"/>
      <c r="DD31" s="449"/>
      <c r="DE31" s="449"/>
      <c r="DF31" s="449"/>
    </row>
    <row r="32" s="196" customFormat="1" ht="12" customHeight="1" spans="1:110">
      <c r="A32" s="207"/>
      <c r="B32" s="208">
        <f>AV34</f>
        <v>2</v>
      </c>
      <c r="C32" s="209" t="s">
        <v>14</v>
      </c>
      <c r="D32" s="210"/>
      <c r="E32" s="210"/>
      <c r="F32" s="218" t="s">
        <v>31</v>
      </c>
      <c r="G32" s="218"/>
      <c r="H32" s="218"/>
      <c r="I32" s="218"/>
      <c r="J32" s="218"/>
      <c r="K32" s="220" t="s">
        <v>9</v>
      </c>
      <c r="L32" s="218" t="s">
        <v>32</v>
      </c>
      <c r="M32" s="218"/>
      <c r="N32" s="218"/>
      <c r="O32" s="235" t="str">
        <f>IF(L32="ここに","",VLOOKUP(L32,登録ナンバー!$A$1:$C$620,2,0))</f>
        <v>中野</v>
      </c>
      <c r="P32" s="235"/>
      <c r="Q32" s="235"/>
      <c r="R32" s="235"/>
      <c r="S32" s="271"/>
      <c r="T32" s="285" t="str">
        <f>IF(AB32="","丸付き数字は試合順番","")</f>
        <v/>
      </c>
      <c r="U32" s="286"/>
      <c r="V32" s="286"/>
      <c r="W32" s="286"/>
      <c r="X32" s="286"/>
      <c r="Y32" s="286"/>
      <c r="Z32" s="286"/>
      <c r="AA32" s="335"/>
      <c r="AB32" s="336" t="s">
        <v>11</v>
      </c>
      <c r="AC32" s="337"/>
      <c r="AD32" s="337"/>
      <c r="AE32" s="337" t="s">
        <v>12</v>
      </c>
      <c r="AF32" s="337">
        <v>3</v>
      </c>
      <c r="AG32" s="337"/>
      <c r="AH32" s="337"/>
      <c r="AI32" s="369"/>
      <c r="AJ32" s="336">
        <v>2</v>
      </c>
      <c r="AK32" s="337"/>
      <c r="AL32" s="337"/>
      <c r="AM32" s="337" t="s">
        <v>12</v>
      </c>
      <c r="AN32" s="337">
        <v>6</v>
      </c>
      <c r="AO32" s="337"/>
      <c r="AP32" s="337"/>
      <c r="AQ32" s="369"/>
      <c r="AR32" s="405" t="str">
        <f>IF(COUNTIF(AS32:AU41,1)=2,"直接対決","")</f>
        <v/>
      </c>
      <c r="AS32" s="406">
        <f>COUNTIF(T32:AQ33,"⑥")+COUNTIF(T32:AQ33,"⑦")</f>
        <v>1</v>
      </c>
      <c r="AT32" s="406"/>
      <c r="AU32" s="406"/>
      <c r="AV32" s="407">
        <f>IF(AB32="","",2-AS32)</f>
        <v>1</v>
      </c>
      <c r="AW32" s="407"/>
      <c r="AX32" s="407"/>
      <c r="AY32" s="460"/>
      <c r="AZ32" s="454"/>
      <c r="BA32" s="198"/>
      <c r="BB32" s="204" t="s">
        <v>33</v>
      </c>
      <c r="BR32" s="260"/>
      <c r="BS32" s="259" t="str">
        <f>BE36</f>
        <v>今井</v>
      </c>
      <c r="BT32" s="203"/>
      <c r="BU32" s="203"/>
      <c r="BV32" s="203"/>
      <c r="BW32" s="203"/>
      <c r="BX32" s="203"/>
      <c r="BY32" s="203"/>
      <c r="BZ32" s="258"/>
      <c r="CA32" s="261" t="str">
        <f>BE40</f>
        <v>安田</v>
      </c>
      <c r="CI32" s="259" t="str">
        <f>BE44</f>
        <v>新屋</v>
      </c>
      <c r="CJ32" s="203"/>
      <c r="CK32" s="203"/>
      <c r="CL32" s="203"/>
      <c r="CM32" s="203"/>
      <c r="CN32" s="203"/>
      <c r="CO32" s="203"/>
      <c r="CP32" s="258"/>
      <c r="CQ32" s="259" t="str">
        <f>BE48</f>
        <v>樋山</v>
      </c>
      <c r="CR32" s="203"/>
      <c r="CS32" s="203"/>
      <c r="CT32" s="203"/>
      <c r="CU32" s="203"/>
      <c r="CV32" s="203"/>
      <c r="CW32" s="203"/>
      <c r="CX32" s="386"/>
      <c r="CY32" s="387" t="str">
        <f>IF(CY38&lt;&gt;"","取得","")</f>
        <v/>
      </c>
      <c r="CZ32" s="388"/>
      <c r="DA32" s="203" t="s">
        <v>5</v>
      </c>
      <c r="DB32" s="203"/>
      <c r="DC32" s="203"/>
      <c r="DD32" s="203"/>
      <c r="DE32" s="203"/>
      <c r="DF32" s="450"/>
    </row>
    <row r="33" s="196" customFormat="1" ht="12" customHeight="1" spans="1:110">
      <c r="A33" s="207"/>
      <c r="B33" s="208"/>
      <c r="C33" s="212"/>
      <c r="D33" s="213"/>
      <c r="E33" s="213"/>
      <c r="F33" s="219"/>
      <c r="G33" s="219"/>
      <c r="H33" s="219"/>
      <c r="I33" s="219"/>
      <c r="J33" s="219"/>
      <c r="K33" s="220"/>
      <c r="L33" s="219"/>
      <c r="M33" s="219"/>
      <c r="N33" s="219"/>
      <c r="O33" s="236"/>
      <c r="P33" s="236"/>
      <c r="Q33" s="236"/>
      <c r="R33" s="236"/>
      <c r="S33" s="273"/>
      <c r="T33" s="287"/>
      <c r="U33" s="288"/>
      <c r="V33" s="288"/>
      <c r="W33" s="288"/>
      <c r="X33" s="288"/>
      <c r="Y33" s="288"/>
      <c r="Z33" s="288"/>
      <c r="AA33" s="338"/>
      <c r="AB33" s="339"/>
      <c r="AC33" s="340"/>
      <c r="AD33" s="340"/>
      <c r="AE33" s="340"/>
      <c r="AF33" s="340"/>
      <c r="AG33" s="340"/>
      <c r="AH33" s="340"/>
      <c r="AI33" s="370"/>
      <c r="AJ33" s="339"/>
      <c r="AK33" s="340"/>
      <c r="AL33" s="340"/>
      <c r="AM33" s="340"/>
      <c r="AN33" s="340"/>
      <c r="AO33" s="340"/>
      <c r="AP33" s="340"/>
      <c r="AQ33" s="370"/>
      <c r="AR33" s="408"/>
      <c r="AS33" s="409"/>
      <c r="AT33" s="409"/>
      <c r="AU33" s="409"/>
      <c r="AV33" s="410"/>
      <c r="AW33" s="410"/>
      <c r="AX33" s="410"/>
      <c r="AY33" s="461"/>
      <c r="AZ33" s="454"/>
      <c r="BA33" s="198"/>
      <c r="BB33" s="204"/>
      <c r="BR33" s="260"/>
      <c r="BS33" s="261"/>
      <c r="BZ33" s="260"/>
      <c r="CA33" s="261"/>
      <c r="CI33" s="261"/>
      <c r="CP33" s="260"/>
      <c r="CQ33" s="261"/>
      <c r="CX33" s="389"/>
      <c r="CY33" s="390"/>
      <c r="CZ33" s="198"/>
      <c r="DF33" s="207"/>
    </row>
    <row r="34" ht="18.75" customHeight="1" spans="1:110">
      <c r="A34" s="201"/>
      <c r="C34" s="212" t="s">
        <v>16</v>
      </c>
      <c r="D34" s="213"/>
      <c r="E34" s="213"/>
      <c r="F34" s="219" t="s">
        <v>17</v>
      </c>
      <c r="G34" s="219"/>
      <c r="H34" s="219"/>
      <c r="I34" s="219"/>
      <c r="J34" s="219"/>
      <c r="K34" s="245"/>
      <c r="L34" s="245" t="s">
        <v>16</v>
      </c>
      <c r="M34" s="245"/>
      <c r="N34" s="245"/>
      <c r="O34" s="246" t="str">
        <f>IF(L32="ここに","",VLOOKUP(L32,登録ナンバー!$A$1:$D$620,4,0))</f>
        <v>プラチナ</v>
      </c>
      <c r="P34" s="237"/>
      <c r="Q34" s="237"/>
      <c r="R34" s="237"/>
      <c r="S34" s="273"/>
      <c r="T34" s="287"/>
      <c r="U34" s="288"/>
      <c r="V34" s="288"/>
      <c r="W34" s="288"/>
      <c r="X34" s="288"/>
      <c r="Y34" s="288"/>
      <c r="Z34" s="288"/>
      <c r="AA34" s="338"/>
      <c r="AB34" s="339"/>
      <c r="AC34" s="340"/>
      <c r="AD34" s="340"/>
      <c r="AE34" s="340"/>
      <c r="AF34" s="340"/>
      <c r="AG34" s="340"/>
      <c r="AH34" s="340"/>
      <c r="AI34" s="370"/>
      <c r="AJ34" s="339"/>
      <c r="AK34" s="340"/>
      <c r="AL34" s="340"/>
      <c r="AM34" s="340"/>
      <c r="AN34" s="340"/>
      <c r="AO34" s="340"/>
      <c r="AP34" s="340"/>
      <c r="AQ34" s="370"/>
      <c r="AR34" s="412" t="str">
        <f>IF(OR(COUNTIF(AS32:AU41,2)=3,COUNTIF(AS32:AU41,1)=3),(AB35+AJ35)/(AB35+AJ35+AF32+AN32),"")</f>
        <v/>
      </c>
      <c r="AS34" s="431"/>
      <c r="AT34" s="431"/>
      <c r="AU34" s="431"/>
      <c r="AV34" s="413">
        <f>IF(AR34&lt;&gt;"",RANK(AR34,AR34:AR47),RANK(AS32,AS32:AU45))</f>
        <v>2</v>
      </c>
      <c r="AW34" s="413"/>
      <c r="AX34" s="413"/>
      <c r="AY34" s="462"/>
      <c r="AZ34" s="458"/>
      <c r="BB34" s="204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260"/>
      <c r="BS34" s="261" t="str">
        <f>BN36</f>
        <v>鈴木</v>
      </c>
      <c r="BT34" s="196"/>
      <c r="BU34" s="196"/>
      <c r="BV34" s="196"/>
      <c r="BW34" s="196"/>
      <c r="BX34" s="196"/>
      <c r="BY34" s="196"/>
      <c r="BZ34" s="260"/>
      <c r="CA34" s="261" t="str">
        <f>BN40</f>
        <v>吉田</v>
      </c>
      <c r="CB34" s="196"/>
      <c r="CC34" s="196"/>
      <c r="CD34" s="196"/>
      <c r="CE34" s="196"/>
      <c r="CF34" s="196"/>
      <c r="CG34" s="196"/>
      <c r="CH34" s="196"/>
      <c r="CI34" s="261" t="str">
        <f>BN44</f>
        <v>山形</v>
      </c>
      <c r="CJ34" s="196"/>
      <c r="CK34" s="196"/>
      <c r="CL34" s="196"/>
      <c r="CM34" s="196"/>
      <c r="CN34" s="196"/>
      <c r="CO34" s="196"/>
      <c r="CP34" s="260"/>
      <c r="CQ34" s="196" t="str">
        <f>BN48</f>
        <v>前田</v>
      </c>
      <c r="CR34" s="196"/>
      <c r="CS34" s="196"/>
      <c r="CT34" s="196"/>
      <c r="CU34" s="196"/>
      <c r="CV34" s="196"/>
      <c r="CW34" s="196"/>
      <c r="CX34" s="389"/>
      <c r="CY34" s="390" t="str">
        <f>IF(CY38&lt;&gt;"","ゲーム率","")</f>
        <v/>
      </c>
      <c r="CZ34" s="196"/>
      <c r="DA34" s="196" t="s">
        <v>7</v>
      </c>
      <c r="DB34" s="196"/>
      <c r="DC34" s="196"/>
      <c r="DD34" s="196"/>
      <c r="DE34" s="196"/>
      <c r="DF34" s="207"/>
    </row>
    <row r="35" ht="5.25" hidden="1" customHeight="1" spans="1:110">
      <c r="A35" s="201"/>
      <c r="C35" s="215"/>
      <c r="D35" s="216"/>
      <c r="E35" s="216"/>
      <c r="F35" s="220"/>
      <c r="G35" s="220"/>
      <c r="H35" s="220"/>
      <c r="I35" s="220"/>
      <c r="J35" s="219"/>
      <c r="K35" s="220"/>
      <c r="L35" s="219"/>
      <c r="M35" s="219"/>
      <c r="N35" s="219"/>
      <c r="O35" s="237"/>
      <c r="P35" s="237"/>
      <c r="Q35" s="237"/>
      <c r="R35" s="289"/>
      <c r="S35" s="290"/>
      <c r="T35" s="291"/>
      <c r="U35" s="292"/>
      <c r="V35" s="292"/>
      <c r="W35" s="292"/>
      <c r="X35" s="292"/>
      <c r="Y35" s="292"/>
      <c r="Z35" s="292"/>
      <c r="AA35" s="341"/>
      <c r="AB35" s="342" t="str">
        <f>IF(AB32="⑦","7",IF(AB32="⑥","6",AB32))</f>
        <v>6</v>
      </c>
      <c r="AC35" s="277"/>
      <c r="AD35" s="277"/>
      <c r="AE35" s="277"/>
      <c r="AF35" s="277"/>
      <c r="AG35" s="277"/>
      <c r="AH35" s="277"/>
      <c r="AI35" s="277"/>
      <c r="AJ35" s="342">
        <f>IF(AJ32="⑦","7",IF(AJ32="⑥","6",AJ32))</f>
        <v>2</v>
      </c>
      <c r="AK35" s="277"/>
      <c r="AL35" s="277"/>
      <c r="AM35" s="277"/>
      <c r="AN35" s="277"/>
      <c r="AO35" s="277"/>
      <c r="AP35" s="277"/>
      <c r="AQ35" s="414"/>
      <c r="AR35" s="415"/>
      <c r="AS35" s="432"/>
      <c r="AT35" s="432"/>
      <c r="AU35" s="432"/>
      <c r="AV35" s="417"/>
      <c r="AW35" s="417"/>
      <c r="AX35" s="417"/>
      <c r="AY35" s="464"/>
      <c r="AZ35" s="427"/>
      <c r="BB35" s="205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62"/>
      <c r="BS35" s="263"/>
      <c r="BT35" s="206"/>
      <c r="BU35" s="206"/>
      <c r="BV35" s="206"/>
      <c r="BW35" s="206"/>
      <c r="BX35" s="206"/>
      <c r="BY35" s="206"/>
      <c r="BZ35" s="262"/>
      <c r="CA35" s="263"/>
      <c r="CB35" s="206"/>
      <c r="CC35" s="206"/>
      <c r="CD35" s="206"/>
      <c r="CE35" s="206"/>
      <c r="CF35" s="206"/>
      <c r="CG35" s="206"/>
      <c r="CH35" s="206"/>
      <c r="CI35" s="263"/>
      <c r="CJ35" s="206"/>
      <c r="CK35" s="206"/>
      <c r="CL35" s="206"/>
      <c r="CM35" s="206"/>
      <c r="CN35" s="206"/>
      <c r="CO35" s="206"/>
      <c r="CP35" s="262"/>
      <c r="CQ35" s="206"/>
      <c r="CR35" s="206"/>
      <c r="CS35" s="206"/>
      <c r="CT35" s="206"/>
      <c r="CU35" s="206"/>
      <c r="CV35" s="206"/>
      <c r="CW35" s="206"/>
      <c r="CX35" s="515"/>
      <c r="CY35" s="391"/>
      <c r="CZ35" s="206"/>
      <c r="DA35" s="206"/>
      <c r="DB35" s="206"/>
      <c r="DC35" s="206"/>
      <c r="DD35" s="206"/>
      <c r="DE35" s="206"/>
      <c r="DF35" s="452"/>
    </row>
    <row r="36" ht="12" customHeight="1" spans="1:110">
      <c r="A36" s="201"/>
      <c r="B36" s="208">
        <f>AV38</f>
        <v>3</v>
      </c>
      <c r="C36" s="209" t="s">
        <v>34</v>
      </c>
      <c r="D36" s="210"/>
      <c r="E36" s="210"/>
      <c r="F36" s="224" t="str">
        <f>IF(C36="ここに","",VLOOKUP(C36,登録ナンバー!$A$1:$C$620,2,0))</f>
        <v>山田</v>
      </c>
      <c r="G36" s="224"/>
      <c r="H36" s="224"/>
      <c r="I36" s="224"/>
      <c r="J36" s="247"/>
      <c r="K36" s="248" t="s">
        <v>9</v>
      </c>
      <c r="L36" s="248" t="s">
        <v>35</v>
      </c>
      <c r="M36" s="248"/>
      <c r="N36" s="248"/>
      <c r="O36" s="249" t="str">
        <f>IF(L36="ここに","",VLOOKUP(L36,登録ナンバー!$A$1:$C$620,2,0))</f>
        <v>堀部</v>
      </c>
      <c r="P36" s="250"/>
      <c r="Q36" s="293"/>
      <c r="R36" s="293"/>
      <c r="S36" s="293"/>
      <c r="T36" s="294">
        <f>IF(AB32="","",IF(AND(AF32=6,AB32&lt;&gt;"⑦"),"⑥",IF(AF32=7,"⑦",AF32)))</f>
        <v>3</v>
      </c>
      <c r="U36" s="280"/>
      <c r="V36" s="280"/>
      <c r="W36" s="280" t="s">
        <v>12</v>
      </c>
      <c r="X36" s="280">
        <f>IF(AB32="","",IF(AB32="⑥",6,IF(AB32="⑦",7,AB32)))</f>
        <v>6</v>
      </c>
      <c r="Y36" s="280"/>
      <c r="Z36" s="280"/>
      <c r="AA36" s="332"/>
      <c r="AB36" s="343"/>
      <c r="AC36" s="344"/>
      <c r="AD36" s="344"/>
      <c r="AE36" s="344"/>
      <c r="AF36" s="344"/>
      <c r="AG36" s="344"/>
      <c r="AH36" s="344"/>
      <c r="AI36" s="344"/>
      <c r="AJ36" s="371">
        <v>1</v>
      </c>
      <c r="AK36" s="372"/>
      <c r="AL36" s="372"/>
      <c r="AM36" s="372" t="s">
        <v>12</v>
      </c>
      <c r="AN36" s="372">
        <v>6</v>
      </c>
      <c r="AO36" s="372"/>
      <c r="AP36" s="372"/>
      <c r="AQ36" s="433"/>
      <c r="AR36" s="419" t="str">
        <f>IF(COUNTIF(AS32:AU41,1)=2,"直接対決","")</f>
        <v/>
      </c>
      <c r="AS36" s="420">
        <f>COUNTIF(T36:AQ37,"⑥")+COUNTIF(T36:AQ37,"⑦")</f>
        <v>0</v>
      </c>
      <c r="AT36" s="420"/>
      <c r="AU36" s="420"/>
      <c r="AV36" s="421">
        <f>IF(AB32="","",2-AS36)</f>
        <v>2</v>
      </c>
      <c r="AW36" s="421"/>
      <c r="AX36" s="421"/>
      <c r="AY36" s="465"/>
      <c r="AZ36" s="456"/>
      <c r="BA36" s="208">
        <f>DC38</f>
        <v>1</v>
      </c>
      <c r="BB36" s="209" t="s">
        <v>36</v>
      </c>
      <c r="BC36" s="210"/>
      <c r="BD36" s="210"/>
      <c r="BE36" s="211" t="str">
        <f>IF(BB36="ここに","",VLOOKUP(BB36,登録ナンバー!$A$1:$C$620,2,0))</f>
        <v>今井</v>
      </c>
      <c r="BF36" s="211"/>
      <c r="BG36" s="211"/>
      <c r="BH36" s="211"/>
      <c r="BI36" s="211"/>
      <c r="BJ36" s="217" t="s">
        <v>9</v>
      </c>
      <c r="BK36" s="211" t="s">
        <v>37</v>
      </c>
      <c r="BL36" s="211"/>
      <c r="BM36" s="211"/>
      <c r="BN36" s="211" t="str">
        <f>IF(BK36="ここに","",VLOOKUP(BK36,登録ナンバー!$A$1:$C$620,2,0))</f>
        <v>鈴木</v>
      </c>
      <c r="BO36" s="211"/>
      <c r="BP36" s="211"/>
      <c r="BQ36" s="211"/>
      <c r="BR36" s="211"/>
      <c r="BS36" s="470" t="str">
        <f>IF(CA36="","丸付き数字は試合順番","")</f>
        <v/>
      </c>
      <c r="BT36" s="265"/>
      <c r="BU36" s="265"/>
      <c r="BV36" s="265"/>
      <c r="BW36" s="265"/>
      <c r="BX36" s="265"/>
      <c r="BY36" s="265"/>
      <c r="BZ36" s="314"/>
      <c r="CA36" s="315" t="s">
        <v>11</v>
      </c>
      <c r="CB36" s="316"/>
      <c r="CC36" s="316"/>
      <c r="CD36" s="316" t="s">
        <v>12</v>
      </c>
      <c r="CE36" s="316">
        <v>0</v>
      </c>
      <c r="CF36" s="316"/>
      <c r="CG36" s="316"/>
      <c r="CH36" s="357"/>
      <c r="CI36" s="315" t="s">
        <v>38</v>
      </c>
      <c r="CJ36" s="316"/>
      <c r="CK36" s="316"/>
      <c r="CL36" s="316" t="s">
        <v>12</v>
      </c>
      <c r="CM36" s="303">
        <v>5</v>
      </c>
      <c r="CN36" s="303"/>
      <c r="CO36" s="303"/>
      <c r="CP36" s="350"/>
      <c r="CQ36" s="315" t="s">
        <v>11</v>
      </c>
      <c r="CR36" s="316"/>
      <c r="CS36" s="316" t="s">
        <v>12</v>
      </c>
      <c r="CT36" s="316">
        <v>1</v>
      </c>
      <c r="CU36" s="316"/>
      <c r="CV36" s="316"/>
      <c r="CW36" s="316"/>
      <c r="CX36" s="516"/>
      <c r="CY36" s="392" t="str">
        <f>IF(COUNTIF(CZ36:DB49,1)=2,"直接対決","")</f>
        <v/>
      </c>
      <c r="CZ36" s="393">
        <f>COUNTIF(BS36:CX37,"⑥")+COUNTIF(BS36:CX37,"⑦")</f>
        <v>3</v>
      </c>
      <c r="DA36" s="393"/>
      <c r="DB36" s="393"/>
      <c r="DC36" s="394">
        <f>IF(CA36="","",3-CZ36)</f>
        <v>0</v>
      </c>
      <c r="DD36" s="394"/>
      <c r="DE36" s="394"/>
      <c r="DF36" s="453"/>
    </row>
    <row r="37" ht="12" customHeight="1" spans="1:110">
      <c r="A37" s="201"/>
      <c r="B37" s="208"/>
      <c r="C37" s="212"/>
      <c r="D37" s="213"/>
      <c r="E37" s="213"/>
      <c r="F37" s="225"/>
      <c r="G37" s="226"/>
      <c r="H37" s="227"/>
      <c r="I37" s="227"/>
      <c r="J37" s="225"/>
      <c r="K37" s="248"/>
      <c r="L37" s="248"/>
      <c r="M37" s="248"/>
      <c r="N37" s="248"/>
      <c r="O37" s="249"/>
      <c r="P37" s="249"/>
      <c r="Q37" s="295"/>
      <c r="R37" s="250"/>
      <c r="S37" s="296"/>
      <c r="T37" s="261"/>
      <c r="U37" s="196"/>
      <c r="V37" s="196"/>
      <c r="W37" s="196"/>
      <c r="X37" s="196"/>
      <c r="Y37" s="196"/>
      <c r="Z37" s="196"/>
      <c r="AA37" s="260"/>
      <c r="AB37" s="345"/>
      <c r="AC37" s="346"/>
      <c r="AD37" s="346"/>
      <c r="AE37" s="346"/>
      <c r="AF37" s="346"/>
      <c r="AG37" s="346"/>
      <c r="AH37" s="346"/>
      <c r="AI37" s="346"/>
      <c r="AJ37" s="373"/>
      <c r="AK37" s="374"/>
      <c r="AL37" s="374"/>
      <c r="AM37" s="374"/>
      <c r="AN37" s="374"/>
      <c r="AO37" s="374"/>
      <c r="AP37" s="374"/>
      <c r="AQ37" s="434"/>
      <c r="AR37" s="422"/>
      <c r="AS37" s="423"/>
      <c r="AT37" s="423"/>
      <c r="AU37" s="423"/>
      <c r="AV37" s="424"/>
      <c r="AW37" s="424"/>
      <c r="AX37" s="424"/>
      <c r="AY37" s="456"/>
      <c r="AZ37" s="456"/>
      <c r="BA37" s="208"/>
      <c r="BB37" s="212"/>
      <c r="BC37" s="213"/>
      <c r="BD37" s="213"/>
      <c r="BE37" s="214"/>
      <c r="BF37" s="214"/>
      <c r="BG37" s="214"/>
      <c r="BH37" s="214"/>
      <c r="BI37" s="214"/>
      <c r="BJ37" s="217"/>
      <c r="BK37" s="214"/>
      <c r="BL37" s="214"/>
      <c r="BM37" s="214"/>
      <c r="BN37" s="214"/>
      <c r="BO37" s="214"/>
      <c r="BP37" s="214"/>
      <c r="BQ37" s="214"/>
      <c r="BR37" s="214"/>
      <c r="BS37" s="471"/>
      <c r="BT37" s="267"/>
      <c r="BU37" s="267"/>
      <c r="BV37" s="267"/>
      <c r="BW37" s="267"/>
      <c r="BX37" s="267"/>
      <c r="BY37" s="267"/>
      <c r="BZ37" s="317"/>
      <c r="CA37" s="318"/>
      <c r="CB37" s="319"/>
      <c r="CC37" s="319"/>
      <c r="CD37" s="319"/>
      <c r="CE37" s="319"/>
      <c r="CF37" s="319"/>
      <c r="CG37" s="319"/>
      <c r="CH37" s="358"/>
      <c r="CI37" s="318"/>
      <c r="CJ37" s="319"/>
      <c r="CK37" s="319"/>
      <c r="CL37" s="319"/>
      <c r="CM37" s="305"/>
      <c r="CN37" s="305"/>
      <c r="CO37" s="305"/>
      <c r="CP37" s="351"/>
      <c r="CQ37" s="318"/>
      <c r="CR37" s="319"/>
      <c r="CS37" s="319"/>
      <c r="CT37" s="319"/>
      <c r="CU37" s="319"/>
      <c r="CV37" s="319"/>
      <c r="CW37" s="319"/>
      <c r="CX37" s="517"/>
      <c r="CY37" s="395"/>
      <c r="CZ37" s="396"/>
      <c r="DA37" s="396"/>
      <c r="DB37" s="396"/>
      <c r="DC37" s="397"/>
      <c r="DD37" s="397"/>
      <c r="DE37" s="397"/>
      <c r="DF37" s="455"/>
    </row>
    <row r="38" ht="18" customHeight="1" spans="1:110">
      <c r="A38" s="201"/>
      <c r="B38" s="201"/>
      <c r="C38" s="212" t="s">
        <v>16</v>
      </c>
      <c r="D38" s="213"/>
      <c r="E38" s="213"/>
      <c r="F38" s="228" t="str">
        <f>IF(C36="ここに","",VLOOKUP(C36,登録ナンバー!$A$1:$D$620,4,0))</f>
        <v>プラチナ</v>
      </c>
      <c r="G38" s="228"/>
      <c r="H38" s="228"/>
      <c r="I38" s="228"/>
      <c r="J38" s="251"/>
      <c r="K38" s="252"/>
      <c r="L38" s="252" t="s">
        <v>16</v>
      </c>
      <c r="M38" s="252"/>
      <c r="N38" s="252"/>
      <c r="O38" s="253" t="str">
        <f>IF(L36="ここに","",VLOOKUP(L36,登録ナンバー!$A$1:$D$620,4,0))</f>
        <v>プラチナ</v>
      </c>
      <c r="P38" s="253"/>
      <c r="Q38" s="297"/>
      <c r="R38" s="298"/>
      <c r="S38" s="255"/>
      <c r="T38" s="261"/>
      <c r="U38" s="196"/>
      <c r="V38" s="196"/>
      <c r="W38" s="196"/>
      <c r="X38" s="196"/>
      <c r="Y38" s="196"/>
      <c r="Z38" s="196"/>
      <c r="AA38" s="260"/>
      <c r="AB38" s="345"/>
      <c r="AC38" s="346"/>
      <c r="AD38" s="346"/>
      <c r="AE38" s="346"/>
      <c r="AF38" s="346"/>
      <c r="AG38" s="346"/>
      <c r="AH38" s="346"/>
      <c r="AI38" s="346"/>
      <c r="AJ38" s="373"/>
      <c r="AK38" s="374"/>
      <c r="AL38" s="374"/>
      <c r="AM38" s="374"/>
      <c r="AN38" s="375"/>
      <c r="AO38" s="375"/>
      <c r="AP38" s="375"/>
      <c r="AQ38" s="435"/>
      <c r="AR38" s="425" t="str">
        <f>IF(OR(COUNTIF(AS32:AU41,2)=3,COUNTIF(AS32:AU41,1)=3),(T39+AJ39)/(T39+AJ39+X36+AN36),"")</f>
        <v/>
      </c>
      <c r="AS38" s="196"/>
      <c r="AT38" s="196"/>
      <c r="AU38" s="196"/>
      <c r="AV38" s="427">
        <f>IF(AR38&lt;&gt;"",RANK(AR38,AR34:AR47),RANK(AS36,AS32:AU45))</f>
        <v>3</v>
      </c>
      <c r="AW38" s="427"/>
      <c r="AX38" s="427"/>
      <c r="AY38" s="463"/>
      <c r="AZ38" s="427"/>
      <c r="BB38" s="212" t="s">
        <v>16</v>
      </c>
      <c r="BC38" s="213"/>
      <c r="BD38" s="213"/>
      <c r="BE38" s="469" t="str">
        <f>IF(BB36="ここに","",VLOOKUP(BB36,登録ナンバー!$A$1:$D$620,4,0))</f>
        <v>うさかめ</v>
      </c>
      <c r="BF38" s="214"/>
      <c r="BG38" s="214"/>
      <c r="BH38" s="214"/>
      <c r="BI38" s="214"/>
      <c r="BJ38" s="217"/>
      <c r="BK38" s="217" t="s">
        <v>16</v>
      </c>
      <c r="BL38" s="217"/>
      <c r="BM38" s="217"/>
      <c r="BN38" s="214" t="str">
        <f>IF(BK36="ここに","",VLOOKUP(BK36,登録ナンバー!$A$1:$D$620,4,0))</f>
        <v>フレンズ</v>
      </c>
      <c r="BO38" s="214"/>
      <c r="BP38" s="214"/>
      <c r="BQ38" s="214"/>
      <c r="BR38" s="472"/>
      <c r="BS38" s="471"/>
      <c r="BT38" s="267"/>
      <c r="BU38" s="267"/>
      <c r="BV38" s="267"/>
      <c r="BW38" s="267"/>
      <c r="BX38" s="267"/>
      <c r="BY38" s="267"/>
      <c r="BZ38" s="317"/>
      <c r="CA38" s="318"/>
      <c r="CB38" s="319"/>
      <c r="CC38" s="319"/>
      <c r="CD38" s="319"/>
      <c r="CE38" s="319"/>
      <c r="CF38" s="319"/>
      <c r="CG38" s="319"/>
      <c r="CH38" s="358"/>
      <c r="CI38" s="318"/>
      <c r="CJ38" s="319"/>
      <c r="CK38" s="319"/>
      <c r="CL38" s="319"/>
      <c r="CM38" s="305"/>
      <c r="CN38" s="305"/>
      <c r="CO38" s="305"/>
      <c r="CP38" s="351"/>
      <c r="CQ38" s="318"/>
      <c r="CR38" s="319"/>
      <c r="CS38" s="319"/>
      <c r="CT38" s="319"/>
      <c r="CU38" s="319"/>
      <c r="CV38" s="319"/>
      <c r="CW38" s="319"/>
      <c r="CX38" s="517"/>
      <c r="CY38" s="398" t="str">
        <f>IF(OR(COUNTIF(CZ36:DB49,2)=3,COUNTIF(CZ36:DB49,1)=3),(CA39+CI39+CQ39)/(CA39+CI39+CE36+CM36+CV36+CQ39),"")</f>
        <v/>
      </c>
      <c r="CZ38" s="399"/>
      <c r="DA38" s="399"/>
      <c r="DB38" s="399"/>
      <c r="DC38" s="400">
        <f>IF(CY38&lt;&gt;"",RANK(CY38,CY38:CY51),RANK(CZ36,CZ36:DB49))</f>
        <v>1</v>
      </c>
      <c r="DD38" s="400"/>
      <c r="DE38" s="400"/>
      <c r="DF38" s="457"/>
    </row>
    <row r="39" ht="4.5" hidden="1" customHeight="1" spans="1:110">
      <c r="A39" s="201"/>
      <c r="B39" s="201"/>
      <c r="C39" s="215"/>
      <c r="D39" s="216"/>
      <c r="E39" s="216"/>
      <c r="F39" s="224"/>
      <c r="G39" s="224"/>
      <c r="H39" s="224"/>
      <c r="I39" s="224"/>
      <c r="J39" s="247"/>
      <c r="K39" s="254"/>
      <c r="L39" s="228"/>
      <c r="M39" s="228"/>
      <c r="N39" s="228"/>
      <c r="O39" s="255"/>
      <c r="P39" s="255"/>
      <c r="Q39" s="293"/>
      <c r="R39" s="299"/>
      <c r="S39" s="299"/>
      <c r="T39" s="300">
        <f>IF(T36="⑦","7",IF(T36="⑥","6",T36))</f>
        <v>3</v>
      </c>
      <c r="U39" s="301"/>
      <c r="V39" s="301"/>
      <c r="W39" s="301"/>
      <c r="X39" s="301"/>
      <c r="Y39" s="301"/>
      <c r="Z39" s="301"/>
      <c r="AA39" s="347"/>
      <c r="AB39" s="348"/>
      <c r="AC39" s="349"/>
      <c r="AD39" s="349"/>
      <c r="AE39" s="349"/>
      <c r="AF39" s="349"/>
      <c r="AG39" s="349"/>
      <c r="AH39" s="349"/>
      <c r="AI39" s="349"/>
      <c r="AJ39" s="300">
        <f>IF(AJ36="⑦","7",IF(AJ36="⑥","6",AJ36))</f>
        <v>1</v>
      </c>
      <c r="AK39" s="376"/>
      <c r="AL39" s="376"/>
      <c r="AM39" s="376"/>
      <c r="AN39" s="376"/>
      <c r="AO39" s="376"/>
      <c r="AP39" s="376"/>
      <c r="AQ39" s="436"/>
      <c r="AR39" s="437"/>
      <c r="AS39" s="206"/>
      <c r="AT39" s="206"/>
      <c r="AU39" s="206"/>
      <c r="AV39" s="438"/>
      <c r="AW39" s="438"/>
      <c r="AX39" s="438"/>
      <c r="AY39" s="466"/>
      <c r="AZ39" s="427"/>
      <c r="BB39" s="215"/>
      <c r="BC39" s="216"/>
      <c r="BD39" s="216"/>
      <c r="BE39" s="217"/>
      <c r="BF39" s="217"/>
      <c r="BG39" s="217"/>
      <c r="BH39" s="217"/>
      <c r="BI39" s="214"/>
      <c r="BJ39" s="217"/>
      <c r="BK39" s="234"/>
      <c r="BL39" s="234"/>
      <c r="BM39" s="234"/>
      <c r="BN39" s="217"/>
      <c r="BO39" s="217"/>
      <c r="BP39" s="217"/>
      <c r="BQ39" s="307"/>
      <c r="BR39" s="473"/>
      <c r="BS39" s="474"/>
      <c r="BT39" s="270"/>
      <c r="BU39" s="270"/>
      <c r="BV39" s="270"/>
      <c r="BW39" s="270"/>
      <c r="BX39" s="270"/>
      <c r="BY39" s="270"/>
      <c r="BZ39" s="320"/>
      <c r="CA39" s="321" t="str">
        <f>IF(CA36="⑦","7",IF(CA36="⑥","6",CA36))</f>
        <v>6</v>
      </c>
      <c r="CB39" s="322"/>
      <c r="CC39" s="322"/>
      <c r="CD39" s="322"/>
      <c r="CE39" s="322"/>
      <c r="CF39" s="322"/>
      <c r="CG39" s="322"/>
      <c r="CH39" s="401"/>
      <c r="CI39" s="321" t="str">
        <f>IF(CI36="⑦","7",IF(CI36="⑥","6",CI36))</f>
        <v>7</v>
      </c>
      <c r="CJ39" s="322"/>
      <c r="CK39" s="322"/>
      <c r="CL39" s="322"/>
      <c r="CM39" s="322"/>
      <c r="CN39" s="322"/>
      <c r="CO39" s="322"/>
      <c r="CP39" s="401"/>
      <c r="CQ39" s="322" t="str">
        <f>IF(CQ36="⑦","7",IF(CQ36="⑥","6",CQ36))</f>
        <v>6</v>
      </c>
      <c r="CR39" s="322"/>
      <c r="CS39" s="322"/>
      <c r="CT39" s="518"/>
      <c r="CU39" s="305"/>
      <c r="CV39" s="518"/>
      <c r="CW39" s="518"/>
      <c r="CX39" s="519"/>
      <c r="CY39" s="402"/>
      <c r="CZ39" s="403"/>
      <c r="DA39" s="403"/>
      <c r="DB39" s="403"/>
      <c r="DC39" s="404"/>
      <c r="DD39" s="404"/>
      <c r="DE39" s="404"/>
      <c r="DF39" s="459"/>
    </row>
    <row r="40" ht="12" customHeight="1" spans="1:110">
      <c r="A40" s="201"/>
      <c r="B40" s="208">
        <f>AV42</f>
        <v>1</v>
      </c>
      <c r="C40" s="209" t="s">
        <v>39</v>
      </c>
      <c r="D40" s="210"/>
      <c r="E40" s="210"/>
      <c r="F40" s="214" t="str">
        <f>IF(C40="ここに","",VLOOKUP(C40,登録ナンバー!$A$1:$C$620,2,0))</f>
        <v>羽田</v>
      </c>
      <c r="G40" s="214"/>
      <c r="H40" s="214"/>
      <c r="I40" s="214"/>
      <c r="J40" s="214"/>
      <c r="K40" s="217" t="s">
        <v>9</v>
      </c>
      <c r="L40" s="214" t="s">
        <v>40</v>
      </c>
      <c r="M40" s="214"/>
      <c r="N40" s="214"/>
      <c r="O40" s="232" t="str">
        <f>IF(L40="ここに","",VLOOKUP(L40,登録ナンバー!$A$1:$C$620,2,0))</f>
        <v>高田</v>
      </c>
      <c r="P40" s="256"/>
      <c r="Q40" s="232"/>
      <c r="R40" s="232"/>
      <c r="S40" s="266"/>
      <c r="T40" s="302" t="str">
        <f>IF(AN32="","",IF(AND(AN32=6,AJ32&lt;&gt;"⑦"),"⑥",IF(AN32=7,"⑦",AN32)))</f>
        <v>⑥</v>
      </c>
      <c r="U40" s="303"/>
      <c r="V40" s="303"/>
      <c r="W40" s="303" t="s">
        <v>12</v>
      </c>
      <c r="X40" s="303">
        <f>IF(AN32="","",IF(AJ32="⑥",6,IF(AJ32="⑦",7,AJ32)))</f>
        <v>2</v>
      </c>
      <c r="Y40" s="303"/>
      <c r="Z40" s="303"/>
      <c r="AA40" s="350"/>
      <c r="AB40" s="302" t="str">
        <f>IF(AN36="","",IF(AND(AN36=6,AJ36&lt;&gt;"⑦"),"⑥",IF(AN36=7,"⑦",AN36)))</f>
        <v>⑥</v>
      </c>
      <c r="AC40" s="303"/>
      <c r="AD40" s="303"/>
      <c r="AE40" s="303" t="s">
        <v>12</v>
      </c>
      <c r="AF40" s="303">
        <f>IF(AN36="","",IF(AJ36="⑥",6,IF(AJ36="⑦",7,AJ36)))</f>
        <v>1</v>
      </c>
      <c r="AG40" s="303"/>
      <c r="AH40" s="303"/>
      <c r="AI40" s="350"/>
      <c r="AJ40" s="377"/>
      <c r="AK40" s="378"/>
      <c r="AL40" s="378"/>
      <c r="AM40" s="378"/>
      <c r="AN40" s="378"/>
      <c r="AO40" s="378"/>
      <c r="AP40" s="380"/>
      <c r="AQ40" s="439"/>
      <c r="AR40" s="392" t="str">
        <f>IF(COUNTIF(AS32:AU41,1)=2,"直接対決","")</f>
        <v/>
      </c>
      <c r="AS40" s="393">
        <f>COUNTIF(T40:AQ41,"⑥")+COUNTIF(T40:AQ41,"⑦")</f>
        <v>2</v>
      </c>
      <c r="AT40" s="393"/>
      <c r="AU40" s="393"/>
      <c r="AV40" s="394">
        <f>IF(AN32="","",2-AS40)</f>
        <v>0</v>
      </c>
      <c r="AW40" s="394"/>
      <c r="AX40" s="394"/>
      <c r="AY40" s="453"/>
      <c r="AZ40" s="456"/>
      <c r="BA40" s="208">
        <f>DC42</f>
        <v>2</v>
      </c>
      <c r="BB40" s="209" t="s">
        <v>41</v>
      </c>
      <c r="BC40" s="210"/>
      <c r="BD40" s="210"/>
      <c r="BE40" s="218" t="str">
        <f>IF(BB40="ここに","",VLOOKUP(BB40,登録ナンバー!$A$1:$C$620,2,0))</f>
        <v>安田</v>
      </c>
      <c r="BF40" s="218"/>
      <c r="BG40" s="218"/>
      <c r="BH40" s="218"/>
      <c r="BI40" s="218"/>
      <c r="BJ40" s="220" t="s">
        <v>9</v>
      </c>
      <c r="BK40" s="218" t="s">
        <v>42</v>
      </c>
      <c r="BL40" s="218"/>
      <c r="BM40" s="218"/>
      <c r="BN40" s="218" t="str">
        <f>IF(BK40="ここに","",VLOOKUP(BK40,登録ナンバー!$A$1:$C$620,2,0))</f>
        <v>吉田</v>
      </c>
      <c r="BO40" s="218"/>
      <c r="BP40" s="218"/>
      <c r="BQ40" s="218"/>
      <c r="BR40" s="478"/>
      <c r="BS40" s="479">
        <f>IF(CA36="","",IF(AND(CE36=6,CA36&lt;&gt;"⑦"),"⑥",IF(CE36=7,"⑦",CE36)))</f>
        <v>0</v>
      </c>
      <c r="BT40" s="272"/>
      <c r="BU40" s="272"/>
      <c r="BV40" s="272" t="s">
        <v>12</v>
      </c>
      <c r="BW40" s="272">
        <f>IF(CA36="","",IF(CA36="⑥",6,IF(CA36="⑦",7,CA36)))</f>
        <v>6</v>
      </c>
      <c r="BX40" s="272"/>
      <c r="BY40" s="272"/>
      <c r="BZ40" s="323"/>
      <c r="CA40" s="324"/>
      <c r="CB40" s="325"/>
      <c r="CC40" s="325"/>
      <c r="CD40" s="325"/>
      <c r="CE40" s="325"/>
      <c r="CF40" s="325"/>
      <c r="CG40" s="325"/>
      <c r="CH40" s="502"/>
      <c r="CI40" s="336" t="s">
        <v>11</v>
      </c>
      <c r="CJ40" s="337"/>
      <c r="CK40" s="337"/>
      <c r="CL40" s="337" t="s">
        <v>12</v>
      </c>
      <c r="CM40" s="272">
        <v>1</v>
      </c>
      <c r="CN40" s="272"/>
      <c r="CO40" s="272"/>
      <c r="CP40" s="323"/>
      <c r="CQ40" s="336" t="s">
        <v>11</v>
      </c>
      <c r="CR40" s="337"/>
      <c r="CS40" s="337" t="s">
        <v>12</v>
      </c>
      <c r="CT40" s="337">
        <v>0</v>
      </c>
      <c r="CU40" s="337"/>
      <c r="CV40" s="337"/>
      <c r="CW40" s="337"/>
      <c r="CX40" s="523"/>
      <c r="CY40" s="405" t="str">
        <f>IF(COUNTIF(CZ36:DB51,1)=2,"直接対決","")</f>
        <v/>
      </c>
      <c r="CZ40" s="406">
        <f>COUNTIF(BS40:CX41,"⑥")+COUNTIF(BS40:CX41,"⑦")</f>
        <v>2</v>
      </c>
      <c r="DA40" s="406"/>
      <c r="DB40" s="406"/>
      <c r="DC40" s="407">
        <f>IF(CA36="","",3-CZ40)</f>
        <v>1</v>
      </c>
      <c r="DD40" s="407"/>
      <c r="DE40" s="407"/>
      <c r="DF40" s="460"/>
    </row>
    <row r="41" ht="12" customHeight="1" spans="1:110">
      <c r="A41" s="201"/>
      <c r="B41" s="208"/>
      <c r="C41" s="212"/>
      <c r="D41" s="213"/>
      <c r="E41" s="213"/>
      <c r="F41" s="214"/>
      <c r="G41" s="214"/>
      <c r="H41" s="214"/>
      <c r="I41" s="214"/>
      <c r="J41" s="214"/>
      <c r="K41" s="217"/>
      <c r="L41" s="214"/>
      <c r="M41" s="214"/>
      <c r="N41" s="214"/>
      <c r="O41" s="232"/>
      <c r="P41" s="232"/>
      <c r="Q41" s="232"/>
      <c r="R41" s="232"/>
      <c r="S41" s="266"/>
      <c r="T41" s="304"/>
      <c r="U41" s="305"/>
      <c r="V41" s="305"/>
      <c r="W41" s="305"/>
      <c r="X41" s="305"/>
      <c r="Y41" s="305"/>
      <c r="Z41" s="305"/>
      <c r="AA41" s="351"/>
      <c r="AB41" s="304"/>
      <c r="AC41" s="305"/>
      <c r="AD41" s="305"/>
      <c r="AE41" s="305"/>
      <c r="AF41" s="305"/>
      <c r="AG41" s="305"/>
      <c r="AH41" s="305"/>
      <c r="AI41" s="351"/>
      <c r="AJ41" s="379"/>
      <c r="AK41" s="380"/>
      <c r="AL41" s="380"/>
      <c r="AM41" s="380"/>
      <c r="AN41" s="380"/>
      <c r="AO41" s="380"/>
      <c r="AP41" s="380"/>
      <c r="AQ41" s="439"/>
      <c r="AR41" s="395"/>
      <c r="AS41" s="396"/>
      <c r="AT41" s="396"/>
      <c r="AU41" s="396"/>
      <c r="AV41" s="397"/>
      <c r="AW41" s="397"/>
      <c r="AX41" s="397"/>
      <c r="AY41" s="455"/>
      <c r="AZ41" s="456"/>
      <c r="BA41" s="208"/>
      <c r="BB41" s="212"/>
      <c r="BC41" s="213"/>
      <c r="BD41" s="213"/>
      <c r="BE41" s="219"/>
      <c r="BF41" s="219"/>
      <c r="BG41" s="219"/>
      <c r="BH41" s="219"/>
      <c r="BI41" s="219"/>
      <c r="BJ41" s="220"/>
      <c r="BK41" s="219"/>
      <c r="BL41" s="219"/>
      <c r="BM41" s="219"/>
      <c r="BN41" s="219"/>
      <c r="BO41" s="219"/>
      <c r="BP41" s="219"/>
      <c r="BQ41" s="219"/>
      <c r="BR41" s="480"/>
      <c r="BS41" s="481"/>
      <c r="BT41" s="274"/>
      <c r="BU41" s="274"/>
      <c r="BV41" s="274"/>
      <c r="BW41" s="274"/>
      <c r="BX41" s="274"/>
      <c r="BY41" s="274"/>
      <c r="BZ41" s="326"/>
      <c r="CA41" s="327"/>
      <c r="CB41" s="328"/>
      <c r="CC41" s="328"/>
      <c r="CD41" s="328"/>
      <c r="CE41" s="328"/>
      <c r="CF41" s="328"/>
      <c r="CG41" s="328"/>
      <c r="CH41" s="503"/>
      <c r="CI41" s="339"/>
      <c r="CJ41" s="340"/>
      <c r="CK41" s="340"/>
      <c r="CL41" s="340"/>
      <c r="CM41" s="274"/>
      <c r="CN41" s="274"/>
      <c r="CO41" s="274"/>
      <c r="CP41" s="326"/>
      <c r="CQ41" s="339"/>
      <c r="CR41" s="340"/>
      <c r="CS41" s="340"/>
      <c r="CT41" s="340"/>
      <c r="CU41" s="340"/>
      <c r="CV41" s="340"/>
      <c r="CW41" s="340"/>
      <c r="CX41" s="524"/>
      <c r="CY41" s="408"/>
      <c r="CZ41" s="409"/>
      <c r="DA41" s="409"/>
      <c r="DB41" s="409"/>
      <c r="DC41" s="410"/>
      <c r="DD41" s="410"/>
      <c r="DE41" s="410"/>
      <c r="DF41" s="461"/>
    </row>
    <row r="42" ht="18" customHeight="1" spans="1:110">
      <c r="A42" s="201"/>
      <c r="B42" s="201"/>
      <c r="C42" s="212" t="s">
        <v>16</v>
      </c>
      <c r="D42" s="213"/>
      <c r="E42" s="213"/>
      <c r="F42" s="214" t="str">
        <f>IF(C40="ここに","",VLOOKUP(C40,登録ナンバー!$A$1:$D$620,4,0))</f>
        <v>プラチナ</v>
      </c>
      <c r="G42" s="214"/>
      <c r="H42" s="214"/>
      <c r="I42" s="214"/>
      <c r="J42" s="214"/>
      <c r="K42" s="217"/>
      <c r="L42" s="217" t="s">
        <v>16</v>
      </c>
      <c r="M42" s="217"/>
      <c r="N42" s="217"/>
      <c r="O42" s="233" t="str">
        <f>IF(L40="ここに","",VLOOKUP(L40,登録ナンバー!$A$1:$D$620,4,0))</f>
        <v>プラチナ</v>
      </c>
      <c r="P42" s="233"/>
      <c r="Q42" s="233"/>
      <c r="R42" s="233"/>
      <c r="S42" s="266"/>
      <c r="T42" s="304"/>
      <c r="U42" s="305"/>
      <c r="V42" s="305"/>
      <c r="W42" s="305"/>
      <c r="X42" s="306"/>
      <c r="Y42" s="306"/>
      <c r="Z42" s="306"/>
      <c r="AA42" s="352"/>
      <c r="AB42" s="304"/>
      <c r="AC42" s="305"/>
      <c r="AD42" s="305"/>
      <c r="AE42" s="305"/>
      <c r="AF42" s="305"/>
      <c r="AG42" s="305"/>
      <c r="AH42" s="305"/>
      <c r="AI42" s="351"/>
      <c r="AJ42" s="379"/>
      <c r="AK42" s="380"/>
      <c r="AL42" s="380"/>
      <c r="AM42" s="380"/>
      <c r="AN42" s="380"/>
      <c r="AO42" s="380"/>
      <c r="AP42" s="380"/>
      <c r="AQ42" s="439"/>
      <c r="AR42" s="398" t="str">
        <f>IF(OR(COUNTIF(AS32:AU41,2)=3,COUNTIF(AS32:AU41,1)=3),(AB43+T43)/(T43+AF40+X40+AB43),"")</f>
        <v/>
      </c>
      <c r="AS42" s="399"/>
      <c r="AT42" s="399"/>
      <c r="AU42" s="399"/>
      <c r="AV42" s="400">
        <f>IF(AR42&lt;&gt;"",RANK(AR42,AR34:AR47),RANK(AS40,AS32:AU45))</f>
        <v>1</v>
      </c>
      <c r="AW42" s="400"/>
      <c r="AX42" s="400"/>
      <c r="AY42" s="457"/>
      <c r="AZ42" s="463"/>
      <c r="BA42" s="201"/>
      <c r="BB42" s="212" t="s">
        <v>16</v>
      </c>
      <c r="BC42" s="213"/>
      <c r="BD42" s="213"/>
      <c r="BE42" s="219" t="str">
        <f>IF(BB40="ここに","",VLOOKUP(BB40,登録ナンバー!$A$1:$D$620,4,0))</f>
        <v>プラチナ</v>
      </c>
      <c r="BF42" s="219"/>
      <c r="BG42" s="219"/>
      <c r="BH42" s="219"/>
      <c r="BI42" s="219"/>
      <c r="BJ42" s="220"/>
      <c r="BK42" s="220" t="s">
        <v>16</v>
      </c>
      <c r="BL42" s="220"/>
      <c r="BM42" s="220"/>
      <c r="BN42" s="219" t="str">
        <f>IF(BK40="ここに","",VLOOKUP(BK40,登録ナンバー!$A$1:$D$620,4,0))</f>
        <v>プラチナ</v>
      </c>
      <c r="BO42" s="219"/>
      <c r="BP42" s="219"/>
      <c r="BQ42" s="219"/>
      <c r="BR42" s="480"/>
      <c r="BS42" s="481"/>
      <c r="BT42" s="274"/>
      <c r="BU42" s="274"/>
      <c r="BV42" s="274"/>
      <c r="BW42" s="274"/>
      <c r="BX42" s="274"/>
      <c r="BY42" s="274"/>
      <c r="BZ42" s="326"/>
      <c r="CA42" s="327"/>
      <c r="CB42" s="328"/>
      <c r="CC42" s="328"/>
      <c r="CD42" s="328"/>
      <c r="CE42" s="328"/>
      <c r="CF42" s="328"/>
      <c r="CG42" s="328"/>
      <c r="CH42" s="503"/>
      <c r="CI42" s="339"/>
      <c r="CJ42" s="340"/>
      <c r="CK42" s="340"/>
      <c r="CL42" s="340"/>
      <c r="CM42" s="274"/>
      <c r="CN42" s="274"/>
      <c r="CO42" s="274"/>
      <c r="CP42" s="326"/>
      <c r="CQ42" s="339"/>
      <c r="CR42" s="340"/>
      <c r="CS42" s="340"/>
      <c r="CT42" s="340"/>
      <c r="CU42" s="340"/>
      <c r="CV42" s="340"/>
      <c r="CW42" s="340"/>
      <c r="CX42" s="524"/>
      <c r="CY42" s="412" t="str">
        <f>IF(OR(COUNTIF(CZ36:DB49,2)=3,COUNTIF(CZ36:DB49,1)=3),(BS43+CI43+CQ43)/(BS43+CI43+BW40+CM40+CV40+CQ43),"")</f>
        <v/>
      </c>
      <c r="CZ42" s="274"/>
      <c r="DA42" s="274"/>
      <c r="DB42" s="274"/>
      <c r="DC42" s="413">
        <f>IF(CY42&lt;&gt;"",RANK(CY42,CY38:CY51),RANK(CZ40,CZ36:DB49))</f>
        <v>2</v>
      </c>
      <c r="DD42" s="413"/>
      <c r="DE42" s="413"/>
      <c r="DF42" s="462"/>
    </row>
    <row r="43" ht="4.5" hidden="1" customHeight="1" spans="2:110">
      <c r="B43" s="201"/>
      <c r="C43" s="215"/>
      <c r="D43" s="216"/>
      <c r="E43" s="216"/>
      <c r="F43" s="217"/>
      <c r="G43" s="217"/>
      <c r="H43" s="217"/>
      <c r="I43" s="217"/>
      <c r="J43" s="217"/>
      <c r="K43" s="217"/>
      <c r="L43" s="234"/>
      <c r="M43" s="234"/>
      <c r="N43" s="234"/>
      <c r="O43" s="217"/>
      <c r="P43" s="217"/>
      <c r="Q43" s="217"/>
      <c r="R43" s="307"/>
      <c r="S43" s="308"/>
      <c r="T43" s="309" t="str">
        <f>IF(T40="⑦","7",IF(T40="⑥","6",T40))</f>
        <v>6</v>
      </c>
      <c r="U43" s="310"/>
      <c r="V43" s="310"/>
      <c r="W43" s="310"/>
      <c r="X43" s="310"/>
      <c r="Y43" s="310"/>
      <c r="Z43" s="310"/>
      <c r="AA43" s="353"/>
      <c r="AB43" s="309" t="str">
        <f>IF(AB40="⑦","7",IF(AB40="⑥","6",AB40))</f>
        <v>6</v>
      </c>
      <c r="AC43" s="310"/>
      <c r="AD43" s="310"/>
      <c r="AE43" s="310"/>
      <c r="AF43" s="310"/>
      <c r="AG43" s="310"/>
      <c r="AH43" s="310"/>
      <c r="AI43" s="310"/>
      <c r="AJ43" s="381"/>
      <c r="AK43" s="382"/>
      <c r="AL43" s="382"/>
      <c r="AM43" s="382"/>
      <c r="AN43" s="382"/>
      <c r="AO43" s="382"/>
      <c r="AP43" s="382"/>
      <c r="AQ43" s="440"/>
      <c r="AR43" s="398"/>
      <c r="AS43" s="399"/>
      <c r="AT43" s="399"/>
      <c r="AU43" s="399"/>
      <c r="AV43" s="400"/>
      <c r="AW43" s="400"/>
      <c r="AX43" s="400"/>
      <c r="AY43" s="457"/>
      <c r="AZ43" s="463"/>
      <c r="BA43" s="201"/>
      <c r="BB43" s="215"/>
      <c r="BC43" s="216"/>
      <c r="BD43" s="216"/>
      <c r="BE43" s="220"/>
      <c r="BF43" s="220"/>
      <c r="BG43" s="220"/>
      <c r="BH43" s="220"/>
      <c r="BI43" s="219"/>
      <c r="BJ43" s="220"/>
      <c r="BK43" s="238"/>
      <c r="BL43" s="238"/>
      <c r="BM43" s="238"/>
      <c r="BN43" s="220"/>
      <c r="BO43" s="220"/>
      <c r="BP43" s="220"/>
      <c r="BQ43" s="482"/>
      <c r="BR43" s="483"/>
      <c r="BS43" s="342">
        <f>IF(BS40="⑦","7",IF(BS40="⑥","6",BS40))</f>
        <v>0</v>
      </c>
      <c r="BT43" s="278"/>
      <c r="BU43" s="278"/>
      <c r="BV43" s="278"/>
      <c r="BW43" s="278"/>
      <c r="BX43" s="278"/>
      <c r="BY43" s="278"/>
      <c r="BZ43" s="329"/>
      <c r="CA43" s="330"/>
      <c r="CB43" s="331"/>
      <c r="CC43" s="331"/>
      <c r="CD43" s="331"/>
      <c r="CE43" s="331"/>
      <c r="CF43" s="331"/>
      <c r="CG43" s="331"/>
      <c r="CH43" s="504"/>
      <c r="CI43" s="342" t="str">
        <f>IF(CI40="⑦","7",IF(CI40="⑥","6",CI40))</f>
        <v>6</v>
      </c>
      <c r="CJ43" s="277"/>
      <c r="CK43" s="277"/>
      <c r="CL43" s="277"/>
      <c r="CM43" s="277"/>
      <c r="CN43" s="277"/>
      <c r="CO43" s="277"/>
      <c r="CP43" s="414"/>
      <c r="CQ43" s="277" t="str">
        <f>IF(CQ40="⑦","7",IF(CQ40="⑥","6",CQ40))</f>
        <v>6</v>
      </c>
      <c r="CR43" s="277"/>
      <c r="CS43" s="277"/>
      <c r="CT43" s="277"/>
      <c r="CU43" s="277"/>
      <c r="CV43" s="277"/>
      <c r="CW43" s="277"/>
      <c r="CX43" s="525"/>
      <c r="CY43" s="415"/>
      <c r="CZ43" s="416"/>
      <c r="DA43" s="416"/>
      <c r="DB43" s="416"/>
      <c r="DC43" s="417"/>
      <c r="DD43" s="417"/>
      <c r="DE43" s="417"/>
      <c r="DF43" s="464"/>
    </row>
    <row r="44" ht="12" customHeight="1" spans="3:110"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383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  <c r="AT44" s="383"/>
      <c r="AU44" s="383"/>
      <c r="AV44" s="383"/>
      <c r="AW44" s="383"/>
      <c r="AX44" s="383"/>
      <c r="AY44" s="383"/>
      <c r="AZ44" s="368"/>
      <c r="BA44" s="208">
        <f>DC46</f>
        <v>3</v>
      </c>
      <c r="BB44" s="209" t="s">
        <v>43</v>
      </c>
      <c r="BC44" s="210"/>
      <c r="BD44" s="210"/>
      <c r="BE44" s="209" t="str">
        <f>IF(BB44="ここに","",VLOOKUP(BB44,登録ナンバー!$A$1:$C$620,2,0))</f>
        <v>新屋</v>
      </c>
      <c r="BF44" s="210"/>
      <c r="BG44" s="210"/>
      <c r="BH44" s="210"/>
      <c r="BI44" s="210"/>
      <c r="BJ44" s="221" t="s">
        <v>9</v>
      </c>
      <c r="BK44" s="210" t="s">
        <v>44</v>
      </c>
      <c r="BL44" s="210"/>
      <c r="BM44" s="210"/>
      <c r="BN44" s="210" t="str">
        <f>IF(BK44="ここに","",VLOOKUP(BK44,登録ナンバー!$A$1:$C$620,2,0))</f>
        <v>山形</v>
      </c>
      <c r="BO44" s="210"/>
      <c r="BP44" s="210"/>
      <c r="BQ44" s="210"/>
      <c r="BR44" s="475"/>
      <c r="BS44" s="294">
        <f>IF(CM36="","",IF(AND(CM36=6,CI36&lt;&gt;"⑦"),"⑥",IF(CM36=7,"⑦",CM36)))</f>
        <v>5</v>
      </c>
      <c r="BT44" s="280"/>
      <c r="BU44" s="280"/>
      <c r="BV44" s="280" t="s">
        <v>12</v>
      </c>
      <c r="BW44" s="280">
        <f>IF(CM36="","",IF(CI36="⑥",6,IF(CI36="⑦",7,CI36)))</f>
        <v>7</v>
      </c>
      <c r="BX44" s="280"/>
      <c r="BY44" s="280"/>
      <c r="BZ44" s="332"/>
      <c r="CA44" s="294">
        <f>IF(CM40="","",IF(AND(CM40=6,CI40&lt;&gt;"⑦"),"⑥",IF(CM40=7,"⑦",CM40)))</f>
        <v>1</v>
      </c>
      <c r="CB44" s="280"/>
      <c r="CC44" s="280"/>
      <c r="CD44" s="280" t="s">
        <v>12</v>
      </c>
      <c r="CE44" s="280">
        <f>IF(CM40="","",IF(CI40="⑥",6,IF(CI40="⑦",7,CI40)))</f>
        <v>6</v>
      </c>
      <c r="CF44" s="280"/>
      <c r="CG44" s="280"/>
      <c r="CH44" s="332"/>
      <c r="CI44" s="360"/>
      <c r="CJ44" s="361"/>
      <c r="CK44" s="361"/>
      <c r="CL44" s="361"/>
      <c r="CM44" s="361"/>
      <c r="CN44" s="361"/>
      <c r="CO44" s="361"/>
      <c r="CP44" s="509"/>
      <c r="CQ44" s="371" t="s">
        <v>11</v>
      </c>
      <c r="CR44" s="372"/>
      <c r="CS44" s="372" t="s">
        <v>12</v>
      </c>
      <c r="CT44" s="372">
        <v>4</v>
      </c>
      <c r="CU44" s="372"/>
      <c r="CV44" s="372"/>
      <c r="CW44" s="372"/>
      <c r="CX44" s="520"/>
      <c r="CY44" s="419" t="str">
        <f>IF(COUNTIF(CZ36:DB51,1)=2,"直接対決","")</f>
        <v/>
      </c>
      <c r="CZ44" s="420">
        <f>COUNTIF(BS44:CX45,"⑥")+COUNTIF(BS44:CX45,"⑦")</f>
        <v>1</v>
      </c>
      <c r="DA44" s="420"/>
      <c r="DB44" s="420"/>
      <c r="DC44" s="421">
        <f>IF(CM36="","",3-CZ44)</f>
        <v>2</v>
      </c>
      <c r="DD44" s="421"/>
      <c r="DE44" s="421"/>
      <c r="DF44" s="465"/>
    </row>
    <row r="45" ht="12" customHeight="1" spans="3:110"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208"/>
      <c r="BB45" s="212"/>
      <c r="BC45" s="213"/>
      <c r="BD45" s="213"/>
      <c r="BE45" s="212"/>
      <c r="BF45" s="213"/>
      <c r="BG45" s="213"/>
      <c r="BH45" s="213"/>
      <c r="BI45" s="213"/>
      <c r="BJ45" s="221"/>
      <c r="BK45" s="213"/>
      <c r="BL45" s="213"/>
      <c r="BM45" s="213"/>
      <c r="BN45" s="213"/>
      <c r="BO45" s="213"/>
      <c r="BP45" s="213"/>
      <c r="BQ45" s="213"/>
      <c r="BR45" s="476"/>
      <c r="BS45" s="261"/>
      <c r="BT45" s="196"/>
      <c r="BU45" s="196"/>
      <c r="BV45" s="196"/>
      <c r="BW45" s="196"/>
      <c r="BX45" s="196"/>
      <c r="BY45" s="196"/>
      <c r="BZ45" s="260"/>
      <c r="CA45" s="261"/>
      <c r="CB45" s="196"/>
      <c r="CC45" s="196"/>
      <c r="CD45" s="196"/>
      <c r="CE45" s="196"/>
      <c r="CF45" s="196"/>
      <c r="CG45" s="196"/>
      <c r="CH45" s="260"/>
      <c r="CI45" s="362"/>
      <c r="CJ45" s="363"/>
      <c r="CK45" s="363"/>
      <c r="CL45" s="363"/>
      <c r="CM45" s="363"/>
      <c r="CN45" s="363"/>
      <c r="CO45" s="363"/>
      <c r="CP45" s="418"/>
      <c r="CQ45" s="373"/>
      <c r="CR45" s="374"/>
      <c r="CS45" s="374"/>
      <c r="CT45" s="374"/>
      <c r="CU45" s="374"/>
      <c r="CV45" s="374"/>
      <c r="CW45" s="374"/>
      <c r="CX45" s="521"/>
      <c r="CY45" s="422"/>
      <c r="CZ45" s="423"/>
      <c r="DA45" s="423"/>
      <c r="DB45" s="423"/>
      <c r="DC45" s="424"/>
      <c r="DD45" s="424"/>
      <c r="DE45" s="424"/>
      <c r="DF45" s="456"/>
    </row>
    <row r="46" ht="18.75" customHeight="1" spans="3:110"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201"/>
      <c r="BB46" s="212" t="s">
        <v>16</v>
      </c>
      <c r="BC46" s="213"/>
      <c r="BD46" s="213"/>
      <c r="BE46" s="212" t="str">
        <f>IF(BB44="ここに","",VLOOKUP(BB44,登録ナンバー!$A$1:$D$620,4,0))</f>
        <v>プラチナ</v>
      </c>
      <c r="BF46" s="213"/>
      <c r="BG46" s="213"/>
      <c r="BH46" s="213"/>
      <c r="BI46" s="213"/>
      <c r="BJ46" s="221"/>
      <c r="BK46" s="221" t="s">
        <v>16</v>
      </c>
      <c r="BL46" s="221"/>
      <c r="BM46" s="221"/>
      <c r="BN46" s="213" t="str">
        <f>IF(BK44="ここに","",VLOOKUP(BK44,登録ナンバー!$A$1:$D$620,4,0))</f>
        <v>プラチナ</v>
      </c>
      <c r="BO46" s="213"/>
      <c r="BP46" s="213"/>
      <c r="BQ46" s="213"/>
      <c r="BR46" s="476"/>
      <c r="BS46" s="261"/>
      <c r="BT46" s="196"/>
      <c r="BU46" s="196"/>
      <c r="BV46" s="196"/>
      <c r="BW46" s="196"/>
      <c r="BX46" s="196"/>
      <c r="BY46" s="196"/>
      <c r="BZ46" s="260"/>
      <c r="CA46" s="261"/>
      <c r="CB46" s="196"/>
      <c r="CC46" s="196"/>
      <c r="CD46" s="196"/>
      <c r="CE46" s="196"/>
      <c r="CF46" s="196"/>
      <c r="CG46" s="196"/>
      <c r="CH46" s="260"/>
      <c r="CI46" s="362"/>
      <c r="CJ46" s="363"/>
      <c r="CK46" s="363"/>
      <c r="CL46" s="363"/>
      <c r="CM46" s="363"/>
      <c r="CN46" s="363"/>
      <c r="CO46" s="363"/>
      <c r="CP46" s="418"/>
      <c r="CQ46" s="373"/>
      <c r="CR46" s="374"/>
      <c r="CS46" s="375"/>
      <c r="CT46" s="374"/>
      <c r="CU46" s="374"/>
      <c r="CV46" s="374"/>
      <c r="CW46" s="374"/>
      <c r="CX46" s="521"/>
      <c r="CY46" s="425" t="str">
        <f>IF(OR(COUNTIF(CZ36:DB49,2)=3,COUNTIF(CZ36:DB49,1)=3),(CA47+CQ47+BS47)/(BS47+CE44+BW44+CV44+CQ47+CA47),"")</f>
        <v/>
      </c>
      <c r="CZ46" s="426"/>
      <c r="DA46" s="426"/>
      <c r="DB46" s="426"/>
      <c r="DC46" s="427">
        <f>IF(CY46&lt;&gt;"",RANK(CY46,CY38:CY51),RANK(CZ44,CZ36:DB49))</f>
        <v>3</v>
      </c>
      <c r="DD46" s="427"/>
      <c r="DE46" s="427"/>
      <c r="DF46" s="463"/>
    </row>
    <row r="47" ht="5.25" hidden="1" customHeight="1" spans="3:110"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368"/>
      <c r="AJ47" s="368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68"/>
      <c r="AW47" s="368"/>
      <c r="AX47" s="368"/>
      <c r="AY47" s="368"/>
      <c r="AZ47" s="368"/>
      <c r="BA47" s="201"/>
      <c r="BB47" s="215"/>
      <c r="BC47" s="216"/>
      <c r="BD47" s="216"/>
      <c r="BE47" s="212"/>
      <c r="BF47" s="221"/>
      <c r="BG47" s="221"/>
      <c r="BH47" s="221"/>
      <c r="BI47" s="221"/>
      <c r="BJ47" s="221"/>
      <c r="BK47" s="216"/>
      <c r="BL47" s="216"/>
      <c r="BM47" s="216"/>
      <c r="BN47" s="221"/>
      <c r="BO47" s="221"/>
      <c r="BP47" s="221"/>
      <c r="BQ47" s="282"/>
      <c r="BR47" s="477"/>
      <c r="BS47" s="284">
        <f>IF(BS44="⑦","7",IF(BS44="⑥","6",BS44))</f>
        <v>5</v>
      </c>
      <c r="BZ47" s="333"/>
      <c r="CA47" s="284">
        <f>IF(CA44="⑦","7",IF(CA44="⑥","6",CA44))</f>
        <v>1</v>
      </c>
      <c r="CI47" s="364"/>
      <c r="CJ47" s="365"/>
      <c r="CK47" s="365"/>
      <c r="CL47" s="365"/>
      <c r="CM47" s="365"/>
      <c r="CN47" s="365"/>
      <c r="CO47" s="365"/>
      <c r="CP47" s="428"/>
      <c r="CQ47" s="376" t="str">
        <f>IF(CQ44="⑦","7",IF(CQ44="⑥","6",CQ44))</f>
        <v>6</v>
      </c>
      <c r="CR47" s="376"/>
      <c r="CS47" s="376"/>
      <c r="CT47" s="376"/>
      <c r="CU47" s="376"/>
      <c r="CV47" s="376"/>
      <c r="CW47" s="376"/>
      <c r="CX47" s="522"/>
      <c r="CY47" s="437"/>
      <c r="CZ47" s="530"/>
      <c r="DA47" s="530"/>
      <c r="DB47" s="530"/>
      <c r="DC47" s="438"/>
      <c r="DD47" s="438"/>
      <c r="DE47" s="438"/>
      <c r="DF47" s="466"/>
    </row>
    <row r="48" ht="12" customHeight="1" spans="3:110"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208">
        <f>DC50</f>
        <v>4</v>
      </c>
      <c r="BB48" s="209" t="s">
        <v>45</v>
      </c>
      <c r="BC48" s="210"/>
      <c r="BD48" s="210"/>
      <c r="BE48" s="209" t="str">
        <f>IF(BB48="ここに","",VLOOKUP(BB48,登録ナンバー!$A$1:$C$620,2,0))</f>
        <v>樋山</v>
      </c>
      <c r="BF48" s="210"/>
      <c r="BG48" s="210"/>
      <c r="BH48" s="210"/>
      <c r="BI48" s="210"/>
      <c r="BJ48" s="221" t="s">
        <v>9</v>
      </c>
      <c r="BK48" s="210" t="s">
        <v>46</v>
      </c>
      <c r="BL48" s="210"/>
      <c r="BM48" s="210"/>
      <c r="BN48" s="210" t="str">
        <f>IF(BK48="ここに","",VLOOKUP(BK48,登録ナンバー!$A$1:$C$620,2,0))</f>
        <v>前田</v>
      </c>
      <c r="BO48" s="210"/>
      <c r="BP48" s="210"/>
      <c r="BQ48" s="210"/>
      <c r="BR48" s="475"/>
      <c r="BS48" s="294">
        <f>IF(CT36="","",IF(AND(CT36=6,CQ36&lt;&gt;"⑦"),"⑥",IF(CT36=7,"⑦",CT36)))</f>
        <v>1</v>
      </c>
      <c r="BT48" s="280"/>
      <c r="BU48" s="280"/>
      <c r="BV48" s="280" t="s">
        <v>12</v>
      </c>
      <c r="BW48" s="280">
        <f>IF(CT36="","",IF(CQ36="⑥",6,IF(CQ36="⑦",7,CQ36)))</f>
        <v>6</v>
      </c>
      <c r="BX48" s="280"/>
      <c r="BY48" s="280"/>
      <c r="BZ48" s="332"/>
      <c r="CA48" s="294">
        <f>IF(CT40="","",IF(AND(CT40=6,CQ40&lt;&gt;"⑦"),"⑥",IF(CT40=7,"⑦",CT40)))</f>
        <v>0</v>
      </c>
      <c r="CB48" s="280"/>
      <c r="CC48" s="280"/>
      <c r="CD48" s="280" t="s">
        <v>12</v>
      </c>
      <c r="CE48" s="280">
        <f>IF(CT40="","",IF(CQ40="⑥",6,IF(CQ40="⑦",7,CQ40)))</f>
        <v>6</v>
      </c>
      <c r="CF48" s="280"/>
      <c r="CG48" s="280"/>
      <c r="CH48" s="332"/>
      <c r="CI48" s="294">
        <f>IF(CT44="","",IF(AND(CT44=6,CQ44&lt;&gt;"⑦"),"⑥",IF(CT44=7,"⑦",CT44)))</f>
        <v>4</v>
      </c>
      <c r="CJ48" s="280"/>
      <c r="CK48" s="280"/>
      <c r="CL48" s="280" t="s">
        <v>12</v>
      </c>
      <c r="CM48" s="280">
        <f>IF(CT44="","",IF(CQ44="⑥",6,IF(CQ44="⑦",7,CQ44)))</f>
        <v>6</v>
      </c>
      <c r="CN48" s="280"/>
      <c r="CO48" s="280"/>
      <c r="CP48" s="332"/>
      <c r="CQ48" s="360"/>
      <c r="CR48" s="361"/>
      <c r="CS48" s="361"/>
      <c r="CT48" s="361"/>
      <c r="CU48" s="361"/>
      <c r="CV48" s="361"/>
      <c r="CW48" s="361"/>
      <c r="CX48" s="526"/>
      <c r="CY48" s="419" t="str">
        <f>IF(COUNTIF(CZ36:DB49,1)=2,"直接対決","")</f>
        <v/>
      </c>
      <c r="CZ48" s="420">
        <f>COUNTIF(BS48:CP49,"⑥")+COUNTIF(BS48:CP49,"⑦")</f>
        <v>0</v>
      </c>
      <c r="DA48" s="420"/>
      <c r="DB48" s="420"/>
      <c r="DC48" s="421">
        <f>IF(CA36="","",3-CZ48)</f>
        <v>3</v>
      </c>
      <c r="DD48" s="421"/>
      <c r="DE48" s="421"/>
      <c r="DF48" s="465"/>
    </row>
    <row r="49" s="64" customFormat="1" ht="13.5" spans="21:110">
      <c r="U49" s="311" t="s">
        <v>47</v>
      </c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467"/>
      <c r="BA49" s="207"/>
      <c r="BB49" s="212"/>
      <c r="BC49" s="213"/>
      <c r="BD49" s="213"/>
      <c r="BE49" s="212"/>
      <c r="BF49" s="213"/>
      <c r="BG49" s="213"/>
      <c r="BH49" s="213"/>
      <c r="BI49" s="213"/>
      <c r="BJ49" s="221"/>
      <c r="BK49" s="213"/>
      <c r="BL49" s="213"/>
      <c r="BM49" s="213"/>
      <c r="BN49" s="213"/>
      <c r="BO49" s="213"/>
      <c r="BP49" s="213"/>
      <c r="BQ49" s="213"/>
      <c r="BR49" s="476"/>
      <c r="BS49" s="261"/>
      <c r="BT49" s="196"/>
      <c r="BU49" s="196"/>
      <c r="BV49" s="196"/>
      <c r="BW49" s="196"/>
      <c r="BX49" s="196"/>
      <c r="BY49" s="196"/>
      <c r="BZ49" s="260"/>
      <c r="CA49" s="261"/>
      <c r="CB49" s="196"/>
      <c r="CC49" s="196"/>
      <c r="CD49" s="196"/>
      <c r="CE49" s="196"/>
      <c r="CF49" s="196"/>
      <c r="CG49" s="196"/>
      <c r="CH49" s="260"/>
      <c r="CI49" s="261"/>
      <c r="CJ49" s="196"/>
      <c r="CK49" s="196"/>
      <c r="CL49" s="196"/>
      <c r="CM49" s="196"/>
      <c r="CN49" s="196"/>
      <c r="CO49" s="196"/>
      <c r="CP49" s="260"/>
      <c r="CQ49" s="362"/>
      <c r="CR49" s="363"/>
      <c r="CS49" s="363"/>
      <c r="CT49" s="363"/>
      <c r="CU49" s="363"/>
      <c r="CV49" s="363"/>
      <c r="CW49" s="363"/>
      <c r="CX49" s="527"/>
      <c r="CY49" s="422"/>
      <c r="CZ49" s="423"/>
      <c r="DA49" s="423"/>
      <c r="DB49" s="423"/>
      <c r="DC49" s="424"/>
      <c r="DD49" s="424"/>
      <c r="DE49" s="424"/>
      <c r="DF49" s="456"/>
    </row>
    <row r="50" s="64" customFormat="1" ht="19.5" customHeight="1" spans="21:110"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467"/>
      <c r="BA50" s="201"/>
      <c r="BB50" s="212" t="s">
        <v>16</v>
      </c>
      <c r="BC50" s="213"/>
      <c r="BD50" s="213"/>
      <c r="BE50" s="212" t="str">
        <f>IF(BB48="ここに","",VLOOKUP(BB48,登録ナンバー!$A$1:$D$620,4,0))</f>
        <v>プラチナ</v>
      </c>
      <c r="BF50" s="213"/>
      <c r="BG50" s="213"/>
      <c r="BH50" s="213"/>
      <c r="BI50" s="213"/>
      <c r="BJ50" s="221"/>
      <c r="BK50" s="221" t="s">
        <v>16</v>
      </c>
      <c r="BL50" s="221"/>
      <c r="BM50" s="221"/>
      <c r="BN50" s="213" t="str">
        <f>IF(BK48="ここに","",VLOOKUP(BK48,登録ナンバー!$A$1:$D$620,4,0))</f>
        <v>プラチナ</v>
      </c>
      <c r="BO50" s="213"/>
      <c r="BP50" s="213"/>
      <c r="BQ50" s="213"/>
      <c r="BR50" s="476"/>
      <c r="BS50" s="485"/>
      <c r="BT50" s="223"/>
      <c r="BU50" s="223"/>
      <c r="BV50" s="196"/>
      <c r="BW50" s="223"/>
      <c r="BX50" s="223"/>
      <c r="BY50" s="223"/>
      <c r="BZ50" s="488"/>
      <c r="CA50" s="485"/>
      <c r="CB50" s="223"/>
      <c r="CC50" s="223"/>
      <c r="CD50" s="196"/>
      <c r="CE50" s="223"/>
      <c r="CF50" s="223"/>
      <c r="CG50" s="223"/>
      <c r="CH50" s="488"/>
      <c r="CI50" s="485"/>
      <c r="CJ50" s="223"/>
      <c r="CK50" s="223"/>
      <c r="CL50" s="223"/>
      <c r="CM50" s="223"/>
      <c r="CN50" s="223"/>
      <c r="CO50" s="223"/>
      <c r="CP50" s="488"/>
      <c r="CQ50" s="362"/>
      <c r="CR50" s="363"/>
      <c r="CS50" s="363"/>
      <c r="CT50" s="363"/>
      <c r="CU50" s="363"/>
      <c r="CV50" s="363"/>
      <c r="CW50" s="363"/>
      <c r="CX50" s="527"/>
      <c r="CY50" s="425" t="str">
        <f>IF(OR(COUNTIF(CZ36:DB49,2)=3,COUNTIF(CZ36:DB49,1)=3),(CA51+CI51+BS51)/(CA51+CI51+CE48+CM48+BW48+BS51),"")</f>
        <v/>
      </c>
      <c r="CZ50" s="426"/>
      <c r="DA50" s="426"/>
      <c r="DB50" s="426"/>
      <c r="DC50" s="427">
        <f>IF(CY50&lt;&gt;"",RANK(CY50,CY38:CY51),RANK(CZ48,CZ36:DB49))</f>
        <v>4</v>
      </c>
      <c r="DD50" s="427"/>
      <c r="DE50" s="427"/>
      <c r="DF50" s="463"/>
    </row>
    <row r="51" ht="5.25" hidden="1" customHeight="1" spans="2:110">
      <c r="B51" s="196"/>
      <c r="C51" s="196"/>
      <c r="D51" s="196"/>
      <c r="E51" s="196"/>
      <c r="F51" s="196"/>
      <c r="G51" s="196"/>
      <c r="H51" s="196"/>
      <c r="I51" s="196"/>
      <c r="J51" s="229"/>
      <c r="K51" s="229"/>
      <c r="L51" s="229"/>
      <c r="M51" s="229"/>
      <c r="N51" s="229"/>
      <c r="O51" s="229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201"/>
      <c r="BB51" s="215"/>
      <c r="BC51" s="216"/>
      <c r="BD51" s="216"/>
      <c r="BE51" s="221"/>
      <c r="BF51" s="221"/>
      <c r="BG51" s="221"/>
      <c r="BH51" s="221"/>
      <c r="BI51" s="221"/>
      <c r="BJ51" s="221"/>
      <c r="BK51" s="216"/>
      <c r="BL51" s="216"/>
      <c r="BM51" s="216"/>
      <c r="BN51" s="221"/>
      <c r="BO51" s="221"/>
      <c r="BP51" s="221"/>
      <c r="BQ51" s="282"/>
      <c r="BR51" s="283"/>
      <c r="BS51" s="486">
        <f>IF(BS48="⑦","7",IF(BS48="⑥","6",BS48))</f>
        <v>1</v>
      </c>
      <c r="BT51" s="388"/>
      <c r="BU51" s="388"/>
      <c r="BV51" s="388"/>
      <c r="BW51" s="388"/>
      <c r="BX51" s="388"/>
      <c r="BY51" s="388"/>
      <c r="BZ51" s="489"/>
      <c r="CA51" s="486">
        <f>IF(CA48="⑦","7",IF(CA48="⑥","6",CA48))</f>
        <v>0</v>
      </c>
      <c r="CB51" s="388"/>
      <c r="CC51" s="388"/>
      <c r="CD51" s="388"/>
      <c r="CE51" s="388"/>
      <c r="CF51" s="388"/>
      <c r="CG51" s="388"/>
      <c r="CH51" s="489"/>
      <c r="CI51" s="486">
        <f>IF(CI48="⑦","7",IF(CI48="⑥","6",CI48))</f>
        <v>4</v>
      </c>
      <c r="CJ51" s="388"/>
      <c r="CK51" s="388"/>
      <c r="CL51" s="388"/>
      <c r="CM51" s="388"/>
      <c r="CN51" s="388"/>
      <c r="CO51" s="388"/>
      <c r="CP51" s="489"/>
      <c r="CQ51" s="362"/>
      <c r="CR51" s="363"/>
      <c r="CS51" s="363"/>
      <c r="CT51" s="363"/>
      <c r="CU51" s="363"/>
      <c r="CV51" s="363"/>
      <c r="CW51" s="363"/>
      <c r="CX51" s="527"/>
      <c r="CY51" s="528"/>
      <c r="CZ51" s="529"/>
      <c r="DA51" s="529"/>
      <c r="DB51" s="529"/>
      <c r="DC51" s="531"/>
      <c r="DD51" s="531"/>
      <c r="DE51" s="531"/>
      <c r="DF51" s="532"/>
    </row>
    <row r="52" ht="3" customHeight="1" spans="2:110">
      <c r="B52" s="229"/>
      <c r="P52" s="196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196"/>
      <c r="AF52" s="196"/>
      <c r="AG52" s="196"/>
      <c r="AH52" s="196"/>
      <c r="AI52" s="196"/>
      <c r="AJ52" s="368"/>
      <c r="AK52" s="368"/>
      <c r="AL52" s="368"/>
      <c r="AM52" s="368"/>
      <c r="AN52" s="368"/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64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383"/>
      <c r="CI52" s="383"/>
      <c r="CJ52" s="383"/>
      <c r="CK52" s="383"/>
      <c r="CL52" s="383"/>
      <c r="CM52" s="383"/>
      <c r="CN52" s="383"/>
      <c r="CO52" s="383"/>
      <c r="CP52" s="388"/>
      <c r="CQ52" s="388"/>
      <c r="CR52" s="388"/>
      <c r="CS52" s="388"/>
      <c r="CT52" s="388"/>
      <c r="CU52" s="388"/>
      <c r="CV52" s="388"/>
      <c r="CW52" s="388"/>
      <c r="CX52" s="388"/>
      <c r="CY52" s="388"/>
      <c r="CZ52" s="388"/>
      <c r="DA52" s="388"/>
      <c r="DB52" s="388"/>
      <c r="DC52" s="388"/>
      <c r="DD52" s="388"/>
      <c r="DE52" s="388"/>
      <c r="DF52" s="388"/>
    </row>
    <row r="53" customHeight="1" spans="2:104">
      <c r="B53" s="229"/>
      <c r="P53" s="196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196"/>
      <c r="AF53" s="196"/>
      <c r="AG53" s="196"/>
      <c r="AH53" s="196"/>
      <c r="AI53" s="196"/>
      <c r="AJ53" s="368"/>
      <c r="AK53" s="368"/>
      <c r="AL53" s="368"/>
      <c r="AM53" s="368"/>
      <c r="AN53" s="310" t="s">
        <v>48</v>
      </c>
      <c r="AO53" s="310"/>
      <c r="AP53" s="310"/>
      <c r="AQ53" s="310"/>
      <c r="AR53" s="310"/>
      <c r="AS53" s="310"/>
      <c r="AT53" s="368"/>
      <c r="AU53" s="368"/>
      <c r="AV53" s="368"/>
      <c r="AW53" s="368"/>
      <c r="AX53" s="368"/>
      <c r="AY53" s="368"/>
      <c r="AZ53" s="368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505" t="s">
        <v>49</v>
      </c>
      <c r="CD53" s="505"/>
      <c r="CE53" s="505"/>
      <c r="CF53" s="505"/>
      <c r="CG53" s="505"/>
      <c r="CH53" s="505"/>
      <c r="CI53" s="505"/>
      <c r="CJ53" s="505"/>
      <c r="CK53" s="505"/>
      <c r="CL53" s="505"/>
      <c r="CM53" s="505"/>
      <c r="CN53" s="505"/>
      <c r="CO53" s="505"/>
      <c r="CP53" s="505"/>
      <c r="CQ53" s="505"/>
      <c r="CR53" s="505"/>
      <c r="CS53" s="505"/>
      <c r="CT53" s="505"/>
      <c r="CU53" s="505"/>
      <c r="CV53" s="505"/>
      <c r="CW53" s="505"/>
      <c r="CX53" s="505"/>
      <c r="CY53" s="505"/>
      <c r="CZ53" s="505"/>
    </row>
    <row r="54" customHeight="1" spans="2:104">
      <c r="B54" s="196"/>
      <c r="J54" s="196"/>
      <c r="K54" s="196"/>
      <c r="L54" s="196"/>
      <c r="M54" s="196"/>
      <c r="N54" s="196"/>
      <c r="O54" s="196"/>
      <c r="P54" s="257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196"/>
      <c r="AF54" s="196"/>
      <c r="AG54" s="196"/>
      <c r="AH54" s="196"/>
      <c r="AI54" s="196"/>
      <c r="AJ54" s="368"/>
      <c r="AK54" s="368"/>
      <c r="AL54" s="368"/>
      <c r="AM54" s="368"/>
      <c r="AN54" s="310"/>
      <c r="AO54" s="310"/>
      <c r="AP54" s="310"/>
      <c r="AQ54" s="310"/>
      <c r="AR54" s="310"/>
      <c r="AS54" s="310"/>
      <c r="AT54" s="368"/>
      <c r="AU54" s="368"/>
      <c r="AV54" s="368"/>
      <c r="AW54" s="368"/>
      <c r="AX54" s="368"/>
      <c r="AY54" s="368"/>
      <c r="AZ54" s="368"/>
      <c r="BA54" s="196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505"/>
      <c r="CD54" s="505"/>
      <c r="CE54" s="505"/>
      <c r="CF54" s="505"/>
      <c r="CG54" s="505"/>
      <c r="CH54" s="505"/>
      <c r="CI54" s="505"/>
      <c r="CJ54" s="505"/>
      <c r="CK54" s="505"/>
      <c r="CL54" s="505"/>
      <c r="CM54" s="505"/>
      <c r="CN54" s="505"/>
      <c r="CO54" s="505"/>
      <c r="CP54" s="505"/>
      <c r="CQ54" s="505"/>
      <c r="CR54" s="505"/>
      <c r="CS54" s="505"/>
      <c r="CT54" s="505"/>
      <c r="CU54" s="505"/>
      <c r="CV54" s="505"/>
      <c r="CW54" s="505"/>
      <c r="CX54" s="505"/>
      <c r="CY54" s="505"/>
      <c r="CZ54" s="505"/>
    </row>
    <row r="55" customHeight="1" spans="6:104">
      <c r="F55" s="230" t="str">
        <f>IF(AB12="","リーグ1・1位",VLOOKUP(1,$B$12:$J$21,5,FALSE))</f>
        <v>片岡</v>
      </c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 t="str">
        <f>IF(AB12="","",VLOOKUP(1,$B$12:$S$21,14,FALSE))</f>
        <v>杉山</v>
      </c>
      <c r="T55" s="230"/>
      <c r="U55" s="230"/>
      <c r="V55" s="230"/>
      <c r="W55" s="230"/>
      <c r="X55" s="230"/>
      <c r="Y55" s="230"/>
      <c r="Z55" s="230"/>
      <c r="AN55" s="310"/>
      <c r="AO55" s="310"/>
      <c r="AP55" s="310"/>
      <c r="AQ55" s="310"/>
      <c r="AR55" s="310"/>
      <c r="AS55" s="310"/>
      <c r="BB55" s="196" t="str">
        <f>IF(CA12="","リーグ3・1位",VLOOKUP(1,$BA$12:$BI$27,5,FALSE))</f>
        <v>永松</v>
      </c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 t="str">
        <f>IF(CA12="","",VLOOKUP(1,BA12:BR26,14,FALSE))</f>
        <v>筒井</v>
      </c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505"/>
      <c r="CD55" s="505"/>
      <c r="CE55" s="505"/>
      <c r="CF55" s="505"/>
      <c r="CG55" s="505"/>
      <c r="CH55" s="505"/>
      <c r="CI55" s="505"/>
      <c r="CJ55" s="505"/>
      <c r="CK55" s="505"/>
      <c r="CL55" s="505"/>
      <c r="CM55" s="505"/>
      <c r="CN55" s="505"/>
      <c r="CO55" s="505"/>
      <c r="CP55" s="505"/>
      <c r="CQ55" s="505"/>
      <c r="CR55" s="505"/>
      <c r="CS55" s="505"/>
      <c r="CT55" s="505"/>
      <c r="CU55" s="505"/>
      <c r="CV55" s="505"/>
      <c r="CW55" s="505"/>
      <c r="CX55" s="505"/>
      <c r="CY55" s="505"/>
      <c r="CZ55" s="505"/>
    </row>
    <row r="56" customHeight="1" spans="6:104"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197"/>
      <c r="AB56" s="197"/>
      <c r="AC56" s="197"/>
      <c r="AD56" s="197"/>
      <c r="AE56" s="197"/>
      <c r="AF56" s="197"/>
      <c r="AO56" s="441"/>
      <c r="AW56" s="356"/>
      <c r="AX56" s="356"/>
      <c r="AY56" s="356"/>
      <c r="AZ56" s="356"/>
      <c r="BA56" s="35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505"/>
      <c r="CD56" s="505"/>
      <c r="CE56" s="505"/>
      <c r="CF56" s="505"/>
      <c r="CG56" s="505"/>
      <c r="CH56" s="505"/>
      <c r="CI56" s="505"/>
      <c r="CJ56" s="505"/>
      <c r="CK56" s="505"/>
      <c r="CL56" s="505"/>
      <c r="CM56" s="505"/>
      <c r="CN56" s="505"/>
      <c r="CO56" s="505"/>
      <c r="CP56" s="505"/>
      <c r="CQ56" s="505"/>
      <c r="CR56" s="505"/>
      <c r="CS56" s="505"/>
      <c r="CT56" s="505"/>
      <c r="CU56" s="505"/>
      <c r="CV56" s="505"/>
      <c r="CW56" s="505"/>
      <c r="CX56" s="505"/>
      <c r="CY56" s="505"/>
      <c r="CZ56" s="505"/>
    </row>
    <row r="57" customHeight="1" spans="6:97"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354"/>
      <c r="AB57" s="354"/>
      <c r="AC57" s="354"/>
      <c r="AD57" s="355" t="s">
        <v>50</v>
      </c>
      <c r="AE57" s="355"/>
      <c r="AF57" s="355"/>
      <c r="AG57" s="384"/>
      <c r="AH57" s="197"/>
      <c r="AI57" s="197"/>
      <c r="AJ57" s="197"/>
      <c r="AK57" s="197"/>
      <c r="AO57" s="441"/>
      <c r="AR57" s="197"/>
      <c r="AS57" s="197"/>
      <c r="AT57" s="197"/>
      <c r="AU57" s="197"/>
      <c r="AV57" s="442"/>
      <c r="AW57" s="294" t="s">
        <v>51</v>
      </c>
      <c r="AX57" s="280"/>
      <c r="AY57" s="280"/>
      <c r="AZ57" s="280"/>
      <c r="BA57" s="280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C57" s="505"/>
      <c r="CD57" s="505"/>
      <c r="CE57" s="505"/>
      <c r="CF57" s="505"/>
      <c r="CG57" s="505"/>
      <c r="CH57" s="505"/>
      <c r="CI57" s="505"/>
      <c r="CJ57" s="505"/>
      <c r="CK57" s="505"/>
      <c r="CL57" s="505"/>
      <c r="CM57" s="505"/>
      <c r="CN57" s="505"/>
      <c r="CO57" s="505"/>
      <c r="CP57" s="505"/>
      <c r="CQ57" s="505"/>
      <c r="CR57" s="505"/>
      <c r="CS57" s="505"/>
    </row>
    <row r="58" s="196" customFormat="1" customHeight="1" spans="6:101"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G58" s="385"/>
      <c r="AH58" s="356"/>
      <c r="AI58" s="356"/>
      <c r="AJ58" s="356"/>
      <c r="AK58" s="356"/>
      <c r="AL58" s="206"/>
      <c r="AM58" s="206"/>
      <c r="AN58" s="206"/>
      <c r="AO58" s="443"/>
      <c r="AP58" s="444"/>
      <c r="AQ58" s="444"/>
      <c r="AR58" s="445"/>
      <c r="AS58" s="445"/>
      <c r="AT58" s="445"/>
      <c r="AU58" s="445"/>
      <c r="AV58" s="446"/>
      <c r="AW58" s="261"/>
      <c r="CA58" s="490" t="s">
        <v>52</v>
      </c>
      <c r="CB58" s="490"/>
      <c r="CC58" s="490"/>
      <c r="CD58" s="490"/>
      <c r="CE58" s="490"/>
      <c r="CF58" s="490"/>
      <c r="CG58" s="490"/>
      <c r="CH58" s="490"/>
      <c r="CI58" s="490"/>
      <c r="CJ58" s="490"/>
      <c r="CK58" s="490"/>
      <c r="CL58" s="490"/>
      <c r="CU58" s="198"/>
      <c r="CV58" s="198"/>
      <c r="CW58" s="198"/>
    </row>
    <row r="59" customHeight="1" spans="6:101">
      <c r="F59" s="196" t="str">
        <f>IF(AB32="","リーグ2・1位",VLOOKUP(1,$B$32:$J$43,5,FALSE))</f>
        <v>羽田</v>
      </c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 t="str">
        <f>IF(AB32="","",VLOOKUP(1,$B$32:$S$43,14,FALSE))</f>
        <v>高田</v>
      </c>
      <c r="T59" s="196"/>
      <c r="U59" s="196"/>
      <c r="V59" s="196"/>
      <c r="W59" s="196"/>
      <c r="X59" s="196"/>
      <c r="Y59" s="196"/>
      <c r="Z59" s="196"/>
      <c r="AD59" s="196"/>
      <c r="AE59" s="196"/>
      <c r="AF59" s="260"/>
      <c r="AG59" s="565" t="s">
        <v>53</v>
      </c>
      <c r="AH59" s="280"/>
      <c r="AI59" s="280"/>
      <c r="AJ59" s="280"/>
      <c r="AK59" s="280"/>
      <c r="AL59" s="280"/>
      <c r="AM59" s="280"/>
      <c r="AN59" s="280"/>
      <c r="AO59" s="280"/>
      <c r="AP59" s="196"/>
      <c r="AQ59" s="196"/>
      <c r="AR59" s="196"/>
      <c r="AS59" s="196"/>
      <c r="AT59" s="196"/>
      <c r="AU59" s="196"/>
      <c r="AV59" s="447"/>
      <c r="AW59" s="196"/>
      <c r="AX59" s="196"/>
      <c r="AY59" s="196"/>
      <c r="AZ59" s="196"/>
      <c r="BA59" s="196"/>
      <c r="BB59" s="305" t="str">
        <f>IF(CA36="","リーグ4・1位",VLOOKUP(1,$BA$36:$BI$51,5,FALSE))</f>
        <v>今井</v>
      </c>
      <c r="BC59" s="305"/>
      <c r="BD59" s="305"/>
      <c r="BE59" s="305"/>
      <c r="BF59" s="305"/>
      <c r="BG59" s="305"/>
      <c r="BH59" s="305"/>
      <c r="BI59" s="305"/>
      <c r="BJ59" s="305"/>
      <c r="BK59" s="305"/>
      <c r="BL59" s="305"/>
      <c r="BM59" s="305"/>
      <c r="BN59" s="305"/>
      <c r="BO59" s="305"/>
      <c r="BP59" s="305"/>
      <c r="BQ59" s="305" t="str">
        <f>IF(CA36="","",VLOOKUP(1,BA36:BR50,14,FALSE))</f>
        <v>鈴木</v>
      </c>
      <c r="BR59" s="305"/>
      <c r="BS59" s="305"/>
      <c r="BT59" s="305"/>
      <c r="BU59" s="305"/>
      <c r="BV59" s="305"/>
      <c r="BW59" s="305"/>
      <c r="BX59" s="305"/>
      <c r="BY59" s="305"/>
      <c r="BZ59" s="305"/>
      <c r="CA59" s="490"/>
      <c r="CB59" s="490"/>
      <c r="CC59" s="490"/>
      <c r="CD59" s="490"/>
      <c r="CE59" s="490"/>
      <c r="CF59" s="490"/>
      <c r="CG59" s="490"/>
      <c r="CH59" s="490"/>
      <c r="CI59" s="490"/>
      <c r="CJ59" s="490"/>
      <c r="CK59" s="490"/>
      <c r="CL59" s="490"/>
      <c r="CM59" s="444"/>
      <c r="CN59" s="445"/>
      <c r="CO59" s="445"/>
      <c r="CP59" s="445"/>
      <c r="CQ59" s="197"/>
      <c r="CR59" s="197"/>
      <c r="CS59" s="197"/>
      <c r="CT59" s="197"/>
      <c r="CU59" s="197"/>
      <c r="CV59" s="197"/>
      <c r="CW59" s="197"/>
    </row>
    <row r="60" customHeight="1" spans="6:104"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356"/>
      <c r="AB60" s="356"/>
      <c r="AC60" s="356"/>
      <c r="AD60" s="206"/>
      <c r="AE60" s="206"/>
      <c r="AF60" s="262"/>
      <c r="AG60" s="261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447"/>
      <c r="AW60" s="206"/>
      <c r="AX60" s="206"/>
      <c r="AY60" s="206"/>
      <c r="AZ60" s="206"/>
      <c r="BA60" s="206"/>
      <c r="BB60" s="305"/>
      <c r="BC60" s="305"/>
      <c r="BD60" s="305"/>
      <c r="BE60" s="305"/>
      <c r="BF60" s="305"/>
      <c r="BG60" s="305"/>
      <c r="BH60" s="305"/>
      <c r="BI60" s="305"/>
      <c r="BJ60" s="305"/>
      <c r="BK60" s="305"/>
      <c r="BL60" s="305"/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5"/>
      <c r="BY60" s="305"/>
      <c r="BZ60" s="305"/>
      <c r="CA60" s="490"/>
      <c r="CB60" s="490"/>
      <c r="CC60" s="490"/>
      <c r="CD60" s="490"/>
      <c r="CE60" s="490"/>
      <c r="CF60" s="490"/>
      <c r="CG60" s="490"/>
      <c r="CH60" s="490"/>
      <c r="CI60" s="490"/>
      <c r="CJ60" s="490"/>
      <c r="CK60" s="490"/>
      <c r="CL60" s="490"/>
      <c r="CM60" s="196" t="s">
        <v>54</v>
      </c>
      <c r="CN60" s="196"/>
      <c r="CO60" s="196"/>
      <c r="CP60" s="196"/>
      <c r="CQ60" s="384"/>
      <c r="CR60" s="197"/>
      <c r="CS60" s="197"/>
      <c r="CT60" s="197"/>
      <c r="CU60" s="196" t="s">
        <v>55</v>
      </c>
      <c r="CV60" s="196"/>
      <c r="CW60" s="196"/>
      <c r="CX60" s="196"/>
      <c r="CY60" s="196"/>
      <c r="CZ60" s="196"/>
    </row>
    <row r="61" customHeight="1" spans="6:104"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7"/>
      <c r="AB61" s="197"/>
      <c r="AC61" s="197"/>
      <c r="AD61" s="197"/>
      <c r="AE61" s="197"/>
      <c r="AF61" s="197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/>
      <c r="BM61" s="305"/>
      <c r="BN61" s="305"/>
      <c r="BO61" s="305"/>
      <c r="BP61" s="305"/>
      <c r="BQ61" s="305"/>
      <c r="BR61" s="305"/>
      <c r="BS61" s="305"/>
      <c r="BT61" s="305"/>
      <c r="BU61" s="305"/>
      <c r="BV61" s="305"/>
      <c r="BW61" s="305"/>
      <c r="BX61" s="305"/>
      <c r="BY61" s="305"/>
      <c r="BZ61" s="305"/>
      <c r="CA61" s="490"/>
      <c r="CB61" s="490"/>
      <c r="CC61" s="490"/>
      <c r="CD61" s="490"/>
      <c r="CE61" s="490"/>
      <c r="CF61" s="490"/>
      <c r="CG61" s="490"/>
      <c r="CH61" s="490"/>
      <c r="CI61" s="490"/>
      <c r="CJ61" s="490"/>
      <c r="CK61" s="490"/>
      <c r="CL61" s="490"/>
      <c r="CM61" s="196"/>
      <c r="CN61" s="196"/>
      <c r="CO61" s="196"/>
      <c r="CP61" s="196"/>
      <c r="CQ61" s="510"/>
      <c r="CR61" s="511"/>
      <c r="CS61" s="511"/>
      <c r="CT61" s="511"/>
      <c r="CU61" s="196"/>
      <c r="CV61" s="196"/>
      <c r="CW61" s="196"/>
      <c r="CX61" s="196"/>
      <c r="CY61" s="196"/>
      <c r="CZ61" s="196"/>
    </row>
    <row r="62" customHeight="1" spans="6:104"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BB62" s="305"/>
      <c r="BC62" s="305"/>
      <c r="BD62" s="305"/>
      <c r="BE62" s="305"/>
      <c r="BF62" s="305"/>
      <c r="BG62" s="305"/>
      <c r="BH62" s="305"/>
      <c r="BI62" s="305"/>
      <c r="BJ62" s="305"/>
      <c r="BK62" s="305"/>
      <c r="BL62" s="305"/>
      <c r="BM62" s="305"/>
      <c r="BN62" s="305"/>
      <c r="BO62" s="305"/>
      <c r="BP62" s="305"/>
      <c r="BQ62" s="305"/>
      <c r="BR62" s="305"/>
      <c r="BS62" s="305"/>
      <c r="BT62" s="305"/>
      <c r="BU62" s="305"/>
      <c r="BV62" s="305"/>
      <c r="BW62" s="305"/>
      <c r="BX62" s="305"/>
      <c r="BY62" s="305"/>
      <c r="BZ62" s="305"/>
      <c r="CA62" s="491" t="s">
        <v>56</v>
      </c>
      <c r="CB62" s="491"/>
      <c r="CC62" s="491"/>
      <c r="CD62" s="491"/>
      <c r="CE62" s="491"/>
      <c r="CF62" s="491"/>
      <c r="CG62" s="491"/>
      <c r="CH62" s="491"/>
      <c r="CI62" s="491"/>
      <c r="CJ62" s="491"/>
      <c r="CK62" s="491"/>
      <c r="CL62" s="491"/>
      <c r="CM62" s="196"/>
      <c r="CN62" s="196"/>
      <c r="CO62" s="196"/>
      <c r="CP62" s="512"/>
      <c r="CQ62" s="566" t="s">
        <v>57</v>
      </c>
      <c r="CR62" s="355"/>
      <c r="CS62" s="355"/>
      <c r="CT62" s="355"/>
      <c r="CU62" s="196"/>
      <c r="CV62" s="196"/>
      <c r="CW62" s="196"/>
      <c r="CX62" s="196"/>
      <c r="CY62" s="196"/>
      <c r="CZ62" s="196"/>
    </row>
    <row r="63" customHeight="1" spans="45:104"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CA63" s="491"/>
      <c r="CB63" s="491"/>
      <c r="CC63" s="491"/>
      <c r="CD63" s="491"/>
      <c r="CE63" s="491"/>
      <c r="CF63" s="491"/>
      <c r="CG63" s="491"/>
      <c r="CH63" s="491"/>
      <c r="CI63" s="491"/>
      <c r="CJ63" s="491"/>
      <c r="CK63" s="491"/>
      <c r="CL63" s="491"/>
      <c r="CM63" s="513"/>
      <c r="CN63" s="513"/>
      <c r="CO63" s="513"/>
      <c r="CP63" s="514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</row>
    <row r="64" customHeight="1" spans="21:101">
      <c r="U64" s="313" t="s">
        <v>58</v>
      </c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3"/>
      <c r="AN64" s="313"/>
      <c r="AO64" s="313"/>
      <c r="AP64" s="313"/>
      <c r="AQ64" s="313"/>
      <c r="AR64" s="313"/>
      <c r="AS64" s="313"/>
      <c r="AT64" s="313"/>
      <c r="AU64" s="313"/>
      <c r="AV64" s="313"/>
      <c r="AW64" s="313"/>
      <c r="AX64" s="313"/>
      <c r="AY64" s="313"/>
      <c r="AZ64" s="196"/>
      <c r="BA64" s="196"/>
      <c r="BB64" s="196"/>
      <c r="BC64" s="196"/>
      <c r="BD64" s="196"/>
      <c r="BE64" s="196"/>
      <c r="BF64" s="196"/>
      <c r="BG64" s="196"/>
      <c r="BH64" s="196"/>
      <c r="CA64" s="491"/>
      <c r="CB64" s="491"/>
      <c r="CC64" s="491"/>
      <c r="CD64" s="491"/>
      <c r="CE64" s="491"/>
      <c r="CF64" s="491"/>
      <c r="CG64" s="491"/>
      <c r="CH64" s="491"/>
      <c r="CI64" s="491"/>
      <c r="CJ64" s="491"/>
      <c r="CK64" s="491"/>
      <c r="CL64" s="491"/>
      <c r="CM64" s="196"/>
      <c r="CO64" s="196"/>
      <c r="CP64" s="196"/>
      <c r="CQ64" s="196"/>
      <c r="CR64" s="196"/>
      <c r="CS64" s="196"/>
      <c r="CT64" s="196"/>
      <c r="CU64" s="196"/>
      <c r="CV64" s="196"/>
      <c r="CW64" s="196"/>
    </row>
    <row r="65" customHeight="1" spans="21:91"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CA65" s="491"/>
      <c r="CB65" s="491"/>
      <c r="CC65" s="491"/>
      <c r="CD65" s="491"/>
      <c r="CE65" s="491"/>
      <c r="CF65" s="491"/>
      <c r="CG65" s="491"/>
      <c r="CH65" s="491"/>
      <c r="CI65" s="491"/>
      <c r="CJ65" s="491"/>
      <c r="CK65" s="491"/>
      <c r="CL65" s="491"/>
      <c r="CM65" s="196"/>
    </row>
    <row r="66" customHeight="1" spans="21:51"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</row>
    <row r="67" customHeight="1" spans="6:51">
      <c r="F67" s="229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</row>
    <row r="68" customHeight="1" spans="16:78">
      <c r="P68" s="196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196"/>
      <c r="AF68" s="196"/>
      <c r="AG68" s="196"/>
      <c r="AH68" s="196"/>
      <c r="AI68" s="196"/>
      <c r="AJ68" s="368"/>
      <c r="AK68" s="368"/>
      <c r="AL68" s="368"/>
      <c r="AM68" s="368"/>
      <c r="AN68" s="310" t="s">
        <v>48</v>
      </c>
      <c r="AO68" s="310"/>
      <c r="AP68" s="310"/>
      <c r="AQ68" s="310"/>
      <c r="AR68" s="310"/>
      <c r="AS68" s="310"/>
      <c r="AT68" s="368"/>
      <c r="AU68" s="368"/>
      <c r="AV68" s="368"/>
      <c r="AW68" s="368"/>
      <c r="AX68" s="368"/>
      <c r="AY68" s="368"/>
      <c r="AZ68" s="368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</row>
    <row r="69" customHeight="1" spans="10:78">
      <c r="J69" s="196"/>
      <c r="K69" s="196"/>
      <c r="L69" s="196"/>
      <c r="M69" s="196"/>
      <c r="N69" s="196"/>
      <c r="O69" s="196"/>
      <c r="P69" s="257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196"/>
      <c r="AF69" s="196"/>
      <c r="AG69" s="196"/>
      <c r="AH69" s="196"/>
      <c r="AI69" s="196"/>
      <c r="AJ69" s="368"/>
      <c r="AK69" s="368"/>
      <c r="AL69" s="368"/>
      <c r="AM69" s="368"/>
      <c r="AN69" s="310"/>
      <c r="AO69" s="310"/>
      <c r="AP69" s="310"/>
      <c r="AQ69" s="310"/>
      <c r="AR69" s="310"/>
      <c r="AS69" s="310"/>
      <c r="AT69" s="368"/>
      <c r="AU69" s="368"/>
      <c r="AV69" s="368"/>
      <c r="AW69" s="368"/>
      <c r="AX69" s="368"/>
      <c r="AY69" s="368"/>
      <c r="AZ69" s="368"/>
      <c r="BA69" s="196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</row>
    <row r="70" customHeight="1" spans="6:78">
      <c r="F70" s="196" t="str">
        <f>IF(AB32="","リーグ1・２位",VLOOKUP(2,$B$12:$J$21,5,FALSE))</f>
        <v>中野</v>
      </c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 t="str">
        <f>IF(AB32="","",VLOOKUP(2,$B$12:$S$21,14,FALSE))</f>
        <v>鶴田</v>
      </c>
      <c r="T70" s="196"/>
      <c r="U70" s="196"/>
      <c r="V70" s="196"/>
      <c r="W70" s="196"/>
      <c r="X70" s="196"/>
      <c r="Y70" s="196"/>
      <c r="Z70" s="196"/>
      <c r="AN70" s="310"/>
      <c r="AO70" s="310"/>
      <c r="AP70" s="310"/>
      <c r="AQ70" s="310"/>
      <c r="AR70" s="310"/>
      <c r="AS70" s="310"/>
      <c r="BB70" s="196" t="str">
        <f>IF(CA12="","リーグ3・２位",VLOOKUP(2,$BA$12:$BI$27,5,FALSE))</f>
        <v>田中</v>
      </c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 t="s">
        <v>25</v>
      </c>
      <c r="BR70" s="196"/>
      <c r="BS70" s="196"/>
      <c r="BT70" s="196"/>
      <c r="BU70" s="196"/>
      <c r="BV70" s="196"/>
      <c r="BW70" s="196"/>
      <c r="BX70" s="196"/>
      <c r="BY70" s="196"/>
      <c r="BZ70" s="196"/>
    </row>
    <row r="71" customHeight="1" spans="6:78"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356"/>
      <c r="AB71" s="356"/>
      <c r="AC71" s="356"/>
      <c r="AD71" s="356"/>
      <c r="AE71" s="356"/>
      <c r="AF71" s="356"/>
      <c r="AO71" s="441"/>
      <c r="AW71" s="356"/>
      <c r="AX71" s="356"/>
      <c r="AY71" s="356"/>
      <c r="AZ71" s="356"/>
      <c r="BA71" s="35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</row>
    <row r="72" customHeight="1" spans="6:78"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7"/>
      <c r="AB72" s="197"/>
      <c r="AC72" s="197"/>
      <c r="AD72" s="280" t="s">
        <v>50</v>
      </c>
      <c r="AE72" s="280"/>
      <c r="AF72" s="332"/>
      <c r="AG72" s="197"/>
      <c r="AH72" s="197"/>
      <c r="AI72" s="197"/>
      <c r="AJ72" s="197"/>
      <c r="AK72" s="197"/>
      <c r="AO72" s="441"/>
      <c r="AR72" s="197"/>
      <c r="AS72" s="197"/>
      <c r="AT72" s="197"/>
      <c r="AU72" s="197"/>
      <c r="AV72" s="442"/>
      <c r="AW72" s="294" t="s">
        <v>51</v>
      </c>
      <c r="AX72" s="280"/>
      <c r="AY72" s="280"/>
      <c r="AZ72" s="280"/>
      <c r="BA72" s="280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</row>
    <row r="73" customHeight="1" spans="6:78"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260"/>
      <c r="AG73" s="539"/>
      <c r="AH73" s="445"/>
      <c r="AI73" s="445"/>
      <c r="AJ73" s="445"/>
      <c r="AK73" s="445"/>
      <c r="AL73" s="444"/>
      <c r="AM73" s="444"/>
      <c r="AN73" s="444"/>
      <c r="AO73" s="551"/>
      <c r="AP73" s="206"/>
      <c r="AQ73" s="206"/>
      <c r="AR73" s="356"/>
      <c r="AS73" s="356"/>
      <c r="AT73" s="356"/>
      <c r="AU73" s="356"/>
      <c r="AV73" s="536"/>
      <c r="AW73" s="261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</row>
    <row r="74" customHeight="1" spans="6:78">
      <c r="F74" s="196" t="str">
        <f>IF(AB32="","リーグ2・2位",VLOOKUP(2,$B$32:$J$43,5,FALSE))</f>
        <v>小柳</v>
      </c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 t="str">
        <f>IF(AB32="","",VLOOKUP(2,$B$32:$S$43,14,FALSE))</f>
        <v>中野</v>
      </c>
      <c r="T74" s="196"/>
      <c r="U74" s="196"/>
      <c r="V74" s="196"/>
      <c r="W74" s="196"/>
      <c r="X74" s="196"/>
      <c r="Y74" s="196"/>
      <c r="Z74" s="196"/>
      <c r="AD74" s="196"/>
      <c r="AE74" s="196"/>
      <c r="AF74" s="196"/>
      <c r="AG74" s="567" t="s">
        <v>59</v>
      </c>
      <c r="AH74" s="196"/>
      <c r="AI74" s="196"/>
      <c r="AJ74" s="196"/>
      <c r="AK74" s="196"/>
      <c r="AL74" s="196"/>
      <c r="AM74" s="196"/>
      <c r="AN74" s="196"/>
      <c r="AO74" s="196"/>
      <c r="AP74" s="280"/>
      <c r="AQ74" s="280"/>
      <c r="AR74" s="280"/>
      <c r="AS74" s="280"/>
      <c r="AT74" s="280"/>
      <c r="AU74" s="280"/>
      <c r="AV74" s="552"/>
      <c r="AW74" s="196"/>
      <c r="AX74" s="196"/>
      <c r="AY74" s="196"/>
      <c r="AZ74" s="196"/>
      <c r="BA74" s="196"/>
      <c r="BB74" s="196" t="str">
        <f>IF(CA36="","リーグ4・２位",VLOOKUP(2,$BA$36:$BR$50,5,FALSE))</f>
        <v>安田</v>
      </c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 t="str">
        <f>IF(CA36="","",VLOOKUP(2,BA36:BR50,14,FALSE))</f>
        <v>吉田</v>
      </c>
      <c r="BR74" s="196"/>
      <c r="BS74" s="196"/>
      <c r="BT74" s="196"/>
      <c r="BU74" s="196"/>
      <c r="BV74" s="196"/>
      <c r="BW74" s="196"/>
      <c r="BX74" s="196"/>
      <c r="BY74" s="196"/>
      <c r="BZ74" s="196"/>
    </row>
    <row r="75" customHeight="1" spans="6:78"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445"/>
      <c r="AB75" s="445"/>
      <c r="AC75" s="445"/>
      <c r="AD75" s="444"/>
      <c r="AE75" s="444"/>
      <c r="AF75" s="444"/>
      <c r="AG75" s="540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553"/>
      <c r="AW75" s="196"/>
      <c r="AX75" s="196"/>
      <c r="AY75" s="196"/>
      <c r="AZ75" s="196"/>
      <c r="BA75" s="20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</row>
    <row r="76" customHeight="1" spans="6:78"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7"/>
      <c r="AB76" s="197"/>
      <c r="AC76" s="197"/>
      <c r="AD76" s="197"/>
      <c r="AE76" s="197"/>
      <c r="AF76" s="197"/>
      <c r="AW76" s="561"/>
      <c r="AX76" s="561"/>
      <c r="AY76" s="561"/>
      <c r="AZ76" s="561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</row>
    <row r="77" s="196" customFormat="1" customHeight="1" spans="2:101">
      <c r="B77" s="198"/>
      <c r="C77" s="198"/>
      <c r="D77" s="198"/>
      <c r="E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</row>
    <row r="78" s="196" customFormat="1" customHeight="1" spans="2:101">
      <c r="B78" s="198"/>
      <c r="C78" s="198"/>
      <c r="D78" s="198"/>
      <c r="E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</row>
    <row r="79" s="196" customFormat="1" customHeight="1" spans="2:101">
      <c r="B79" s="198"/>
      <c r="C79" s="198"/>
      <c r="D79" s="198"/>
      <c r="E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</row>
    <row r="80" s="196" customFormat="1" customHeight="1" spans="2:101">
      <c r="B80" s="198"/>
      <c r="C80" s="198"/>
      <c r="D80" s="198"/>
      <c r="E80" s="198"/>
      <c r="V80" s="534" t="s">
        <v>60</v>
      </c>
      <c r="W80" s="534"/>
      <c r="X80" s="534"/>
      <c r="Y80" s="534"/>
      <c r="Z80" s="534"/>
      <c r="AA80" s="534"/>
      <c r="AB80" s="534"/>
      <c r="AC80" s="534"/>
      <c r="AD80" s="534"/>
      <c r="AE80" s="534"/>
      <c r="AF80" s="534"/>
      <c r="AG80" s="534"/>
      <c r="AH80" s="534"/>
      <c r="AI80" s="534"/>
      <c r="AJ80" s="534"/>
      <c r="AK80" s="534"/>
      <c r="AL80" s="534"/>
      <c r="AM80" s="534"/>
      <c r="AN80" s="534"/>
      <c r="AO80" s="534"/>
      <c r="AP80" s="534"/>
      <c r="AQ80" s="534"/>
      <c r="AR80" s="534"/>
      <c r="AS80" s="534"/>
      <c r="AT80" s="534"/>
      <c r="AU80" s="534"/>
      <c r="AV80" s="534"/>
      <c r="AW80" s="534"/>
      <c r="AX80" s="534"/>
      <c r="AY80" s="534"/>
      <c r="AZ80" s="198"/>
      <c r="BA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</row>
    <row r="81" s="196" customFormat="1" customHeight="1" spans="2:101">
      <c r="B81" s="198"/>
      <c r="C81" s="198"/>
      <c r="D81" s="198"/>
      <c r="E81" s="198"/>
      <c r="V81" s="534"/>
      <c r="W81" s="534"/>
      <c r="X81" s="534"/>
      <c r="Y81" s="534"/>
      <c r="Z81" s="534"/>
      <c r="AA81" s="534"/>
      <c r="AB81" s="534"/>
      <c r="AC81" s="534"/>
      <c r="AD81" s="534"/>
      <c r="AE81" s="534"/>
      <c r="AF81" s="534"/>
      <c r="AG81" s="534"/>
      <c r="AH81" s="534"/>
      <c r="AI81" s="534"/>
      <c r="AJ81" s="534"/>
      <c r="AK81" s="534"/>
      <c r="AL81" s="534"/>
      <c r="AM81" s="534"/>
      <c r="AN81" s="534"/>
      <c r="AO81" s="534"/>
      <c r="AP81" s="534"/>
      <c r="AQ81" s="534"/>
      <c r="AR81" s="534"/>
      <c r="AS81" s="534"/>
      <c r="AT81" s="534"/>
      <c r="AU81" s="534"/>
      <c r="AV81" s="534"/>
      <c r="AW81" s="534"/>
      <c r="AX81" s="534"/>
      <c r="AY81" s="534"/>
      <c r="AZ81" s="198"/>
      <c r="BA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</row>
    <row r="82" s="196" customFormat="1" customHeight="1" spans="2:101">
      <c r="B82" s="533"/>
      <c r="C82" s="533"/>
      <c r="D82" s="533"/>
      <c r="E82" s="533"/>
      <c r="F82" s="533"/>
      <c r="G82" s="533"/>
      <c r="H82" s="533"/>
      <c r="V82" s="534"/>
      <c r="W82" s="534"/>
      <c r="X82" s="534"/>
      <c r="Y82" s="534"/>
      <c r="Z82" s="534"/>
      <c r="AA82" s="534"/>
      <c r="AB82" s="534"/>
      <c r="AC82" s="534"/>
      <c r="AD82" s="534"/>
      <c r="AE82" s="534"/>
      <c r="AF82" s="534"/>
      <c r="AG82" s="534"/>
      <c r="AH82" s="534"/>
      <c r="AI82" s="534"/>
      <c r="AJ82" s="534"/>
      <c r="AK82" s="534"/>
      <c r="AL82" s="534"/>
      <c r="AM82" s="534"/>
      <c r="AN82" s="534"/>
      <c r="AO82" s="534"/>
      <c r="AP82" s="534"/>
      <c r="AQ82" s="534"/>
      <c r="AR82" s="534"/>
      <c r="AS82" s="534"/>
      <c r="AT82" s="534"/>
      <c r="AU82" s="534"/>
      <c r="AV82" s="534"/>
      <c r="AW82" s="534"/>
      <c r="AX82" s="534"/>
      <c r="AY82" s="534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</row>
    <row r="83" customHeight="1" spans="22:51">
      <c r="V83" s="534"/>
      <c r="W83" s="534"/>
      <c r="X83" s="534"/>
      <c r="Y83" s="534"/>
      <c r="Z83" s="534"/>
      <c r="AA83" s="534"/>
      <c r="AB83" s="534"/>
      <c r="AC83" s="534"/>
      <c r="AD83" s="534"/>
      <c r="AE83" s="534"/>
      <c r="AF83" s="534"/>
      <c r="AG83" s="534"/>
      <c r="AH83" s="534"/>
      <c r="AI83" s="534"/>
      <c r="AJ83" s="534"/>
      <c r="AK83" s="534"/>
      <c r="AL83" s="534"/>
      <c r="AM83" s="534"/>
      <c r="AN83" s="534"/>
      <c r="AO83" s="534"/>
      <c r="AP83" s="534"/>
      <c r="AQ83" s="534"/>
      <c r="AR83" s="534"/>
      <c r="AS83" s="534"/>
      <c r="AT83" s="534"/>
      <c r="AU83" s="534"/>
      <c r="AV83" s="534"/>
      <c r="AW83" s="534"/>
      <c r="AX83" s="534"/>
      <c r="AY83" s="534"/>
    </row>
    <row r="84" customHeight="1" spans="1:78">
      <c r="A84" s="196" t="str">
        <f>IF(AB32="","リーグ1・３位",VLOOKUP(3,$B$12:$J$21,5,FALSE))</f>
        <v>澤井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 t="str">
        <f>IF(AB32="","",VLOOKUP(3,$B$12:$S$21,14,FALSE))</f>
        <v>北川</v>
      </c>
      <c r="T84" s="196"/>
      <c r="U84" s="196"/>
      <c r="V84" s="196"/>
      <c r="W84" s="196"/>
      <c r="X84" s="196"/>
      <c r="Y84" s="196"/>
      <c r="Z84" s="196"/>
      <c r="BB84" s="196" t="s">
        <v>61</v>
      </c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 t="s">
        <v>62</v>
      </c>
      <c r="BR84" s="196"/>
      <c r="BS84" s="196"/>
      <c r="BT84" s="196"/>
      <c r="BU84" s="196"/>
      <c r="BV84" s="196"/>
      <c r="BW84" s="196"/>
      <c r="BX84" s="196"/>
      <c r="BY84" s="196"/>
      <c r="BZ84" s="196"/>
    </row>
    <row r="85" customHeight="1" spans="1:97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445"/>
      <c r="AB85" s="445"/>
      <c r="AC85" s="445"/>
      <c r="AD85" s="445"/>
      <c r="AE85" s="445"/>
      <c r="AF85" s="445"/>
      <c r="AL85" s="305" t="s">
        <v>48</v>
      </c>
      <c r="AM85" s="305"/>
      <c r="AN85" s="305"/>
      <c r="AO85" s="305"/>
      <c r="AP85" s="305"/>
      <c r="AQ85" s="305"/>
      <c r="AR85" s="305"/>
      <c r="AW85" s="445"/>
      <c r="AX85" s="445"/>
      <c r="AY85" s="445"/>
      <c r="AZ85" s="445"/>
      <c r="BA85" s="35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</row>
    <row r="86" customHeight="1" spans="1:97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7"/>
      <c r="AB86" s="197"/>
      <c r="AC86" s="197"/>
      <c r="AD86" s="197"/>
      <c r="AE86" s="197"/>
      <c r="AF86" s="197"/>
      <c r="AG86" s="384"/>
      <c r="AH86" s="197"/>
      <c r="AI86" s="197"/>
      <c r="AJ86" s="197"/>
      <c r="AK86" s="197"/>
      <c r="AL86" s="305"/>
      <c r="AM86" s="305"/>
      <c r="AN86" s="305"/>
      <c r="AO86" s="305"/>
      <c r="AP86" s="305"/>
      <c r="AQ86" s="305"/>
      <c r="AR86" s="305"/>
      <c r="AS86" s="197"/>
      <c r="AT86" s="197"/>
      <c r="AU86" s="197"/>
      <c r="AV86" s="554"/>
      <c r="AW86" s="197"/>
      <c r="AX86" s="197"/>
      <c r="AY86" s="197"/>
      <c r="AZ86" s="197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</row>
    <row r="87" customHeight="1" spans="1:78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384"/>
      <c r="AH87" s="197"/>
      <c r="AI87" s="197"/>
      <c r="AJ87" s="197"/>
      <c r="AK87" s="197"/>
      <c r="AL87" s="305"/>
      <c r="AM87" s="305"/>
      <c r="AN87" s="305"/>
      <c r="AO87" s="305"/>
      <c r="AP87" s="305"/>
      <c r="AQ87" s="305"/>
      <c r="AR87" s="305"/>
      <c r="AS87" s="445"/>
      <c r="AT87" s="445"/>
      <c r="AU87" s="445"/>
      <c r="AV87" s="555"/>
      <c r="AW87" s="196" t="s">
        <v>51</v>
      </c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</row>
    <row r="88" customHeight="1" spans="9:80">
      <c r="I88" s="196"/>
      <c r="J88" s="196"/>
      <c r="K88" s="196" t="s">
        <v>63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7"/>
      <c r="AB88" s="197"/>
      <c r="AC88" s="197"/>
      <c r="AD88" s="197"/>
      <c r="AE88" s="196"/>
      <c r="AF88" s="260"/>
      <c r="AG88" s="541"/>
      <c r="AH88" s="355"/>
      <c r="AI88" s="355"/>
      <c r="AJ88" s="542"/>
      <c r="AK88" s="543"/>
      <c r="AP88" s="556"/>
      <c r="AR88" s="441"/>
      <c r="AS88" s="568" t="s">
        <v>57</v>
      </c>
      <c r="AT88" s="196"/>
      <c r="AU88" s="196"/>
      <c r="AV88" s="260"/>
      <c r="AW88" s="196"/>
      <c r="AX88" s="196"/>
      <c r="AY88" s="196"/>
      <c r="AZ88" s="196"/>
      <c r="BA88" s="196"/>
      <c r="BB88" s="196" t="s">
        <v>64</v>
      </c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 t="s">
        <v>65</v>
      </c>
      <c r="BR88" s="196"/>
      <c r="BS88" s="196"/>
      <c r="BT88" s="196"/>
      <c r="BU88" s="196"/>
      <c r="BV88" s="196"/>
      <c r="BW88" s="196"/>
      <c r="BX88" s="196"/>
      <c r="BY88" s="196"/>
      <c r="BZ88" s="196"/>
      <c r="CA88" s="533"/>
      <c r="CB88" s="533"/>
    </row>
    <row r="89" customHeight="1" spans="11:81"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7"/>
      <c r="AB89" s="197"/>
      <c r="AC89" s="301"/>
      <c r="AD89" s="535"/>
      <c r="AE89" s="356"/>
      <c r="AF89" s="536"/>
      <c r="AG89" s="261"/>
      <c r="AH89" s="196"/>
      <c r="AI89" s="196"/>
      <c r="AJ89" s="260"/>
      <c r="AL89" s="569" t="s">
        <v>57</v>
      </c>
      <c r="AM89" s="491"/>
      <c r="AN89" s="491"/>
      <c r="AO89" s="491"/>
      <c r="AP89" s="491"/>
      <c r="AQ89" s="491"/>
      <c r="AR89" s="553"/>
      <c r="AS89" s="196"/>
      <c r="AT89" s="196"/>
      <c r="AU89" s="196"/>
      <c r="AV89" s="260"/>
      <c r="AW89" s="562"/>
      <c r="AX89" s="356"/>
      <c r="AY89" s="356"/>
      <c r="AZ89" s="301"/>
      <c r="BA89" s="301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533"/>
      <c r="CB89" s="533"/>
      <c r="CC89" s="533"/>
    </row>
    <row r="90" customHeight="1" spans="11:80"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537"/>
      <c r="AB90" s="537"/>
      <c r="AC90" s="538"/>
      <c r="AD90" s="538"/>
      <c r="AE90" s="538"/>
      <c r="AF90" s="538"/>
      <c r="AG90" s="196" t="s">
        <v>54</v>
      </c>
      <c r="AH90" s="196"/>
      <c r="AI90" s="196"/>
      <c r="AJ90" s="260"/>
      <c r="AL90" s="491"/>
      <c r="AM90" s="491"/>
      <c r="AN90" s="491"/>
      <c r="AO90" s="491"/>
      <c r="AP90" s="491"/>
      <c r="AQ90" s="491"/>
      <c r="AR90" s="553"/>
      <c r="AS90" s="196" t="s">
        <v>66</v>
      </c>
      <c r="AT90" s="196"/>
      <c r="AU90" s="196"/>
      <c r="AW90" s="197"/>
      <c r="AX90" s="197"/>
      <c r="AY90" s="197"/>
      <c r="AZ90" s="197"/>
      <c r="BA90" s="197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533"/>
      <c r="CB90" s="533"/>
    </row>
    <row r="91" customHeight="1" spans="11:80"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7"/>
      <c r="AB91" s="197"/>
      <c r="AG91" s="196"/>
      <c r="AH91" s="196"/>
      <c r="AI91" s="196"/>
      <c r="AJ91" s="260"/>
      <c r="AK91" s="511"/>
      <c r="AL91" s="544"/>
      <c r="AO91" s="441"/>
      <c r="AP91" s="301"/>
      <c r="AQ91" s="301"/>
      <c r="AR91" s="557"/>
      <c r="AS91" s="196"/>
      <c r="AT91" s="196"/>
      <c r="AU91" s="196"/>
      <c r="AW91" s="197"/>
      <c r="AX91" s="197"/>
      <c r="AY91" s="197"/>
      <c r="AZ91" s="197"/>
      <c r="BA91" s="197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533"/>
      <c r="CB91" s="533"/>
    </row>
    <row r="92" customHeight="1" spans="6:104">
      <c r="F92" s="196" t="s">
        <v>67</v>
      </c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 t="s">
        <v>68</v>
      </c>
      <c r="T92" s="196"/>
      <c r="U92" s="196"/>
      <c r="V92" s="196"/>
      <c r="W92" s="196"/>
      <c r="X92" s="196"/>
      <c r="Y92" s="196"/>
      <c r="Z92" s="196"/>
      <c r="AA92" s="197"/>
      <c r="AB92" s="197"/>
      <c r="AC92" s="197"/>
      <c r="AD92" s="197"/>
      <c r="AE92" s="197"/>
      <c r="AF92" s="197"/>
      <c r="AG92" s="196"/>
      <c r="AH92" s="196"/>
      <c r="AI92" s="196"/>
      <c r="AJ92" s="196"/>
      <c r="AK92" s="567" t="s">
        <v>69</v>
      </c>
      <c r="AL92" s="545"/>
      <c r="AM92" s="546"/>
      <c r="AN92" s="546"/>
      <c r="AO92" s="558"/>
      <c r="AP92" s="196"/>
      <c r="AQ92" s="196"/>
      <c r="AR92" s="260"/>
      <c r="AS92" s="261"/>
      <c r="AT92" s="196"/>
      <c r="AU92" s="196"/>
      <c r="AW92" s="197"/>
      <c r="AX92" s="197"/>
      <c r="AY92" s="197"/>
      <c r="AZ92" s="197"/>
      <c r="BA92" s="197"/>
      <c r="BB92" s="196" t="s">
        <v>63</v>
      </c>
      <c r="BC92" s="196"/>
      <c r="BD92" s="196"/>
      <c r="BE92" s="196"/>
      <c r="BF92" s="196"/>
      <c r="BG92" s="196"/>
      <c r="BH92" s="196"/>
      <c r="BI92" s="196"/>
      <c r="BJ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533"/>
      <c r="CB92" s="533"/>
      <c r="CT92" s="533"/>
      <c r="CU92" s="533"/>
      <c r="CV92" s="533"/>
      <c r="CW92" s="533"/>
      <c r="CX92" s="533"/>
      <c r="CY92" s="533"/>
      <c r="CZ92" s="533"/>
    </row>
    <row r="93" s="197" customFormat="1" customHeight="1" spans="2:104">
      <c r="B93" s="198"/>
      <c r="C93" s="198"/>
      <c r="D93" s="198"/>
      <c r="E93" s="198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356"/>
      <c r="AB93" s="356"/>
      <c r="AC93" s="301"/>
      <c r="AD93" s="535"/>
      <c r="AE93" s="356"/>
      <c r="AF93" s="356"/>
      <c r="AG93" s="198"/>
      <c r="AH93" s="198"/>
      <c r="AI93" s="198"/>
      <c r="AJ93" s="198"/>
      <c r="AK93" s="540"/>
      <c r="AL93" s="196"/>
      <c r="AM93" s="196"/>
      <c r="AN93" s="196"/>
      <c r="AO93" s="196"/>
      <c r="AP93" s="196"/>
      <c r="AQ93" s="196"/>
      <c r="AR93" s="260"/>
      <c r="AS93" s="198"/>
      <c r="AT93" s="198"/>
      <c r="AU93" s="198"/>
      <c r="AV93" s="198"/>
      <c r="AW93" s="356"/>
      <c r="AX93" s="356"/>
      <c r="AY93" s="356"/>
      <c r="AZ93" s="301"/>
      <c r="BA93" s="301"/>
      <c r="BB93" s="196"/>
      <c r="BC93" s="196"/>
      <c r="BD93" s="196"/>
      <c r="BE93" s="196"/>
      <c r="BF93" s="196"/>
      <c r="BG93" s="196"/>
      <c r="BH93" s="196"/>
      <c r="BI93" s="196"/>
      <c r="BJ93" s="196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533"/>
      <c r="CB93" s="533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564"/>
      <c r="CU93" s="564"/>
      <c r="CV93" s="564"/>
      <c r="CW93" s="564"/>
      <c r="CX93" s="564"/>
      <c r="CY93" s="564"/>
      <c r="CZ93" s="564"/>
    </row>
    <row r="94" s="197" customFormat="1" customHeight="1" spans="2:104">
      <c r="B94" s="198"/>
      <c r="C94" s="198"/>
      <c r="D94" s="198"/>
      <c r="E94" s="198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C94" s="198"/>
      <c r="AD94" s="280" t="s">
        <v>50</v>
      </c>
      <c r="AE94" s="280"/>
      <c r="AF94" s="332"/>
      <c r="AG94" s="543"/>
      <c r="AH94" s="198"/>
      <c r="AI94" s="198"/>
      <c r="AJ94" s="547"/>
      <c r="AK94" s="548"/>
      <c r="AL94" s="198"/>
      <c r="AM94" s="198"/>
      <c r="AN94" s="198"/>
      <c r="AO94" s="198"/>
      <c r="AP94" s="198"/>
      <c r="AQ94" s="198"/>
      <c r="AR94" s="333"/>
      <c r="AS94" s="198"/>
      <c r="AT94" s="198"/>
      <c r="AU94" s="198"/>
      <c r="AV94" s="333"/>
      <c r="AZ94" s="198"/>
      <c r="BA94" s="198"/>
      <c r="BB94" s="196"/>
      <c r="BC94" s="196"/>
      <c r="BD94" s="196"/>
      <c r="BE94" s="196"/>
      <c r="BF94" s="196"/>
      <c r="BG94" s="196"/>
      <c r="BH94" s="196"/>
      <c r="BI94" s="196"/>
      <c r="BJ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533"/>
      <c r="CB94" s="533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564"/>
      <c r="CU94" s="564"/>
      <c r="CV94" s="564"/>
      <c r="CW94" s="564"/>
      <c r="CX94" s="564"/>
      <c r="CY94" s="564"/>
      <c r="CZ94" s="564"/>
    </row>
    <row r="95" s="197" customFormat="1" customHeight="1" spans="2:104">
      <c r="B95" s="198"/>
      <c r="C95" s="198"/>
      <c r="D95" s="198"/>
      <c r="E95" s="198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D95" s="196"/>
      <c r="AE95" s="196"/>
      <c r="AF95" s="260"/>
      <c r="AG95" s="511"/>
      <c r="AH95" s="198"/>
      <c r="AI95" s="549"/>
      <c r="AJ95" s="550"/>
      <c r="AK95" s="548"/>
      <c r="AL95" s="196"/>
      <c r="AM95" s="196"/>
      <c r="AN95" s="196"/>
      <c r="AO95" s="196"/>
      <c r="AP95" s="196"/>
      <c r="AQ95" s="196"/>
      <c r="AR95" s="333"/>
      <c r="AS95" s="511"/>
      <c r="AT95" s="511"/>
      <c r="AU95" s="511"/>
      <c r="AV95" s="559"/>
      <c r="AW95" s="257"/>
      <c r="AX95" s="257"/>
      <c r="BB95" s="196"/>
      <c r="BC95" s="196"/>
      <c r="BD95" s="196"/>
      <c r="BE95" s="196"/>
      <c r="BF95" s="196"/>
      <c r="BG95" s="196"/>
      <c r="BH95" s="196"/>
      <c r="BI95" s="196"/>
      <c r="BJ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533"/>
      <c r="CB95" s="533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  <c r="CS95" s="198"/>
      <c r="CT95" s="564"/>
      <c r="CU95" s="564"/>
      <c r="CV95" s="564"/>
      <c r="CW95" s="564"/>
      <c r="CX95" s="564"/>
      <c r="CY95" s="564"/>
      <c r="CZ95" s="564"/>
    </row>
    <row r="96" s="197" customFormat="1" customHeight="1" spans="2:104">
      <c r="B96" s="198"/>
      <c r="C96" s="198"/>
      <c r="D96" s="198"/>
      <c r="E96" s="198"/>
      <c r="F96" s="196" t="str">
        <f>IF(AB32="","リーグ2・３位",VLOOKUP(3,$B$32:$S$42,5,FALSE))</f>
        <v>山田</v>
      </c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 t="str">
        <f>IF(AB32="","",VLOOKUP(3,$B$32:$S$43,14,FALSE))</f>
        <v>堀部</v>
      </c>
      <c r="T96" s="196"/>
      <c r="U96" s="196"/>
      <c r="V96" s="196"/>
      <c r="W96" s="196"/>
      <c r="X96" s="196"/>
      <c r="Y96" s="196"/>
      <c r="Z96" s="196"/>
      <c r="AA96" s="198"/>
      <c r="AB96" s="198"/>
      <c r="AC96" s="198"/>
      <c r="AD96" s="196"/>
      <c r="AE96" s="196"/>
      <c r="AF96" s="196"/>
      <c r="AG96" s="567" t="s">
        <v>57</v>
      </c>
      <c r="AH96" s="546"/>
      <c r="AI96" s="546"/>
      <c r="AJ96" s="546"/>
      <c r="AK96" s="196"/>
      <c r="AL96" s="196"/>
      <c r="AM96" s="196"/>
      <c r="AN96" s="196"/>
      <c r="AO96" s="196"/>
      <c r="AP96" s="196"/>
      <c r="AQ96" s="196"/>
      <c r="AS96" s="355"/>
      <c r="AT96" s="355"/>
      <c r="AU96" s="355"/>
      <c r="AV96" s="560"/>
      <c r="AW96" s="257"/>
      <c r="AX96" s="257"/>
      <c r="BB96" s="196" t="str">
        <f>IF(CA36="","リーグ４・３位",VLOOKUP(3,$BA$36:$BR$50,5,FALSE))</f>
        <v>新屋</v>
      </c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 t="str">
        <f>IF(CA36="","",VLOOKUP(3,BA36:BR50,14,FALSE))</f>
        <v>山形</v>
      </c>
      <c r="BR96" s="196"/>
      <c r="BS96" s="196"/>
      <c r="BT96" s="196"/>
      <c r="BU96" s="196"/>
      <c r="BV96" s="196"/>
      <c r="BW96" s="196"/>
      <c r="BX96" s="196"/>
      <c r="BY96" s="196"/>
      <c r="BZ96" s="196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533"/>
      <c r="CN96" s="564"/>
      <c r="CO96" s="533"/>
      <c r="CP96" s="533"/>
      <c r="CQ96" s="533"/>
      <c r="CR96" s="533"/>
      <c r="CS96" s="533"/>
      <c r="CT96" s="564"/>
      <c r="CU96" s="564"/>
      <c r="CV96" s="564"/>
      <c r="CW96" s="564"/>
      <c r="CX96" s="564"/>
      <c r="CY96" s="564"/>
      <c r="CZ96" s="564"/>
    </row>
    <row r="97" s="197" customFormat="1" customHeight="1" spans="2:108">
      <c r="B97" s="198"/>
      <c r="C97" s="198"/>
      <c r="D97" s="198"/>
      <c r="E97" s="198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445"/>
      <c r="AB97" s="445"/>
      <c r="AC97" s="445"/>
      <c r="AD97" s="445"/>
      <c r="AE97" s="445"/>
      <c r="AF97" s="445"/>
      <c r="AG97" s="540"/>
      <c r="AH97" s="196"/>
      <c r="AI97" s="196"/>
      <c r="AJ97" s="196"/>
      <c r="AK97" s="196"/>
      <c r="AS97" s="196"/>
      <c r="AT97" s="196"/>
      <c r="AU97" s="196"/>
      <c r="AV97" s="553"/>
      <c r="AW97" s="563"/>
      <c r="AX97" s="445"/>
      <c r="AY97" s="445"/>
      <c r="AZ97" s="445"/>
      <c r="BA97" s="35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198"/>
      <c r="CL97" s="196"/>
      <c r="CM97" s="533"/>
      <c r="CN97" s="564"/>
      <c r="CO97" s="564"/>
      <c r="CP97" s="564"/>
      <c r="CQ97" s="564"/>
      <c r="CR97" s="564"/>
      <c r="CS97" s="564"/>
      <c r="CT97" s="564"/>
      <c r="CU97" s="564"/>
      <c r="CV97" s="564"/>
      <c r="CW97" s="564"/>
      <c r="CX97" s="564"/>
      <c r="CY97" s="564"/>
      <c r="CZ97" s="564"/>
      <c r="DA97" s="564"/>
      <c r="DB97" s="564"/>
      <c r="DC97" s="564"/>
      <c r="DD97" s="564"/>
    </row>
    <row r="98" s="197" customFormat="1" customHeight="1" spans="2:109">
      <c r="B98" s="198"/>
      <c r="C98" s="198"/>
      <c r="D98" s="198"/>
      <c r="E98" s="198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8"/>
      <c r="CM98" s="564"/>
      <c r="CN98" s="564"/>
      <c r="CO98" s="564"/>
      <c r="CP98" s="564"/>
      <c r="CQ98" s="564"/>
      <c r="CR98" s="564"/>
      <c r="CS98" s="564"/>
      <c r="CT98" s="564"/>
      <c r="CU98" s="564"/>
      <c r="CV98" s="564"/>
      <c r="CW98" s="564"/>
      <c r="CX98" s="564"/>
      <c r="CY98" s="564"/>
      <c r="CZ98" s="564"/>
      <c r="DA98" s="564"/>
      <c r="DB98" s="564"/>
      <c r="DC98" s="564"/>
      <c r="DD98" s="564"/>
      <c r="DE98" s="564"/>
    </row>
    <row r="99" s="197" customFormat="1" customHeight="1" spans="2:126">
      <c r="B99" s="198"/>
      <c r="C99" s="198"/>
      <c r="D99" s="198"/>
      <c r="E99" s="198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564"/>
      <c r="CN99" s="564"/>
      <c r="CO99" s="564"/>
      <c r="CP99" s="564"/>
      <c r="CQ99" s="564"/>
      <c r="CR99" s="564"/>
      <c r="CS99" s="564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</row>
    <row r="100" s="197" customFormat="1" customHeight="1" spans="2:144"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564"/>
      <c r="CR100" s="564"/>
      <c r="CS100" s="564"/>
      <c r="CT100" s="564"/>
      <c r="CU100" s="564"/>
      <c r="CV100" s="564"/>
      <c r="CW100" s="564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198"/>
      <c r="DT100" s="198"/>
      <c r="DU100" s="198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  <c r="EG100" s="198"/>
      <c r="EH100" s="198"/>
      <c r="EI100" s="198"/>
      <c r="EJ100" s="198"/>
      <c r="EK100" s="198"/>
      <c r="EL100" s="198"/>
      <c r="EM100" s="198"/>
      <c r="EN100" s="198"/>
    </row>
    <row r="101" s="197" customFormat="1" customHeight="1" spans="2:153"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 s="198"/>
      <c r="CO101" s="198"/>
      <c r="CP101" s="198"/>
      <c r="CQ101" s="564"/>
      <c r="CR101" s="564"/>
      <c r="CS101" s="564"/>
      <c r="CT101" s="564"/>
      <c r="CU101" s="564"/>
      <c r="CV101" s="564"/>
      <c r="CW101" s="564"/>
      <c r="CX101" s="198"/>
      <c r="CY101" s="198"/>
      <c r="CZ101" s="198"/>
      <c r="DA101" s="198"/>
      <c r="DB101" s="198"/>
      <c r="DC101" s="198"/>
      <c r="DD101" s="198"/>
      <c r="DE101" s="198"/>
      <c r="DF101" s="198"/>
      <c r="DG101" s="198"/>
      <c r="DH101" s="198"/>
      <c r="DI101" s="198"/>
      <c r="DJ101" s="198"/>
      <c r="DK101" s="198"/>
      <c r="DL101" s="198"/>
      <c r="DM101" s="198"/>
      <c r="DN101" s="198"/>
      <c r="DO101" s="198"/>
      <c r="DP101" s="198"/>
      <c r="DQ101" s="198"/>
      <c r="DR101" s="198"/>
      <c r="DS101" s="198"/>
      <c r="DT101" s="198"/>
      <c r="DU101" s="198"/>
      <c r="DV101" s="198"/>
      <c r="DW101" s="198"/>
      <c r="DX101" s="198"/>
      <c r="DY101" s="198"/>
      <c r="DZ101" s="198"/>
      <c r="EA101" s="198"/>
      <c r="EB101" s="198"/>
      <c r="EC101" s="198"/>
      <c r="ED101" s="198"/>
      <c r="EE101" s="198"/>
      <c r="EF101" s="198"/>
      <c r="EG101" s="198"/>
      <c r="EH101" s="198"/>
      <c r="EI101" s="198"/>
      <c r="EJ101" s="198"/>
      <c r="EK101" s="198"/>
      <c r="EL101" s="198"/>
      <c r="EM101" s="198"/>
      <c r="EN101" s="198"/>
      <c r="EO101" s="198"/>
      <c r="EP101" s="198"/>
      <c r="EQ101" s="198"/>
      <c r="ER101" s="198"/>
      <c r="ES101" s="198"/>
      <c r="ET101" s="198"/>
      <c r="EU101" s="198"/>
      <c r="EV101" s="198"/>
      <c r="EW101" s="198"/>
    </row>
    <row r="102" s="197" customFormat="1" customHeight="1" spans="2:145"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8"/>
      <c r="CH102" s="198"/>
      <c r="CI102" s="198"/>
      <c r="CJ102" s="198"/>
      <c r="CK102" s="198"/>
      <c r="CL102" s="198"/>
      <c r="CM102" s="198"/>
      <c r="CN102" s="198"/>
      <c r="CO102" s="198"/>
      <c r="CP102" s="198"/>
      <c r="CQ102" s="564"/>
      <c r="CR102" s="198"/>
      <c r="CS102" s="198"/>
      <c r="CT102" s="564"/>
      <c r="CU102" s="564"/>
      <c r="CV102" s="564"/>
      <c r="CW102" s="564"/>
      <c r="CX102" s="198"/>
      <c r="CY102" s="198"/>
      <c r="CZ102" s="198"/>
      <c r="DA102" s="198"/>
      <c r="DB102" s="198"/>
      <c r="DC102" s="198"/>
      <c r="DD102" s="198"/>
      <c r="DE102" s="198"/>
      <c r="DF102" s="198"/>
      <c r="DG102" s="198"/>
      <c r="DH102" s="198"/>
      <c r="DI102" s="198"/>
      <c r="DJ102" s="198"/>
      <c r="DK102" s="198"/>
      <c r="DL102" s="198"/>
      <c r="DM102" s="198"/>
      <c r="DN102" s="198"/>
      <c r="DO102" s="198"/>
      <c r="DP102" s="198"/>
      <c r="DQ102" s="198"/>
      <c r="DR102" s="198"/>
      <c r="DS102" s="198"/>
      <c r="DT102" s="198"/>
      <c r="DU102" s="198"/>
      <c r="DV102" s="198"/>
      <c r="DW102" s="198"/>
      <c r="DX102" s="198"/>
      <c r="DY102" s="198"/>
      <c r="DZ102" s="198"/>
      <c r="EA102" s="198"/>
      <c r="EB102" s="198"/>
      <c r="EC102" s="198"/>
      <c r="ED102" s="198"/>
      <c r="EE102" s="198"/>
      <c r="EF102" s="198"/>
      <c r="EG102" s="198"/>
      <c r="EH102" s="198"/>
      <c r="EI102" s="198"/>
      <c r="EJ102" s="198"/>
      <c r="EK102" s="198"/>
      <c r="EL102" s="198"/>
      <c r="EM102" s="198"/>
      <c r="EN102" s="198"/>
      <c r="EO102" s="198"/>
    </row>
    <row r="103" s="197" customFormat="1" customHeight="1" spans="2:131"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564"/>
      <c r="CR103" s="198"/>
      <c r="CS103" s="198"/>
      <c r="CT103" s="198"/>
      <c r="CU103" s="198"/>
      <c r="CV103" s="198"/>
      <c r="CW103" s="198"/>
      <c r="CX103" s="198"/>
      <c r="CY103" s="198"/>
      <c r="CZ103" s="198"/>
      <c r="DA103" s="198"/>
      <c r="DB103" s="198"/>
      <c r="DC103" s="198"/>
      <c r="DD103" s="198"/>
      <c r="DE103" s="198"/>
      <c r="DF103" s="198"/>
      <c r="DG103" s="198"/>
      <c r="DH103" s="198"/>
      <c r="DI103" s="198"/>
      <c r="DJ103" s="198"/>
      <c r="DK103" s="198"/>
      <c r="DL103" s="198"/>
      <c r="DM103" s="198"/>
      <c r="DN103" s="198"/>
      <c r="DO103" s="198"/>
      <c r="DP103" s="198"/>
      <c r="DQ103" s="198"/>
      <c r="DR103" s="198"/>
      <c r="DS103" s="198"/>
      <c r="DT103" s="198"/>
      <c r="DU103" s="198"/>
      <c r="DV103" s="198"/>
      <c r="DW103" s="198"/>
      <c r="DX103" s="198"/>
      <c r="DY103" s="198"/>
      <c r="DZ103" s="198"/>
      <c r="EA103" s="198"/>
    </row>
    <row r="104" s="197" customFormat="1" customHeight="1" spans="2:131"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198"/>
      <c r="CR104" s="198"/>
      <c r="CS104" s="198"/>
      <c r="CT104" s="198"/>
      <c r="CU104" s="198"/>
      <c r="CV104" s="198"/>
      <c r="CW104" s="198"/>
      <c r="CX104" s="198"/>
      <c r="CY104" s="198"/>
      <c r="CZ104" s="198"/>
      <c r="DA104" s="198"/>
      <c r="DB104" s="198"/>
      <c r="DC104" s="198"/>
      <c r="DD104" s="198"/>
      <c r="DE104" s="198"/>
      <c r="DF104" s="198"/>
      <c r="DG104" s="198"/>
      <c r="DH104" s="198"/>
      <c r="DI104" s="198"/>
      <c r="DJ104" s="198"/>
      <c r="DK104" s="198"/>
      <c r="DL104" s="198"/>
      <c r="DM104" s="198"/>
      <c r="DN104" s="198"/>
      <c r="DO104" s="198"/>
      <c r="DP104" s="198"/>
      <c r="DQ104" s="198"/>
      <c r="DR104" s="198"/>
      <c r="DS104" s="198"/>
      <c r="DT104" s="198"/>
      <c r="DU104" s="198"/>
      <c r="DV104" s="198"/>
      <c r="DW104" s="198"/>
      <c r="DX104" s="198"/>
      <c r="DY104" s="198"/>
      <c r="DZ104" s="198"/>
      <c r="EA104" s="198"/>
    </row>
    <row r="105" s="197" customFormat="1" customHeight="1" spans="2:130"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 s="198"/>
      <c r="CO105" s="198"/>
      <c r="CP105" s="198"/>
      <c r="CQ105" s="198"/>
      <c r="CR105" s="198"/>
      <c r="CS105" s="198"/>
      <c r="CT105" s="198"/>
      <c r="CU105" s="198"/>
      <c r="CV105" s="198"/>
      <c r="CW105" s="198"/>
      <c r="CX105" s="198"/>
      <c r="CY105" s="198"/>
      <c r="CZ105" s="198"/>
      <c r="DA105" s="198"/>
      <c r="DB105" s="198"/>
      <c r="DC105" s="198"/>
      <c r="DD105" s="198"/>
      <c r="DE105" s="198"/>
      <c r="DF105" s="198"/>
      <c r="DG105" s="198"/>
      <c r="DH105" s="198"/>
      <c r="DI105" s="198"/>
      <c r="DJ105" s="198"/>
      <c r="DK105" s="198"/>
      <c r="DL105" s="198"/>
      <c r="DM105" s="198"/>
      <c r="DN105" s="198"/>
      <c r="DO105" s="198"/>
      <c r="DP105" s="198"/>
      <c r="DQ105" s="198"/>
      <c r="DR105" s="198"/>
      <c r="DS105" s="198"/>
      <c r="DT105" s="198"/>
      <c r="DU105" s="198"/>
      <c r="DV105" s="198"/>
      <c r="DW105" s="198"/>
      <c r="DX105" s="198"/>
      <c r="DY105" s="198"/>
      <c r="DZ105" s="198"/>
    </row>
    <row r="106" s="197" customFormat="1" customHeight="1" spans="2:131"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198"/>
      <c r="CR106" s="198"/>
      <c r="CS106" s="198"/>
      <c r="CT106" s="198"/>
      <c r="CU106" s="198"/>
      <c r="CV106" s="198"/>
      <c r="CW106" s="198"/>
      <c r="CX106" s="198"/>
      <c r="CY106" s="198"/>
      <c r="CZ106" s="198"/>
      <c r="DA106" s="198"/>
      <c r="DB106" s="198"/>
      <c r="DC106" s="198"/>
      <c r="DD106" s="198"/>
      <c r="DE106" s="198"/>
      <c r="DF106" s="198"/>
      <c r="DG106" s="198"/>
      <c r="DH106" s="198"/>
      <c r="DI106" s="198"/>
      <c r="DJ106" s="198"/>
      <c r="DK106" s="198"/>
      <c r="DL106" s="198"/>
      <c r="DM106" s="198"/>
      <c r="DN106" s="198"/>
      <c r="DO106" s="198"/>
      <c r="DP106" s="198"/>
      <c r="DQ106" s="198"/>
      <c r="DR106" s="198"/>
      <c r="DS106" s="198"/>
      <c r="DT106" s="198"/>
      <c r="DU106" s="198"/>
      <c r="DV106" s="198"/>
      <c r="DW106" s="198"/>
      <c r="DX106" s="198"/>
      <c r="DY106" s="198"/>
      <c r="DZ106" s="198"/>
      <c r="EA106" s="198"/>
    </row>
    <row r="107" customHeight="1" spans="94:94">
      <c r="CP107" s="533"/>
    </row>
    <row r="108" customHeight="1" spans="94:94">
      <c r="CP108" s="533"/>
    </row>
    <row r="109" customHeight="1" spans="94:132">
      <c r="CP109" s="533"/>
      <c r="EB109" s="196"/>
    </row>
    <row r="110" customHeight="1" spans="94:94">
      <c r="CP110" s="533"/>
    </row>
    <row r="123" customHeight="1" spans="94:94">
      <c r="CP123" s="533"/>
    </row>
    <row r="124" customHeight="1" spans="94:94">
      <c r="CP124" s="533"/>
    </row>
    <row r="125" customHeight="1" spans="94:94">
      <c r="CP125" s="533"/>
    </row>
    <row r="126" customHeight="1" spans="94:129">
      <c r="CP126" s="533"/>
      <c r="DQ126" s="196"/>
      <c r="DR126" s="229"/>
      <c r="DS126" s="229"/>
      <c r="DT126" s="229"/>
      <c r="DU126" s="229"/>
      <c r="DV126" s="229"/>
      <c r="DW126" s="229"/>
      <c r="DX126" s="229"/>
      <c r="DY126" s="229"/>
    </row>
    <row r="127" customHeight="1" spans="94:94">
      <c r="CP127" s="533"/>
    </row>
    <row r="128" customHeight="1" spans="94:94">
      <c r="CP128" s="533"/>
    </row>
    <row r="129" s="197" customFormat="1" customHeight="1" spans="2:102">
      <c r="B129" s="198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533"/>
      <c r="CQ129" s="198"/>
      <c r="CR129" s="196"/>
      <c r="CS129" s="198"/>
      <c r="CT129" s="198"/>
      <c r="CU129" s="198"/>
      <c r="CV129" s="198"/>
      <c r="CW129" s="198"/>
      <c r="CX129" s="198"/>
    </row>
    <row r="130" s="197" customFormat="1" customHeight="1" spans="2:138"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198"/>
      <c r="CH130" s="198"/>
      <c r="CI130" s="198"/>
      <c r="CJ130" s="198"/>
      <c r="CK130" s="198"/>
      <c r="CL130" s="198"/>
      <c r="CM130" s="198"/>
      <c r="CN130" s="198"/>
      <c r="CO130" s="198"/>
      <c r="CP130" s="533"/>
      <c r="CQ130" s="198"/>
      <c r="CR130" s="198"/>
      <c r="CS130" s="198"/>
      <c r="CT130" s="198"/>
      <c r="CU130" s="198"/>
      <c r="CV130" s="198"/>
      <c r="CW130" s="198"/>
      <c r="CX130" s="198"/>
      <c r="CY130" s="198"/>
      <c r="CZ130" s="198"/>
      <c r="DA130" s="198"/>
      <c r="DB130" s="198"/>
      <c r="DC130" s="198"/>
      <c r="DD130" s="198"/>
      <c r="DE130" s="198"/>
      <c r="DF130" s="198"/>
      <c r="DG130" s="198"/>
      <c r="DH130" s="198"/>
      <c r="DI130" s="198"/>
      <c r="DJ130" s="198"/>
      <c r="DK130" s="198"/>
      <c r="DL130" s="198"/>
      <c r="DM130" s="198"/>
      <c r="DN130" s="198"/>
      <c r="DO130" s="198"/>
      <c r="DP130" s="198"/>
      <c r="DQ130" s="198"/>
      <c r="DR130" s="198"/>
      <c r="DS130" s="198"/>
      <c r="DT130" s="198"/>
      <c r="DU130" s="198"/>
      <c r="DV130" s="198"/>
      <c r="DW130" s="198"/>
      <c r="DX130" s="198"/>
      <c r="DY130" s="198"/>
      <c r="DZ130" s="198"/>
      <c r="EA130" s="198"/>
      <c r="EB130" s="198"/>
      <c r="EC130" s="198"/>
      <c r="ED130" s="198"/>
      <c r="EE130" s="198"/>
      <c r="EF130" s="198"/>
      <c r="EG130" s="198"/>
      <c r="EH130" s="198"/>
    </row>
    <row r="131" s="197" customFormat="1" customHeight="1" spans="2:145"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8"/>
      <c r="CH131" s="198"/>
      <c r="CI131" s="198"/>
      <c r="CJ131" s="198"/>
      <c r="CK131" s="198"/>
      <c r="CL131" s="198"/>
      <c r="CM131" s="198"/>
      <c r="CN131" s="198"/>
      <c r="CO131" s="198"/>
      <c r="CP131" s="533"/>
      <c r="CQ131" s="196"/>
      <c r="CR131" s="198"/>
      <c r="CS131" s="198"/>
      <c r="CT131" s="198"/>
      <c r="CU131" s="198"/>
      <c r="CV131" s="198"/>
      <c r="CW131" s="198"/>
      <c r="CX131" s="198"/>
      <c r="CY131" s="198"/>
      <c r="CZ131" s="198"/>
      <c r="DA131" s="198"/>
      <c r="DB131" s="198"/>
      <c r="DC131" s="198"/>
      <c r="DD131" s="198"/>
      <c r="DE131" s="198"/>
      <c r="DF131" s="198"/>
      <c r="DG131" s="198"/>
      <c r="DH131" s="198"/>
      <c r="DI131" s="198"/>
      <c r="DJ131" s="198"/>
      <c r="DK131" s="198"/>
      <c r="DL131" s="198"/>
      <c r="DM131" s="198"/>
      <c r="DN131" s="198"/>
      <c r="DO131" s="198"/>
      <c r="DP131" s="198"/>
      <c r="DQ131" s="198"/>
      <c r="DR131" s="198"/>
      <c r="DS131" s="198"/>
      <c r="DT131" s="198"/>
      <c r="DU131" s="198"/>
      <c r="DV131" s="198"/>
      <c r="DW131" s="198"/>
      <c r="DX131" s="198"/>
      <c r="DY131" s="198"/>
      <c r="DZ131" s="198"/>
      <c r="EA131" s="198"/>
      <c r="EB131" s="198"/>
      <c r="EC131" s="198"/>
      <c r="ED131" s="198"/>
      <c r="EE131" s="198"/>
      <c r="EF131" s="198"/>
      <c r="EG131" s="198"/>
      <c r="EH131" s="198"/>
      <c r="EI131" s="198"/>
      <c r="EJ131" s="198"/>
      <c r="EK131" s="198"/>
      <c r="EL131" s="198"/>
      <c r="EM131" s="198"/>
      <c r="EN131" s="198"/>
      <c r="EO131" s="198"/>
    </row>
    <row r="132" s="197" customFormat="1" customHeight="1" spans="2:137">
      <c r="B132" s="198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  <c r="BZ132" s="198"/>
      <c r="CA132" s="198"/>
      <c r="CB132" s="198"/>
      <c r="CC132" s="198"/>
      <c r="CD132" s="198"/>
      <c r="CE132" s="198"/>
      <c r="CF132" s="198"/>
      <c r="CG132" s="198"/>
      <c r="CH132" s="198"/>
      <c r="CI132" s="198"/>
      <c r="CJ132" s="198"/>
      <c r="CK132" s="198"/>
      <c r="CL132" s="198"/>
      <c r="CM132" s="198"/>
      <c r="CN132" s="198"/>
      <c r="CO132" s="198"/>
      <c r="CP132" s="533"/>
      <c r="CQ132" s="198"/>
      <c r="CR132" s="198"/>
      <c r="CS132" s="198"/>
      <c r="CT132" s="198"/>
      <c r="CU132" s="198"/>
      <c r="CV132" s="198"/>
      <c r="CW132" s="198"/>
      <c r="CX132" s="198"/>
      <c r="CY132" s="198"/>
      <c r="CZ132" s="198"/>
      <c r="DA132" s="198"/>
      <c r="DB132" s="198"/>
      <c r="DC132" s="198"/>
      <c r="DD132" s="198"/>
      <c r="DE132" s="198"/>
      <c r="DF132" s="198"/>
      <c r="DG132" s="198"/>
      <c r="DH132" s="198"/>
      <c r="DI132" s="198"/>
      <c r="DJ132" s="198"/>
      <c r="DK132" s="198"/>
      <c r="DL132" s="198"/>
      <c r="DM132" s="198"/>
      <c r="DN132" s="198"/>
      <c r="DO132" s="198"/>
      <c r="DP132" s="198"/>
      <c r="DQ132" s="198"/>
      <c r="DR132" s="198"/>
      <c r="DS132" s="198"/>
      <c r="DT132" s="198"/>
      <c r="DU132" s="198"/>
      <c r="DV132" s="198"/>
      <c r="DW132" s="198"/>
      <c r="DX132" s="198"/>
      <c r="DY132" s="198"/>
      <c r="DZ132" s="198"/>
      <c r="EA132" s="198"/>
      <c r="EB132" s="198"/>
      <c r="EC132" s="198"/>
      <c r="ED132" s="198"/>
      <c r="EE132" s="198"/>
      <c r="EF132" s="198"/>
      <c r="EG132" s="198"/>
    </row>
    <row r="133" s="197" customFormat="1" customHeight="1" spans="2:123">
      <c r="B133" s="198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8"/>
      <c r="CH133" s="198"/>
      <c r="CI133" s="198"/>
      <c r="CJ133" s="198"/>
      <c r="CK133" s="198"/>
      <c r="CL133" s="198"/>
      <c r="CM133" s="198"/>
      <c r="CN133" s="198"/>
      <c r="CO133" s="198"/>
      <c r="CP133" s="533"/>
      <c r="CQ133" s="198"/>
      <c r="CR133" s="198"/>
      <c r="CS133" s="198"/>
      <c r="CT133" s="198"/>
      <c r="CU133" s="198"/>
      <c r="CV133" s="198"/>
      <c r="CW133" s="198"/>
      <c r="CY133" s="198"/>
      <c r="CZ133" s="198"/>
      <c r="DA133" s="198"/>
      <c r="DB133" s="198"/>
      <c r="DC133" s="198"/>
      <c r="DD133" s="198"/>
      <c r="DE133" s="198"/>
      <c r="DF133" s="198"/>
      <c r="DG133" s="198"/>
      <c r="DH133" s="198"/>
      <c r="DI133" s="198"/>
      <c r="DJ133" s="198"/>
      <c r="DK133" s="198"/>
      <c r="DL133" s="198"/>
      <c r="DM133" s="198"/>
      <c r="DN133" s="198"/>
      <c r="DO133" s="198"/>
      <c r="DP133" s="198"/>
      <c r="DQ133" s="198"/>
      <c r="DR133" s="198"/>
      <c r="DS133" s="198"/>
    </row>
    <row r="134" s="197" customFormat="1" customHeight="1" spans="2:123"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8"/>
      <c r="CH134" s="198"/>
      <c r="CI134" s="198"/>
      <c r="CJ134" s="198"/>
      <c r="CK134" s="198"/>
      <c r="CL134" s="198"/>
      <c r="CM134" s="198"/>
      <c r="CN134" s="198"/>
      <c r="CO134" s="198"/>
      <c r="CP134" s="533"/>
      <c r="CQ134" s="198"/>
      <c r="CR134" s="198"/>
      <c r="CS134" s="198"/>
      <c r="CT134" s="198"/>
      <c r="CU134" s="198"/>
      <c r="CV134" s="198"/>
      <c r="CW134" s="198"/>
      <c r="CY134" s="198"/>
      <c r="CZ134" s="198"/>
      <c r="DA134" s="198"/>
      <c r="DB134" s="198"/>
      <c r="DC134" s="198"/>
      <c r="DD134" s="198"/>
      <c r="DE134" s="198"/>
      <c r="DF134" s="198"/>
      <c r="DG134" s="198"/>
      <c r="DH134" s="198"/>
      <c r="DI134" s="198"/>
      <c r="DJ134" s="198"/>
      <c r="DK134" s="198"/>
      <c r="DL134" s="198"/>
      <c r="DM134" s="198"/>
      <c r="DN134" s="198"/>
      <c r="DO134" s="198"/>
      <c r="DP134" s="198"/>
      <c r="DQ134" s="198"/>
      <c r="DR134" s="198"/>
      <c r="DS134" s="198"/>
    </row>
    <row r="135" s="197" customFormat="1" customHeight="1" spans="2:123"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  <c r="BZ135" s="198"/>
      <c r="CA135" s="198"/>
      <c r="CB135" s="198"/>
      <c r="CC135" s="198"/>
      <c r="CD135" s="198"/>
      <c r="CE135" s="198"/>
      <c r="CF135" s="198"/>
      <c r="CG135" s="198"/>
      <c r="CH135" s="198"/>
      <c r="CI135" s="198"/>
      <c r="CJ135" s="198"/>
      <c r="CK135" s="198"/>
      <c r="CL135" s="198"/>
      <c r="CM135" s="198"/>
      <c r="CN135" s="198"/>
      <c r="CO135" s="198"/>
      <c r="CP135" s="198"/>
      <c r="CQ135" s="198"/>
      <c r="CR135" s="198"/>
      <c r="CS135" s="198"/>
      <c r="CT135" s="198"/>
      <c r="CU135" s="198"/>
      <c r="CV135" s="198"/>
      <c r="CW135" s="198"/>
      <c r="CY135" s="198"/>
      <c r="CZ135" s="198"/>
      <c r="DA135" s="198"/>
      <c r="DB135" s="198"/>
      <c r="DC135" s="198"/>
      <c r="DD135" s="198"/>
      <c r="DE135" s="198"/>
      <c r="DF135" s="198"/>
      <c r="DG135" s="198"/>
      <c r="DH135" s="198"/>
      <c r="DI135" s="198"/>
      <c r="DJ135" s="198"/>
      <c r="DK135" s="198"/>
      <c r="DL135" s="198"/>
      <c r="DM135" s="198"/>
      <c r="DN135" s="198"/>
      <c r="DO135" s="198"/>
      <c r="DP135" s="198"/>
      <c r="DQ135" s="198"/>
      <c r="DR135" s="198"/>
      <c r="DS135" s="198"/>
    </row>
    <row r="136" s="197" customFormat="1" customHeight="1" spans="2:123"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  <c r="BZ136" s="198"/>
      <c r="CA136" s="198"/>
      <c r="CB136" s="198"/>
      <c r="CC136" s="198"/>
      <c r="CD136" s="198"/>
      <c r="CE136" s="198"/>
      <c r="CF136" s="198"/>
      <c r="CG136" s="198"/>
      <c r="CH136" s="198"/>
      <c r="CI136" s="198"/>
      <c r="CJ136" s="198"/>
      <c r="CK136" s="198"/>
      <c r="CL136" s="198"/>
      <c r="CM136" s="198"/>
      <c r="CN136" s="198"/>
      <c r="CO136" s="198"/>
      <c r="CP136" s="198"/>
      <c r="CQ136" s="198"/>
      <c r="CR136" s="198"/>
      <c r="CS136" s="198"/>
      <c r="CT136" s="198"/>
      <c r="CU136" s="198"/>
      <c r="CV136" s="198"/>
      <c r="CW136" s="198"/>
      <c r="CY136" s="198"/>
      <c r="CZ136" s="198"/>
      <c r="DA136" s="198"/>
      <c r="DB136" s="198"/>
      <c r="DC136" s="198"/>
      <c r="DD136" s="198"/>
      <c r="DE136" s="198"/>
      <c r="DF136" s="198"/>
      <c r="DG136" s="198"/>
      <c r="DH136" s="198"/>
      <c r="DI136" s="198"/>
      <c r="DJ136" s="198"/>
      <c r="DK136" s="198"/>
      <c r="DL136" s="198"/>
      <c r="DM136" s="198"/>
      <c r="DN136" s="198"/>
      <c r="DO136" s="198"/>
      <c r="DP136" s="198"/>
      <c r="DQ136" s="198"/>
      <c r="DR136" s="198"/>
      <c r="DS136" s="198"/>
    </row>
    <row r="137" customHeight="1" spans="101:123">
      <c r="CW137" s="197"/>
      <c r="CY137" s="197"/>
      <c r="CZ137" s="197"/>
      <c r="DA137" s="197"/>
      <c r="DB137" s="197"/>
      <c r="DC137" s="197"/>
      <c r="DD137" s="197"/>
      <c r="DE137" s="197"/>
      <c r="DF137" s="197"/>
      <c r="DG137" s="197"/>
      <c r="DH137" s="197"/>
      <c r="DI137" s="197"/>
      <c r="DJ137" s="197"/>
      <c r="DK137" s="197"/>
      <c r="DL137" s="197"/>
      <c r="DM137" s="197"/>
      <c r="DN137" s="197"/>
      <c r="DO137" s="197"/>
      <c r="DP137" s="197"/>
      <c r="DQ137" s="197"/>
      <c r="DR137" s="197"/>
      <c r="DS137" s="197"/>
    </row>
    <row r="138" customHeight="1" spans="101:101">
      <c r="CW138" s="197"/>
    </row>
    <row r="139" customHeight="1" spans="101:126">
      <c r="CW139" s="197"/>
      <c r="DV139" s="196"/>
    </row>
    <row r="140" customHeight="1" spans="101:101">
      <c r="CW140" s="197"/>
    </row>
    <row r="143" customHeight="1" spans="102:102">
      <c r="CX143" s="197"/>
    </row>
    <row r="144" s="197" customFormat="1" customHeight="1" spans="2:113"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8"/>
      <c r="CN144" s="198"/>
      <c r="CO144" s="198"/>
      <c r="CP144" s="198"/>
      <c r="CQ144" s="198"/>
      <c r="CR144" s="198"/>
      <c r="CS144" s="198"/>
      <c r="CT144" s="198"/>
      <c r="CU144" s="198"/>
      <c r="CV144" s="198"/>
      <c r="CW144" s="198"/>
      <c r="CX144" s="196"/>
      <c r="CY144" s="196"/>
      <c r="DB144" s="198"/>
      <c r="DC144" s="198"/>
      <c r="DD144" s="198"/>
      <c r="DE144" s="198"/>
      <c r="DF144" s="198"/>
      <c r="DG144" s="198"/>
      <c r="DH144" s="198"/>
      <c r="DI144" s="198"/>
    </row>
    <row r="145" s="197" customFormat="1" customHeight="1" spans="2:126"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8"/>
      <c r="CH145" s="198"/>
      <c r="CI145" s="198"/>
      <c r="CJ145" s="198"/>
      <c r="CK145" s="198"/>
      <c r="CL145" s="198"/>
      <c r="CM145" s="198"/>
      <c r="CN145" s="198"/>
      <c r="CO145" s="198"/>
      <c r="CP145" s="198"/>
      <c r="CQ145" s="198"/>
      <c r="CR145" s="198"/>
      <c r="CS145" s="198"/>
      <c r="CT145" s="198"/>
      <c r="CU145" s="198"/>
      <c r="CV145" s="198"/>
      <c r="CW145" s="198"/>
      <c r="CX145" s="196"/>
      <c r="CY145" s="196"/>
      <c r="CZ145" s="196"/>
      <c r="DA145" s="196"/>
      <c r="DB145" s="196"/>
      <c r="DC145" s="196"/>
      <c r="DD145" s="196"/>
      <c r="DE145" s="196"/>
      <c r="DF145" s="196"/>
      <c r="DG145" s="196"/>
      <c r="DH145" s="196"/>
      <c r="DI145" s="196"/>
      <c r="DJ145" s="198"/>
      <c r="DK145" s="198"/>
      <c r="DL145" s="198"/>
      <c r="DM145" s="198"/>
      <c r="DN145" s="198"/>
      <c r="DO145" s="198"/>
      <c r="DP145" s="198"/>
      <c r="DQ145" s="198"/>
      <c r="DR145" s="198"/>
      <c r="DS145" s="198"/>
      <c r="DT145" s="198"/>
      <c r="DU145" s="198"/>
      <c r="DV145" s="198"/>
    </row>
    <row r="146" s="197" customFormat="1" customHeight="1" spans="2:135"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8"/>
      <c r="CH146" s="198"/>
      <c r="CI146" s="198"/>
      <c r="CJ146" s="198"/>
      <c r="CK146" s="198"/>
      <c r="CL146" s="198"/>
      <c r="CM146" s="198"/>
      <c r="CN146" s="198"/>
      <c r="CO146" s="198"/>
      <c r="CP146" s="198"/>
      <c r="CQ146" s="198"/>
      <c r="CR146" s="198"/>
      <c r="CS146" s="198"/>
      <c r="CT146" s="198"/>
      <c r="CU146" s="198"/>
      <c r="CV146" s="198"/>
      <c r="CW146" s="198"/>
      <c r="CX146" s="196"/>
      <c r="CY146" s="196"/>
      <c r="CZ146" s="196"/>
      <c r="DA146" s="196"/>
      <c r="DB146" s="196"/>
      <c r="DC146" s="196"/>
      <c r="DD146" s="196"/>
      <c r="DE146" s="196"/>
      <c r="DF146" s="196"/>
      <c r="DG146" s="196"/>
      <c r="DH146" s="196"/>
      <c r="DI146" s="196"/>
      <c r="DJ146" s="198"/>
      <c r="DK146" s="198"/>
      <c r="DL146" s="198"/>
      <c r="DM146" s="198"/>
      <c r="DN146" s="198"/>
      <c r="DO146" s="198"/>
      <c r="DP146" s="198"/>
      <c r="DQ146" s="198"/>
      <c r="DR146" s="198"/>
      <c r="DS146" s="198"/>
      <c r="DT146" s="198"/>
      <c r="DU146" s="198"/>
      <c r="DV146" s="198"/>
      <c r="DW146" s="198"/>
      <c r="DX146" s="198"/>
      <c r="DY146" s="198"/>
      <c r="DZ146" s="198"/>
      <c r="EA146" s="198"/>
      <c r="EB146" s="198"/>
      <c r="EC146" s="198"/>
      <c r="ED146" s="198"/>
      <c r="EE146" s="198"/>
    </row>
    <row r="147" s="197" customFormat="1" customHeight="1" spans="2:140"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6"/>
      <c r="CS147" s="196"/>
      <c r="CT147" s="196"/>
      <c r="CU147" s="196"/>
      <c r="CV147" s="198"/>
      <c r="CX147" s="196"/>
      <c r="CY147" s="196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  <c r="DM147" s="198"/>
      <c r="DN147" s="198"/>
      <c r="DO147" s="198"/>
      <c r="DP147" s="198"/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/>
      <c r="EG147" s="198"/>
      <c r="EH147" s="198"/>
      <c r="EI147" s="198"/>
      <c r="EJ147" s="198"/>
    </row>
    <row r="148" s="197" customFormat="1" customHeight="1" spans="2:127">
      <c r="B148" s="198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  <c r="BZ148" s="198"/>
      <c r="CA148" s="198"/>
      <c r="CB148" s="198"/>
      <c r="CC148" s="198"/>
      <c r="CD148" s="198"/>
      <c r="CE148" s="198"/>
      <c r="CF148" s="198"/>
      <c r="CG148" s="198"/>
      <c r="CH148" s="198"/>
      <c r="CI148" s="198"/>
      <c r="CJ148" s="198"/>
      <c r="CK148" s="198"/>
      <c r="CL148" s="198"/>
      <c r="CM148" s="198"/>
      <c r="CN148" s="198"/>
      <c r="CO148" s="198"/>
      <c r="CP148" s="198"/>
      <c r="CQ148" s="198"/>
      <c r="CR148" s="196"/>
      <c r="CS148" s="196"/>
      <c r="CT148" s="196"/>
      <c r="CU148" s="196"/>
      <c r="CV148" s="196"/>
      <c r="CW148" s="196"/>
      <c r="CX148" s="196"/>
      <c r="CY148" s="196"/>
      <c r="DB148" s="198"/>
      <c r="DC148" s="198"/>
      <c r="DD148" s="198"/>
      <c r="DE148" s="198"/>
      <c r="DF148" s="198"/>
      <c r="DG148" s="198"/>
      <c r="DH148" s="198"/>
      <c r="DI148" s="198"/>
      <c r="DJ148" s="198"/>
      <c r="DK148" s="198"/>
      <c r="DL148" s="198"/>
      <c r="DM148" s="198"/>
      <c r="DN148" s="198"/>
      <c r="DO148" s="198"/>
      <c r="DP148" s="198"/>
      <c r="DQ148" s="198"/>
      <c r="DR148" s="198"/>
      <c r="DS148" s="198"/>
      <c r="DT148" s="198"/>
      <c r="DU148" s="198"/>
      <c r="DV148" s="198"/>
      <c r="DW148" s="196"/>
    </row>
    <row r="149" s="197" customFormat="1" customHeight="1" spans="2:127">
      <c r="B149" s="198"/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  <c r="BZ149" s="198"/>
      <c r="CA149" s="198"/>
      <c r="CB149" s="198"/>
      <c r="CC149" s="198"/>
      <c r="CD149" s="198"/>
      <c r="CE149" s="198"/>
      <c r="CF149" s="198"/>
      <c r="CG149" s="198"/>
      <c r="CH149" s="198"/>
      <c r="CI149" s="198"/>
      <c r="CJ149" s="198"/>
      <c r="CK149" s="198"/>
      <c r="CL149" s="198"/>
      <c r="CM149" s="198"/>
      <c r="CN149" s="198"/>
      <c r="CO149" s="198"/>
      <c r="CP149" s="198"/>
      <c r="CQ149" s="198"/>
      <c r="CR149" s="196"/>
      <c r="CS149" s="196"/>
      <c r="CT149" s="196"/>
      <c r="CU149" s="196"/>
      <c r="CV149" s="196"/>
      <c r="CW149" s="196"/>
      <c r="CX149" s="196"/>
      <c r="CY149" s="196"/>
      <c r="DB149" s="198"/>
      <c r="DC149" s="198"/>
      <c r="DD149" s="198"/>
      <c r="DE149" s="198"/>
      <c r="DF149" s="198"/>
      <c r="DG149" s="198"/>
      <c r="DH149" s="198"/>
      <c r="DI149" s="198"/>
      <c r="DJ149" s="198"/>
      <c r="DK149" s="198"/>
      <c r="DL149" s="198"/>
      <c r="DM149" s="198"/>
      <c r="DN149" s="198"/>
      <c r="DO149" s="198"/>
      <c r="DP149" s="198"/>
      <c r="DQ149" s="198"/>
      <c r="DR149" s="198"/>
      <c r="DS149" s="198"/>
      <c r="DT149" s="198"/>
      <c r="DU149" s="198"/>
      <c r="DV149" s="198"/>
      <c r="DW149" s="196"/>
    </row>
    <row r="150" s="197" customFormat="1" customHeight="1" spans="2:127"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  <c r="BZ150" s="198"/>
      <c r="CA150" s="198"/>
      <c r="CB150" s="198"/>
      <c r="CC150" s="198"/>
      <c r="CD150" s="198"/>
      <c r="CE150" s="198"/>
      <c r="CF150" s="198"/>
      <c r="CG150" s="198"/>
      <c r="CH150" s="198"/>
      <c r="CI150" s="198"/>
      <c r="CJ150" s="198"/>
      <c r="CK150" s="198"/>
      <c r="CL150" s="198"/>
      <c r="CM150" s="198"/>
      <c r="CN150" s="198"/>
      <c r="CO150" s="198"/>
      <c r="CP150" s="198"/>
      <c r="CQ150" s="198"/>
      <c r="CR150" s="196"/>
      <c r="CS150" s="196"/>
      <c r="CT150" s="196"/>
      <c r="CU150" s="196"/>
      <c r="CV150" s="196"/>
      <c r="CW150" s="196"/>
      <c r="CX150" s="196"/>
      <c r="CY150" s="196"/>
      <c r="DB150" s="198"/>
      <c r="DC150" s="198"/>
      <c r="DD150" s="198"/>
      <c r="DE150" s="198"/>
      <c r="DF150" s="198"/>
      <c r="DG150" s="198"/>
      <c r="DH150" s="198"/>
      <c r="DI150" s="198"/>
      <c r="DJ150" s="198"/>
      <c r="DK150" s="198"/>
      <c r="DL150" s="198"/>
      <c r="DM150" s="198"/>
      <c r="DN150" s="198"/>
      <c r="DO150" s="198"/>
      <c r="DP150" s="198"/>
      <c r="DQ150" s="198"/>
      <c r="DR150" s="198"/>
      <c r="DS150" s="198"/>
      <c r="DT150" s="198"/>
      <c r="DU150" s="198"/>
      <c r="DV150" s="198"/>
      <c r="DW150" s="198"/>
    </row>
    <row r="151" s="197" customFormat="1" customHeight="1" spans="2:127">
      <c r="B151" s="198"/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198"/>
      <c r="AW151" s="198"/>
      <c r="AX151" s="198"/>
      <c r="AY151" s="198"/>
      <c r="AZ151" s="19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  <c r="BZ151" s="198"/>
      <c r="CA151" s="198"/>
      <c r="CB151" s="198"/>
      <c r="CC151" s="198"/>
      <c r="CD151" s="198"/>
      <c r="CE151" s="198"/>
      <c r="CF151" s="198"/>
      <c r="CG151" s="198"/>
      <c r="CH151" s="198"/>
      <c r="CI151" s="198"/>
      <c r="CJ151" s="198"/>
      <c r="CK151" s="198"/>
      <c r="CL151" s="198"/>
      <c r="CM151" s="198"/>
      <c r="CN151" s="198"/>
      <c r="CO151" s="198"/>
      <c r="CP151" s="198"/>
      <c r="CQ151" s="198"/>
      <c r="CR151" s="196"/>
      <c r="CS151" s="196"/>
      <c r="CT151" s="196"/>
      <c r="CU151" s="196"/>
      <c r="CV151" s="196"/>
      <c r="CW151" s="196"/>
      <c r="CX151" s="196"/>
      <c r="CY151" s="196"/>
      <c r="DB151" s="533"/>
      <c r="DC151" s="533"/>
      <c r="DD151" s="533"/>
      <c r="DE151" s="533"/>
      <c r="DF151" s="533"/>
      <c r="DG151" s="533"/>
      <c r="DH151" s="533"/>
      <c r="DI151" s="533"/>
      <c r="DJ151" s="533"/>
      <c r="DK151" s="533"/>
      <c r="DL151" s="533"/>
      <c r="DM151" s="533"/>
      <c r="DN151" s="533"/>
      <c r="DO151" s="533"/>
      <c r="DP151" s="533"/>
      <c r="DQ151" s="533"/>
      <c r="DR151" s="533"/>
      <c r="DS151" s="533"/>
      <c r="DT151" s="533"/>
      <c r="DU151" s="533"/>
      <c r="DV151" s="533"/>
      <c r="DW151" s="198"/>
    </row>
    <row r="152" customHeight="1" spans="96:127">
      <c r="CR152" s="196"/>
      <c r="CS152" s="196"/>
      <c r="CT152" s="196"/>
      <c r="CU152" s="196"/>
      <c r="CV152" s="196"/>
      <c r="CW152" s="196"/>
      <c r="CX152" s="196"/>
      <c r="CY152" s="196"/>
      <c r="DB152" s="533"/>
      <c r="DC152" s="533"/>
      <c r="DD152" s="533"/>
      <c r="DE152" s="533"/>
      <c r="DF152" s="533"/>
      <c r="DG152" s="533"/>
      <c r="DH152" s="533"/>
      <c r="DI152" s="533"/>
      <c r="DJ152" s="533"/>
      <c r="DK152" s="533"/>
      <c r="DL152" s="533"/>
      <c r="DM152" s="533"/>
      <c r="DN152" s="533"/>
      <c r="DO152" s="533"/>
      <c r="DP152" s="533"/>
      <c r="DQ152" s="533"/>
      <c r="DR152" s="533"/>
      <c r="DS152" s="533"/>
      <c r="DT152" s="533"/>
      <c r="DU152" s="533"/>
      <c r="DV152" s="533"/>
      <c r="DW152" s="196"/>
    </row>
    <row r="153" customHeight="1" spans="96:127">
      <c r="CR153" s="196"/>
      <c r="CS153" s="196"/>
      <c r="CT153" s="196"/>
      <c r="CU153" s="196"/>
      <c r="CV153" s="196"/>
      <c r="CW153" s="196"/>
      <c r="CX153" s="196"/>
      <c r="CY153" s="196"/>
      <c r="DW153" s="196"/>
    </row>
    <row r="154" customHeight="1" spans="96:127">
      <c r="CR154" s="196"/>
      <c r="CS154" s="196"/>
      <c r="CT154" s="196"/>
      <c r="CU154" s="196"/>
      <c r="CV154" s="196"/>
      <c r="CW154" s="196"/>
      <c r="CX154" s="196"/>
      <c r="CY154" s="196"/>
      <c r="DW154" s="196"/>
    </row>
    <row r="155" customHeight="1" spans="96:103">
      <c r="CR155" s="196"/>
      <c r="CS155" s="196"/>
      <c r="CT155" s="196"/>
      <c r="CU155" s="196"/>
      <c r="CV155" s="196"/>
      <c r="CW155" s="196"/>
      <c r="CX155" s="196"/>
      <c r="CY155" s="196"/>
    </row>
    <row r="156" customHeight="1" spans="96:101">
      <c r="CR156" s="196"/>
      <c r="CS156" s="196"/>
      <c r="CT156" s="196"/>
      <c r="CU156" s="196"/>
      <c r="CV156" s="196"/>
      <c r="CW156" s="196"/>
    </row>
    <row r="157" customHeight="1" spans="96:101">
      <c r="CR157" s="196"/>
      <c r="CS157" s="196"/>
      <c r="CT157" s="196"/>
      <c r="CU157" s="196"/>
      <c r="CV157" s="196"/>
      <c r="CW157" s="196"/>
    </row>
    <row r="158" customHeight="1" spans="96:101">
      <c r="CR158" s="196"/>
      <c r="CS158" s="196"/>
      <c r="CT158" s="196"/>
      <c r="CU158" s="196"/>
      <c r="CV158" s="196"/>
      <c r="CW158" s="196"/>
    </row>
    <row r="159" customHeight="1" spans="96:101">
      <c r="CR159" s="196"/>
      <c r="CS159" s="196"/>
      <c r="CT159" s="196"/>
      <c r="CU159" s="196"/>
      <c r="CV159" s="196"/>
      <c r="CW159" s="196"/>
    </row>
    <row r="160" customHeight="1" spans="96:100">
      <c r="CR160" s="196"/>
      <c r="CS160" s="196"/>
      <c r="CT160" s="196"/>
      <c r="CU160" s="196"/>
      <c r="CV160" s="196"/>
    </row>
    <row r="161" customHeight="1" spans="100:100">
      <c r="CV161" s="196"/>
    </row>
  </sheetData>
  <mergeCells count="461">
    <mergeCell ref="CF5:DF5"/>
    <mergeCell ref="F14:J14"/>
    <mergeCell ref="O14:S14"/>
    <mergeCell ref="BE14:BI14"/>
    <mergeCell ref="BN14:BR14"/>
    <mergeCell ref="F18:J18"/>
    <mergeCell ref="O18:S18"/>
    <mergeCell ref="BE18:BI18"/>
    <mergeCell ref="BN18:BR18"/>
    <mergeCell ref="F22:J22"/>
    <mergeCell ref="O22:S22"/>
    <mergeCell ref="BE22:BI22"/>
    <mergeCell ref="BN22:BR22"/>
    <mergeCell ref="BE26:BI26"/>
    <mergeCell ref="BN26:BR26"/>
    <mergeCell ref="F34:J34"/>
    <mergeCell ref="O34:S34"/>
    <mergeCell ref="F38:J38"/>
    <mergeCell ref="O38:S38"/>
    <mergeCell ref="BE38:BI38"/>
    <mergeCell ref="BN38:BR38"/>
    <mergeCell ref="F42:J42"/>
    <mergeCell ref="O42:S42"/>
    <mergeCell ref="BE42:BI42"/>
    <mergeCell ref="BN42:BR42"/>
    <mergeCell ref="BE46:BI46"/>
    <mergeCell ref="BN46:BR46"/>
    <mergeCell ref="BE50:BI50"/>
    <mergeCell ref="BN50:BR50"/>
    <mergeCell ref="B12:B13"/>
    <mergeCell ref="B16:B17"/>
    <mergeCell ref="B20:B21"/>
    <mergeCell ref="B32:B33"/>
    <mergeCell ref="B36:B37"/>
    <mergeCell ref="B40:B41"/>
    <mergeCell ref="K12:K13"/>
    <mergeCell ref="K16:K17"/>
    <mergeCell ref="K20:K21"/>
    <mergeCell ref="K32:K33"/>
    <mergeCell ref="K36:K37"/>
    <mergeCell ref="K40:K41"/>
    <mergeCell ref="W16:W18"/>
    <mergeCell ref="W20:W22"/>
    <mergeCell ref="W36:W38"/>
    <mergeCell ref="W40:W42"/>
    <mergeCell ref="AE12:AE14"/>
    <mergeCell ref="AE20:AE22"/>
    <mergeCell ref="AE32:AE34"/>
    <mergeCell ref="AE40:AE42"/>
    <mergeCell ref="AM12:AM14"/>
    <mergeCell ref="AM16:AM18"/>
    <mergeCell ref="AM32:AM34"/>
    <mergeCell ref="AM36:AM38"/>
    <mergeCell ref="AR8:AR9"/>
    <mergeCell ref="AR12:AR13"/>
    <mergeCell ref="AR14:AR15"/>
    <mergeCell ref="AR16:AR17"/>
    <mergeCell ref="AR18:AR19"/>
    <mergeCell ref="AR20:AR21"/>
    <mergeCell ref="AR22:AR23"/>
    <mergeCell ref="AR28:AR29"/>
    <mergeCell ref="AR32:AR33"/>
    <mergeCell ref="AR34:AR35"/>
    <mergeCell ref="AR36:AR37"/>
    <mergeCell ref="AR38:AR39"/>
    <mergeCell ref="AR40:AR41"/>
    <mergeCell ref="AR42:AR43"/>
    <mergeCell ref="BA12:BA13"/>
    <mergeCell ref="BA16:BA17"/>
    <mergeCell ref="BA20:BA21"/>
    <mergeCell ref="BA24:BA25"/>
    <mergeCell ref="BA36:BA37"/>
    <mergeCell ref="BA40:BA41"/>
    <mergeCell ref="BA44:BA45"/>
    <mergeCell ref="BA48:BA49"/>
    <mergeCell ref="BJ12:BJ13"/>
    <mergeCell ref="BJ16:BJ17"/>
    <mergeCell ref="BJ20:BJ21"/>
    <mergeCell ref="BJ24:BJ25"/>
    <mergeCell ref="BJ36:BJ37"/>
    <mergeCell ref="BJ40:BJ41"/>
    <mergeCell ref="BJ44:BJ45"/>
    <mergeCell ref="BJ48:BJ49"/>
    <mergeCell ref="BV16:BV18"/>
    <mergeCell ref="BV20:BV22"/>
    <mergeCell ref="BV24:BV26"/>
    <mergeCell ref="BV40:BV42"/>
    <mergeCell ref="BV44:BV46"/>
    <mergeCell ref="BV48:BV50"/>
    <mergeCell ref="CD12:CD14"/>
    <mergeCell ref="CD20:CD22"/>
    <mergeCell ref="CD24:CD26"/>
    <mergeCell ref="CD36:CD38"/>
    <mergeCell ref="CD44:CD46"/>
    <mergeCell ref="CD48:CD50"/>
    <mergeCell ref="CL12:CL14"/>
    <mergeCell ref="CL16:CL18"/>
    <mergeCell ref="CL24:CL26"/>
    <mergeCell ref="CL36:CL38"/>
    <mergeCell ref="CL40:CL42"/>
    <mergeCell ref="CL48:CL50"/>
    <mergeCell ref="CS12:CS14"/>
    <mergeCell ref="CS16:CS18"/>
    <mergeCell ref="CS20:CS22"/>
    <mergeCell ref="CS36:CS38"/>
    <mergeCell ref="CS40:CS42"/>
    <mergeCell ref="CS44:CS46"/>
    <mergeCell ref="CY8:CY9"/>
    <mergeCell ref="CY12:CY13"/>
    <mergeCell ref="CY14:CY15"/>
    <mergeCell ref="CY16:CY17"/>
    <mergeCell ref="CY18:CY19"/>
    <mergeCell ref="CY20:CY21"/>
    <mergeCell ref="CY22:CY23"/>
    <mergeCell ref="CY24:CY25"/>
    <mergeCell ref="CY26:CY27"/>
    <mergeCell ref="CY32:CY33"/>
    <mergeCell ref="CY36:CY37"/>
    <mergeCell ref="CY38:CY39"/>
    <mergeCell ref="CY40:CY41"/>
    <mergeCell ref="CY42:CY43"/>
    <mergeCell ref="CY44:CY45"/>
    <mergeCell ref="CY46:CY47"/>
    <mergeCell ref="CY48:CY49"/>
    <mergeCell ref="CY50:CY51"/>
    <mergeCell ref="BB96:BP99"/>
    <mergeCell ref="F92:R95"/>
    <mergeCell ref="F96:R99"/>
    <mergeCell ref="AD94:AF96"/>
    <mergeCell ref="AG90:AJ92"/>
    <mergeCell ref="AS90:AU92"/>
    <mergeCell ref="AS96:AV97"/>
    <mergeCell ref="S96:Z99"/>
    <mergeCell ref="AK92:AR93"/>
    <mergeCell ref="CM60:CP63"/>
    <mergeCell ref="S74:Z77"/>
    <mergeCell ref="V80:AY83"/>
    <mergeCell ref="AL85:AR87"/>
    <mergeCell ref="BB84:BP87"/>
    <mergeCell ref="CA58:CL61"/>
    <mergeCell ref="CA62:CL65"/>
    <mergeCell ref="BS48:BU50"/>
    <mergeCell ref="BB74:BP77"/>
    <mergeCell ref="BQ74:BZ77"/>
    <mergeCell ref="U64:AY67"/>
    <mergeCell ref="AD57:AF60"/>
    <mergeCell ref="AW57:BA60"/>
    <mergeCell ref="AD72:AF75"/>
    <mergeCell ref="AW72:BA75"/>
    <mergeCell ref="F70:R73"/>
    <mergeCell ref="S70:Z73"/>
    <mergeCell ref="BB70:BP73"/>
    <mergeCell ref="BQ70:BZ73"/>
    <mergeCell ref="AN68:AS70"/>
    <mergeCell ref="F74:R77"/>
    <mergeCell ref="S92:Z95"/>
    <mergeCell ref="AG74:AV75"/>
    <mergeCell ref="A84:R87"/>
    <mergeCell ref="F55:R58"/>
    <mergeCell ref="F59:R62"/>
    <mergeCell ref="BB55:BP58"/>
    <mergeCell ref="BB59:BP62"/>
    <mergeCell ref="AN53:AS55"/>
    <mergeCell ref="AG59:AV60"/>
    <mergeCell ref="AG96:AK97"/>
    <mergeCell ref="AG88:AJ89"/>
    <mergeCell ref="AS88:AV89"/>
    <mergeCell ref="BQ88:BZ91"/>
    <mergeCell ref="BB92:BJ95"/>
    <mergeCell ref="BQ92:BZ95"/>
    <mergeCell ref="AW95:AX96"/>
    <mergeCell ref="BQ96:BZ99"/>
    <mergeCell ref="BB88:BP91"/>
    <mergeCell ref="C2:DF4"/>
    <mergeCell ref="S84:Z87"/>
    <mergeCell ref="BQ84:BZ87"/>
    <mergeCell ref="AE87:AF88"/>
    <mergeCell ref="AW87:BA88"/>
    <mergeCell ref="K88:R91"/>
    <mergeCell ref="S88:Z91"/>
    <mergeCell ref="C6:AY7"/>
    <mergeCell ref="BB6:DF7"/>
    <mergeCell ref="C26:AY27"/>
    <mergeCell ref="AV16:AY17"/>
    <mergeCell ref="AB16:AI19"/>
    <mergeCell ref="AV14:AY15"/>
    <mergeCell ref="AV12:AY13"/>
    <mergeCell ref="X20:AA22"/>
    <mergeCell ref="AF20:AI22"/>
    <mergeCell ref="AJ20:AQ23"/>
    <mergeCell ref="AV32:AY33"/>
    <mergeCell ref="AR30:AS31"/>
    <mergeCell ref="T28:AA29"/>
    <mergeCell ref="AB28:AI29"/>
    <mergeCell ref="AJ28:AQ29"/>
    <mergeCell ref="T30:AA31"/>
    <mergeCell ref="AB30:AI31"/>
    <mergeCell ref="AJ30:AQ31"/>
    <mergeCell ref="T16:V18"/>
    <mergeCell ref="BS16:BU18"/>
    <mergeCell ref="BB24:BD25"/>
    <mergeCell ref="BK24:BM25"/>
    <mergeCell ref="BN24:BR25"/>
    <mergeCell ref="BE24:BI25"/>
    <mergeCell ref="C16:E17"/>
    <mergeCell ref="L16:N17"/>
    <mergeCell ref="AS16:AU17"/>
    <mergeCell ref="BB16:BD17"/>
    <mergeCell ref="BK16:BM17"/>
    <mergeCell ref="BE16:BI17"/>
    <mergeCell ref="BE12:BI13"/>
    <mergeCell ref="CY34:CZ35"/>
    <mergeCell ref="BS32:BZ33"/>
    <mergeCell ref="CA32:CH33"/>
    <mergeCell ref="CI32:CP33"/>
    <mergeCell ref="CQ32:CX33"/>
    <mergeCell ref="F16:J17"/>
    <mergeCell ref="BN16:BR17"/>
    <mergeCell ref="CQ12:CR14"/>
    <mergeCell ref="O16:S17"/>
    <mergeCell ref="X16:AA18"/>
    <mergeCell ref="AN16:AQ18"/>
    <mergeCell ref="AV18:AY19"/>
    <mergeCell ref="F20:J21"/>
    <mergeCell ref="BN20:BR21"/>
    <mergeCell ref="O20:S21"/>
    <mergeCell ref="C28:S31"/>
    <mergeCell ref="O40:S41"/>
    <mergeCell ref="AB20:AD22"/>
    <mergeCell ref="CA20:CC22"/>
    <mergeCell ref="BB32:BR35"/>
    <mergeCell ref="AT30:AY31"/>
    <mergeCell ref="AV22:AY23"/>
    <mergeCell ref="AV20:AY21"/>
    <mergeCell ref="C32:E33"/>
    <mergeCell ref="L32:N33"/>
    <mergeCell ref="AS32:AU33"/>
    <mergeCell ref="O32:S33"/>
    <mergeCell ref="T32:AA35"/>
    <mergeCell ref="AB32:AD34"/>
    <mergeCell ref="AF32:AI34"/>
    <mergeCell ref="AN32:AQ34"/>
    <mergeCell ref="AJ32:AL34"/>
    <mergeCell ref="C34:E35"/>
    <mergeCell ref="L34:N35"/>
    <mergeCell ref="AS34:AU35"/>
    <mergeCell ref="O36:S37"/>
    <mergeCell ref="T36:V38"/>
    <mergeCell ref="F36:J37"/>
    <mergeCell ref="BN36:BR37"/>
    <mergeCell ref="C36:E37"/>
    <mergeCell ref="L36:N37"/>
    <mergeCell ref="AS36:AU37"/>
    <mergeCell ref="BB36:BD37"/>
    <mergeCell ref="BK36:BM37"/>
    <mergeCell ref="AV36:AY37"/>
    <mergeCell ref="AB36:AI39"/>
    <mergeCell ref="X36:AA38"/>
    <mergeCell ref="AN36:AQ38"/>
    <mergeCell ref="AV38:AY39"/>
    <mergeCell ref="T20:V22"/>
    <mergeCell ref="BS20:BU22"/>
    <mergeCell ref="CU60:CZ63"/>
    <mergeCell ref="CQ62:CT64"/>
    <mergeCell ref="CA36:CC38"/>
    <mergeCell ref="BS36:BZ39"/>
    <mergeCell ref="CA24:CC26"/>
    <mergeCell ref="CC53:CZ56"/>
    <mergeCell ref="BQ55:BZ58"/>
    <mergeCell ref="BQ59:BZ62"/>
    <mergeCell ref="BE20:BI21"/>
    <mergeCell ref="F40:J41"/>
    <mergeCell ref="BN40:BR41"/>
    <mergeCell ref="BE36:BI37"/>
    <mergeCell ref="F32:J33"/>
    <mergeCell ref="AV34:AY35"/>
    <mergeCell ref="C8:S11"/>
    <mergeCell ref="BB8:BR11"/>
    <mergeCell ref="T8:AA9"/>
    <mergeCell ref="AB8:AI9"/>
    <mergeCell ref="AJ8:AQ9"/>
    <mergeCell ref="AR10:AS11"/>
    <mergeCell ref="AT8:AY9"/>
    <mergeCell ref="AT10:AY11"/>
    <mergeCell ref="T10:AA11"/>
    <mergeCell ref="AB10:AI11"/>
    <mergeCell ref="AJ10:AQ11"/>
    <mergeCell ref="C14:E15"/>
    <mergeCell ref="L14:N15"/>
    <mergeCell ref="AS14:AU15"/>
    <mergeCell ref="BB14:BD15"/>
    <mergeCell ref="BK14:BM15"/>
    <mergeCell ref="T12:AA15"/>
    <mergeCell ref="AF12:AI14"/>
    <mergeCell ref="AN12:AQ14"/>
    <mergeCell ref="CE12:CH14"/>
    <mergeCell ref="CM12:CP14"/>
    <mergeCell ref="CZ14:DB15"/>
    <mergeCell ref="AJ12:AL14"/>
    <mergeCell ref="CI12:CK14"/>
    <mergeCell ref="CT12:CX14"/>
    <mergeCell ref="DC14:DF15"/>
    <mergeCell ref="DA10:DF11"/>
    <mergeCell ref="DC12:DF13"/>
    <mergeCell ref="CZ12:DB13"/>
    <mergeCell ref="C12:E13"/>
    <mergeCell ref="L12:N13"/>
    <mergeCell ref="AS12:AU13"/>
    <mergeCell ref="BB12:BD13"/>
    <mergeCell ref="BK12:BM13"/>
    <mergeCell ref="O12:S13"/>
    <mergeCell ref="BS10:BZ11"/>
    <mergeCell ref="CA10:CH11"/>
    <mergeCell ref="CI10:CP11"/>
    <mergeCell ref="CQ10:CX11"/>
    <mergeCell ref="DA8:DF9"/>
    <mergeCell ref="BS8:BZ9"/>
    <mergeCell ref="CA8:CH9"/>
    <mergeCell ref="CI8:CP9"/>
    <mergeCell ref="CQ8:CX9"/>
    <mergeCell ref="F12:J13"/>
    <mergeCell ref="BN12:BR13"/>
    <mergeCell ref="AB12:AD14"/>
    <mergeCell ref="CA12:CC14"/>
    <mergeCell ref="BS12:BZ15"/>
    <mergeCell ref="BW24:BZ26"/>
    <mergeCell ref="CE24:CH26"/>
    <mergeCell ref="CM24:CP26"/>
    <mergeCell ref="CQ20:CR22"/>
    <mergeCell ref="CT16:CX18"/>
    <mergeCell ref="CT20:CX22"/>
    <mergeCell ref="CI20:CP23"/>
    <mergeCell ref="CI24:CK26"/>
    <mergeCell ref="BS24:BU26"/>
    <mergeCell ref="DC16:DF17"/>
    <mergeCell ref="CZ18:DB19"/>
    <mergeCell ref="DC18:DF19"/>
    <mergeCell ref="CA16:CH19"/>
    <mergeCell ref="AJ16:AL18"/>
    <mergeCell ref="CI16:CK18"/>
    <mergeCell ref="CZ16:DB17"/>
    <mergeCell ref="BW16:BZ18"/>
    <mergeCell ref="CM16:CP18"/>
    <mergeCell ref="CQ24:CX27"/>
    <mergeCell ref="BW20:BZ22"/>
    <mergeCell ref="CE20:CH22"/>
    <mergeCell ref="DC20:DF21"/>
    <mergeCell ref="DC22:DF23"/>
    <mergeCell ref="CZ20:DB21"/>
    <mergeCell ref="DA32:DF33"/>
    <mergeCell ref="CZ24:DB25"/>
    <mergeCell ref="CZ22:DB23"/>
    <mergeCell ref="DC24:DF25"/>
    <mergeCell ref="DC26:DF27"/>
    <mergeCell ref="CZ26:DB27"/>
    <mergeCell ref="BB30:DF31"/>
    <mergeCell ref="DC40:DF41"/>
    <mergeCell ref="CE36:CH38"/>
    <mergeCell ref="CM36:CP38"/>
    <mergeCell ref="CQ36:CR38"/>
    <mergeCell ref="CT36:CX38"/>
    <mergeCell ref="DC42:DF43"/>
    <mergeCell ref="BS34:BZ35"/>
    <mergeCell ref="CA34:CH35"/>
    <mergeCell ref="CI34:CP35"/>
    <mergeCell ref="CQ34:CX35"/>
    <mergeCell ref="CZ38:DB39"/>
    <mergeCell ref="DC38:DF39"/>
    <mergeCell ref="CZ36:DB37"/>
    <mergeCell ref="DC36:DF37"/>
    <mergeCell ref="DA34:DF35"/>
    <mergeCell ref="CZ40:DB41"/>
    <mergeCell ref="CZ42:DB43"/>
    <mergeCell ref="CQ40:CR42"/>
    <mergeCell ref="CT40:CX42"/>
    <mergeCell ref="T40:V42"/>
    <mergeCell ref="BS40:BU42"/>
    <mergeCell ref="AJ36:AL38"/>
    <mergeCell ref="CI36:CK38"/>
    <mergeCell ref="BN44:BR45"/>
    <mergeCell ref="CI40:CK42"/>
    <mergeCell ref="BW40:BZ42"/>
    <mergeCell ref="CM40:CP42"/>
    <mergeCell ref="AV42:AY43"/>
    <mergeCell ref="AJ40:AQ43"/>
    <mergeCell ref="AV40:AY41"/>
    <mergeCell ref="DC44:DF45"/>
    <mergeCell ref="DC48:DF49"/>
    <mergeCell ref="CA48:CC50"/>
    <mergeCell ref="CI48:CK50"/>
    <mergeCell ref="DC46:DF47"/>
    <mergeCell ref="CZ44:DB45"/>
    <mergeCell ref="CA44:CC46"/>
    <mergeCell ref="CI44:CP47"/>
    <mergeCell ref="CZ46:DB47"/>
    <mergeCell ref="CQ44:CR46"/>
    <mergeCell ref="CT44:CX46"/>
    <mergeCell ref="BW44:BZ46"/>
    <mergeCell ref="CE44:CH46"/>
    <mergeCell ref="BS44:BU46"/>
    <mergeCell ref="BE44:BI45"/>
    <mergeCell ref="DC50:DF51"/>
    <mergeCell ref="BW48:BZ50"/>
    <mergeCell ref="CE48:CH50"/>
    <mergeCell ref="CM48:CP50"/>
    <mergeCell ref="CQ48:CX51"/>
    <mergeCell ref="CZ48:DB49"/>
    <mergeCell ref="CZ50:DB51"/>
    <mergeCell ref="BB48:BD49"/>
    <mergeCell ref="BK48:BM49"/>
    <mergeCell ref="S55:Z58"/>
    <mergeCell ref="S59:Z62"/>
    <mergeCell ref="BB50:BD51"/>
    <mergeCell ref="BK50:BM51"/>
    <mergeCell ref="BE48:BI49"/>
    <mergeCell ref="U49:AY50"/>
    <mergeCell ref="C38:E39"/>
    <mergeCell ref="L38:N39"/>
    <mergeCell ref="AS38:AU39"/>
    <mergeCell ref="BB38:BD39"/>
    <mergeCell ref="BK38:BM39"/>
    <mergeCell ref="C18:E19"/>
    <mergeCell ref="L18:N19"/>
    <mergeCell ref="AS18:AU19"/>
    <mergeCell ref="BB18:BD19"/>
    <mergeCell ref="BK18:BM19"/>
    <mergeCell ref="C22:E23"/>
    <mergeCell ref="L22:N23"/>
    <mergeCell ref="AS22:AU23"/>
    <mergeCell ref="BB22:BD23"/>
    <mergeCell ref="BK22:BM23"/>
    <mergeCell ref="C20:E21"/>
    <mergeCell ref="L20:N21"/>
    <mergeCell ref="AS20:AU21"/>
    <mergeCell ref="BB20:BD21"/>
    <mergeCell ref="C42:E43"/>
    <mergeCell ref="L42:N43"/>
    <mergeCell ref="AS42:AU43"/>
    <mergeCell ref="BB42:BD43"/>
    <mergeCell ref="BK42:BM43"/>
    <mergeCell ref="AB40:AD42"/>
    <mergeCell ref="X40:AA42"/>
    <mergeCell ref="AF40:AI42"/>
    <mergeCell ref="C40:E41"/>
    <mergeCell ref="L40:N41"/>
    <mergeCell ref="AS40:AU41"/>
    <mergeCell ref="BB40:BD41"/>
    <mergeCell ref="BK40:BM41"/>
    <mergeCell ref="BE40:BI41"/>
    <mergeCell ref="BB26:BD27"/>
    <mergeCell ref="BK26:BM27"/>
    <mergeCell ref="BB46:BD47"/>
    <mergeCell ref="BK46:BM47"/>
    <mergeCell ref="BB44:BD45"/>
    <mergeCell ref="BK44:BM45"/>
    <mergeCell ref="CY10:CZ11"/>
    <mergeCell ref="CQ16:CR18"/>
    <mergeCell ref="CA40:CH43"/>
    <mergeCell ref="BN48:BR49"/>
    <mergeCell ref="AT28:AY29"/>
    <mergeCell ref="AL89:AR90"/>
  </mergeCells>
  <conditionalFormatting sqref="T40 W40 AB40 AE40 AJ40:AQ43 T43:AI43">
    <cfRule type="expression" dxfId="0" priority="1" stopIfTrue="1">
      <formula>$AV$22=2</formula>
    </cfRule>
    <cfRule type="expression" dxfId="1" priority="2" stopIfTrue="1">
      <formula>$AV$22=1</formula>
    </cfRule>
  </conditionalFormatting>
  <pageMargins left="0" right="0" top="0" bottom="0" header="0.309027777777778" footer="0.309027777777778"/>
  <pageSetup paperSize="9" scale="95" orientation="portrait" horizontalDpi="12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21"/>
  </sheetPr>
  <dimension ref="B1:I56"/>
  <sheetViews>
    <sheetView topLeftCell="A25" workbookViewId="0">
      <selection activeCell="B53" sqref="B53:I56"/>
    </sheetView>
  </sheetViews>
  <sheetFormatPr defaultColWidth="9" defaultRowHeight="13.5"/>
  <cols>
    <col min="1" max="1" width="5.875" style="149" customWidth="1"/>
    <col min="2" max="3" width="9" style="149"/>
    <col min="4" max="9" width="13.375" style="149" customWidth="1"/>
    <col min="10" max="16384" width="9" style="149"/>
  </cols>
  <sheetData>
    <row r="1" customHeight="1" spans="2:8">
      <c r="B1" s="150" t="s">
        <v>70</v>
      </c>
      <c r="C1" s="150"/>
      <c r="D1" s="150"/>
      <c r="E1" s="150"/>
      <c r="F1" s="150"/>
      <c r="G1" s="150"/>
      <c r="H1" s="150"/>
    </row>
    <row r="2" customHeight="1" spans="2:8">
      <c r="B2" s="150"/>
      <c r="C2" s="150"/>
      <c r="D2" s="150"/>
      <c r="E2" s="150"/>
      <c r="F2" s="150"/>
      <c r="G2" s="150"/>
      <c r="H2" s="150"/>
    </row>
    <row r="3" ht="14.25" spans="2:9">
      <c r="B3" s="151"/>
      <c r="C3" s="151"/>
      <c r="D3" s="152" t="s">
        <v>71</v>
      </c>
      <c r="E3" s="152"/>
      <c r="F3" s="152" t="s">
        <v>72</v>
      </c>
      <c r="G3" s="152"/>
      <c r="H3" s="152" t="s">
        <v>73</v>
      </c>
      <c r="I3" s="152"/>
    </row>
    <row r="4" ht="14.25" spans="2:9">
      <c r="B4" s="151"/>
      <c r="C4" s="151"/>
      <c r="D4" s="152"/>
      <c r="E4" s="152"/>
      <c r="F4" s="152"/>
      <c r="G4" s="152"/>
      <c r="H4" s="152"/>
      <c r="I4" s="152"/>
    </row>
    <row r="5" ht="14.25" spans="2:9">
      <c r="B5" s="151" t="s">
        <v>74</v>
      </c>
      <c r="C5" s="151"/>
      <c r="D5" s="153" t="s">
        <v>75</v>
      </c>
      <c r="E5" s="154"/>
      <c r="F5" s="155" t="s">
        <v>76</v>
      </c>
      <c r="G5" s="154"/>
      <c r="H5" s="155" t="s">
        <v>77</v>
      </c>
      <c r="I5" s="190"/>
    </row>
    <row r="6" ht="14.25" spans="2:9">
      <c r="B6" s="151"/>
      <c r="C6" s="151"/>
      <c r="D6" s="156"/>
      <c r="E6" s="157"/>
      <c r="F6" s="158"/>
      <c r="G6" s="157"/>
      <c r="H6" s="158"/>
      <c r="I6" s="191"/>
    </row>
    <row r="7" ht="14.25" spans="2:9">
      <c r="B7" s="151"/>
      <c r="C7" s="151"/>
      <c r="D7" s="158" t="s">
        <v>78</v>
      </c>
      <c r="E7" s="157"/>
      <c r="F7" s="158" t="s">
        <v>78</v>
      </c>
      <c r="G7" s="157"/>
      <c r="H7" s="158" t="s">
        <v>78</v>
      </c>
      <c r="I7" s="191"/>
    </row>
    <row r="8" ht="14.25" spans="2:9">
      <c r="B8" s="151"/>
      <c r="C8" s="151"/>
      <c r="D8" s="159"/>
      <c r="E8" s="160"/>
      <c r="F8" s="159"/>
      <c r="G8" s="160"/>
      <c r="H8" s="159"/>
      <c r="I8" s="192"/>
    </row>
    <row r="9" ht="14.25" spans="2:9">
      <c r="B9" s="151" t="s">
        <v>79</v>
      </c>
      <c r="C9" s="151"/>
      <c r="D9" s="155" t="s">
        <v>80</v>
      </c>
      <c r="E9" s="154"/>
      <c r="F9" s="155" t="s">
        <v>81</v>
      </c>
      <c r="G9" s="154"/>
      <c r="H9" s="161" t="s">
        <v>82</v>
      </c>
      <c r="I9" s="167"/>
    </row>
    <row r="10" ht="14.25" spans="2:9">
      <c r="B10" s="151"/>
      <c r="C10" s="151"/>
      <c r="D10" s="158"/>
      <c r="E10" s="157"/>
      <c r="F10" s="158"/>
      <c r="G10" s="157"/>
      <c r="H10" s="162"/>
      <c r="I10" s="164"/>
    </row>
    <row r="11" ht="14.25" spans="2:9">
      <c r="B11" s="151"/>
      <c r="C11" s="151"/>
      <c r="D11" s="156" t="s">
        <v>78</v>
      </c>
      <c r="E11" s="157"/>
      <c r="F11" s="158" t="s">
        <v>78</v>
      </c>
      <c r="G11" s="157"/>
      <c r="H11" s="158" t="s">
        <v>78</v>
      </c>
      <c r="I11" s="191"/>
    </row>
    <row r="12" ht="14.25" spans="2:9">
      <c r="B12" s="151"/>
      <c r="C12" s="151"/>
      <c r="D12" s="163"/>
      <c r="E12" s="160"/>
      <c r="F12" s="159"/>
      <c r="G12" s="160"/>
      <c r="H12" s="159"/>
      <c r="I12" s="192"/>
    </row>
    <row r="13" spans="2:9">
      <c r="B13" s="151" t="s">
        <v>83</v>
      </c>
      <c r="C13" s="151"/>
      <c r="D13" s="153" t="s">
        <v>84</v>
      </c>
      <c r="E13" s="154"/>
      <c r="F13" s="155" t="s">
        <v>85</v>
      </c>
      <c r="G13" s="154"/>
      <c r="H13" s="161" t="s">
        <v>86</v>
      </c>
      <c r="I13" s="167"/>
    </row>
    <row r="14" ht="14.25" spans="2:9">
      <c r="B14" s="151"/>
      <c r="C14" s="151"/>
      <c r="D14" s="156"/>
      <c r="E14" s="157"/>
      <c r="F14" s="158"/>
      <c r="G14" s="157"/>
      <c r="H14" s="162"/>
      <c r="I14" s="164"/>
    </row>
    <row r="15" spans="2:9">
      <c r="B15" s="151"/>
      <c r="C15" s="151"/>
      <c r="D15" s="156" t="s">
        <v>78</v>
      </c>
      <c r="E15" s="157"/>
      <c r="F15" s="162" t="s">
        <v>87</v>
      </c>
      <c r="G15" s="164"/>
      <c r="H15" s="162" t="s">
        <v>78</v>
      </c>
      <c r="I15" s="164"/>
    </row>
    <row r="16" ht="14.25" spans="2:9">
      <c r="B16" s="151"/>
      <c r="C16" s="151"/>
      <c r="D16" s="163"/>
      <c r="E16" s="160"/>
      <c r="F16" s="165"/>
      <c r="G16" s="166"/>
      <c r="H16" s="165"/>
      <c r="I16" s="166"/>
    </row>
    <row r="17" ht="14.25" spans="2:9">
      <c r="B17" s="151" t="s">
        <v>88</v>
      </c>
      <c r="C17" s="151"/>
      <c r="D17" s="161" t="s">
        <v>86</v>
      </c>
      <c r="E17" s="167"/>
      <c r="F17" s="161" t="s">
        <v>89</v>
      </c>
      <c r="G17" s="167"/>
      <c r="H17" s="161" t="s">
        <v>90</v>
      </c>
      <c r="I17" s="167"/>
    </row>
    <row r="18" ht="14.25" spans="2:9">
      <c r="B18" s="151"/>
      <c r="C18" s="151"/>
      <c r="D18" s="162"/>
      <c r="E18" s="164"/>
      <c r="F18" s="162"/>
      <c r="G18" s="164"/>
      <c r="H18" s="162"/>
      <c r="I18" s="164"/>
    </row>
    <row r="19" ht="14.25" spans="2:9">
      <c r="B19" s="151"/>
      <c r="C19" s="151"/>
      <c r="D19" s="162" t="s">
        <v>78</v>
      </c>
      <c r="E19" s="164"/>
      <c r="F19" s="162" t="s">
        <v>91</v>
      </c>
      <c r="G19" s="164"/>
      <c r="H19" s="162" t="s">
        <v>92</v>
      </c>
      <c r="I19" s="164"/>
    </row>
    <row r="20" ht="14.25" spans="2:9">
      <c r="B20" s="151"/>
      <c r="C20" s="151"/>
      <c r="D20" s="165"/>
      <c r="E20" s="166"/>
      <c r="F20" s="165"/>
      <c r="G20" s="166"/>
      <c r="H20" s="165"/>
      <c r="I20" s="166"/>
    </row>
    <row r="21" ht="14.25" spans="2:9">
      <c r="B21" s="151" t="s">
        <v>93</v>
      </c>
      <c r="C21" s="151"/>
      <c r="D21" s="168" t="s">
        <v>94</v>
      </c>
      <c r="E21" s="169"/>
      <c r="F21" s="161" t="s">
        <v>95</v>
      </c>
      <c r="G21" s="167"/>
      <c r="H21" s="161" t="s">
        <v>96</v>
      </c>
      <c r="I21" s="167"/>
    </row>
    <row r="22" ht="14.25" spans="2:9">
      <c r="B22" s="151"/>
      <c r="C22" s="151"/>
      <c r="D22" s="170"/>
      <c r="E22" s="171"/>
      <c r="F22" s="162"/>
      <c r="G22" s="164"/>
      <c r="H22" s="162"/>
      <c r="I22" s="164"/>
    </row>
    <row r="23" ht="14.25" spans="2:9">
      <c r="B23" s="151"/>
      <c r="C23" s="151"/>
      <c r="D23" s="162" t="s">
        <v>78</v>
      </c>
      <c r="E23" s="164"/>
      <c r="F23" s="162" t="s">
        <v>78</v>
      </c>
      <c r="G23" s="164"/>
      <c r="H23" s="162" t="s">
        <v>78</v>
      </c>
      <c r="I23" s="164"/>
    </row>
    <row r="24" ht="14.25" spans="2:9">
      <c r="B24" s="151"/>
      <c r="C24" s="151"/>
      <c r="D24" s="165"/>
      <c r="E24" s="166"/>
      <c r="F24" s="165"/>
      <c r="G24" s="166"/>
      <c r="H24" s="165"/>
      <c r="I24" s="166"/>
    </row>
    <row r="25" ht="9" customHeight="1" spans="2:9">
      <c r="B25" s="151" t="s">
        <v>97</v>
      </c>
      <c r="C25" s="151"/>
      <c r="D25" s="172" t="s">
        <v>98</v>
      </c>
      <c r="E25" s="173"/>
      <c r="F25" s="173"/>
      <c r="G25" s="173"/>
      <c r="H25" s="173"/>
      <c r="I25" s="193"/>
    </row>
    <row r="26" ht="9" customHeight="1" spans="2:9">
      <c r="B26" s="151"/>
      <c r="C26" s="151"/>
      <c r="D26" s="174"/>
      <c r="E26" s="175"/>
      <c r="F26" s="175"/>
      <c r="G26" s="175"/>
      <c r="H26" s="175"/>
      <c r="I26" s="194"/>
    </row>
    <row r="27" ht="9" customHeight="1" spans="2:9">
      <c r="B27" s="151"/>
      <c r="C27" s="151"/>
      <c r="D27" s="174"/>
      <c r="E27" s="175"/>
      <c r="F27" s="175"/>
      <c r="G27" s="175"/>
      <c r="H27" s="175"/>
      <c r="I27" s="194"/>
    </row>
    <row r="28" ht="9" customHeight="1" spans="2:9">
      <c r="B28" s="151"/>
      <c r="C28" s="151"/>
      <c r="D28" s="176"/>
      <c r="E28" s="177"/>
      <c r="F28" s="177"/>
      <c r="G28" s="177"/>
      <c r="H28" s="177"/>
      <c r="I28" s="195"/>
    </row>
    <row r="29" spans="2:9">
      <c r="B29" s="161" t="s">
        <v>99</v>
      </c>
      <c r="C29" s="167"/>
      <c r="D29" s="161" t="s">
        <v>100</v>
      </c>
      <c r="E29" s="167"/>
      <c r="F29" s="161" t="s">
        <v>101</v>
      </c>
      <c r="G29" s="167"/>
      <c r="H29" s="161" t="s">
        <v>102</v>
      </c>
      <c r="I29" s="167"/>
    </row>
    <row r="30" spans="2:9">
      <c r="B30" s="162"/>
      <c r="C30" s="164"/>
      <c r="D30" s="162"/>
      <c r="E30" s="164"/>
      <c r="F30" s="162"/>
      <c r="G30" s="164"/>
      <c r="H30" s="162"/>
      <c r="I30" s="164"/>
    </row>
    <row r="31" spans="2:9">
      <c r="B31" s="162"/>
      <c r="C31" s="164"/>
      <c r="D31" s="162" t="s">
        <v>92</v>
      </c>
      <c r="E31" s="164"/>
      <c r="F31" s="162" t="s">
        <v>78</v>
      </c>
      <c r="G31" s="164"/>
      <c r="H31" s="162" t="s">
        <v>78</v>
      </c>
      <c r="I31" s="164"/>
    </row>
    <row r="32" ht="14.25" spans="2:9">
      <c r="B32" s="165"/>
      <c r="C32" s="166"/>
      <c r="D32" s="165"/>
      <c r="E32" s="166"/>
      <c r="F32" s="165"/>
      <c r="G32" s="166"/>
      <c r="H32" s="165"/>
      <c r="I32" s="166"/>
    </row>
    <row r="33" ht="14.25" spans="2:9">
      <c r="B33" s="151" t="s">
        <v>103</v>
      </c>
      <c r="C33" s="151"/>
      <c r="D33" s="161" t="s">
        <v>100</v>
      </c>
      <c r="E33" s="167"/>
      <c r="F33" s="161" t="s">
        <v>104</v>
      </c>
      <c r="G33" s="167"/>
      <c r="H33" s="161" t="s">
        <v>105</v>
      </c>
      <c r="I33" s="167"/>
    </row>
    <row r="34" ht="14.25" spans="2:9">
      <c r="B34" s="151"/>
      <c r="C34" s="151"/>
      <c r="D34" s="162"/>
      <c r="E34" s="164"/>
      <c r="F34" s="162"/>
      <c r="G34" s="164"/>
      <c r="H34" s="162"/>
      <c r="I34" s="164"/>
    </row>
    <row r="35" ht="14.25" spans="2:9">
      <c r="B35" s="151"/>
      <c r="C35" s="151"/>
      <c r="D35" s="162" t="s">
        <v>92</v>
      </c>
      <c r="E35" s="164"/>
      <c r="F35" s="162" t="s">
        <v>106</v>
      </c>
      <c r="G35" s="164"/>
      <c r="H35" s="162" t="s">
        <v>78</v>
      </c>
      <c r="I35" s="164"/>
    </row>
    <row r="36" ht="14.25" spans="2:9">
      <c r="B36" s="151"/>
      <c r="C36" s="151"/>
      <c r="D36" s="165"/>
      <c r="E36" s="166"/>
      <c r="F36" s="165"/>
      <c r="G36" s="166"/>
      <c r="H36" s="165"/>
      <c r="I36" s="166"/>
    </row>
    <row r="37" spans="2:9">
      <c r="B37" s="161" t="s">
        <v>107</v>
      </c>
      <c r="C37" s="167"/>
      <c r="D37" s="161" t="s">
        <v>108</v>
      </c>
      <c r="E37" s="167"/>
      <c r="F37" s="161" t="s">
        <v>109</v>
      </c>
      <c r="G37" s="167"/>
      <c r="H37" s="161" t="s">
        <v>110</v>
      </c>
      <c r="I37" s="167"/>
    </row>
    <row r="38" spans="2:9">
      <c r="B38" s="162"/>
      <c r="C38" s="164"/>
      <c r="D38" s="162"/>
      <c r="E38" s="164"/>
      <c r="F38" s="162"/>
      <c r="G38" s="164"/>
      <c r="H38" s="162"/>
      <c r="I38" s="164"/>
    </row>
    <row r="39" spans="2:9">
      <c r="B39" s="162" t="s">
        <v>111</v>
      </c>
      <c r="C39" s="164"/>
      <c r="D39" s="162" t="s">
        <v>112</v>
      </c>
      <c r="E39" s="164"/>
      <c r="F39" s="162" t="s">
        <v>113</v>
      </c>
      <c r="G39" s="164"/>
      <c r="H39" s="162" t="s">
        <v>114</v>
      </c>
      <c r="I39" s="164"/>
    </row>
    <row r="40" ht="14.25" spans="2:9">
      <c r="B40" s="165"/>
      <c r="C40" s="166"/>
      <c r="D40" s="165"/>
      <c r="E40" s="166"/>
      <c r="F40" s="165"/>
      <c r="G40" s="166"/>
      <c r="H40" s="165"/>
      <c r="I40" s="166"/>
    </row>
    <row r="41" spans="2:9">
      <c r="B41" s="161" t="s">
        <v>115</v>
      </c>
      <c r="C41" s="167"/>
      <c r="D41" s="161" t="s">
        <v>116</v>
      </c>
      <c r="E41" s="167"/>
      <c r="F41" s="161" t="s">
        <v>117</v>
      </c>
      <c r="G41" s="167"/>
      <c r="H41" s="161" t="s">
        <v>118</v>
      </c>
      <c r="I41" s="167"/>
    </row>
    <row r="42" spans="2:9">
      <c r="B42" s="162"/>
      <c r="C42" s="164"/>
      <c r="D42" s="162"/>
      <c r="E42" s="164"/>
      <c r="F42" s="162"/>
      <c r="G42" s="164"/>
      <c r="H42" s="162"/>
      <c r="I42" s="164"/>
    </row>
    <row r="43" spans="2:9">
      <c r="B43" s="162" t="s">
        <v>119</v>
      </c>
      <c r="C43" s="164"/>
      <c r="D43" s="162" t="s">
        <v>91</v>
      </c>
      <c r="E43" s="164"/>
      <c r="F43" s="162" t="s">
        <v>120</v>
      </c>
      <c r="G43" s="164"/>
      <c r="H43" s="162" t="s">
        <v>113</v>
      </c>
      <c r="I43" s="164"/>
    </row>
    <row r="44" ht="14.25" spans="2:9">
      <c r="B44" s="165"/>
      <c r="C44" s="166"/>
      <c r="D44" s="165"/>
      <c r="E44" s="166"/>
      <c r="F44" s="165"/>
      <c r="G44" s="166"/>
      <c r="H44" s="165"/>
      <c r="I44" s="166"/>
    </row>
    <row r="45" spans="2:9">
      <c r="B45" s="161" t="s">
        <v>121</v>
      </c>
      <c r="C45" s="167"/>
      <c r="D45" s="161" t="s">
        <v>122</v>
      </c>
      <c r="E45" s="167"/>
      <c r="F45" s="161" t="s">
        <v>123</v>
      </c>
      <c r="G45" s="167"/>
      <c r="H45" s="161" t="s">
        <v>124</v>
      </c>
      <c r="I45" s="167"/>
    </row>
    <row r="46" spans="2:9">
      <c r="B46" s="162"/>
      <c r="C46" s="164"/>
      <c r="D46" s="162"/>
      <c r="E46" s="164"/>
      <c r="F46" s="162"/>
      <c r="G46" s="164"/>
      <c r="H46" s="162"/>
      <c r="I46" s="164"/>
    </row>
    <row r="47" spans="2:9">
      <c r="B47" s="162" t="s">
        <v>125</v>
      </c>
      <c r="C47" s="164"/>
      <c r="D47" s="162" t="s">
        <v>126</v>
      </c>
      <c r="E47" s="164"/>
      <c r="F47" s="162" t="s">
        <v>127</v>
      </c>
      <c r="G47" s="164"/>
      <c r="H47" s="162" t="s">
        <v>92</v>
      </c>
      <c r="I47" s="164"/>
    </row>
    <row r="48" ht="14.25" spans="2:9">
      <c r="B48" s="165"/>
      <c r="C48" s="166"/>
      <c r="D48" s="165"/>
      <c r="E48" s="166"/>
      <c r="F48" s="165"/>
      <c r="G48" s="166"/>
      <c r="H48" s="165"/>
      <c r="I48" s="166"/>
    </row>
    <row r="49" spans="2:9">
      <c r="B49" s="178" t="s">
        <v>128</v>
      </c>
      <c r="C49" s="179"/>
      <c r="D49" s="178" t="s">
        <v>108</v>
      </c>
      <c r="E49" s="179"/>
      <c r="F49" s="178" t="s">
        <v>129</v>
      </c>
      <c r="G49" s="179"/>
      <c r="H49" s="178" t="s">
        <v>130</v>
      </c>
      <c r="I49" s="179"/>
    </row>
    <row r="50" spans="2:9">
      <c r="B50" s="180"/>
      <c r="C50" s="181"/>
      <c r="D50" s="180"/>
      <c r="E50" s="181"/>
      <c r="F50" s="180"/>
      <c r="G50" s="181"/>
      <c r="H50" s="180"/>
      <c r="I50" s="181"/>
    </row>
    <row r="51" spans="2:9">
      <c r="B51" s="180" t="s">
        <v>131</v>
      </c>
      <c r="C51" s="181"/>
      <c r="D51" s="180" t="s">
        <v>112</v>
      </c>
      <c r="E51" s="181"/>
      <c r="F51" s="180" t="s">
        <v>132</v>
      </c>
      <c r="G51" s="181"/>
      <c r="H51" s="180" t="s">
        <v>133</v>
      </c>
      <c r="I51" s="181"/>
    </row>
    <row r="52" ht="14.25" spans="2:9">
      <c r="B52" s="182"/>
      <c r="C52" s="183"/>
      <c r="D52" s="182"/>
      <c r="E52" s="183"/>
      <c r="F52" s="182"/>
      <c r="G52" s="183"/>
      <c r="H52" s="182"/>
      <c r="I52" s="183"/>
    </row>
    <row r="53" spans="2:9">
      <c r="B53" s="184" t="s">
        <v>134</v>
      </c>
      <c r="C53" s="185"/>
      <c r="D53" s="184" t="s">
        <v>135</v>
      </c>
      <c r="E53" s="185"/>
      <c r="F53" s="184" t="s">
        <v>136</v>
      </c>
      <c r="G53" s="185"/>
      <c r="H53" s="184" t="s">
        <v>118</v>
      </c>
      <c r="I53" s="185"/>
    </row>
    <row r="54" spans="2:9">
      <c r="B54" s="186"/>
      <c r="C54" s="187"/>
      <c r="D54" s="186"/>
      <c r="E54" s="187"/>
      <c r="F54" s="186"/>
      <c r="G54" s="187"/>
      <c r="H54" s="186"/>
      <c r="I54" s="187"/>
    </row>
    <row r="55" spans="2:9">
      <c r="B55" s="186" t="s">
        <v>137</v>
      </c>
      <c r="C55" s="187"/>
      <c r="D55" s="186" t="s">
        <v>138</v>
      </c>
      <c r="E55" s="187"/>
      <c r="F55" s="186" t="s">
        <v>139</v>
      </c>
      <c r="G55" s="187"/>
      <c r="H55" s="186" t="s">
        <v>113</v>
      </c>
      <c r="I55" s="187"/>
    </row>
    <row r="56" ht="14.25" spans="2:9">
      <c r="B56" s="188"/>
      <c r="C56" s="189"/>
      <c r="D56" s="188"/>
      <c r="E56" s="189"/>
      <c r="F56" s="188"/>
      <c r="G56" s="189"/>
      <c r="H56" s="188"/>
      <c r="I56" s="189"/>
    </row>
  </sheetData>
  <mergeCells count="96">
    <mergeCell ref="B3:C4"/>
    <mergeCell ref="D3:E4"/>
    <mergeCell ref="F3:G4"/>
    <mergeCell ref="H3:I4"/>
    <mergeCell ref="B5:C8"/>
    <mergeCell ref="B13:C16"/>
    <mergeCell ref="B9:C12"/>
    <mergeCell ref="B21:C24"/>
    <mergeCell ref="B17:C20"/>
    <mergeCell ref="B25:C28"/>
    <mergeCell ref="D25:I28"/>
    <mergeCell ref="B29:C32"/>
    <mergeCell ref="D29:E30"/>
    <mergeCell ref="F29:G30"/>
    <mergeCell ref="H29:I30"/>
    <mergeCell ref="B55:C56"/>
    <mergeCell ref="D55:E56"/>
    <mergeCell ref="F55:G56"/>
    <mergeCell ref="H55:I56"/>
    <mergeCell ref="D9:E10"/>
    <mergeCell ref="F9:G10"/>
    <mergeCell ref="H9:I10"/>
    <mergeCell ref="B53:C54"/>
    <mergeCell ref="D53:E54"/>
    <mergeCell ref="F53:G54"/>
    <mergeCell ref="H53:I54"/>
    <mergeCell ref="B51:C52"/>
    <mergeCell ref="D51:E52"/>
    <mergeCell ref="F51:G52"/>
    <mergeCell ref="H51:I52"/>
    <mergeCell ref="B45:C46"/>
    <mergeCell ref="D45:E46"/>
    <mergeCell ref="F45:G46"/>
    <mergeCell ref="H45:I46"/>
    <mergeCell ref="D15:E16"/>
    <mergeCell ref="F15:G16"/>
    <mergeCell ref="H15:I16"/>
    <mergeCell ref="B1:H2"/>
    <mergeCell ref="D5:E6"/>
    <mergeCell ref="F5:G6"/>
    <mergeCell ref="H5:I6"/>
    <mergeCell ref="D7:E8"/>
    <mergeCell ref="F7:G8"/>
    <mergeCell ref="H7:I8"/>
    <mergeCell ref="D17:E18"/>
    <mergeCell ref="F17:G18"/>
    <mergeCell ref="H17:I18"/>
    <mergeCell ref="D11:E12"/>
    <mergeCell ref="F11:G12"/>
    <mergeCell ref="H11:I12"/>
    <mergeCell ref="D13:E14"/>
    <mergeCell ref="F13:G14"/>
    <mergeCell ref="H13:I14"/>
    <mergeCell ref="D23:E24"/>
    <mergeCell ref="F23:G24"/>
    <mergeCell ref="H23:I24"/>
    <mergeCell ref="D19:E20"/>
    <mergeCell ref="F19:G20"/>
    <mergeCell ref="H19:I20"/>
    <mergeCell ref="D21:E22"/>
    <mergeCell ref="F21:G22"/>
    <mergeCell ref="H21:I22"/>
    <mergeCell ref="D31:E32"/>
    <mergeCell ref="F31:G32"/>
    <mergeCell ref="H31:I32"/>
    <mergeCell ref="D33:E34"/>
    <mergeCell ref="F33:G34"/>
    <mergeCell ref="H33:I34"/>
    <mergeCell ref="D35:E36"/>
    <mergeCell ref="F35:G36"/>
    <mergeCell ref="H35:I36"/>
    <mergeCell ref="B37:C38"/>
    <mergeCell ref="D37:E38"/>
    <mergeCell ref="F37:G38"/>
    <mergeCell ref="H37:I38"/>
    <mergeCell ref="B33:C36"/>
    <mergeCell ref="B43:C44"/>
    <mergeCell ref="D43:E44"/>
    <mergeCell ref="F43:G44"/>
    <mergeCell ref="H43:I44"/>
    <mergeCell ref="B47:C48"/>
    <mergeCell ref="D47:E48"/>
    <mergeCell ref="F47:G48"/>
    <mergeCell ref="H47:I48"/>
    <mergeCell ref="B41:C42"/>
    <mergeCell ref="D41:E42"/>
    <mergeCell ref="F41:G42"/>
    <mergeCell ref="H41:I42"/>
    <mergeCell ref="B39:C40"/>
    <mergeCell ref="D39:E40"/>
    <mergeCell ref="F39:G40"/>
    <mergeCell ref="H39:I40"/>
    <mergeCell ref="B49:C50"/>
    <mergeCell ref="D49:E50"/>
    <mergeCell ref="F49:G50"/>
    <mergeCell ref="H49:I50"/>
  </mergeCells>
  <pageMargins left="0" right="0" top="0.75" bottom="0.75" header="0.309027777777778" footer="0.309027777777778"/>
  <pageSetup paperSize="9" scale="95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583"/>
  <sheetViews>
    <sheetView topLeftCell="A382" workbookViewId="0">
      <selection activeCell="C382" sqref="B1:O16384"/>
    </sheetView>
  </sheetViews>
  <sheetFormatPr defaultColWidth="9" defaultRowHeight="13.5" customHeight="1"/>
  <cols>
    <col min="1" max="1" width="8" style="11" customWidth="1"/>
    <col min="2" max="2" width="6.75" style="11" customWidth="1"/>
    <col min="3" max="9" width="1.125" style="11" hidden="1" customWidth="1"/>
    <col min="10" max="11" width="1.125" style="12" hidden="1" customWidth="1"/>
    <col min="12" max="15" width="1.125" style="11" hidden="1" customWidth="1"/>
    <col min="16" max="16384" width="16.125" style="11" customWidth="1"/>
  </cols>
  <sheetData>
    <row r="1" spans="2:12">
      <c r="B1" s="13" t="s">
        <v>140</v>
      </c>
      <c r="C1" s="13"/>
      <c r="D1" s="14" t="s">
        <v>141</v>
      </c>
      <c r="E1" s="14"/>
      <c r="F1" s="14"/>
      <c r="G1" s="14"/>
      <c r="H1" s="11" t="s">
        <v>142</v>
      </c>
      <c r="I1" s="28" t="s">
        <v>143</v>
      </c>
      <c r="J1" s="28"/>
      <c r="K1" s="28"/>
      <c r="L1" s="18"/>
    </row>
    <row r="2" spans="2:12">
      <c r="B2" s="13"/>
      <c r="C2" s="13"/>
      <c r="D2" s="14"/>
      <c r="E2" s="14"/>
      <c r="F2" s="14"/>
      <c r="G2" s="14"/>
      <c r="H2" s="15">
        <f>COUNTIF($M$12:$M$23,"東近江市")</f>
        <v>0</v>
      </c>
      <c r="I2" s="29">
        <f>(H2/RIGHT(F33,2))</f>
        <v>0</v>
      </c>
      <c r="J2" s="29"/>
      <c r="K2" s="29"/>
      <c r="L2" s="18"/>
    </row>
    <row r="3" spans="2:12">
      <c r="B3" s="16" t="s">
        <v>144</v>
      </c>
      <c r="C3" s="16"/>
      <c r="D3" s="17" t="s">
        <v>145</v>
      </c>
      <c r="F3" s="18">
        <f t="shared" ref="F3:F7" si="0">A3</f>
        <v>0</v>
      </c>
      <c r="K3" s="30" t="str">
        <f>IF(J3="","",(2012-J3))</f>
        <v/>
      </c>
      <c r="L3" s="18"/>
    </row>
    <row r="4" spans="2:12">
      <c r="B4" s="19" t="s">
        <v>146</v>
      </c>
      <c r="C4" s="19"/>
      <c r="D4" s="11" t="s">
        <v>147</v>
      </c>
      <c r="F4" s="18">
        <f t="shared" si="0"/>
        <v>0</v>
      </c>
      <c r="K4" s="30" t="str">
        <f>IF(J4="","",(2012-J4))</f>
        <v/>
      </c>
      <c r="L4" s="18"/>
    </row>
    <row r="5" spans="1:13">
      <c r="A5" s="11" t="s">
        <v>148</v>
      </c>
      <c r="B5" s="16" t="s">
        <v>149</v>
      </c>
      <c r="C5" s="16" t="s">
        <v>150</v>
      </c>
      <c r="D5" s="11" t="str">
        <f>$B$3</f>
        <v>アビック</v>
      </c>
      <c r="F5" s="18" t="str">
        <f t="shared" si="0"/>
        <v>あ０１</v>
      </c>
      <c r="G5" s="11" t="str">
        <f t="shared" ref="G5:G19" si="1">B5&amp;C5</f>
        <v>水野圭補</v>
      </c>
      <c r="H5" s="20" t="str">
        <f>$B$4</f>
        <v>アビックＢＢ</v>
      </c>
      <c r="I5" s="20" t="s">
        <v>151</v>
      </c>
      <c r="J5" s="31">
        <v>1973</v>
      </c>
      <c r="K5" s="30">
        <f t="shared" ref="K5:K19" si="2">IF(J5="","",(2017-J5))</f>
        <v>44</v>
      </c>
      <c r="L5" s="18" t="str">
        <f t="shared" ref="L5:L18" si="3">IF(G5="","",IF(COUNTIF($G$6:$G$559,G5)&gt;1,"2重登録","OK"))</f>
        <v>OK</v>
      </c>
      <c r="M5" s="16" t="s">
        <v>152</v>
      </c>
    </row>
    <row r="6" spans="1:13">
      <c r="A6" s="11" t="s">
        <v>153</v>
      </c>
      <c r="B6" s="11" t="s">
        <v>61</v>
      </c>
      <c r="C6" s="11" t="s">
        <v>154</v>
      </c>
      <c r="D6" s="11" t="str">
        <f t="shared" ref="D6:D19" si="4">$B$3</f>
        <v>アビック</v>
      </c>
      <c r="F6" s="11" t="str">
        <f t="shared" si="0"/>
        <v>あ０２</v>
      </c>
      <c r="G6" s="11" t="str">
        <f t="shared" si="1"/>
        <v>青木重之</v>
      </c>
      <c r="H6" s="20" t="str">
        <f t="shared" ref="H6:H19" si="5">$B$4</f>
        <v>アビックＢＢ</v>
      </c>
      <c r="I6" s="20" t="s">
        <v>151</v>
      </c>
      <c r="J6" s="12">
        <v>1971</v>
      </c>
      <c r="K6" s="30">
        <f t="shared" si="2"/>
        <v>46</v>
      </c>
      <c r="L6" s="18" t="str">
        <f t="shared" si="3"/>
        <v>OK</v>
      </c>
      <c r="M6" s="16" t="s">
        <v>155</v>
      </c>
    </row>
    <row r="7" spans="1:13">
      <c r="A7" s="11" t="s">
        <v>156</v>
      </c>
      <c r="B7" s="16" t="s">
        <v>157</v>
      </c>
      <c r="C7" s="16" t="s">
        <v>158</v>
      </c>
      <c r="D7" s="11" t="str">
        <f t="shared" si="4"/>
        <v>アビック</v>
      </c>
      <c r="F7" s="18" t="str">
        <f t="shared" si="0"/>
        <v>あ０３</v>
      </c>
      <c r="G7" s="11" t="str">
        <f t="shared" si="1"/>
        <v>乾勝彦</v>
      </c>
      <c r="H7" s="20" t="str">
        <f t="shared" si="5"/>
        <v>アビックＢＢ</v>
      </c>
      <c r="I7" s="20" t="s">
        <v>151</v>
      </c>
      <c r="J7" s="31">
        <v>1970</v>
      </c>
      <c r="K7" s="30">
        <f t="shared" si="2"/>
        <v>47</v>
      </c>
      <c r="L7" s="18" t="str">
        <f t="shared" si="3"/>
        <v>OK</v>
      </c>
      <c r="M7" s="16" t="s">
        <v>159</v>
      </c>
    </row>
    <row r="8" spans="1:13">
      <c r="A8" s="11" t="s">
        <v>160</v>
      </c>
      <c r="B8" s="16" t="s">
        <v>161</v>
      </c>
      <c r="C8" s="16" t="s">
        <v>162</v>
      </c>
      <c r="D8" s="11" t="str">
        <f t="shared" si="4"/>
        <v>アビック</v>
      </c>
      <c r="F8" s="18" t="str">
        <f t="shared" ref="F8:F19" si="6">A8</f>
        <v>あ０４</v>
      </c>
      <c r="G8" s="11" t="str">
        <f t="shared" si="1"/>
        <v>佐藤政之</v>
      </c>
      <c r="H8" s="20" t="str">
        <f t="shared" si="5"/>
        <v>アビックＢＢ</v>
      </c>
      <c r="I8" s="20" t="s">
        <v>151</v>
      </c>
      <c r="J8" s="31">
        <v>1972</v>
      </c>
      <c r="K8" s="30">
        <f t="shared" si="2"/>
        <v>45</v>
      </c>
      <c r="L8" s="18" t="str">
        <f t="shared" si="3"/>
        <v>OK</v>
      </c>
      <c r="M8" s="16" t="s">
        <v>159</v>
      </c>
    </row>
    <row r="9" spans="1:13">
      <c r="A9" s="11" t="s">
        <v>163</v>
      </c>
      <c r="B9" s="16" t="s">
        <v>164</v>
      </c>
      <c r="C9" s="16" t="s">
        <v>165</v>
      </c>
      <c r="D9" s="11" t="str">
        <f t="shared" si="4"/>
        <v>アビック</v>
      </c>
      <c r="F9" s="18" t="str">
        <f t="shared" si="6"/>
        <v>あ０５</v>
      </c>
      <c r="G9" s="11" t="str">
        <f t="shared" si="1"/>
        <v>中村亨</v>
      </c>
      <c r="H9" s="20" t="str">
        <f t="shared" si="5"/>
        <v>アビックＢＢ</v>
      </c>
      <c r="I9" s="20" t="s">
        <v>151</v>
      </c>
      <c r="J9" s="31">
        <v>1969</v>
      </c>
      <c r="K9" s="30">
        <f t="shared" si="2"/>
        <v>48</v>
      </c>
      <c r="L9" s="18" t="str">
        <f t="shared" si="3"/>
        <v>OK</v>
      </c>
      <c r="M9" s="16" t="s">
        <v>159</v>
      </c>
    </row>
    <row r="10" spans="1:13">
      <c r="A10" s="11" t="s">
        <v>166</v>
      </c>
      <c r="B10" s="16" t="s">
        <v>167</v>
      </c>
      <c r="C10" s="16" t="s">
        <v>168</v>
      </c>
      <c r="D10" s="11" t="str">
        <f t="shared" si="4"/>
        <v>アビック</v>
      </c>
      <c r="F10" s="18" t="str">
        <f t="shared" si="6"/>
        <v>あ０６</v>
      </c>
      <c r="G10" s="11" t="str">
        <f t="shared" si="1"/>
        <v>谷崎真也</v>
      </c>
      <c r="H10" s="20" t="str">
        <f t="shared" si="5"/>
        <v>アビックＢＢ</v>
      </c>
      <c r="I10" s="20" t="s">
        <v>151</v>
      </c>
      <c r="J10" s="31">
        <v>1972</v>
      </c>
      <c r="K10" s="30">
        <f t="shared" si="2"/>
        <v>45</v>
      </c>
      <c r="L10" s="18" t="str">
        <f t="shared" si="3"/>
        <v>OK</v>
      </c>
      <c r="M10" s="16" t="s">
        <v>169</v>
      </c>
    </row>
    <row r="11" spans="1:13">
      <c r="A11" s="11" t="s">
        <v>170</v>
      </c>
      <c r="B11" s="16" t="s">
        <v>171</v>
      </c>
      <c r="C11" s="16" t="s">
        <v>172</v>
      </c>
      <c r="D11" s="11" t="str">
        <f t="shared" si="4"/>
        <v>アビック</v>
      </c>
      <c r="F11" s="18" t="str">
        <f t="shared" si="6"/>
        <v>あ０７</v>
      </c>
      <c r="G11" s="11" t="str">
        <f t="shared" si="1"/>
        <v>齋田至</v>
      </c>
      <c r="H11" s="20" t="str">
        <f t="shared" si="5"/>
        <v>アビックＢＢ</v>
      </c>
      <c r="I11" s="20" t="s">
        <v>151</v>
      </c>
      <c r="J11" s="31">
        <v>1970</v>
      </c>
      <c r="K11" s="30">
        <f t="shared" si="2"/>
        <v>47</v>
      </c>
      <c r="L11" s="18" t="str">
        <f t="shared" si="3"/>
        <v>OK</v>
      </c>
      <c r="M11" s="16" t="s">
        <v>152</v>
      </c>
    </row>
    <row r="12" spans="1:13">
      <c r="A12" s="11" t="s">
        <v>173</v>
      </c>
      <c r="B12" s="21" t="s">
        <v>171</v>
      </c>
      <c r="C12" s="21" t="s">
        <v>174</v>
      </c>
      <c r="D12" s="11" t="str">
        <f t="shared" si="4"/>
        <v>アビック</v>
      </c>
      <c r="F12" s="18" t="str">
        <f t="shared" si="6"/>
        <v>あ０８</v>
      </c>
      <c r="G12" s="11" t="str">
        <f t="shared" si="1"/>
        <v>齋田優子</v>
      </c>
      <c r="H12" s="20" t="str">
        <f t="shared" si="5"/>
        <v>アビックＢＢ</v>
      </c>
      <c r="I12" s="32" t="s">
        <v>175</v>
      </c>
      <c r="J12" s="31">
        <v>1970</v>
      </c>
      <c r="K12" s="30">
        <f t="shared" si="2"/>
        <v>47</v>
      </c>
      <c r="L12" s="18" t="str">
        <f t="shared" si="3"/>
        <v>OK</v>
      </c>
      <c r="M12" s="16" t="s">
        <v>152</v>
      </c>
    </row>
    <row r="13" spans="1:13">
      <c r="A13" s="11" t="s">
        <v>176</v>
      </c>
      <c r="B13" s="16" t="s">
        <v>177</v>
      </c>
      <c r="C13" s="16" t="s">
        <v>178</v>
      </c>
      <c r="D13" s="11" t="str">
        <f t="shared" si="4"/>
        <v>アビック</v>
      </c>
      <c r="F13" s="18" t="str">
        <f t="shared" si="6"/>
        <v>あ０９</v>
      </c>
      <c r="G13" s="11" t="str">
        <f t="shared" si="1"/>
        <v>平居崇</v>
      </c>
      <c r="H13" s="20" t="str">
        <f t="shared" si="5"/>
        <v>アビックＢＢ</v>
      </c>
      <c r="I13" s="20" t="s">
        <v>151</v>
      </c>
      <c r="J13" s="31">
        <v>1972</v>
      </c>
      <c r="K13" s="30">
        <f t="shared" si="2"/>
        <v>45</v>
      </c>
      <c r="L13" s="18" t="str">
        <f t="shared" si="3"/>
        <v>OK</v>
      </c>
      <c r="M13" s="16" t="s">
        <v>179</v>
      </c>
    </row>
    <row r="14" spans="1:13">
      <c r="A14" s="11" t="s">
        <v>180</v>
      </c>
      <c r="B14" s="16" t="s">
        <v>181</v>
      </c>
      <c r="C14" s="16" t="s">
        <v>182</v>
      </c>
      <c r="D14" s="11" t="str">
        <f t="shared" si="4"/>
        <v>アビック</v>
      </c>
      <c r="F14" s="18" t="str">
        <f t="shared" si="6"/>
        <v>あ１０</v>
      </c>
      <c r="G14" s="11" t="str">
        <f t="shared" si="1"/>
        <v>土居悟</v>
      </c>
      <c r="H14" s="20" t="str">
        <f t="shared" si="5"/>
        <v>アビックＢＢ</v>
      </c>
      <c r="I14" s="20" t="s">
        <v>151</v>
      </c>
      <c r="J14" s="31">
        <v>1969</v>
      </c>
      <c r="K14" s="30">
        <f t="shared" si="2"/>
        <v>48</v>
      </c>
      <c r="L14" s="18" t="str">
        <f t="shared" si="3"/>
        <v>OK</v>
      </c>
      <c r="M14" s="16" t="s">
        <v>183</v>
      </c>
    </row>
    <row r="15" spans="1:13">
      <c r="A15" s="11" t="s">
        <v>184</v>
      </c>
      <c r="B15" s="16" t="s">
        <v>185</v>
      </c>
      <c r="C15" s="16" t="s">
        <v>186</v>
      </c>
      <c r="D15" s="11" t="str">
        <f t="shared" si="4"/>
        <v>アビック</v>
      </c>
      <c r="F15" s="18" t="str">
        <f t="shared" si="6"/>
        <v>あ１１</v>
      </c>
      <c r="G15" s="11" t="str">
        <f t="shared" si="1"/>
        <v>宮村ナオキ</v>
      </c>
      <c r="H15" s="20" t="str">
        <f t="shared" si="5"/>
        <v>アビックＢＢ</v>
      </c>
      <c r="I15" s="20" t="s">
        <v>151</v>
      </c>
      <c r="J15" s="31">
        <v>1996</v>
      </c>
      <c r="K15" s="30">
        <f t="shared" si="2"/>
        <v>21</v>
      </c>
      <c r="L15" s="18" t="str">
        <f t="shared" si="3"/>
        <v>OK</v>
      </c>
      <c r="M15" s="16" t="s">
        <v>152</v>
      </c>
    </row>
    <row r="16" spans="1:13">
      <c r="A16" s="11" t="s">
        <v>187</v>
      </c>
      <c r="B16" s="21" t="s">
        <v>188</v>
      </c>
      <c r="C16" s="21" t="s">
        <v>189</v>
      </c>
      <c r="D16" s="11" t="str">
        <f t="shared" si="4"/>
        <v>アビック</v>
      </c>
      <c r="F16" s="18" t="str">
        <f t="shared" si="6"/>
        <v>あ１２</v>
      </c>
      <c r="G16" s="11" t="str">
        <f t="shared" si="1"/>
        <v>西山抄千代</v>
      </c>
      <c r="H16" s="20" t="str">
        <f t="shared" si="5"/>
        <v>アビックＢＢ</v>
      </c>
      <c r="I16" s="32" t="s">
        <v>175</v>
      </c>
      <c r="J16" s="31">
        <v>1972</v>
      </c>
      <c r="K16" s="30">
        <f t="shared" si="2"/>
        <v>45</v>
      </c>
      <c r="L16" s="18" t="str">
        <f t="shared" si="3"/>
        <v>OK</v>
      </c>
      <c r="M16" s="16" t="s">
        <v>190</v>
      </c>
    </row>
    <row r="17" spans="1:13">
      <c r="A17" s="11" t="s">
        <v>191</v>
      </c>
      <c r="B17" s="21" t="s">
        <v>192</v>
      </c>
      <c r="C17" s="21" t="s">
        <v>193</v>
      </c>
      <c r="D17" s="11" t="str">
        <f t="shared" si="4"/>
        <v>アビック</v>
      </c>
      <c r="F17" s="18" t="str">
        <f t="shared" si="6"/>
        <v>あ１３</v>
      </c>
      <c r="G17" s="11" t="str">
        <f t="shared" si="1"/>
        <v>三原啓子</v>
      </c>
      <c r="H17" s="20" t="str">
        <f t="shared" si="5"/>
        <v>アビックＢＢ</v>
      </c>
      <c r="I17" s="32" t="s">
        <v>175</v>
      </c>
      <c r="J17" s="31">
        <v>1964</v>
      </c>
      <c r="K17" s="30">
        <f t="shared" si="2"/>
        <v>53</v>
      </c>
      <c r="L17" s="18" t="str">
        <f t="shared" si="3"/>
        <v>OK</v>
      </c>
      <c r="M17" s="16" t="s">
        <v>152</v>
      </c>
    </row>
    <row r="18" spans="1:13">
      <c r="A18" s="11" t="s">
        <v>194</v>
      </c>
      <c r="B18" s="16" t="s">
        <v>195</v>
      </c>
      <c r="C18" s="16" t="s">
        <v>196</v>
      </c>
      <c r="D18" s="11" t="str">
        <f t="shared" si="4"/>
        <v>アビック</v>
      </c>
      <c r="F18" s="18" t="str">
        <f t="shared" si="6"/>
        <v>あ１４</v>
      </c>
      <c r="G18" s="11" t="str">
        <f t="shared" si="1"/>
        <v>落合良弘</v>
      </c>
      <c r="H18" s="20" t="str">
        <f t="shared" si="5"/>
        <v>アビックＢＢ</v>
      </c>
      <c r="I18" s="20" t="s">
        <v>151</v>
      </c>
      <c r="J18" s="31">
        <v>1968</v>
      </c>
      <c r="K18" s="30">
        <f t="shared" si="2"/>
        <v>49</v>
      </c>
      <c r="L18" s="18" t="str">
        <f t="shared" si="3"/>
        <v>OK</v>
      </c>
      <c r="M18" s="16" t="s">
        <v>197</v>
      </c>
    </row>
    <row r="19" customFormat="1" spans="1:13">
      <c r="A19" s="11" t="s">
        <v>198</v>
      </c>
      <c r="B19" s="16" t="s">
        <v>199</v>
      </c>
      <c r="C19" s="16" t="s">
        <v>200</v>
      </c>
      <c r="D19" s="11" t="str">
        <f t="shared" si="4"/>
        <v>アビック</v>
      </c>
      <c r="F19" s="18" t="str">
        <f t="shared" si="6"/>
        <v>あ１５</v>
      </c>
      <c r="G19" s="11" t="str">
        <f t="shared" si="1"/>
        <v>杉原徹</v>
      </c>
      <c r="H19" s="20" t="str">
        <f t="shared" si="5"/>
        <v>アビックＢＢ</v>
      </c>
      <c r="I19" s="20" t="s">
        <v>151</v>
      </c>
      <c r="J19" s="31">
        <v>1990</v>
      </c>
      <c r="K19" s="30">
        <f t="shared" si="2"/>
        <v>27</v>
      </c>
      <c r="L19" s="18" t="str">
        <f>IF(G19="","",IF(COUNTIF($G$6:$G$551,G19)&gt;1,"2重登録","OK"))</f>
        <v>OK</v>
      </c>
      <c r="M19" s="16" t="s">
        <v>159</v>
      </c>
    </row>
    <row r="24" spans="12:12">
      <c r="L24" s="18" t="str">
        <f t="shared" ref="L24:L28" si="7">IF(G24="","",IF(COUNTIF($G$24:$G$559,G24)&gt;1,"2重登録","OK"))</f>
        <v/>
      </c>
    </row>
    <row r="25" s="3" customFormat="1" spans="2:12">
      <c r="B25" s="22" t="s">
        <v>201</v>
      </c>
      <c r="C25" s="22"/>
      <c r="D25" s="3" t="s">
        <v>202</v>
      </c>
      <c r="H25" s="11" t="s">
        <v>142</v>
      </c>
      <c r="I25" s="28" t="s">
        <v>143</v>
      </c>
      <c r="J25" s="28"/>
      <c r="K25" s="28"/>
      <c r="L25" s="18" t="str">
        <f t="shared" si="7"/>
        <v/>
      </c>
    </row>
    <row r="26" s="3" customFormat="1" spans="2:12">
      <c r="B26" s="22"/>
      <c r="C26" s="22"/>
      <c r="H26" s="15">
        <f>COUNTIF(M29:M58,"東近江市")</f>
        <v>0</v>
      </c>
      <c r="L26" s="18" t="str">
        <f t="shared" si="7"/>
        <v/>
      </c>
    </row>
    <row r="27" s="3" customFormat="1" spans="2:12">
      <c r="B27" s="22" t="s">
        <v>120</v>
      </c>
      <c r="C27" s="22"/>
      <c r="L27" s="18" t="str">
        <f t="shared" si="7"/>
        <v/>
      </c>
    </row>
    <row r="28" s="3" customFormat="1" spans="2:12">
      <c r="B28" s="22" t="s">
        <v>120</v>
      </c>
      <c r="C28" s="22"/>
      <c r="L28" s="18" t="str">
        <f t="shared" si="7"/>
        <v/>
      </c>
    </row>
    <row r="29" s="3" customFormat="1" spans="1:13">
      <c r="A29" s="14" t="s">
        <v>203</v>
      </c>
      <c r="B29" s="23" t="s">
        <v>204</v>
      </c>
      <c r="C29" s="24" t="s">
        <v>205</v>
      </c>
      <c r="D29" s="24" t="s">
        <v>120</v>
      </c>
      <c r="E29" s="24"/>
      <c r="F29" s="24" t="str">
        <f t="shared" ref="F29:F54" si="8">A29</f>
        <v>ぼ０１</v>
      </c>
      <c r="G29" s="24" t="str">
        <f t="shared" ref="G29:G54" si="9">B29&amp;C29</f>
        <v>池端誠治</v>
      </c>
      <c r="H29" s="24" t="s">
        <v>120</v>
      </c>
      <c r="I29" s="24" t="s">
        <v>151</v>
      </c>
      <c r="J29" s="24">
        <v>1972</v>
      </c>
      <c r="K29" s="33">
        <f>IF(J29="","",(2017-J29))</f>
        <v>45</v>
      </c>
      <c r="L29" s="34" t="str">
        <f t="shared" ref="L29:L54" si="10">IF(G29="","",IF(COUNTIF($G$3:$G$624,G29)&gt;1,"2重登録","OK"))</f>
        <v>OK</v>
      </c>
      <c r="M29" s="24" t="s">
        <v>152</v>
      </c>
    </row>
    <row r="30" s="3" customFormat="1" spans="1:17">
      <c r="A30" s="14" t="s">
        <v>206</v>
      </c>
      <c r="B30" s="24" t="s">
        <v>207</v>
      </c>
      <c r="C30" s="24" t="s">
        <v>208</v>
      </c>
      <c r="D30" s="24" t="s">
        <v>120</v>
      </c>
      <c r="E30" s="24"/>
      <c r="F30" s="24" t="str">
        <f t="shared" si="8"/>
        <v>ぼ０２</v>
      </c>
      <c r="G30" s="24" t="str">
        <f t="shared" si="9"/>
        <v>金谷太郎</v>
      </c>
      <c r="H30" s="24" t="s">
        <v>120</v>
      </c>
      <c r="I30" s="24" t="s">
        <v>151</v>
      </c>
      <c r="J30" s="24">
        <v>1976</v>
      </c>
      <c r="K30" s="33">
        <f t="shared" ref="K30:K54" si="11">IF(J30="","",(2017-J30))</f>
        <v>41</v>
      </c>
      <c r="L30" s="34" t="str">
        <f t="shared" si="10"/>
        <v>OK</v>
      </c>
      <c r="M30" s="24" t="s">
        <v>152</v>
      </c>
      <c r="Q30" s="35"/>
    </row>
    <row r="31" s="3" customFormat="1" spans="1:17">
      <c r="A31" s="14" t="s">
        <v>209</v>
      </c>
      <c r="B31" s="24" t="s">
        <v>210</v>
      </c>
      <c r="C31" s="24" t="s">
        <v>211</v>
      </c>
      <c r="D31" s="24" t="s">
        <v>120</v>
      </c>
      <c r="E31" s="24"/>
      <c r="F31" s="24" t="str">
        <f t="shared" si="8"/>
        <v>ぼ０３</v>
      </c>
      <c r="G31" s="24" t="str">
        <f t="shared" si="9"/>
        <v>小林祐太</v>
      </c>
      <c r="H31" s="24" t="s">
        <v>120</v>
      </c>
      <c r="I31" s="24" t="s">
        <v>151</v>
      </c>
      <c r="J31" s="24">
        <v>1985</v>
      </c>
      <c r="K31" s="33">
        <f t="shared" si="11"/>
        <v>32</v>
      </c>
      <c r="L31" s="34" t="str">
        <f t="shared" si="10"/>
        <v>OK</v>
      </c>
      <c r="M31" s="24" t="s">
        <v>152</v>
      </c>
      <c r="Q31" s="35"/>
    </row>
    <row r="32" s="3" customFormat="1" spans="1:17">
      <c r="A32" s="14" t="s">
        <v>212</v>
      </c>
      <c r="B32" s="24" t="s">
        <v>213</v>
      </c>
      <c r="C32" s="24" t="s">
        <v>214</v>
      </c>
      <c r="D32" s="24" t="s">
        <v>120</v>
      </c>
      <c r="E32" s="24"/>
      <c r="F32" s="24" t="str">
        <f t="shared" si="8"/>
        <v>ぼ０４</v>
      </c>
      <c r="G32" s="24" t="str">
        <f t="shared" si="9"/>
        <v>佐野望</v>
      </c>
      <c r="H32" s="24" t="s">
        <v>120</v>
      </c>
      <c r="I32" s="24" t="s">
        <v>151</v>
      </c>
      <c r="J32" s="24">
        <v>1982</v>
      </c>
      <c r="K32" s="33">
        <f t="shared" si="11"/>
        <v>35</v>
      </c>
      <c r="L32" s="34" t="str">
        <f t="shared" si="10"/>
        <v>OK</v>
      </c>
      <c r="M32" s="24" t="s">
        <v>152</v>
      </c>
      <c r="Q32" s="35"/>
    </row>
    <row r="33" s="3" customFormat="1" spans="1:13">
      <c r="A33" s="14" t="s">
        <v>215</v>
      </c>
      <c r="B33" s="24" t="s">
        <v>67</v>
      </c>
      <c r="C33" s="24" t="s">
        <v>216</v>
      </c>
      <c r="D33" s="24" t="s">
        <v>120</v>
      </c>
      <c r="E33" s="24"/>
      <c r="F33" s="24" t="str">
        <f t="shared" si="8"/>
        <v>ぼ０５</v>
      </c>
      <c r="G33" s="24" t="str">
        <f t="shared" si="9"/>
        <v>谷口友宏</v>
      </c>
      <c r="H33" s="24" t="s">
        <v>120</v>
      </c>
      <c r="I33" s="24" t="s">
        <v>151</v>
      </c>
      <c r="J33" s="24">
        <v>1980</v>
      </c>
      <c r="K33" s="33">
        <f t="shared" si="11"/>
        <v>37</v>
      </c>
      <c r="L33" s="34" t="str">
        <f t="shared" si="10"/>
        <v>OK</v>
      </c>
      <c r="M33" s="24" t="s">
        <v>152</v>
      </c>
    </row>
    <row r="34" s="3" customFormat="1" spans="1:13">
      <c r="A34" s="14" t="s">
        <v>217</v>
      </c>
      <c r="B34" s="24" t="s">
        <v>218</v>
      </c>
      <c r="C34" s="24" t="s">
        <v>219</v>
      </c>
      <c r="D34" s="24" t="s">
        <v>120</v>
      </c>
      <c r="E34" s="24"/>
      <c r="F34" s="24" t="str">
        <f t="shared" si="8"/>
        <v>ぼ０６</v>
      </c>
      <c r="G34" s="24" t="str">
        <f t="shared" si="9"/>
        <v>土田哲也</v>
      </c>
      <c r="H34" s="24" t="s">
        <v>120</v>
      </c>
      <c r="I34" s="24" t="s">
        <v>151</v>
      </c>
      <c r="J34" s="24">
        <v>1990</v>
      </c>
      <c r="K34" s="33">
        <f t="shared" si="11"/>
        <v>27</v>
      </c>
      <c r="L34" s="34" t="str">
        <f t="shared" si="10"/>
        <v>OK</v>
      </c>
      <c r="M34" s="24" t="s">
        <v>197</v>
      </c>
    </row>
    <row r="35" s="3" customFormat="1" spans="1:13">
      <c r="A35" s="14" t="s">
        <v>220</v>
      </c>
      <c r="B35" s="25" t="s">
        <v>221</v>
      </c>
      <c r="C35" s="25" t="s">
        <v>222</v>
      </c>
      <c r="D35" s="24" t="s">
        <v>120</v>
      </c>
      <c r="E35" s="24"/>
      <c r="F35" s="24" t="str">
        <f t="shared" si="8"/>
        <v>ぼ０７</v>
      </c>
      <c r="G35" s="24" t="str">
        <f t="shared" si="9"/>
        <v>堤内昭仁</v>
      </c>
      <c r="H35" s="24" t="s">
        <v>120</v>
      </c>
      <c r="I35" s="24" t="s">
        <v>151</v>
      </c>
      <c r="J35" s="24"/>
      <c r="K35" s="33" t="str">
        <f t="shared" si="11"/>
        <v/>
      </c>
      <c r="L35" s="34" t="str">
        <f t="shared" si="10"/>
        <v>OK</v>
      </c>
      <c r="M35" s="24"/>
    </row>
    <row r="36" s="3" customFormat="1" spans="1:13">
      <c r="A36" s="14" t="s">
        <v>223</v>
      </c>
      <c r="B36" s="24" t="s">
        <v>224</v>
      </c>
      <c r="C36" s="24" t="s">
        <v>225</v>
      </c>
      <c r="D36" s="24" t="s">
        <v>120</v>
      </c>
      <c r="E36" s="24"/>
      <c r="F36" s="24" t="str">
        <f t="shared" si="8"/>
        <v>ぼ０８</v>
      </c>
      <c r="G36" s="24" t="str">
        <f t="shared" si="9"/>
        <v>成宮康弘</v>
      </c>
      <c r="H36" s="24" t="s">
        <v>120</v>
      </c>
      <c r="I36" s="24" t="s">
        <v>151</v>
      </c>
      <c r="J36" s="24">
        <v>1970</v>
      </c>
      <c r="K36" s="33">
        <f t="shared" si="11"/>
        <v>47</v>
      </c>
      <c r="L36" s="34" t="str">
        <f t="shared" si="10"/>
        <v>OK</v>
      </c>
      <c r="M36" s="24" t="s">
        <v>152</v>
      </c>
    </row>
    <row r="37" s="3" customFormat="1" spans="1:13">
      <c r="A37" s="14" t="s">
        <v>226</v>
      </c>
      <c r="B37" s="24" t="s">
        <v>227</v>
      </c>
      <c r="C37" s="24" t="s">
        <v>228</v>
      </c>
      <c r="D37" s="24" t="s">
        <v>120</v>
      </c>
      <c r="E37" s="24"/>
      <c r="F37" s="24" t="str">
        <f t="shared" si="8"/>
        <v>ぼ０９</v>
      </c>
      <c r="G37" s="24" t="str">
        <f t="shared" si="9"/>
        <v>西川昌一</v>
      </c>
      <c r="H37" s="24" t="s">
        <v>120</v>
      </c>
      <c r="I37" s="24" t="s">
        <v>151</v>
      </c>
      <c r="J37" s="24">
        <v>1970</v>
      </c>
      <c r="K37" s="33">
        <f t="shared" si="11"/>
        <v>47</v>
      </c>
      <c r="L37" s="34" t="str">
        <f t="shared" si="10"/>
        <v>OK</v>
      </c>
      <c r="M37" s="24" t="s">
        <v>190</v>
      </c>
    </row>
    <row r="38" s="3" customFormat="1" spans="1:13">
      <c r="A38" s="14" t="s">
        <v>229</v>
      </c>
      <c r="B38" s="24" t="s">
        <v>230</v>
      </c>
      <c r="C38" s="24" t="s">
        <v>231</v>
      </c>
      <c r="D38" s="24" t="s">
        <v>120</v>
      </c>
      <c r="E38" s="24"/>
      <c r="F38" s="24" t="str">
        <f t="shared" si="8"/>
        <v>ぼ１０</v>
      </c>
      <c r="G38" s="24" t="str">
        <f t="shared" si="9"/>
        <v>古市卓志</v>
      </c>
      <c r="H38" s="24" t="s">
        <v>120</v>
      </c>
      <c r="I38" s="24" t="s">
        <v>151</v>
      </c>
      <c r="J38" s="24">
        <v>1974</v>
      </c>
      <c r="K38" s="33">
        <f t="shared" si="11"/>
        <v>43</v>
      </c>
      <c r="L38" s="34" t="str">
        <f t="shared" si="10"/>
        <v>OK</v>
      </c>
      <c r="M38" s="24" t="s">
        <v>152</v>
      </c>
    </row>
    <row r="39" s="3" customFormat="1" spans="1:13">
      <c r="A39" s="14" t="s">
        <v>232</v>
      </c>
      <c r="B39" s="24" t="s">
        <v>233</v>
      </c>
      <c r="C39" s="24" t="s">
        <v>234</v>
      </c>
      <c r="D39" s="24" t="s">
        <v>120</v>
      </c>
      <c r="E39" s="24"/>
      <c r="F39" s="24" t="str">
        <f t="shared" si="8"/>
        <v>ぼ１１</v>
      </c>
      <c r="G39" s="24" t="str">
        <f t="shared" si="9"/>
        <v>松井寛司</v>
      </c>
      <c r="H39" s="24" t="s">
        <v>120</v>
      </c>
      <c r="I39" s="24" t="s">
        <v>151</v>
      </c>
      <c r="J39" s="24"/>
      <c r="K39" s="33" t="str">
        <f t="shared" si="11"/>
        <v/>
      </c>
      <c r="L39" s="34" t="str">
        <f t="shared" si="10"/>
        <v>OK</v>
      </c>
      <c r="M39" s="24" t="s">
        <v>197</v>
      </c>
    </row>
    <row r="40" s="3" customFormat="1" spans="1:17">
      <c r="A40" s="14" t="s">
        <v>235</v>
      </c>
      <c r="B40" s="24" t="s">
        <v>236</v>
      </c>
      <c r="C40" s="24" t="s">
        <v>237</v>
      </c>
      <c r="D40" s="24" t="s">
        <v>120</v>
      </c>
      <c r="E40" s="24"/>
      <c r="F40" s="24" t="str">
        <f t="shared" si="8"/>
        <v>ぼ１２</v>
      </c>
      <c r="G40" s="24" t="str">
        <f t="shared" si="9"/>
        <v>村上知孝</v>
      </c>
      <c r="H40" s="24" t="s">
        <v>120</v>
      </c>
      <c r="I40" s="24" t="s">
        <v>151</v>
      </c>
      <c r="J40" s="24">
        <v>1980</v>
      </c>
      <c r="K40" s="33">
        <f t="shared" si="11"/>
        <v>37</v>
      </c>
      <c r="L40" s="34" t="str">
        <f t="shared" si="10"/>
        <v>OK</v>
      </c>
      <c r="M40" s="24" t="s">
        <v>183</v>
      </c>
      <c r="Q40" s="35"/>
    </row>
    <row r="41" s="3" customFormat="1" spans="1:17">
      <c r="A41" s="14" t="s">
        <v>238</v>
      </c>
      <c r="B41" s="24" t="s">
        <v>239</v>
      </c>
      <c r="C41" s="24" t="s">
        <v>240</v>
      </c>
      <c r="D41" s="24" t="s">
        <v>120</v>
      </c>
      <c r="E41" s="24"/>
      <c r="F41" s="24" t="str">
        <f t="shared" si="8"/>
        <v>ぼ１３</v>
      </c>
      <c r="G41" s="24" t="str">
        <f t="shared" si="9"/>
        <v>八木篤司</v>
      </c>
      <c r="H41" s="24" t="s">
        <v>120</v>
      </c>
      <c r="I41" s="24" t="s">
        <v>151</v>
      </c>
      <c r="J41" s="24">
        <v>1973</v>
      </c>
      <c r="K41" s="33">
        <f t="shared" si="11"/>
        <v>44</v>
      </c>
      <c r="L41" s="34" t="str">
        <f t="shared" si="10"/>
        <v>OK</v>
      </c>
      <c r="M41" s="24" t="s">
        <v>152</v>
      </c>
      <c r="Q41" s="35"/>
    </row>
    <row r="42" s="3" customFormat="1" spans="1:17">
      <c r="A42" s="14" t="s">
        <v>241</v>
      </c>
      <c r="B42" s="24" t="s">
        <v>242</v>
      </c>
      <c r="C42" s="24" t="s">
        <v>243</v>
      </c>
      <c r="D42" s="24" t="s">
        <v>120</v>
      </c>
      <c r="E42" s="24"/>
      <c r="F42" s="24" t="str">
        <f t="shared" si="8"/>
        <v>ぼ１４</v>
      </c>
      <c r="G42" s="24" t="str">
        <f t="shared" si="9"/>
        <v>山崎正雄</v>
      </c>
      <c r="H42" s="24" t="s">
        <v>120</v>
      </c>
      <c r="I42" s="24" t="s">
        <v>151</v>
      </c>
      <c r="J42" s="24">
        <v>1982</v>
      </c>
      <c r="K42" s="33">
        <f t="shared" si="11"/>
        <v>35</v>
      </c>
      <c r="L42" s="34" t="str">
        <f t="shared" si="10"/>
        <v>OK</v>
      </c>
      <c r="M42" s="24" t="s">
        <v>197</v>
      </c>
      <c r="Q42" s="35"/>
    </row>
    <row r="43" s="3" customFormat="1" spans="1:17">
      <c r="A43" s="14" t="s">
        <v>244</v>
      </c>
      <c r="B43" s="26" t="s">
        <v>245</v>
      </c>
      <c r="C43" s="26" t="s">
        <v>246</v>
      </c>
      <c r="D43" s="24" t="s">
        <v>120</v>
      </c>
      <c r="E43" s="24"/>
      <c r="F43" s="24" t="str">
        <f t="shared" si="8"/>
        <v>ぼ１５</v>
      </c>
      <c r="G43" s="24" t="str">
        <f t="shared" si="9"/>
        <v>伊吹邦子</v>
      </c>
      <c r="H43" s="24" t="s">
        <v>120</v>
      </c>
      <c r="I43" s="26" t="s">
        <v>175</v>
      </c>
      <c r="J43" s="24">
        <v>1969</v>
      </c>
      <c r="K43" s="33">
        <f t="shared" si="11"/>
        <v>48</v>
      </c>
      <c r="L43" s="34" t="str">
        <f t="shared" si="10"/>
        <v>OK</v>
      </c>
      <c r="M43" s="24" t="s">
        <v>152</v>
      </c>
      <c r="Q43" s="35"/>
    </row>
    <row r="44" s="3" customFormat="1" spans="1:17">
      <c r="A44" s="14" t="s">
        <v>247</v>
      </c>
      <c r="B44" s="26" t="s">
        <v>248</v>
      </c>
      <c r="C44" s="26" t="s">
        <v>249</v>
      </c>
      <c r="D44" s="24" t="s">
        <v>120</v>
      </c>
      <c r="E44" s="24"/>
      <c r="F44" s="24" t="str">
        <f t="shared" si="8"/>
        <v>ぼ１６</v>
      </c>
      <c r="G44" s="24" t="str">
        <f t="shared" si="9"/>
        <v>木村美香</v>
      </c>
      <c r="H44" s="24" t="s">
        <v>120</v>
      </c>
      <c r="I44" s="26" t="s">
        <v>175</v>
      </c>
      <c r="J44" s="24">
        <v>1962</v>
      </c>
      <c r="K44" s="33">
        <f t="shared" si="11"/>
        <v>55</v>
      </c>
      <c r="L44" s="34" t="str">
        <f t="shared" si="10"/>
        <v>OK</v>
      </c>
      <c r="M44" s="24" t="s">
        <v>190</v>
      </c>
      <c r="Q44" s="35"/>
    </row>
    <row r="45" s="3" customFormat="1" spans="1:17">
      <c r="A45" s="14" t="s">
        <v>250</v>
      </c>
      <c r="B45" s="26" t="s">
        <v>251</v>
      </c>
      <c r="C45" s="26" t="s">
        <v>252</v>
      </c>
      <c r="D45" s="24" t="s">
        <v>120</v>
      </c>
      <c r="E45" s="24"/>
      <c r="F45" s="24" t="str">
        <f t="shared" si="8"/>
        <v>ぼ１７</v>
      </c>
      <c r="G45" s="24" t="str">
        <f t="shared" si="9"/>
        <v>近藤直美</v>
      </c>
      <c r="H45" s="24" t="s">
        <v>120</v>
      </c>
      <c r="I45" s="26" t="s">
        <v>175</v>
      </c>
      <c r="J45" s="24">
        <v>1963</v>
      </c>
      <c r="K45" s="33">
        <f t="shared" si="11"/>
        <v>54</v>
      </c>
      <c r="L45" s="34" t="str">
        <f t="shared" si="10"/>
        <v>OK</v>
      </c>
      <c r="M45" s="24" t="s">
        <v>152</v>
      </c>
      <c r="Q45" s="35"/>
    </row>
    <row r="46" s="3" customFormat="1" spans="1:17">
      <c r="A46" s="14" t="s">
        <v>253</v>
      </c>
      <c r="B46" s="26" t="s">
        <v>254</v>
      </c>
      <c r="C46" s="26" t="s">
        <v>255</v>
      </c>
      <c r="D46" s="24" t="s">
        <v>120</v>
      </c>
      <c r="E46" s="24"/>
      <c r="F46" s="24" t="str">
        <f t="shared" si="8"/>
        <v>ぼ１８</v>
      </c>
      <c r="G46" s="24" t="str">
        <f t="shared" si="9"/>
        <v>佐竹昌子</v>
      </c>
      <c r="H46" s="24" t="s">
        <v>120</v>
      </c>
      <c r="I46" s="26" t="s">
        <v>175</v>
      </c>
      <c r="J46" s="24">
        <v>1958</v>
      </c>
      <c r="K46" s="33">
        <f t="shared" si="11"/>
        <v>59</v>
      </c>
      <c r="L46" s="34" t="str">
        <f t="shared" si="10"/>
        <v>OK</v>
      </c>
      <c r="M46" s="24" t="s">
        <v>152</v>
      </c>
      <c r="Q46" s="35"/>
    </row>
    <row r="47" s="3" customFormat="1" spans="1:17">
      <c r="A47" s="14" t="s">
        <v>256</v>
      </c>
      <c r="B47" s="26" t="s">
        <v>15</v>
      </c>
      <c r="C47" s="26" t="s">
        <v>257</v>
      </c>
      <c r="D47" s="24" t="s">
        <v>120</v>
      </c>
      <c r="E47" s="24"/>
      <c r="F47" s="24" t="str">
        <f t="shared" si="8"/>
        <v>ぼ１９</v>
      </c>
      <c r="G47" s="24" t="str">
        <f t="shared" si="9"/>
        <v>筒井珠世</v>
      </c>
      <c r="H47" s="24" t="s">
        <v>120</v>
      </c>
      <c r="I47" s="26" t="s">
        <v>175</v>
      </c>
      <c r="J47" s="24">
        <v>1967</v>
      </c>
      <c r="K47" s="33">
        <f t="shared" si="11"/>
        <v>50</v>
      </c>
      <c r="L47" s="34" t="str">
        <f t="shared" si="10"/>
        <v>OK</v>
      </c>
      <c r="M47" s="24" t="s">
        <v>152</v>
      </c>
      <c r="Q47" s="35"/>
    </row>
    <row r="48" s="3" customFormat="1" spans="1:17">
      <c r="A48" s="14" t="s">
        <v>258</v>
      </c>
      <c r="B48" s="26" t="s">
        <v>164</v>
      </c>
      <c r="C48" s="26" t="s">
        <v>259</v>
      </c>
      <c r="D48" s="24" t="s">
        <v>120</v>
      </c>
      <c r="E48" s="24"/>
      <c r="F48" s="24" t="str">
        <f t="shared" si="8"/>
        <v>ぼ２０</v>
      </c>
      <c r="G48" s="24" t="str">
        <f t="shared" si="9"/>
        <v>中村千春</v>
      </c>
      <c r="H48" s="24" t="s">
        <v>120</v>
      </c>
      <c r="I48" s="26" t="s">
        <v>175</v>
      </c>
      <c r="J48" s="24">
        <v>1961</v>
      </c>
      <c r="K48" s="33">
        <f t="shared" si="11"/>
        <v>56</v>
      </c>
      <c r="L48" s="34" t="str">
        <f t="shared" si="10"/>
        <v>OK</v>
      </c>
      <c r="M48" s="24" t="s">
        <v>260</v>
      </c>
      <c r="Q48" s="35"/>
    </row>
    <row r="49" s="3" customFormat="1" spans="1:17">
      <c r="A49" s="14" t="s">
        <v>261</v>
      </c>
      <c r="B49" s="26" t="s">
        <v>224</v>
      </c>
      <c r="C49" s="26" t="s">
        <v>262</v>
      </c>
      <c r="D49" s="24" t="s">
        <v>120</v>
      </c>
      <c r="E49" s="24"/>
      <c r="F49" s="24" t="str">
        <f t="shared" si="8"/>
        <v>ぼ２１</v>
      </c>
      <c r="G49" s="24" t="str">
        <f t="shared" si="9"/>
        <v>成宮まき</v>
      </c>
      <c r="H49" s="24" t="s">
        <v>120</v>
      </c>
      <c r="I49" s="26" t="s">
        <v>175</v>
      </c>
      <c r="J49" s="24">
        <v>1970</v>
      </c>
      <c r="K49" s="33">
        <f t="shared" si="11"/>
        <v>47</v>
      </c>
      <c r="L49" s="34" t="str">
        <f t="shared" si="10"/>
        <v>OK</v>
      </c>
      <c r="M49" s="24" t="s">
        <v>152</v>
      </c>
      <c r="Q49" s="35"/>
    </row>
    <row r="50" s="3" customFormat="1" spans="1:17">
      <c r="A50" s="14" t="s">
        <v>263</v>
      </c>
      <c r="B50" s="26" t="s">
        <v>264</v>
      </c>
      <c r="C50" s="26" t="s">
        <v>265</v>
      </c>
      <c r="D50" s="24" t="s">
        <v>120</v>
      </c>
      <c r="E50" s="24"/>
      <c r="F50" s="24" t="str">
        <f t="shared" si="8"/>
        <v>ぼ２２</v>
      </c>
      <c r="G50" s="24" t="str">
        <f t="shared" si="9"/>
        <v>橋本真理</v>
      </c>
      <c r="H50" s="24" t="s">
        <v>120</v>
      </c>
      <c r="I50" s="26" t="s">
        <v>175</v>
      </c>
      <c r="J50" s="24">
        <v>1977</v>
      </c>
      <c r="K50" s="33">
        <f t="shared" si="11"/>
        <v>40</v>
      </c>
      <c r="L50" s="34" t="str">
        <f t="shared" si="10"/>
        <v>OK</v>
      </c>
      <c r="M50" s="24" t="s">
        <v>197</v>
      </c>
      <c r="Q50" s="36"/>
    </row>
    <row r="51" s="3" customFormat="1" spans="1:17">
      <c r="A51" s="14" t="s">
        <v>266</v>
      </c>
      <c r="B51" s="26" t="s">
        <v>267</v>
      </c>
      <c r="C51" s="26" t="s">
        <v>268</v>
      </c>
      <c r="D51" s="24" t="s">
        <v>120</v>
      </c>
      <c r="E51" s="24"/>
      <c r="F51" s="24" t="str">
        <f t="shared" si="8"/>
        <v>ぼ２３</v>
      </c>
      <c r="G51" s="24" t="str">
        <f t="shared" si="9"/>
        <v>藤田博美</v>
      </c>
      <c r="H51" s="24" t="s">
        <v>120</v>
      </c>
      <c r="I51" s="26" t="s">
        <v>175</v>
      </c>
      <c r="J51" s="24">
        <v>1970</v>
      </c>
      <c r="K51" s="33">
        <f t="shared" si="11"/>
        <v>47</v>
      </c>
      <c r="L51" s="34" t="str">
        <f t="shared" si="10"/>
        <v>OK</v>
      </c>
      <c r="M51" s="24" t="s">
        <v>152</v>
      </c>
      <c r="Q51" s="36"/>
    </row>
    <row r="52" s="3" customFormat="1" spans="1:17">
      <c r="A52" s="14" t="s">
        <v>269</v>
      </c>
      <c r="B52" s="26" t="s">
        <v>270</v>
      </c>
      <c r="C52" s="26" t="s">
        <v>271</v>
      </c>
      <c r="D52" s="24" t="s">
        <v>120</v>
      </c>
      <c r="E52" s="24"/>
      <c r="F52" s="24" t="str">
        <f t="shared" si="8"/>
        <v>ぼ２４</v>
      </c>
      <c r="G52" s="24" t="str">
        <f t="shared" si="9"/>
        <v>藤原泰子</v>
      </c>
      <c r="H52" s="24" t="s">
        <v>120</v>
      </c>
      <c r="I52" s="26" t="s">
        <v>175</v>
      </c>
      <c r="J52" s="24">
        <v>1965</v>
      </c>
      <c r="K52" s="33">
        <f t="shared" si="11"/>
        <v>52</v>
      </c>
      <c r="L52" s="34" t="str">
        <f t="shared" si="10"/>
        <v>OK</v>
      </c>
      <c r="M52" s="24" t="s">
        <v>260</v>
      </c>
      <c r="Q52" s="36"/>
    </row>
    <row r="53" s="3" customFormat="1" spans="1:17">
      <c r="A53" s="14" t="s">
        <v>272</v>
      </c>
      <c r="B53" s="26" t="s">
        <v>273</v>
      </c>
      <c r="C53" s="26" t="s">
        <v>274</v>
      </c>
      <c r="D53" s="24" t="s">
        <v>120</v>
      </c>
      <c r="E53" s="24"/>
      <c r="F53" s="24" t="str">
        <f t="shared" si="8"/>
        <v>ぼ２５</v>
      </c>
      <c r="G53" s="24" t="str">
        <f t="shared" si="9"/>
        <v>森薫吏</v>
      </c>
      <c r="H53" s="24" t="s">
        <v>120</v>
      </c>
      <c r="I53" s="26" t="s">
        <v>175</v>
      </c>
      <c r="J53" s="24">
        <v>1964</v>
      </c>
      <c r="K53" s="33">
        <f t="shared" si="11"/>
        <v>53</v>
      </c>
      <c r="L53" s="34" t="str">
        <f t="shared" si="10"/>
        <v>OK</v>
      </c>
      <c r="M53" s="24" t="s">
        <v>190</v>
      </c>
      <c r="Q53" s="36"/>
    </row>
    <row r="54" s="3" customFormat="1" spans="1:17">
      <c r="A54" s="14" t="s">
        <v>275</v>
      </c>
      <c r="B54" s="26" t="s">
        <v>276</v>
      </c>
      <c r="C54" s="26" t="s">
        <v>277</v>
      </c>
      <c r="D54" s="24" t="s">
        <v>120</v>
      </c>
      <c r="E54" s="24"/>
      <c r="F54" s="24" t="str">
        <f t="shared" si="8"/>
        <v>ぼ２６</v>
      </c>
      <c r="G54" s="24" t="str">
        <f t="shared" si="9"/>
        <v>日髙眞規子</v>
      </c>
      <c r="H54" s="24" t="s">
        <v>120</v>
      </c>
      <c r="I54" s="26" t="s">
        <v>175</v>
      </c>
      <c r="J54" s="24">
        <v>1963</v>
      </c>
      <c r="K54" s="33">
        <f t="shared" si="11"/>
        <v>54</v>
      </c>
      <c r="L54" s="34" t="str">
        <f t="shared" si="10"/>
        <v>OK</v>
      </c>
      <c r="M54" s="24" t="s">
        <v>197</v>
      </c>
      <c r="Q54" s="36"/>
    </row>
    <row r="55" s="3" customFormat="1" spans="9:17">
      <c r="I55" s="27"/>
      <c r="L55" s="18" t="str">
        <f t="shared" ref="L55:L67" si="12">IF(G55="","",IF(COUNTIF($G$24:$G$559,G55)&gt;1,"2重登録","OK"))</f>
        <v/>
      </c>
      <c r="Q55" s="36"/>
    </row>
    <row r="56" customFormat="1" spans="12:17">
      <c r="L56" s="18" t="str">
        <f t="shared" si="12"/>
        <v/>
      </c>
      <c r="Q56" s="36"/>
    </row>
    <row r="57" s="3" customFormat="1" spans="2:17">
      <c r="B57" s="27"/>
      <c r="C57" s="27"/>
      <c r="K57" s="30"/>
      <c r="L57" s="18" t="str">
        <f t="shared" si="12"/>
        <v/>
      </c>
      <c r="Q57" s="36"/>
    </row>
    <row r="58" s="3" customFormat="1" spans="2:17">
      <c r="B58" s="27"/>
      <c r="C58" s="27"/>
      <c r="K58" s="30"/>
      <c r="L58" s="18" t="str">
        <f t="shared" si="12"/>
        <v/>
      </c>
      <c r="Q58" s="36"/>
    </row>
    <row r="59" s="3" customFormat="1" spans="2:17">
      <c r="B59" s="27"/>
      <c r="C59" s="27"/>
      <c r="K59" s="30"/>
      <c r="L59" s="18" t="str">
        <f t="shared" si="12"/>
        <v/>
      </c>
      <c r="Q59" s="36"/>
    </row>
    <row r="60" s="3" customFormat="1" spans="2:17">
      <c r="B60" s="27"/>
      <c r="C60" s="27"/>
      <c r="K60" s="30"/>
      <c r="L60" s="18" t="str">
        <f t="shared" si="12"/>
        <v/>
      </c>
      <c r="Q60" s="36"/>
    </row>
    <row r="61" s="3" customFormat="1" spans="2:17">
      <c r="B61" s="27"/>
      <c r="C61" s="27"/>
      <c r="K61" s="30"/>
      <c r="L61" s="18" t="str">
        <f t="shared" si="12"/>
        <v/>
      </c>
      <c r="Q61" s="36"/>
    </row>
    <row r="62" s="3" customFormat="1" spans="2:17">
      <c r="B62" s="27"/>
      <c r="C62" s="27"/>
      <c r="K62" s="30"/>
      <c r="L62" s="18" t="str">
        <f t="shared" si="12"/>
        <v/>
      </c>
      <c r="Q62" s="36"/>
    </row>
    <row r="63" s="3" customFormat="1" spans="2:17">
      <c r="B63" s="27"/>
      <c r="C63" s="27"/>
      <c r="K63" s="30"/>
      <c r="L63" s="18" t="str">
        <f t="shared" si="12"/>
        <v/>
      </c>
      <c r="Q63" s="36"/>
    </row>
    <row r="64" s="3" customFormat="1" spans="2:17">
      <c r="B64" s="27"/>
      <c r="C64" s="27"/>
      <c r="K64" s="30"/>
      <c r="L64" s="18" t="str">
        <f t="shared" si="12"/>
        <v/>
      </c>
      <c r="Q64" s="36"/>
    </row>
    <row r="65" s="1" customFormat="1" spans="1:15">
      <c r="A65" s="37"/>
      <c r="B65" s="38"/>
      <c r="C65" s="38"/>
      <c r="D65" s="37"/>
      <c r="E65" s="39"/>
      <c r="F65" s="18"/>
      <c r="G65" s="21"/>
      <c r="H65" s="37"/>
      <c r="I65" s="18"/>
      <c r="J65" s="39"/>
      <c r="K65" s="30"/>
      <c r="L65" s="18" t="str">
        <f t="shared" si="12"/>
        <v/>
      </c>
      <c r="N65" s="11"/>
      <c r="O65" s="11"/>
    </row>
    <row r="66" s="1" customFormat="1" spans="1:15">
      <c r="A66" s="37"/>
      <c r="B66" s="38"/>
      <c r="C66" s="38"/>
      <c r="D66" s="37"/>
      <c r="E66" s="39"/>
      <c r="F66" s="18"/>
      <c r="G66" s="21"/>
      <c r="H66" s="37"/>
      <c r="I66" s="18"/>
      <c r="J66" s="39"/>
      <c r="K66" s="30"/>
      <c r="L66" s="18" t="str">
        <f t="shared" si="12"/>
        <v/>
      </c>
      <c r="N66" s="11"/>
      <c r="O66" s="11"/>
    </row>
    <row r="67" s="1" customFormat="1" spans="1:15">
      <c r="A67" s="37"/>
      <c r="B67" s="38"/>
      <c r="C67" s="38"/>
      <c r="D67" s="37"/>
      <c r="E67" s="39"/>
      <c r="F67" s="18"/>
      <c r="G67" s="21"/>
      <c r="H67" s="37"/>
      <c r="I67" s="18"/>
      <c r="J67" s="39"/>
      <c r="K67" s="30"/>
      <c r="L67" s="18" t="str">
        <f t="shared" si="12"/>
        <v/>
      </c>
      <c r="N67" s="11"/>
      <c r="O67" s="11"/>
    </row>
    <row r="68" s="4" customFormat="1" spans="1:12">
      <c r="A68" s="35"/>
      <c r="B68" s="36"/>
      <c r="C68" s="40" t="s">
        <v>278</v>
      </c>
      <c r="D68" s="40"/>
      <c r="E68" s="41"/>
      <c r="F68" s="41"/>
      <c r="G68" s="41"/>
      <c r="H68" s="41"/>
      <c r="I68" s="41"/>
      <c r="J68" s="39"/>
      <c r="K68" s="30"/>
      <c r="L68" s="18"/>
    </row>
    <row r="69" s="4" customFormat="1" spans="1:12">
      <c r="A69" s="35"/>
      <c r="B69" s="36"/>
      <c r="C69" s="40"/>
      <c r="D69" s="40"/>
      <c r="E69" s="41"/>
      <c r="F69" s="41"/>
      <c r="G69" s="41"/>
      <c r="H69" s="41"/>
      <c r="I69" s="41"/>
      <c r="J69" s="39"/>
      <c r="K69" s="30"/>
      <c r="L69" s="18"/>
    </row>
    <row r="70" spans="2:12">
      <c r="B70" s="16" t="s">
        <v>279</v>
      </c>
      <c r="C70" s="16"/>
      <c r="D70" s="16"/>
      <c r="F70" s="18"/>
      <c r="G70" s="11" t="s">
        <v>142</v>
      </c>
      <c r="H70" s="11" t="s">
        <v>143</v>
      </c>
      <c r="K70" s="30"/>
      <c r="L70" s="18"/>
    </row>
    <row r="71" spans="2:12">
      <c r="B71" s="16" t="s">
        <v>280</v>
      </c>
      <c r="C71" s="16"/>
      <c r="D71" s="16"/>
      <c r="F71" s="18"/>
      <c r="G71" s="15">
        <f>COUNTIF(M72:M126,"東近江市")</f>
        <v>21</v>
      </c>
      <c r="H71" s="42">
        <f>(G71/RIGHT(A126,2))</f>
        <v>0.381818181818182</v>
      </c>
      <c r="K71" s="30"/>
      <c r="L71" s="18"/>
    </row>
    <row r="72" s="5" customFormat="1" spans="1:13">
      <c r="A72" s="11" t="s">
        <v>8</v>
      </c>
      <c r="B72" s="43" t="s">
        <v>281</v>
      </c>
      <c r="C72" s="43" t="s">
        <v>282</v>
      </c>
      <c r="D72" s="16" t="s">
        <v>280</v>
      </c>
      <c r="E72" s="11"/>
      <c r="F72" s="18" t="str">
        <f>A72</f>
        <v>き０１</v>
      </c>
      <c r="G72" s="11" t="str">
        <f t="shared" ref="G72:G103" si="13">B72&amp;C72</f>
        <v>片岡春己</v>
      </c>
      <c r="H72" s="16" t="s">
        <v>279</v>
      </c>
      <c r="I72" s="16" t="s">
        <v>151</v>
      </c>
      <c r="J72" s="31">
        <v>1953</v>
      </c>
      <c r="K72" s="30">
        <f t="shared" ref="K72:K90" si="14">IF(J72="","",(2017-J72))</f>
        <v>64</v>
      </c>
      <c r="L72" s="18" t="str">
        <f t="shared" ref="L72:L95" si="15">IF(G72="","",IF(COUNTIF($G$1:$G$80,G72)&gt;1,"2重登録","OK"))</f>
        <v>OK</v>
      </c>
      <c r="M72" s="47" t="s">
        <v>283</v>
      </c>
    </row>
    <row r="73" s="5" customFormat="1" spans="1:13">
      <c r="A73" s="11" t="s">
        <v>284</v>
      </c>
      <c r="B73" s="43" t="s">
        <v>285</v>
      </c>
      <c r="C73" s="43" t="s">
        <v>286</v>
      </c>
      <c r="D73" s="16" t="s">
        <v>280</v>
      </c>
      <c r="E73" s="11"/>
      <c r="F73" s="18" t="str">
        <f>A73</f>
        <v>き０２</v>
      </c>
      <c r="G73" s="11" t="str">
        <f t="shared" si="13"/>
        <v>山本　真</v>
      </c>
      <c r="H73" s="16" t="s">
        <v>279</v>
      </c>
      <c r="I73" s="16" t="s">
        <v>151</v>
      </c>
      <c r="J73" s="31">
        <v>1970</v>
      </c>
      <c r="K73" s="30">
        <f t="shared" si="14"/>
        <v>47</v>
      </c>
      <c r="L73" s="18" t="str">
        <f t="shared" si="15"/>
        <v>OK</v>
      </c>
      <c r="M73" s="6" t="s">
        <v>152</v>
      </c>
    </row>
    <row r="74" s="5" customFormat="1" spans="1:13">
      <c r="A74" s="11" t="s">
        <v>287</v>
      </c>
      <c r="B74" s="43" t="s">
        <v>288</v>
      </c>
      <c r="C74" s="43" t="s">
        <v>289</v>
      </c>
      <c r="D74" s="16" t="s">
        <v>280</v>
      </c>
      <c r="E74" s="11"/>
      <c r="F74" s="18" t="str">
        <f t="shared" ref="F74:F95" si="16">A74</f>
        <v>き０３</v>
      </c>
      <c r="G74" s="11" t="str">
        <f t="shared" si="13"/>
        <v>西田裕信</v>
      </c>
      <c r="H74" s="16" t="s">
        <v>279</v>
      </c>
      <c r="I74" s="16" t="s">
        <v>151</v>
      </c>
      <c r="J74" s="31">
        <v>1960</v>
      </c>
      <c r="K74" s="30">
        <f t="shared" si="14"/>
        <v>57</v>
      </c>
      <c r="L74" s="18" t="str">
        <f t="shared" si="15"/>
        <v>OK</v>
      </c>
      <c r="M74" s="6" t="s">
        <v>155</v>
      </c>
    </row>
    <row r="75" s="5" customFormat="1" spans="1:13">
      <c r="A75" s="11" t="s">
        <v>290</v>
      </c>
      <c r="B75" s="43" t="s">
        <v>291</v>
      </c>
      <c r="C75" s="43" t="s">
        <v>292</v>
      </c>
      <c r="D75" s="16" t="s">
        <v>280</v>
      </c>
      <c r="E75" s="11"/>
      <c r="F75" s="18" t="str">
        <f t="shared" si="16"/>
        <v>き０４</v>
      </c>
      <c r="G75" s="11" t="str">
        <f t="shared" si="13"/>
        <v>柴谷義信</v>
      </c>
      <c r="H75" s="16" t="s">
        <v>279</v>
      </c>
      <c r="I75" s="16" t="s">
        <v>151</v>
      </c>
      <c r="J75" s="31">
        <v>1962</v>
      </c>
      <c r="K75" s="30">
        <f t="shared" si="14"/>
        <v>55</v>
      </c>
      <c r="L75" s="18" t="str">
        <f t="shared" si="15"/>
        <v>OK</v>
      </c>
      <c r="M75" s="6" t="s">
        <v>152</v>
      </c>
    </row>
    <row r="76" s="5" customFormat="1" spans="1:13">
      <c r="A76" s="11" t="s">
        <v>293</v>
      </c>
      <c r="B76" s="43" t="s">
        <v>294</v>
      </c>
      <c r="C76" s="20" t="s">
        <v>295</v>
      </c>
      <c r="D76" s="16" t="s">
        <v>280</v>
      </c>
      <c r="E76" s="11"/>
      <c r="F76" s="18" t="str">
        <f t="shared" si="16"/>
        <v>き０５</v>
      </c>
      <c r="G76" s="11" t="str">
        <f t="shared" si="13"/>
        <v>坂元智成</v>
      </c>
      <c r="H76" s="16" t="s">
        <v>279</v>
      </c>
      <c r="I76" s="16" t="s">
        <v>151</v>
      </c>
      <c r="J76" s="31">
        <v>1975</v>
      </c>
      <c r="K76" s="30">
        <f t="shared" si="14"/>
        <v>42</v>
      </c>
      <c r="L76" s="18" t="str">
        <f t="shared" si="15"/>
        <v>OK</v>
      </c>
      <c r="M76" s="47" t="s">
        <v>283</v>
      </c>
    </row>
    <row r="77" s="5" customFormat="1" spans="1:13">
      <c r="A77" s="11" t="s">
        <v>296</v>
      </c>
      <c r="B77" s="43" t="s">
        <v>297</v>
      </c>
      <c r="C77" s="20" t="s">
        <v>298</v>
      </c>
      <c r="D77" s="16" t="s">
        <v>280</v>
      </c>
      <c r="E77" s="11"/>
      <c r="F77" s="18" t="str">
        <f t="shared" si="16"/>
        <v>き０６</v>
      </c>
      <c r="G77" s="11" t="str">
        <f t="shared" si="13"/>
        <v>荒浪順次</v>
      </c>
      <c r="H77" s="16" t="s">
        <v>279</v>
      </c>
      <c r="I77" s="16" t="s">
        <v>151</v>
      </c>
      <c r="J77" s="31">
        <v>1977</v>
      </c>
      <c r="K77" s="30">
        <f t="shared" si="14"/>
        <v>40</v>
      </c>
      <c r="L77" s="18" t="str">
        <f t="shared" si="15"/>
        <v>OK</v>
      </c>
      <c r="M77" s="6" t="s">
        <v>299</v>
      </c>
    </row>
    <row r="78" s="5" customFormat="1" spans="1:13">
      <c r="A78" s="11" t="s">
        <v>300</v>
      </c>
      <c r="B78" s="43" t="s">
        <v>301</v>
      </c>
      <c r="C78" s="20" t="s">
        <v>302</v>
      </c>
      <c r="D78" s="16" t="s">
        <v>280</v>
      </c>
      <c r="E78" s="11"/>
      <c r="F78" s="18" t="str">
        <f t="shared" si="16"/>
        <v>き０７</v>
      </c>
      <c r="G78" s="11" t="str">
        <f t="shared" si="13"/>
        <v>中本隆司</v>
      </c>
      <c r="H78" s="16" t="s">
        <v>279</v>
      </c>
      <c r="I78" s="16" t="s">
        <v>151</v>
      </c>
      <c r="J78" s="31">
        <v>1968</v>
      </c>
      <c r="K78" s="30">
        <f t="shared" si="14"/>
        <v>49</v>
      </c>
      <c r="L78" s="18" t="str">
        <f t="shared" si="15"/>
        <v>OK</v>
      </c>
      <c r="M78" s="47" t="s">
        <v>283</v>
      </c>
    </row>
    <row r="79" s="5" customFormat="1" spans="1:13">
      <c r="A79" s="11" t="s">
        <v>303</v>
      </c>
      <c r="B79" s="43" t="s">
        <v>304</v>
      </c>
      <c r="C79" s="20" t="s">
        <v>305</v>
      </c>
      <c r="D79" s="16" t="s">
        <v>280</v>
      </c>
      <c r="E79" s="11"/>
      <c r="F79" s="18" t="str">
        <f t="shared" si="16"/>
        <v>き０８</v>
      </c>
      <c r="G79" s="11" t="str">
        <f t="shared" si="13"/>
        <v>鉄川聡志</v>
      </c>
      <c r="H79" s="16" t="s">
        <v>279</v>
      </c>
      <c r="I79" s="16" t="s">
        <v>151</v>
      </c>
      <c r="J79" s="31">
        <v>1986</v>
      </c>
      <c r="K79" s="30">
        <f t="shared" si="14"/>
        <v>31</v>
      </c>
      <c r="L79" s="18" t="str">
        <f t="shared" si="15"/>
        <v>OK</v>
      </c>
      <c r="M79" s="6" t="s">
        <v>183</v>
      </c>
    </row>
    <row r="80" s="5" customFormat="1" spans="1:13">
      <c r="A80" s="11" t="s">
        <v>306</v>
      </c>
      <c r="B80" s="43" t="s">
        <v>307</v>
      </c>
      <c r="C80" s="20" t="s">
        <v>308</v>
      </c>
      <c r="D80" s="16" t="s">
        <v>280</v>
      </c>
      <c r="E80" s="11"/>
      <c r="F80" s="18" t="str">
        <f t="shared" si="16"/>
        <v>き０９</v>
      </c>
      <c r="G80" s="11" t="str">
        <f t="shared" si="13"/>
        <v>宮道祐介</v>
      </c>
      <c r="H80" s="16" t="s">
        <v>279</v>
      </c>
      <c r="I80" s="16" t="s">
        <v>151</v>
      </c>
      <c r="J80" s="31">
        <v>1983</v>
      </c>
      <c r="K80" s="30">
        <f t="shared" si="14"/>
        <v>34</v>
      </c>
      <c r="L80" s="18" t="str">
        <f t="shared" si="15"/>
        <v>OK</v>
      </c>
      <c r="M80" s="6" t="s">
        <v>152</v>
      </c>
    </row>
    <row r="81" s="5" customFormat="1" spans="1:13">
      <c r="A81" s="11" t="s">
        <v>309</v>
      </c>
      <c r="B81" s="43" t="s">
        <v>310</v>
      </c>
      <c r="C81" s="20" t="s">
        <v>311</v>
      </c>
      <c r="D81" s="16" t="s">
        <v>280</v>
      </c>
      <c r="E81" s="11"/>
      <c r="F81" s="18" t="str">
        <f t="shared" si="16"/>
        <v>き１０</v>
      </c>
      <c r="G81" s="11" t="str">
        <f t="shared" si="13"/>
        <v>本間靖教</v>
      </c>
      <c r="H81" s="16" t="s">
        <v>279</v>
      </c>
      <c r="I81" s="16" t="s">
        <v>151</v>
      </c>
      <c r="J81" s="31">
        <v>1985</v>
      </c>
      <c r="K81" s="30">
        <f t="shared" si="14"/>
        <v>32</v>
      </c>
      <c r="L81" s="18" t="str">
        <f t="shared" si="15"/>
        <v>OK</v>
      </c>
      <c r="M81" s="47" t="s">
        <v>283</v>
      </c>
    </row>
    <row r="82" s="5" customFormat="1" spans="1:13">
      <c r="A82" s="11" t="s">
        <v>312</v>
      </c>
      <c r="B82" s="44" t="s">
        <v>313</v>
      </c>
      <c r="C82" s="44" t="s">
        <v>314</v>
      </c>
      <c r="D82" s="16" t="s">
        <v>280</v>
      </c>
      <c r="E82" s="11"/>
      <c r="F82" s="18" t="str">
        <f t="shared" si="16"/>
        <v>き１１</v>
      </c>
      <c r="G82" s="16" t="str">
        <f t="shared" si="13"/>
        <v>並河智加</v>
      </c>
      <c r="H82" s="16" t="s">
        <v>279</v>
      </c>
      <c r="I82" s="21" t="s">
        <v>175</v>
      </c>
      <c r="J82" s="31">
        <v>1979</v>
      </c>
      <c r="K82" s="30">
        <f t="shared" si="14"/>
        <v>38</v>
      </c>
      <c r="L82" s="18" t="str">
        <f t="shared" si="15"/>
        <v>OK</v>
      </c>
      <c r="M82" s="6" t="s">
        <v>152</v>
      </c>
    </row>
    <row r="83" s="5" customFormat="1" spans="1:13">
      <c r="A83" s="11" t="s">
        <v>315</v>
      </c>
      <c r="B83" s="16" t="s">
        <v>316</v>
      </c>
      <c r="C83" s="16" t="s">
        <v>317</v>
      </c>
      <c r="D83" s="16" t="s">
        <v>280</v>
      </c>
      <c r="E83" s="11"/>
      <c r="F83" s="18" t="str">
        <f t="shared" si="16"/>
        <v>き１２</v>
      </c>
      <c r="G83" s="16" t="str">
        <f t="shared" si="13"/>
        <v>橘　崇博</v>
      </c>
      <c r="H83" s="16" t="s">
        <v>279</v>
      </c>
      <c r="I83" s="16" t="s">
        <v>151</v>
      </c>
      <c r="J83" s="31">
        <v>1980</v>
      </c>
      <c r="K83" s="30">
        <f t="shared" si="14"/>
        <v>37</v>
      </c>
      <c r="L83" s="18" t="str">
        <f t="shared" si="15"/>
        <v>OK</v>
      </c>
      <c r="M83" s="47" t="s">
        <v>283</v>
      </c>
    </row>
    <row r="84" s="5" customFormat="1" spans="1:13">
      <c r="A84" s="11" t="s">
        <v>318</v>
      </c>
      <c r="B84" s="20" t="s">
        <v>319</v>
      </c>
      <c r="C84" s="20" t="s">
        <v>320</v>
      </c>
      <c r="D84" s="16" t="s">
        <v>280</v>
      </c>
      <c r="E84" s="11"/>
      <c r="F84" s="18" t="str">
        <f t="shared" si="16"/>
        <v>き１３</v>
      </c>
      <c r="G84" s="16" t="str">
        <f t="shared" si="13"/>
        <v>岡本　彰</v>
      </c>
      <c r="H84" s="16" t="s">
        <v>279</v>
      </c>
      <c r="I84" s="16" t="s">
        <v>151</v>
      </c>
      <c r="J84" s="31">
        <v>1986</v>
      </c>
      <c r="K84" s="30">
        <f t="shared" si="14"/>
        <v>31</v>
      </c>
      <c r="L84" s="18" t="str">
        <f t="shared" si="15"/>
        <v>OK</v>
      </c>
      <c r="M84" s="6" t="s">
        <v>183</v>
      </c>
    </row>
    <row r="85" s="5" customFormat="1" spans="1:13">
      <c r="A85" s="11" t="s">
        <v>321</v>
      </c>
      <c r="B85" s="20" t="s">
        <v>322</v>
      </c>
      <c r="C85" s="20" t="s">
        <v>323</v>
      </c>
      <c r="D85" s="16" t="s">
        <v>280</v>
      </c>
      <c r="E85" s="11"/>
      <c r="F85" s="18" t="str">
        <f t="shared" si="16"/>
        <v>き１４</v>
      </c>
      <c r="G85" s="16" t="str">
        <f t="shared" si="13"/>
        <v>辻井貴大</v>
      </c>
      <c r="H85" s="16" t="s">
        <v>279</v>
      </c>
      <c r="I85" s="16" t="s">
        <v>151</v>
      </c>
      <c r="J85" s="31">
        <v>1992</v>
      </c>
      <c r="K85" s="30">
        <f t="shared" si="14"/>
        <v>25</v>
      </c>
      <c r="L85" s="18" t="str">
        <f t="shared" si="15"/>
        <v>OK</v>
      </c>
      <c r="M85" s="47" t="s">
        <v>283</v>
      </c>
    </row>
    <row r="86" s="5" customFormat="1" spans="1:13">
      <c r="A86" s="11" t="s">
        <v>324</v>
      </c>
      <c r="B86" s="20" t="s">
        <v>325</v>
      </c>
      <c r="C86" s="20" t="s">
        <v>326</v>
      </c>
      <c r="D86" s="16" t="s">
        <v>280</v>
      </c>
      <c r="E86" s="11"/>
      <c r="F86" s="18" t="str">
        <f t="shared" si="16"/>
        <v>き１５</v>
      </c>
      <c r="G86" s="16" t="str">
        <f t="shared" si="13"/>
        <v>寺岡淳平</v>
      </c>
      <c r="H86" s="16" t="s">
        <v>279</v>
      </c>
      <c r="I86" s="16" t="s">
        <v>151</v>
      </c>
      <c r="J86" s="31">
        <v>1990</v>
      </c>
      <c r="K86" s="30">
        <f t="shared" si="14"/>
        <v>27</v>
      </c>
      <c r="L86" s="18" t="str">
        <f t="shared" si="15"/>
        <v>OK</v>
      </c>
      <c r="M86" s="47" t="s">
        <v>283</v>
      </c>
    </row>
    <row r="87" s="5" customFormat="1" spans="1:13">
      <c r="A87" s="11" t="s">
        <v>327</v>
      </c>
      <c r="B87" s="20" t="s">
        <v>328</v>
      </c>
      <c r="C87" s="20" t="s">
        <v>329</v>
      </c>
      <c r="D87" s="16" t="s">
        <v>280</v>
      </c>
      <c r="E87" s="11"/>
      <c r="F87" s="18" t="str">
        <f t="shared" si="16"/>
        <v>き１６</v>
      </c>
      <c r="G87" s="16" t="str">
        <f t="shared" si="13"/>
        <v>牛尾紳之介</v>
      </c>
      <c r="H87" s="16" t="s">
        <v>279</v>
      </c>
      <c r="I87" s="16" t="s">
        <v>151</v>
      </c>
      <c r="J87" s="31">
        <v>1984</v>
      </c>
      <c r="K87" s="30">
        <f t="shared" si="14"/>
        <v>33</v>
      </c>
      <c r="L87" s="18" t="str">
        <f t="shared" si="15"/>
        <v>OK</v>
      </c>
      <c r="M87" s="47" t="s">
        <v>283</v>
      </c>
    </row>
    <row r="88" s="5" customFormat="1" spans="1:13">
      <c r="A88" s="11" t="s">
        <v>330</v>
      </c>
      <c r="B88" s="11" t="s">
        <v>331</v>
      </c>
      <c r="C88" s="11" t="s">
        <v>332</v>
      </c>
      <c r="D88" s="16" t="s">
        <v>280</v>
      </c>
      <c r="E88" s="11"/>
      <c r="F88" s="18" t="str">
        <f t="shared" si="16"/>
        <v>き１７</v>
      </c>
      <c r="G88" s="16" t="str">
        <f t="shared" si="13"/>
        <v>神山孝行</v>
      </c>
      <c r="H88" s="16" t="s">
        <v>279</v>
      </c>
      <c r="I88" s="16" t="s">
        <v>151</v>
      </c>
      <c r="J88" s="31">
        <v>1984</v>
      </c>
      <c r="K88" s="30">
        <f t="shared" si="14"/>
        <v>33</v>
      </c>
      <c r="L88" s="18" t="str">
        <f t="shared" si="15"/>
        <v>OK</v>
      </c>
      <c r="M88" s="47" t="s">
        <v>283</v>
      </c>
    </row>
    <row r="89" s="6" customFormat="1" spans="1:15">
      <c r="A89" s="11" t="s">
        <v>333</v>
      </c>
      <c r="B89" s="45" t="s">
        <v>334</v>
      </c>
      <c r="C89" s="45" t="s">
        <v>335</v>
      </c>
      <c r="D89" s="16" t="s">
        <v>280</v>
      </c>
      <c r="E89" s="11"/>
      <c r="F89" s="18" t="str">
        <f t="shared" si="16"/>
        <v>き１８</v>
      </c>
      <c r="G89" s="16" t="str">
        <f t="shared" si="13"/>
        <v>曽我卓矢</v>
      </c>
      <c r="H89" s="16" t="s">
        <v>279</v>
      </c>
      <c r="I89" s="16" t="s">
        <v>151</v>
      </c>
      <c r="J89" s="31">
        <v>1986</v>
      </c>
      <c r="K89" s="30">
        <f t="shared" si="14"/>
        <v>31</v>
      </c>
      <c r="L89" s="18" t="str">
        <f t="shared" si="15"/>
        <v>OK</v>
      </c>
      <c r="M89" s="6" t="s">
        <v>183</v>
      </c>
      <c r="N89" s="5"/>
      <c r="O89" s="1"/>
    </row>
    <row r="90" s="5" customFormat="1" spans="1:13">
      <c r="A90" s="11" t="s">
        <v>336</v>
      </c>
      <c r="B90" s="43" t="s">
        <v>337</v>
      </c>
      <c r="C90" s="43" t="s">
        <v>338</v>
      </c>
      <c r="D90" s="16" t="s">
        <v>280</v>
      </c>
      <c r="E90" s="11"/>
      <c r="F90" s="18" t="str">
        <f t="shared" si="16"/>
        <v>き１９</v>
      </c>
      <c r="G90" s="16" t="str">
        <f t="shared" si="13"/>
        <v>薮内陸久</v>
      </c>
      <c r="H90" s="16" t="s">
        <v>279</v>
      </c>
      <c r="I90" s="16" t="s">
        <v>151</v>
      </c>
      <c r="J90" s="31">
        <v>1997</v>
      </c>
      <c r="K90" s="30">
        <f t="shared" si="14"/>
        <v>20</v>
      </c>
      <c r="L90" s="18" t="str">
        <f t="shared" si="15"/>
        <v>OK</v>
      </c>
      <c r="M90" s="47" t="s">
        <v>283</v>
      </c>
    </row>
    <row r="91" s="5" customFormat="1" spans="1:13">
      <c r="A91" s="11" t="s">
        <v>339</v>
      </c>
      <c r="B91" s="43" t="s">
        <v>340</v>
      </c>
      <c r="C91" s="43" t="s">
        <v>341</v>
      </c>
      <c r="D91" s="16" t="s">
        <v>280</v>
      </c>
      <c r="E91" s="11"/>
      <c r="F91" s="18" t="str">
        <f t="shared" si="16"/>
        <v>き２０</v>
      </c>
      <c r="G91" s="16" t="str">
        <f t="shared" si="13"/>
        <v>龍村信</v>
      </c>
      <c r="H91" s="16" t="s">
        <v>279</v>
      </c>
      <c r="I91" s="16" t="s">
        <v>151</v>
      </c>
      <c r="J91" s="31">
        <v>1989</v>
      </c>
      <c r="K91" s="30">
        <f t="shared" ref="K91:K126" si="17">IF(J91="","",(2017-J91))</f>
        <v>28</v>
      </c>
      <c r="L91" s="18" t="str">
        <f t="shared" si="15"/>
        <v>OK</v>
      </c>
      <c r="M91" s="47" t="s">
        <v>283</v>
      </c>
    </row>
    <row r="92" s="5" customFormat="1" spans="1:15">
      <c r="A92" s="11" t="s">
        <v>342</v>
      </c>
      <c r="B92" s="45" t="s">
        <v>343</v>
      </c>
      <c r="C92" s="45" t="s">
        <v>344</v>
      </c>
      <c r="D92" s="16" t="s">
        <v>280</v>
      </c>
      <c r="E92" s="11"/>
      <c r="F92" s="18" t="str">
        <f t="shared" si="16"/>
        <v>き２１</v>
      </c>
      <c r="G92" s="16" t="str">
        <f t="shared" si="13"/>
        <v>松島理和</v>
      </c>
      <c r="H92" s="16" t="s">
        <v>279</v>
      </c>
      <c r="I92" s="16" t="s">
        <v>151</v>
      </c>
      <c r="J92" s="31">
        <v>1981</v>
      </c>
      <c r="K92" s="30">
        <f t="shared" si="17"/>
        <v>36</v>
      </c>
      <c r="L92" s="18" t="str">
        <f t="shared" si="15"/>
        <v>OK</v>
      </c>
      <c r="M92" s="6" t="s">
        <v>159</v>
      </c>
      <c r="O92" s="1"/>
    </row>
    <row r="93" s="7" customFormat="1" spans="1:14">
      <c r="A93" s="11" t="s">
        <v>345</v>
      </c>
      <c r="B93" s="16" t="s">
        <v>346</v>
      </c>
      <c r="C93" s="16" t="s">
        <v>347</v>
      </c>
      <c r="D93" s="16" t="s">
        <v>280</v>
      </c>
      <c r="E93" s="11"/>
      <c r="F93" s="18" t="str">
        <f t="shared" si="16"/>
        <v>き２２</v>
      </c>
      <c r="G93" s="16" t="str">
        <f t="shared" si="13"/>
        <v>西岡庸介</v>
      </c>
      <c r="H93" s="16" t="s">
        <v>279</v>
      </c>
      <c r="I93" s="16" t="s">
        <v>151</v>
      </c>
      <c r="J93" s="31">
        <v>1983</v>
      </c>
      <c r="K93" s="30">
        <f t="shared" si="17"/>
        <v>34</v>
      </c>
      <c r="L93" s="18" t="str">
        <f t="shared" si="15"/>
        <v>OK</v>
      </c>
      <c r="M93" s="6" t="s">
        <v>348</v>
      </c>
      <c r="N93" s="48"/>
    </row>
    <row r="94" s="5" customFormat="1" spans="1:13">
      <c r="A94" s="11" t="s">
        <v>349</v>
      </c>
      <c r="B94" s="11" t="s">
        <v>350</v>
      </c>
      <c r="C94" s="45" t="s">
        <v>351</v>
      </c>
      <c r="D94" s="16" t="s">
        <v>280</v>
      </c>
      <c r="E94" s="11"/>
      <c r="F94" s="18" t="str">
        <f t="shared" si="16"/>
        <v>き２３</v>
      </c>
      <c r="G94" s="16" t="str">
        <f t="shared" si="13"/>
        <v>石川和洋</v>
      </c>
      <c r="H94" s="16" t="s">
        <v>279</v>
      </c>
      <c r="I94" s="16" t="s">
        <v>151</v>
      </c>
      <c r="J94" s="31">
        <v>1979</v>
      </c>
      <c r="K94" s="30">
        <f t="shared" si="17"/>
        <v>38</v>
      </c>
      <c r="L94" s="18" t="str">
        <f t="shared" si="15"/>
        <v>OK</v>
      </c>
      <c r="M94" s="6" t="s">
        <v>348</v>
      </c>
    </row>
    <row r="95" s="5" customFormat="1" spans="1:13">
      <c r="A95" s="11" t="s">
        <v>352</v>
      </c>
      <c r="B95" s="11" t="s">
        <v>353</v>
      </c>
      <c r="C95" s="45" t="s">
        <v>354</v>
      </c>
      <c r="D95" s="16" t="s">
        <v>280</v>
      </c>
      <c r="E95" s="11"/>
      <c r="F95" s="18" t="str">
        <f t="shared" si="16"/>
        <v>き２４</v>
      </c>
      <c r="G95" s="16" t="str">
        <f t="shared" si="13"/>
        <v>兼古翔太</v>
      </c>
      <c r="H95" s="16" t="s">
        <v>279</v>
      </c>
      <c r="I95" s="16" t="s">
        <v>151</v>
      </c>
      <c r="J95" s="31">
        <v>1989</v>
      </c>
      <c r="K95" s="30">
        <f t="shared" si="17"/>
        <v>28</v>
      </c>
      <c r="L95" s="18" t="str">
        <f t="shared" si="15"/>
        <v>OK</v>
      </c>
      <c r="M95" s="6" t="s">
        <v>348</v>
      </c>
    </row>
    <row r="96" s="5" customFormat="1" spans="1:13">
      <c r="A96" s="11" t="s">
        <v>355</v>
      </c>
      <c r="B96" s="20" t="s">
        <v>356</v>
      </c>
      <c r="C96" s="20" t="s">
        <v>357</v>
      </c>
      <c r="D96" s="16" t="s">
        <v>280</v>
      </c>
      <c r="E96" s="11"/>
      <c r="F96" s="18" t="s">
        <v>358</v>
      </c>
      <c r="G96" s="16" t="str">
        <f t="shared" si="13"/>
        <v>井澤　匡志</v>
      </c>
      <c r="H96" s="16" t="s">
        <v>279</v>
      </c>
      <c r="I96" s="16" t="s">
        <v>151</v>
      </c>
      <c r="J96" s="31">
        <v>1967</v>
      </c>
      <c r="K96" s="30">
        <f t="shared" si="17"/>
        <v>50</v>
      </c>
      <c r="L96" s="18" t="s">
        <v>359</v>
      </c>
      <c r="M96" s="49" t="s">
        <v>360</v>
      </c>
    </row>
    <row r="97" s="5" customFormat="1" spans="1:13">
      <c r="A97" s="11" t="s">
        <v>361</v>
      </c>
      <c r="B97" s="43" t="s">
        <v>362</v>
      </c>
      <c r="C97" s="43" t="s">
        <v>363</v>
      </c>
      <c r="D97" s="16" t="s">
        <v>280</v>
      </c>
      <c r="E97" s="11"/>
      <c r="F97" s="18" t="str">
        <f t="shared" ref="F97:F103" si="18">A97</f>
        <v>き２６</v>
      </c>
      <c r="G97" s="16" t="str">
        <f t="shared" si="13"/>
        <v>奥田康博</v>
      </c>
      <c r="H97" s="16" t="s">
        <v>279</v>
      </c>
      <c r="I97" s="16" t="s">
        <v>151</v>
      </c>
      <c r="J97" s="31">
        <v>1966</v>
      </c>
      <c r="K97" s="30">
        <f t="shared" si="17"/>
        <v>51</v>
      </c>
      <c r="L97" s="18" t="str">
        <f t="shared" ref="L97:L103" si="19">IF(G97="","",IF(COUNTIF($G$1:$G$80,G97)&gt;1,"2重登録","OK"))</f>
        <v>OK</v>
      </c>
      <c r="M97" s="47" t="s">
        <v>283</v>
      </c>
    </row>
    <row r="98" s="5" customFormat="1" spans="1:13">
      <c r="A98" s="11" t="s">
        <v>364</v>
      </c>
      <c r="B98" s="43" t="s">
        <v>242</v>
      </c>
      <c r="C98" s="43" t="s">
        <v>365</v>
      </c>
      <c r="D98" s="16" t="s">
        <v>280</v>
      </c>
      <c r="E98" s="11"/>
      <c r="F98" s="18" t="str">
        <f t="shared" si="18"/>
        <v>き２７</v>
      </c>
      <c r="G98" s="16" t="str">
        <f t="shared" si="13"/>
        <v>山崎茂智</v>
      </c>
      <c r="H98" s="16" t="s">
        <v>279</v>
      </c>
      <c r="I98" s="16" t="s">
        <v>151</v>
      </c>
      <c r="J98" s="31">
        <v>1963</v>
      </c>
      <c r="K98" s="30">
        <f t="shared" si="17"/>
        <v>54</v>
      </c>
      <c r="L98" s="18" t="str">
        <f t="shared" si="19"/>
        <v>OK</v>
      </c>
      <c r="M98" s="6" t="s">
        <v>366</v>
      </c>
    </row>
    <row r="99" s="5" customFormat="1" spans="1:13">
      <c r="A99" s="11" t="s">
        <v>367</v>
      </c>
      <c r="B99" s="43" t="s">
        <v>368</v>
      </c>
      <c r="C99" s="43" t="s">
        <v>369</v>
      </c>
      <c r="D99" s="16" t="s">
        <v>280</v>
      </c>
      <c r="E99" s="11"/>
      <c r="F99" s="18" t="str">
        <f t="shared" si="18"/>
        <v>き２８</v>
      </c>
      <c r="G99" s="16" t="str">
        <f t="shared" si="13"/>
        <v>秋山太助</v>
      </c>
      <c r="H99" s="16" t="s">
        <v>279</v>
      </c>
      <c r="I99" s="16" t="s">
        <v>151</v>
      </c>
      <c r="J99" s="31">
        <v>1975</v>
      </c>
      <c r="K99" s="30">
        <f t="shared" si="17"/>
        <v>42</v>
      </c>
      <c r="L99" s="18" t="str">
        <f t="shared" si="19"/>
        <v>OK</v>
      </c>
      <c r="M99" s="47" t="s">
        <v>283</v>
      </c>
    </row>
    <row r="100" s="5" customFormat="1" spans="1:13">
      <c r="A100" s="11" t="s">
        <v>370</v>
      </c>
      <c r="B100" s="43" t="s">
        <v>371</v>
      </c>
      <c r="C100" s="43" t="s">
        <v>372</v>
      </c>
      <c r="D100" s="16" t="s">
        <v>280</v>
      </c>
      <c r="E100" s="11"/>
      <c r="F100" s="18" t="str">
        <f t="shared" si="18"/>
        <v>き２９</v>
      </c>
      <c r="G100" s="16" t="str">
        <f t="shared" si="13"/>
        <v>廣瀬智也</v>
      </c>
      <c r="H100" s="16" t="s">
        <v>279</v>
      </c>
      <c r="I100" s="16" t="s">
        <v>151</v>
      </c>
      <c r="J100" s="31">
        <v>1977</v>
      </c>
      <c r="K100" s="30">
        <f t="shared" si="17"/>
        <v>40</v>
      </c>
      <c r="L100" s="18" t="str">
        <f t="shared" si="19"/>
        <v>OK</v>
      </c>
      <c r="M100" s="47" t="s">
        <v>283</v>
      </c>
    </row>
    <row r="101" s="5" customFormat="1" spans="1:13">
      <c r="A101" s="11" t="s">
        <v>373</v>
      </c>
      <c r="B101" s="43" t="s">
        <v>374</v>
      </c>
      <c r="C101" s="43" t="s">
        <v>375</v>
      </c>
      <c r="D101" s="16" t="s">
        <v>280</v>
      </c>
      <c r="E101" s="11"/>
      <c r="F101" s="18" t="str">
        <f t="shared" si="18"/>
        <v>き３０</v>
      </c>
      <c r="G101" s="16" t="str">
        <f t="shared" si="13"/>
        <v>玉川敬三</v>
      </c>
      <c r="H101" s="16" t="s">
        <v>279</v>
      </c>
      <c r="I101" s="16" t="s">
        <v>151</v>
      </c>
      <c r="J101" s="31">
        <v>1969</v>
      </c>
      <c r="K101" s="30">
        <f t="shared" si="17"/>
        <v>48</v>
      </c>
      <c r="L101" s="18" t="str">
        <f t="shared" si="19"/>
        <v>OK</v>
      </c>
      <c r="M101" s="47" t="s">
        <v>283</v>
      </c>
    </row>
    <row r="102" s="5" customFormat="1" spans="1:13">
      <c r="A102" s="11" t="s">
        <v>376</v>
      </c>
      <c r="B102" s="43" t="s">
        <v>377</v>
      </c>
      <c r="C102" s="43" t="s">
        <v>378</v>
      </c>
      <c r="D102" s="16" t="s">
        <v>280</v>
      </c>
      <c r="E102" s="11"/>
      <c r="F102" s="18" t="str">
        <f t="shared" si="18"/>
        <v>き３１</v>
      </c>
      <c r="G102" s="16" t="str">
        <f t="shared" si="13"/>
        <v>太田圭亮</v>
      </c>
      <c r="H102" s="16" t="s">
        <v>279</v>
      </c>
      <c r="I102" s="16" t="s">
        <v>151</v>
      </c>
      <c r="J102" s="31">
        <v>1981</v>
      </c>
      <c r="K102" s="30">
        <f t="shared" si="17"/>
        <v>36</v>
      </c>
      <c r="L102" s="18" t="str">
        <f t="shared" si="19"/>
        <v>OK</v>
      </c>
      <c r="M102" s="6" t="s">
        <v>183</v>
      </c>
    </row>
    <row r="103" s="5" customFormat="1" spans="1:13">
      <c r="A103" s="11" t="s">
        <v>379</v>
      </c>
      <c r="B103" s="43" t="s">
        <v>380</v>
      </c>
      <c r="C103" s="43" t="s">
        <v>381</v>
      </c>
      <c r="D103" s="16" t="s">
        <v>280</v>
      </c>
      <c r="E103" s="11"/>
      <c r="F103" s="18" t="str">
        <f t="shared" si="18"/>
        <v>き３２</v>
      </c>
      <c r="G103" s="16" t="str">
        <f t="shared" si="13"/>
        <v>馬場英年</v>
      </c>
      <c r="H103" s="16" t="s">
        <v>279</v>
      </c>
      <c r="I103" s="16" t="s">
        <v>151</v>
      </c>
      <c r="J103" s="31">
        <v>1980</v>
      </c>
      <c r="K103" s="30">
        <f t="shared" si="17"/>
        <v>37</v>
      </c>
      <c r="L103" s="18" t="str">
        <f t="shared" si="19"/>
        <v>OK</v>
      </c>
      <c r="M103" s="47" t="s">
        <v>283</v>
      </c>
    </row>
    <row r="104" s="5" customFormat="1" spans="1:13">
      <c r="A104" s="11" t="s">
        <v>382</v>
      </c>
      <c r="B104" s="43" t="s">
        <v>383</v>
      </c>
      <c r="C104" s="20" t="s">
        <v>384</v>
      </c>
      <c r="D104" s="16" t="s">
        <v>280</v>
      </c>
      <c r="E104" s="11"/>
      <c r="F104" s="18" t="s">
        <v>385</v>
      </c>
      <c r="G104" s="16" t="s">
        <v>386</v>
      </c>
      <c r="H104" s="16" t="s">
        <v>279</v>
      </c>
      <c r="I104" s="16" t="s">
        <v>151</v>
      </c>
      <c r="J104" s="31">
        <v>1993</v>
      </c>
      <c r="K104" s="30">
        <f t="shared" si="17"/>
        <v>24</v>
      </c>
      <c r="L104" s="18" t="s">
        <v>359</v>
      </c>
      <c r="M104" s="47" t="s">
        <v>283</v>
      </c>
    </row>
    <row r="105" s="5" customFormat="1" spans="1:13">
      <c r="A105" s="11" t="s">
        <v>387</v>
      </c>
      <c r="B105" s="20" t="s">
        <v>24</v>
      </c>
      <c r="C105" s="20" t="s">
        <v>388</v>
      </c>
      <c r="D105" s="16" t="s">
        <v>280</v>
      </c>
      <c r="E105" s="11"/>
      <c r="F105" s="18" t="str">
        <f t="shared" ref="F105:F126" si="20">A105</f>
        <v>き３４</v>
      </c>
      <c r="G105" s="16" t="str">
        <f t="shared" ref="G105:G126" si="21">B105&amp;C105</f>
        <v>田中正行</v>
      </c>
      <c r="H105" s="16" t="s">
        <v>279</v>
      </c>
      <c r="I105" s="16" t="s">
        <v>151</v>
      </c>
      <c r="J105" s="31">
        <v>1980</v>
      </c>
      <c r="K105" s="30">
        <f t="shared" si="17"/>
        <v>37</v>
      </c>
      <c r="L105" s="18" t="str">
        <f t="shared" ref="L105:L126" si="22">IF(G105="","",IF(COUNTIF($G$1:$G$80,G105)&gt;1,"2重登録","OK"))</f>
        <v>OK</v>
      </c>
      <c r="M105" s="6" t="s">
        <v>183</v>
      </c>
    </row>
    <row r="106" s="5" customFormat="1" spans="1:13">
      <c r="A106" s="11" t="s">
        <v>389</v>
      </c>
      <c r="B106" s="20" t="s">
        <v>390</v>
      </c>
      <c r="C106" s="20" t="s">
        <v>391</v>
      </c>
      <c r="D106" s="16" t="s">
        <v>280</v>
      </c>
      <c r="E106" s="11"/>
      <c r="F106" s="18" t="str">
        <f t="shared" si="20"/>
        <v>き３５</v>
      </c>
      <c r="G106" s="16" t="str">
        <f t="shared" si="21"/>
        <v>一色翼</v>
      </c>
      <c r="H106" s="16" t="s">
        <v>279</v>
      </c>
      <c r="I106" s="16" t="s">
        <v>151</v>
      </c>
      <c r="J106" s="31">
        <v>1984</v>
      </c>
      <c r="K106" s="30">
        <f t="shared" si="17"/>
        <v>33</v>
      </c>
      <c r="L106" s="18" t="str">
        <f t="shared" si="22"/>
        <v>OK</v>
      </c>
      <c r="M106" s="47" t="s">
        <v>283</v>
      </c>
    </row>
    <row r="107" s="5" customFormat="1" spans="1:13">
      <c r="A107" s="11" t="s">
        <v>392</v>
      </c>
      <c r="B107" s="44" t="s">
        <v>393</v>
      </c>
      <c r="C107" s="32" t="s">
        <v>394</v>
      </c>
      <c r="D107" s="16" t="s">
        <v>280</v>
      </c>
      <c r="E107" s="11"/>
      <c r="F107" s="18" t="str">
        <f t="shared" si="20"/>
        <v>き３６</v>
      </c>
      <c r="G107" s="16" t="str">
        <f t="shared" si="21"/>
        <v>菊井鈴夏</v>
      </c>
      <c r="H107" s="16" t="s">
        <v>279</v>
      </c>
      <c r="I107" s="21" t="s">
        <v>175</v>
      </c>
      <c r="J107" s="31">
        <v>1997</v>
      </c>
      <c r="K107" s="30">
        <f t="shared" si="17"/>
        <v>20</v>
      </c>
      <c r="L107" s="18" t="str">
        <f t="shared" si="22"/>
        <v>OK</v>
      </c>
      <c r="M107" s="49" t="s">
        <v>299</v>
      </c>
    </row>
    <row r="108" s="5" customFormat="1" spans="1:13">
      <c r="A108" s="11" t="s">
        <v>395</v>
      </c>
      <c r="B108" s="43" t="s">
        <v>285</v>
      </c>
      <c r="C108" s="20" t="s">
        <v>396</v>
      </c>
      <c r="D108" s="16" t="s">
        <v>280</v>
      </c>
      <c r="E108" s="11"/>
      <c r="F108" s="18" t="str">
        <f t="shared" si="20"/>
        <v>き３７</v>
      </c>
      <c r="G108" s="16" t="str">
        <f t="shared" si="21"/>
        <v>山本和樹</v>
      </c>
      <c r="H108" s="16" t="s">
        <v>279</v>
      </c>
      <c r="I108" s="16" t="s">
        <v>151</v>
      </c>
      <c r="J108" s="31">
        <v>1997</v>
      </c>
      <c r="K108" s="30">
        <f t="shared" si="17"/>
        <v>20</v>
      </c>
      <c r="L108" s="18" t="str">
        <f t="shared" si="22"/>
        <v>OK</v>
      </c>
      <c r="M108" s="49" t="s">
        <v>299</v>
      </c>
    </row>
    <row r="109" s="5" customFormat="1" spans="1:13">
      <c r="A109" s="11" t="s">
        <v>397</v>
      </c>
      <c r="B109" s="46" t="s">
        <v>398</v>
      </c>
      <c r="C109" s="46" t="s">
        <v>399</v>
      </c>
      <c r="D109" s="16" t="s">
        <v>280</v>
      </c>
      <c r="E109" s="11"/>
      <c r="F109" s="18" t="str">
        <f t="shared" si="20"/>
        <v>き３８</v>
      </c>
      <c r="G109" s="16" t="str">
        <f t="shared" si="21"/>
        <v>島山莉旺</v>
      </c>
      <c r="H109" s="16" t="s">
        <v>279</v>
      </c>
      <c r="I109" s="16" t="s">
        <v>151</v>
      </c>
      <c r="J109" s="31">
        <v>1995</v>
      </c>
      <c r="K109" s="30">
        <f t="shared" si="17"/>
        <v>22</v>
      </c>
      <c r="L109" s="18" t="str">
        <f t="shared" si="22"/>
        <v>OK</v>
      </c>
      <c r="M109" s="6" t="s">
        <v>360</v>
      </c>
    </row>
    <row r="110" s="5" customFormat="1" spans="1:13">
      <c r="A110" s="11" t="s">
        <v>400</v>
      </c>
      <c r="B110" s="11" t="s">
        <v>401</v>
      </c>
      <c r="C110" s="11" t="s">
        <v>402</v>
      </c>
      <c r="D110" s="16" t="s">
        <v>280</v>
      </c>
      <c r="E110" s="11"/>
      <c r="F110" s="18" t="str">
        <f t="shared" si="20"/>
        <v>き３９</v>
      </c>
      <c r="G110" s="16" t="str">
        <f t="shared" si="21"/>
        <v>浅田光</v>
      </c>
      <c r="H110" s="16" t="s">
        <v>279</v>
      </c>
      <c r="I110" s="16" t="s">
        <v>151</v>
      </c>
      <c r="J110" s="31">
        <v>1985</v>
      </c>
      <c r="K110" s="30">
        <f t="shared" si="17"/>
        <v>32</v>
      </c>
      <c r="L110" s="18" t="str">
        <f t="shared" si="22"/>
        <v>OK</v>
      </c>
      <c r="M110" s="47" t="s">
        <v>283</v>
      </c>
    </row>
    <row r="111" s="5" customFormat="1" spans="1:13">
      <c r="A111" s="11" t="s">
        <v>403</v>
      </c>
      <c r="B111" s="11" t="s">
        <v>404</v>
      </c>
      <c r="C111" s="11" t="s">
        <v>405</v>
      </c>
      <c r="D111" s="16" t="s">
        <v>280</v>
      </c>
      <c r="E111" s="11"/>
      <c r="F111" s="18" t="str">
        <f t="shared" si="20"/>
        <v>き４０</v>
      </c>
      <c r="G111" s="16" t="str">
        <f t="shared" si="21"/>
        <v>桜井貴哉</v>
      </c>
      <c r="H111" s="16" t="s">
        <v>279</v>
      </c>
      <c r="I111" s="16" t="s">
        <v>151</v>
      </c>
      <c r="J111" s="31">
        <v>1994</v>
      </c>
      <c r="K111" s="30">
        <f t="shared" si="17"/>
        <v>23</v>
      </c>
      <c r="L111" s="18" t="str">
        <f t="shared" si="22"/>
        <v>OK</v>
      </c>
      <c r="M111" s="47" t="s">
        <v>283</v>
      </c>
    </row>
    <row r="112" s="5" customFormat="1" spans="1:13">
      <c r="A112" s="11" t="s">
        <v>406</v>
      </c>
      <c r="B112" s="43" t="s">
        <v>407</v>
      </c>
      <c r="C112" s="20" t="s">
        <v>408</v>
      </c>
      <c r="D112" s="16" t="s">
        <v>280</v>
      </c>
      <c r="E112" s="11"/>
      <c r="F112" s="18" t="str">
        <f t="shared" si="20"/>
        <v>き４１</v>
      </c>
      <c r="G112" s="16" t="str">
        <f t="shared" si="21"/>
        <v>湯本芳明</v>
      </c>
      <c r="H112" s="16" t="s">
        <v>279</v>
      </c>
      <c r="I112" s="16" t="s">
        <v>151</v>
      </c>
      <c r="J112" s="31">
        <v>1952</v>
      </c>
      <c r="K112" s="30">
        <f t="shared" si="17"/>
        <v>65</v>
      </c>
      <c r="L112" s="18" t="str">
        <f t="shared" si="22"/>
        <v>OK</v>
      </c>
      <c r="M112" s="6" t="s">
        <v>183</v>
      </c>
    </row>
    <row r="113" s="5" customFormat="1" spans="1:13">
      <c r="A113" s="11" t="s">
        <v>409</v>
      </c>
      <c r="B113" s="43" t="s">
        <v>410</v>
      </c>
      <c r="C113" s="20" t="s">
        <v>411</v>
      </c>
      <c r="D113" s="16" t="s">
        <v>280</v>
      </c>
      <c r="E113" s="11"/>
      <c r="F113" s="18" t="str">
        <f t="shared" si="20"/>
        <v>き４２</v>
      </c>
      <c r="G113" s="16" t="str">
        <f t="shared" si="21"/>
        <v>高橋雄祐</v>
      </c>
      <c r="H113" s="16" t="s">
        <v>279</v>
      </c>
      <c r="I113" s="16" t="s">
        <v>151</v>
      </c>
      <c r="J113" s="31">
        <v>1985</v>
      </c>
      <c r="K113" s="30">
        <f t="shared" si="17"/>
        <v>32</v>
      </c>
      <c r="L113" s="18" t="str">
        <f t="shared" si="22"/>
        <v>OK</v>
      </c>
      <c r="M113" s="6" t="s">
        <v>360</v>
      </c>
    </row>
    <row r="114" s="5" customFormat="1" spans="1:13">
      <c r="A114" s="11" t="s">
        <v>412</v>
      </c>
      <c r="B114" s="43" t="s">
        <v>413</v>
      </c>
      <c r="C114" s="20" t="s">
        <v>414</v>
      </c>
      <c r="D114" s="16" t="s">
        <v>280</v>
      </c>
      <c r="E114" s="11"/>
      <c r="F114" s="18" t="str">
        <f t="shared" si="20"/>
        <v>き４３</v>
      </c>
      <c r="G114" s="16" t="str">
        <f t="shared" si="21"/>
        <v>吉本泰二</v>
      </c>
      <c r="H114" s="16" t="s">
        <v>279</v>
      </c>
      <c r="I114" s="16" t="s">
        <v>151</v>
      </c>
      <c r="J114" s="31">
        <v>1976</v>
      </c>
      <c r="K114" s="30">
        <f t="shared" si="17"/>
        <v>41</v>
      </c>
      <c r="L114" s="18" t="str">
        <f t="shared" si="22"/>
        <v>OK</v>
      </c>
      <c r="M114" s="47" t="s">
        <v>283</v>
      </c>
    </row>
    <row r="115" s="5" customFormat="1" spans="1:13">
      <c r="A115" s="11" t="s">
        <v>415</v>
      </c>
      <c r="B115" s="43" t="s">
        <v>416</v>
      </c>
      <c r="C115" s="20" t="s">
        <v>417</v>
      </c>
      <c r="D115" s="16" t="s">
        <v>280</v>
      </c>
      <c r="E115" s="11"/>
      <c r="F115" s="18" t="str">
        <f t="shared" si="20"/>
        <v>き４４</v>
      </c>
      <c r="G115" s="16" t="str">
        <f t="shared" si="21"/>
        <v>村尾彰了</v>
      </c>
      <c r="H115" s="16" t="s">
        <v>279</v>
      </c>
      <c r="I115" s="16" t="s">
        <v>151</v>
      </c>
      <c r="J115" s="31">
        <v>1982</v>
      </c>
      <c r="K115" s="30">
        <f t="shared" si="17"/>
        <v>35</v>
      </c>
      <c r="L115" s="18" t="str">
        <f t="shared" si="22"/>
        <v>OK</v>
      </c>
      <c r="M115" s="6" t="s">
        <v>260</v>
      </c>
    </row>
    <row r="116" s="7" customFormat="1" spans="1:14">
      <c r="A116" s="11" t="s">
        <v>418</v>
      </c>
      <c r="B116" s="16" t="s">
        <v>419</v>
      </c>
      <c r="C116" s="16" t="s">
        <v>420</v>
      </c>
      <c r="D116" s="16" t="s">
        <v>280</v>
      </c>
      <c r="E116" s="11"/>
      <c r="F116" s="18" t="str">
        <f t="shared" si="20"/>
        <v>き４５</v>
      </c>
      <c r="G116" s="16" t="str">
        <f t="shared" si="21"/>
        <v>澤田啓一</v>
      </c>
      <c r="H116" s="16" t="s">
        <v>279</v>
      </c>
      <c r="I116" s="16" t="s">
        <v>151</v>
      </c>
      <c r="J116" s="31">
        <v>1970</v>
      </c>
      <c r="K116" s="30">
        <f t="shared" si="17"/>
        <v>47</v>
      </c>
      <c r="L116" s="18" t="str">
        <f t="shared" si="22"/>
        <v>OK</v>
      </c>
      <c r="M116" s="11" t="s">
        <v>360</v>
      </c>
      <c r="N116" s="48"/>
    </row>
    <row r="117" s="5" customFormat="1" spans="1:13">
      <c r="A117" s="11" t="s">
        <v>421</v>
      </c>
      <c r="B117" s="32" t="s">
        <v>401</v>
      </c>
      <c r="C117" s="32" t="s">
        <v>422</v>
      </c>
      <c r="D117" s="16" t="s">
        <v>280</v>
      </c>
      <c r="E117" s="11"/>
      <c r="F117" s="18" t="str">
        <f t="shared" si="20"/>
        <v>き４６</v>
      </c>
      <c r="G117" s="16" t="str">
        <f t="shared" si="21"/>
        <v>浅田亜祐子</v>
      </c>
      <c r="H117" s="16" t="s">
        <v>279</v>
      </c>
      <c r="I117" s="21" t="s">
        <v>175</v>
      </c>
      <c r="J117" s="31">
        <v>1984</v>
      </c>
      <c r="K117" s="30">
        <f t="shared" si="17"/>
        <v>33</v>
      </c>
      <c r="L117" s="18" t="str">
        <f t="shared" si="22"/>
        <v>OK</v>
      </c>
      <c r="M117" s="6" t="s">
        <v>299</v>
      </c>
    </row>
    <row r="118" s="5" customFormat="1" spans="1:13">
      <c r="A118" s="11" t="s">
        <v>423</v>
      </c>
      <c r="B118" s="43" t="s">
        <v>424</v>
      </c>
      <c r="C118" s="43" t="s">
        <v>425</v>
      </c>
      <c r="D118" s="16" t="s">
        <v>280</v>
      </c>
      <c r="E118" s="11"/>
      <c r="F118" s="18" t="str">
        <f t="shared" si="20"/>
        <v>き４７</v>
      </c>
      <c r="G118" s="16" t="str">
        <f t="shared" si="21"/>
        <v>赤木拓</v>
      </c>
      <c r="H118" s="16" t="s">
        <v>279</v>
      </c>
      <c r="I118" s="16" t="s">
        <v>151</v>
      </c>
      <c r="J118" s="31">
        <v>1980</v>
      </c>
      <c r="K118" s="30">
        <f t="shared" si="17"/>
        <v>37</v>
      </c>
      <c r="L118" s="18" t="str">
        <f t="shared" si="22"/>
        <v>OK</v>
      </c>
      <c r="M118" s="6" t="s">
        <v>183</v>
      </c>
    </row>
    <row r="119" s="5" customFormat="1" spans="1:13">
      <c r="A119" s="11" t="s">
        <v>426</v>
      </c>
      <c r="B119" s="43" t="s">
        <v>427</v>
      </c>
      <c r="C119" s="20" t="s">
        <v>428</v>
      </c>
      <c r="D119" s="16" t="s">
        <v>280</v>
      </c>
      <c r="E119" s="11"/>
      <c r="F119" s="18" t="str">
        <f t="shared" si="20"/>
        <v>き４８</v>
      </c>
      <c r="G119" s="16" t="str">
        <f t="shared" si="21"/>
        <v>住谷岳司</v>
      </c>
      <c r="H119" s="16" t="s">
        <v>279</v>
      </c>
      <c r="I119" s="16" t="s">
        <v>151</v>
      </c>
      <c r="J119" s="31">
        <v>1967</v>
      </c>
      <c r="K119" s="30">
        <f t="shared" si="17"/>
        <v>50</v>
      </c>
      <c r="L119" s="18" t="str">
        <f t="shared" si="22"/>
        <v>OK</v>
      </c>
      <c r="M119" s="6" t="s">
        <v>429</v>
      </c>
    </row>
    <row r="120" s="5" customFormat="1" spans="1:15">
      <c r="A120" s="11" t="s">
        <v>430</v>
      </c>
      <c r="B120" s="43" t="s">
        <v>431</v>
      </c>
      <c r="C120" s="20" t="s">
        <v>432</v>
      </c>
      <c r="D120" s="16" t="s">
        <v>280</v>
      </c>
      <c r="E120" s="11"/>
      <c r="F120" s="18" t="str">
        <f t="shared" si="20"/>
        <v>き４９</v>
      </c>
      <c r="G120" s="16" t="str">
        <f t="shared" si="21"/>
        <v>永田寛教</v>
      </c>
      <c r="H120" s="16" t="s">
        <v>279</v>
      </c>
      <c r="I120" s="16" t="s">
        <v>151</v>
      </c>
      <c r="J120" s="31">
        <v>1981</v>
      </c>
      <c r="K120" s="30">
        <f t="shared" si="17"/>
        <v>36</v>
      </c>
      <c r="L120" s="18" t="str">
        <f t="shared" si="22"/>
        <v>OK</v>
      </c>
      <c r="M120" s="6" t="s">
        <v>360</v>
      </c>
      <c r="O120" s="1"/>
    </row>
    <row r="121" s="5" customFormat="1" spans="1:15">
      <c r="A121" s="11" t="s">
        <v>433</v>
      </c>
      <c r="B121" s="20" t="s">
        <v>434</v>
      </c>
      <c r="C121" s="20" t="s">
        <v>435</v>
      </c>
      <c r="D121" s="16" t="s">
        <v>280</v>
      </c>
      <c r="E121" s="11"/>
      <c r="F121" s="18" t="str">
        <f t="shared" si="20"/>
        <v>き５０</v>
      </c>
      <c r="G121" s="16" t="str">
        <f t="shared" si="21"/>
        <v>柴田雅寛</v>
      </c>
      <c r="H121" s="16" t="s">
        <v>279</v>
      </c>
      <c r="I121" s="16" t="s">
        <v>151</v>
      </c>
      <c r="J121" s="31">
        <v>1982</v>
      </c>
      <c r="K121" s="30">
        <f t="shared" si="17"/>
        <v>35</v>
      </c>
      <c r="L121" s="18" t="str">
        <f t="shared" si="22"/>
        <v>OK</v>
      </c>
      <c r="M121" s="49" t="s">
        <v>436</v>
      </c>
      <c r="O121" s="1"/>
    </row>
    <row r="122" s="6" customFormat="1" spans="1:15">
      <c r="A122" s="11" t="s">
        <v>437</v>
      </c>
      <c r="B122" s="32" t="s">
        <v>438</v>
      </c>
      <c r="C122" s="32" t="s">
        <v>439</v>
      </c>
      <c r="D122" s="16" t="s">
        <v>280</v>
      </c>
      <c r="E122" s="11"/>
      <c r="F122" s="18" t="str">
        <f t="shared" si="20"/>
        <v>き５１</v>
      </c>
      <c r="G122" s="16" t="str">
        <f t="shared" si="21"/>
        <v>大鳥有希子</v>
      </c>
      <c r="H122" s="16" t="s">
        <v>279</v>
      </c>
      <c r="I122" s="21" t="s">
        <v>175</v>
      </c>
      <c r="J122" s="31">
        <v>1988</v>
      </c>
      <c r="K122" s="30">
        <f t="shared" si="17"/>
        <v>29</v>
      </c>
      <c r="L122" s="18" t="str">
        <f t="shared" si="22"/>
        <v>OK</v>
      </c>
      <c r="M122" s="6" t="s">
        <v>440</v>
      </c>
      <c r="N122" s="5"/>
      <c r="O122" s="1"/>
    </row>
    <row r="123" s="5" customFormat="1" spans="1:13">
      <c r="A123" s="11" t="s">
        <v>441</v>
      </c>
      <c r="B123" s="20" t="s">
        <v>442</v>
      </c>
      <c r="C123" s="20" t="s">
        <v>443</v>
      </c>
      <c r="D123" s="16" t="s">
        <v>280</v>
      </c>
      <c r="E123" s="11"/>
      <c r="F123" s="18" t="str">
        <f t="shared" si="20"/>
        <v>き５２</v>
      </c>
      <c r="G123" s="16" t="str">
        <f t="shared" si="21"/>
        <v>菊池健太郎</v>
      </c>
      <c r="H123" s="16" t="s">
        <v>279</v>
      </c>
      <c r="I123" s="16" t="s">
        <v>151</v>
      </c>
      <c r="J123" s="31">
        <v>1990</v>
      </c>
      <c r="K123" s="30">
        <f t="shared" si="17"/>
        <v>27</v>
      </c>
      <c r="L123" s="18" t="str">
        <f t="shared" si="22"/>
        <v>OK</v>
      </c>
      <c r="M123" s="49" t="s">
        <v>444</v>
      </c>
    </row>
    <row r="124" s="5" customFormat="1" spans="1:13">
      <c r="A124" s="11" t="s">
        <v>445</v>
      </c>
      <c r="B124" s="20" t="s">
        <v>446</v>
      </c>
      <c r="C124" s="20" t="s">
        <v>200</v>
      </c>
      <c r="D124" s="16" t="s">
        <v>280</v>
      </c>
      <c r="E124" s="11"/>
      <c r="F124" s="18" t="str">
        <f t="shared" si="20"/>
        <v>き５３</v>
      </c>
      <c r="G124" s="16" t="str">
        <f t="shared" si="21"/>
        <v>村西徹</v>
      </c>
      <c r="H124" s="16" t="s">
        <v>279</v>
      </c>
      <c r="I124" s="16" t="s">
        <v>151</v>
      </c>
      <c r="J124" s="31">
        <v>1988</v>
      </c>
      <c r="K124" s="30">
        <f t="shared" si="17"/>
        <v>29</v>
      </c>
      <c r="L124" s="18" t="str">
        <f t="shared" si="22"/>
        <v>OK</v>
      </c>
      <c r="M124" s="49" t="s">
        <v>260</v>
      </c>
    </row>
    <row r="125" s="5" customFormat="1" spans="1:13">
      <c r="A125" s="11" t="s">
        <v>447</v>
      </c>
      <c r="B125" s="11" t="s">
        <v>448</v>
      </c>
      <c r="C125" s="11" t="s">
        <v>449</v>
      </c>
      <c r="D125" s="16" t="s">
        <v>280</v>
      </c>
      <c r="E125" s="11"/>
      <c r="F125" s="18" t="str">
        <f t="shared" si="20"/>
        <v>き５４</v>
      </c>
      <c r="G125" s="16" t="str">
        <f t="shared" si="21"/>
        <v>松本太一</v>
      </c>
      <c r="H125" s="16" t="s">
        <v>279</v>
      </c>
      <c r="I125" s="16" t="s">
        <v>151</v>
      </c>
      <c r="J125" s="31">
        <v>1993</v>
      </c>
      <c r="K125" s="30">
        <f t="shared" si="17"/>
        <v>24</v>
      </c>
      <c r="L125" s="18" t="str">
        <f t="shared" si="22"/>
        <v>OK</v>
      </c>
      <c r="M125" s="49" t="s">
        <v>444</v>
      </c>
    </row>
    <row r="126" s="6" customFormat="1" spans="1:15">
      <c r="A126" s="11" t="s">
        <v>450</v>
      </c>
      <c r="B126" s="1" t="s">
        <v>451</v>
      </c>
      <c r="C126" s="1" t="s">
        <v>452</v>
      </c>
      <c r="D126" s="16" t="s">
        <v>280</v>
      </c>
      <c r="E126" s="1"/>
      <c r="F126" s="18" t="str">
        <f t="shared" si="20"/>
        <v>き５５</v>
      </c>
      <c r="G126" s="16" t="str">
        <f t="shared" si="21"/>
        <v>竹村仁志</v>
      </c>
      <c r="H126" s="16" t="s">
        <v>279</v>
      </c>
      <c r="I126" s="16" t="s">
        <v>151</v>
      </c>
      <c r="J126" s="31">
        <v>1962</v>
      </c>
      <c r="K126" s="30">
        <f t="shared" si="17"/>
        <v>55</v>
      </c>
      <c r="L126" s="18" t="str">
        <f t="shared" si="22"/>
        <v>OK</v>
      </c>
      <c r="M126" s="11" t="s">
        <v>453</v>
      </c>
      <c r="N126" s="5"/>
      <c r="O126" s="1"/>
    </row>
    <row r="127" s="5" customFormat="1" spans="1:13">
      <c r="A127" s="11"/>
      <c r="B127" s="32"/>
      <c r="C127" s="32"/>
      <c r="D127" s="16"/>
      <c r="E127" s="11"/>
      <c r="F127" s="18"/>
      <c r="G127" s="16"/>
      <c r="H127" s="16"/>
      <c r="I127" s="16"/>
      <c r="J127" s="31"/>
      <c r="K127" s="30"/>
      <c r="L127" s="18" t="str">
        <f t="shared" ref="L127:L135" si="23">IF(G127="","",IF(COUNTIF($G$24:$G$559,G127)&gt;1,"2重登録","OK"))</f>
        <v/>
      </c>
      <c r="M127" s="6"/>
    </row>
    <row r="128" s="5" customFormat="1" spans="1:13">
      <c r="A128" s="11"/>
      <c r="B128" s="32"/>
      <c r="C128" s="32"/>
      <c r="D128" s="16"/>
      <c r="E128" s="11"/>
      <c r="F128" s="18"/>
      <c r="G128" s="21"/>
      <c r="H128" s="16"/>
      <c r="I128" s="16"/>
      <c r="J128" s="31"/>
      <c r="K128" s="30"/>
      <c r="L128" s="18" t="str">
        <f t="shared" si="23"/>
        <v/>
      </c>
      <c r="M128" s="6"/>
    </row>
    <row r="129" s="5" customFormat="1" spans="1:13">
      <c r="A129" s="11"/>
      <c r="B129" s="32"/>
      <c r="C129" s="32"/>
      <c r="D129" s="16"/>
      <c r="E129" s="11"/>
      <c r="F129" s="18"/>
      <c r="G129" s="21"/>
      <c r="H129" s="16"/>
      <c r="I129" s="16"/>
      <c r="J129" s="31"/>
      <c r="K129" s="30"/>
      <c r="L129" s="18" t="str">
        <f t="shared" si="23"/>
        <v/>
      </c>
      <c r="M129" s="6"/>
    </row>
    <row r="130" s="5" customFormat="1" spans="1:13">
      <c r="A130" s="11"/>
      <c r="B130" s="32" t="s">
        <v>454</v>
      </c>
      <c r="C130" s="32" t="s">
        <v>455</v>
      </c>
      <c r="D130" s="16"/>
      <c r="E130" s="11"/>
      <c r="F130" s="18"/>
      <c r="G130" s="21"/>
      <c r="H130" s="16"/>
      <c r="I130" s="16"/>
      <c r="J130" s="31"/>
      <c r="K130" s="30"/>
      <c r="L130" s="18" t="str">
        <f t="shared" si="23"/>
        <v/>
      </c>
      <c r="M130" s="6"/>
    </row>
    <row r="131" s="5" customFormat="1" spans="1:13">
      <c r="A131" s="11"/>
      <c r="B131" s="32"/>
      <c r="C131" s="32"/>
      <c r="D131" s="16"/>
      <c r="E131" s="11"/>
      <c r="F131" s="18"/>
      <c r="G131" s="21"/>
      <c r="H131" s="16"/>
      <c r="I131" s="16"/>
      <c r="J131" s="31"/>
      <c r="K131" s="30"/>
      <c r="L131" s="18" t="str">
        <f t="shared" si="23"/>
        <v/>
      </c>
      <c r="M131" s="6"/>
    </row>
    <row r="132" s="5" customFormat="1" spans="1:13">
      <c r="A132" s="11"/>
      <c r="B132" s="32"/>
      <c r="C132" s="32"/>
      <c r="D132" s="16"/>
      <c r="E132" s="11"/>
      <c r="F132" s="18"/>
      <c r="G132" s="21"/>
      <c r="H132" s="16"/>
      <c r="I132" s="16"/>
      <c r="J132" s="31"/>
      <c r="K132" s="30"/>
      <c r="L132" s="18" t="str">
        <f t="shared" si="23"/>
        <v/>
      </c>
      <c r="M132" s="6"/>
    </row>
    <row r="133" s="6" customFormat="1" spans="1:12">
      <c r="A133" s="11"/>
      <c r="B133" s="32"/>
      <c r="C133" s="32"/>
      <c r="D133" s="16"/>
      <c r="E133" s="11"/>
      <c r="F133" s="18"/>
      <c r="G133" s="21"/>
      <c r="H133" s="16"/>
      <c r="I133" s="16"/>
      <c r="J133" s="31"/>
      <c r="K133" s="30"/>
      <c r="L133" s="18" t="str">
        <f t="shared" si="23"/>
        <v/>
      </c>
    </row>
    <row r="134" s="6" customFormat="1" spans="1:12">
      <c r="A134" s="11"/>
      <c r="B134" s="32"/>
      <c r="C134" s="32"/>
      <c r="D134" s="16"/>
      <c r="E134" s="11"/>
      <c r="F134" s="18"/>
      <c r="G134" s="21"/>
      <c r="H134" s="16"/>
      <c r="I134" s="16"/>
      <c r="J134" s="31"/>
      <c r="K134" s="30"/>
      <c r="L134" s="18" t="str">
        <f t="shared" si="23"/>
        <v/>
      </c>
    </row>
    <row r="135" s="6" customFormat="1" spans="1:12">
      <c r="A135" s="11"/>
      <c r="B135" s="32"/>
      <c r="C135" s="32"/>
      <c r="D135" s="16"/>
      <c r="E135" s="11"/>
      <c r="F135" s="18"/>
      <c r="G135" s="21"/>
      <c r="H135" s="16"/>
      <c r="I135" s="16"/>
      <c r="J135" s="31"/>
      <c r="K135" s="30"/>
      <c r="L135" s="18" t="str">
        <f t="shared" si="23"/>
        <v/>
      </c>
    </row>
    <row r="136" s="1" customFormat="1" spans="1:12">
      <c r="A136" s="11"/>
      <c r="B136" s="13" t="s">
        <v>456</v>
      </c>
      <c r="C136" s="13"/>
      <c r="D136" s="50" t="s">
        <v>457</v>
      </c>
      <c r="E136" s="50"/>
      <c r="F136" s="50"/>
      <c r="G136" s="50"/>
      <c r="H136" s="11"/>
      <c r="I136" s="12"/>
      <c r="J136" s="12"/>
      <c r="K136" s="18" t="str">
        <f>IF(F136="","",IF(COUNTIF($F$1:$F$66,F136)&gt;1,"2重登録","OK"))</f>
        <v/>
      </c>
      <c r="L136" s="11"/>
    </row>
    <row r="137" s="1" customFormat="1" spans="1:12">
      <c r="A137" s="11"/>
      <c r="B137" s="13"/>
      <c r="C137" s="13"/>
      <c r="D137" s="50"/>
      <c r="E137" s="50"/>
      <c r="F137" s="50"/>
      <c r="G137" s="50"/>
      <c r="H137" s="11"/>
      <c r="I137" s="12"/>
      <c r="J137" s="12"/>
      <c r="K137" s="18" t="str">
        <f>IF(F137="","",IF(COUNTIF($F$1:$F$66,F137)&gt;1,"2重登録","OK"))</f>
        <v/>
      </c>
      <c r="L137" s="11"/>
    </row>
    <row r="138" s="1" customFormat="1" spans="1:17">
      <c r="A138" s="11"/>
      <c r="B138" s="16"/>
      <c r="C138" s="17"/>
      <c r="D138" s="11"/>
      <c r="E138" s="18">
        <f>A138</f>
        <v>0</v>
      </c>
      <c r="F138" s="11" t="s">
        <v>142</v>
      </c>
      <c r="G138" s="28" t="s">
        <v>143</v>
      </c>
      <c r="H138" s="28"/>
      <c r="I138" s="28"/>
      <c r="J138" s="18"/>
      <c r="K138" s="18"/>
      <c r="P138" s="39"/>
      <c r="Q138" s="39"/>
    </row>
    <row r="139" s="1" customFormat="1" spans="2:11">
      <c r="B139" s="19"/>
      <c r="C139" s="11"/>
      <c r="D139" s="11"/>
      <c r="E139" s="18"/>
      <c r="F139" s="15">
        <f>COUNTIF(M141:$M$170,"東近江市")</f>
        <v>4</v>
      </c>
      <c r="G139" s="29">
        <f>($F$139/RIGHT($A$170,2))</f>
        <v>0.133333333333333</v>
      </c>
      <c r="H139" s="29"/>
      <c r="I139" s="29"/>
      <c r="J139" s="18"/>
      <c r="K139" s="18"/>
    </row>
    <row r="140" s="1" customFormat="1" spans="2:12">
      <c r="B140" s="19"/>
      <c r="C140" s="19"/>
      <c r="D140" s="39" t="s">
        <v>145</v>
      </c>
      <c r="E140" s="39"/>
      <c r="F140" s="39"/>
      <c r="G140" s="15"/>
      <c r="H140" s="42" t="s">
        <v>147</v>
      </c>
      <c r="I140" s="29"/>
      <c r="J140" s="29"/>
      <c r="K140" s="18"/>
      <c r="L140" s="18" t="str">
        <f>IF(G140="","",IF(COUNTIF($F$1:$F$66,G140)&gt;1,"2重登録","OK"))</f>
        <v/>
      </c>
    </row>
    <row r="141" s="1" customFormat="1" spans="1:13">
      <c r="A141" s="11" t="s">
        <v>458</v>
      </c>
      <c r="B141" s="51" t="s">
        <v>459</v>
      </c>
      <c r="C141" s="51" t="s">
        <v>460</v>
      </c>
      <c r="D141" s="52" t="s">
        <v>114</v>
      </c>
      <c r="E141" s="52"/>
      <c r="F141" s="11" t="s">
        <v>461</v>
      </c>
      <c r="G141" s="11" t="str">
        <f t="shared" ref="G141:G156" si="24">B141&amp;C141</f>
        <v>水本佑人</v>
      </c>
      <c r="H141" s="52" t="s">
        <v>114</v>
      </c>
      <c r="I141" s="11" t="s">
        <v>151</v>
      </c>
      <c r="J141" s="12">
        <v>1998</v>
      </c>
      <c r="K141" s="30">
        <f>IF(J141="","",(2017-J141))</f>
        <v>19</v>
      </c>
      <c r="L141" s="18" t="str">
        <f t="shared" ref="L141:L170" si="25">IF(G141="","",IF(COUNTIF($G$1:$G$559,G141)&gt;1,"2重登録","OK"))</f>
        <v>OK</v>
      </c>
      <c r="M141" s="56" t="s">
        <v>152</v>
      </c>
    </row>
    <row r="142" s="1" customFormat="1" spans="1:13">
      <c r="A142" s="11" t="s">
        <v>462</v>
      </c>
      <c r="B142" s="51" t="s">
        <v>463</v>
      </c>
      <c r="C142" s="51" t="s">
        <v>464</v>
      </c>
      <c r="D142" s="52" t="s">
        <v>114</v>
      </c>
      <c r="E142" s="52"/>
      <c r="F142" s="52" t="str">
        <f t="shared" ref="F142:F170" si="26">A142</f>
        <v>ふ０２</v>
      </c>
      <c r="G142" s="11" t="str">
        <f t="shared" si="24"/>
        <v>大島巧也</v>
      </c>
      <c r="H142" s="52" t="s">
        <v>114</v>
      </c>
      <c r="I142" s="11" t="s">
        <v>151</v>
      </c>
      <c r="J142" s="12">
        <v>1989</v>
      </c>
      <c r="K142" s="30">
        <f t="shared" ref="K142:K170" si="27">IF(J142="","",(2017-J142))</f>
        <v>28</v>
      </c>
      <c r="L142" s="18" t="str">
        <f t="shared" si="25"/>
        <v>OK</v>
      </c>
      <c r="M142" s="11" t="s">
        <v>360</v>
      </c>
    </row>
    <row r="143" s="1" customFormat="1" spans="1:13">
      <c r="A143" s="11" t="s">
        <v>465</v>
      </c>
      <c r="B143" s="51" t="s">
        <v>466</v>
      </c>
      <c r="C143" s="53" t="s">
        <v>467</v>
      </c>
      <c r="D143" s="52" t="s">
        <v>114</v>
      </c>
      <c r="E143" s="52"/>
      <c r="F143" s="52" t="str">
        <f t="shared" si="26"/>
        <v>ふ０３</v>
      </c>
      <c r="G143" s="11" t="str">
        <f t="shared" si="24"/>
        <v>津田原樹</v>
      </c>
      <c r="H143" s="52" t="s">
        <v>114</v>
      </c>
      <c r="I143" s="11" t="s">
        <v>151</v>
      </c>
      <c r="J143" s="12">
        <v>1954</v>
      </c>
      <c r="K143" s="30">
        <f t="shared" si="27"/>
        <v>63</v>
      </c>
      <c r="L143" s="18" t="str">
        <f t="shared" si="25"/>
        <v>OK</v>
      </c>
      <c r="M143" s="11" t="s">
        <v>183</v>
      </c>
    </row>
    <row r="144" s="1" customFormat="1" spans="1:13">
      <c r="A144" s="11" t="s">
        <v>468</v>
      </c>
      <c r="B144" s="51" t="s">
        <v>469</v>
      </c>
      <c r="C144" s="51" t="s">
        <v>470</v>
      </c>
      <c r="D144" s="52" t="s">
        <v>114</v>
      </c>
      <c r="E144" s="52"/>
      <c r="F144" s="52" t="str">
        <f t="shared" si="26"/>
        <v>ふ０４</v>
      </c>
      <c r="G144" s="11" t="str">
        <f t="shared" si="24"/>
        <v>土肥将博</v>
      </c>
      <c r="H144" s="52" t="s">
        <v>114</v>
      </c>
      <c r="I144" s="11" t="s">
        <v>151</v>
      </c>
      <c r="J144" s="12">
        <v>1964</v>
      </c>
      <c r="K144" s="30">
        <f t="shared" si="27"/>
        <v>53</v>
      </c>
      <c r="L144" s="18" t="str">
        <f t="shared" si="25"/>
        <v>OK</v>
      </c>
      <c r="M144" s="57" t="s">
        <v>183</v>
      </c>
    </row>
    <row r="145" s="1" customFormat="1" spans="1:13">
      <c r="A145" s="11" t="s">
        <v>471</v>
      </c>
      <c r="B145" s="51" t="s">
        <v>472</v>
      </c>
      <c r="C145" s="51" t="s">
        <v>473</v>
      </c>
      <c r="D145" s="52" t="s">
        <v>114</v>
      </c>
      <c r="E145" s="52"/>
      <c r="F145" s="52" t="str">
        <f t="shared" si="26"/>
        <v>ふ０５</v>
      </c>
      <c r="G145" s="11" t="str">
        <f t="shared" si="24"/>
        <v>奥内栄治</v>
      </c>
      <c r="H145" s="52" t="s">
        <v>114</v>
      </c>
      <c r="I145" s="11" t="s">
        <v>151</v>
      </c>
      <c r="J145" s="12">
        <v>1969</v>
      </c>
      <c r="K145" s="30">
        <f t="shared" si="27"/>
        <v>48</v>
      </c>
      <c r="L145" s="18" t="str">
        <f t="shared" si="25"/>
        <v>OK</v>
      </c>
      <c r="M145" s="57" t="s">
        <v>183</v>
      </c>
    </row>
    <row r="146" s="1" customFormat="1" spans="1:13">
      <c r="A146" s="11" t="s">
        <v>474</v>
      </c>
      <c r="B146" s="51" t="s">
        <v>475</v>
      </c>
      <c r="C146" s="51" t="s">
        <v>476</v>
      </c>
      <c r="D146" s="52" t="s">
        <v>114</v>
      </c>
      <c r="E146" s="52"/>
      <c r="F146" s="52" t="str">
        <f t="shared" si="26"/>
        <v>ふ０６</v>
      </c>
      <c r="G146" s="11" t="str">
        <f t="shared" si="24"/>
        <v>油利 享</v>
      </c>
      <c r="H146" s="52" t="s">
        <v>114</v>
      </c>
      <c r="I146" s="11" t="s">
        <v>151</v>
      </c>
      <c r="J146" s="12">
        <v>1955</v>
      </c>
      <c r="K146" s="30">
        <f t="shared" si="27"/>
        <v>62</v>
      </c>
      <c r="L146" s="18" t="str">
        <f t="shared" si="25"/>
        <v>OK</v>
      </c>
      <c r="M146" s="55" t="s">
        <v>283</v>
      </c>
    </row>
    <row r="147" s="1" customFormat="1" spans="1:13">
      <c r="A147" s="11" t="s">
        <v>37</v>
      </c>
      <c r="B147" s="51" t="s">
        <v>477</v>
      </c>
      <c r="C147" s="51" t="s">
        <v>478</v>
      </c>
      <c r="D147" s="52" t="s">
        <v>114</v>
      </c>
      <c r="E147" s="52"/>
      <c r="F147" s="52" t="str">
        <f t="shared" si="26"/>
        <v>ふ０７</v>
      </c>
      <c r="G147" s="11" t="str">
        <f t="shared" si="24"/>
        <v>鈴木英夫</v>
      </c>
      <c r="H147" s="52" t="s">
        <v>114</v>
      </c>
      <c r="I147" s="11" t="s">
        <v>151</v>
      </c>
      <c r="J147" s="12">
        <v>1955</v>
      </c>
      <c r="K147" s="30">
        <f t="shared" si="27"/>
        <v>62</v>
      </c>
      <c r="L147" s="18" t="str">
        <f t="shared" si="25"/>
        <v>OK</v>
      </c>
      <c r="M147" s="55" t="s">
        <v>283</v>
      </c>
    </row>
    <row r="148" s="1" customFormat="1" spans="1:13">
      <c r="A148" s="11" t="s">
        <v>479</v>
      </c>
      <c r="B148" s="51" t="s">
        <v>480</v>
      </c>
      <c r="C148" s="51" t="s">
        <v>481</v>
      </c>
      <c r="D148" s="52" t="s">
        <v>114</v>
      </c>
      <c r="E148" s="52"/>
      <c r="F148" s="52" t="str">
        <f t="shared" si="26"/>
        <v>ふ０８</v>
      </c>
      <c r="G148" s="11" t="str">
        <f t="shared" si="24"/>
        <v>長谷出 浩</v>
      </c>
      <c r="H148" s="52" t="s">
        <v>114</v>
      </c>
      <c r="I148" s="11" t="s">
        <v>151</v>
      </c>
      <c r="J148" s="12">
        <v>1960</v>
      </c>
      <c r="K148" s="30">
        <f t="shared" si="27"/>
        <v>57</v>
      </c>
      <c r="L148" s="18" t="str">
        <f t="shared" si="25"/>
        <v>OK</v>
      </c>
      <c r="M148" s="55" t="s">
        <v>283</v>
      </c>
    </row>
    <row r="149" s="1" customFormat="1" spans="1:13">
      <c r="A149" s="11" t="s">
        <v>482</v>
      </c>
      <c r="B149" s="51" t="s">
        <v>483</v>
      </c>
      <c r="C149" s="51" t="s">
        <v>484</v>
      </c>
      <c r="D149" s="52" t="s">
        <v>114</v>
      </c>
      <c r="E149" s="52"/>
      <c r="F149" s="52" t="str">
        <f t="shared" si="26"/>
        <v>ふ０９</v>
      </c>
      <c r="G149" s="11" t="str">
        <f t="shared" si="24"/>
        <v>山崎  豊</v>
      </c>
      <c r="H149" s="52" t="s">
        <v>114</v>
      </c>
      <c r="I149" s="11" t="s">
        <v>151</v>
      </c>
      <c r="J149" s="12">
        <v>1975</v>
      </c>
      <c r="K149" s="30">
        <f t="shared" si="27"/>
        <v>42</v>
      </c>
      <c r="L149" s="18" t="str">
        <f t="shared" si="25"/>
        <v>OK</v>
      </c>
      <c r="M149" s="55" t="s">
        <v>283</v>
      </c>
    </row>
    <row r="150" s="1" customFormat="1" spans="1:13">
      <c r="A150" s="11" t="s">
        <v>485</v>
      </c>
      <c r="B150" s="53" t="s">
        <v>486</v>
      </c>
      <c r="C150" s="53" t="s">
        <v>487</v>
      </c>
      <c r="D150" s="52" t="s">
        <v>114</v>
      </c>
      <c r="E150" s="52"/>
      <c r="F150" s="52" t="str">
        <f t="shared" si="26"/>
        <v>ふ１０</v>
      </c>
      <c r="G150" s="11" t="str">
        <f t="shared" si="24"/>
        <v>三代康成</v>
      </c>
      <c r="H150" s="52" t="s">
        <v>114</v>
      </c>
      <c r="I150" s="11" t="s">
        <v>151</v>
      </c>
      <c r="J150" s="12">
        <v>1968</v>
      </c>
      <c r="K150" s="30">
        <f t="shared" si="27"/>
        <v>49</v>
      </c>
      <c r="L150" s="18" t="str">
        <f t="shared" si="25"/>
        <v>OK</v>
      </c>
      <c r="M150" s="57" t="s">
        <v>183</v>
      </c>
    </row>
    <row r="151" s="1" customFormat="1" spans="1:13">
      <c r="A151" s="11" t="s">
        <v>488</v>
      </c>
      <c r="B151" s="53" t="s">
        <v>459</v>
      </c>
      <c r="C151" s="53" t="s">
        <v>489</v>
      </c>
      <c r="D151" s="52" t="s">
        <v>114</v>
      </c>
      <c r="E151" s="52"/>
      <c r="F151" s="52" t="str">
        <f t="shared" si="26"/>
        <v>ふ１１</v>
      </c>
      <c r="G151" s="11" t="str">
        <f t="shared" si="24"/>
        <v>水本淳史</v>
      </c>
      <c r="H151" s="52" t="s">
        <v>114</v>
      </c>
      <c r="I151" s="11" t="s">
        <v>151</v>
      </c>
      <c r="J151" s="12">
        <v>1970</v>
      </c>
      <c r="K151" s="30">
        <f t="shared" si="27"/>
        <v>47</v>
      </c>
      <c r="L151" s="18" t="str">
        <f t="shared" si="25"/>
        <v>OK</v>
      </c>
      <c r="M151" s="58" t="s">
        <v>152</v>
      </c>
    </row>
    <row r="152" s="1" customFormat="1" spans="1:20">
      <c r="A152" s="11" t="s">
        <v>490</v>
      </c>
      <c r="B152" s="16" t="s">
        <v>285</v>
      </c>
      <c r="C152" s="16" t="s">
        <v>491</v>
      </c>
      <c r="D152" s="11" t="s">
        <v>114</v>
      </c>
      <c r="E152" s="11"/>
      <c r="F152" s="18" t="str">
        <f t="shared" si="26"/>
        <v>ふ１２</v>
      </c>
      <c r="G152" s="11" t="str">
        <f t="shared" si="24"/>
        <v>山本将義</v>
      </c>
      <c r="H152" s="52" t="s">
        <v>114</v>
      </c>
      <c r="I152" s="20" t="s">
        <v>151</v>
      </c>
      <c r="J152" s="31">
        <v>1986</v>
      </c>
      <c r="K152" s="30">
        <f t="shared" si="27"/>
        <v>31</v>
      </c>
      <c r="L152" s="18" t="str">
        <f t="shared" si="25"/>
        <v>OK</v>
      </c>
      <c r="M152" s="57" t="s">
        <v>152</v>
      </c>
      <c r="T152" s="39"/>
    </row>
    <row r="153" s="1" customFormat="1" spans="1:19">
      <c r="A153" s="11" t="s">
        <v>492</v>
      </c>
      <c r="B153" s="16" t="s">
        <v>493</v>
      </c>
      <c r="C153" s="16" t="s">
        <v>494</v>
      </c>
      <c r="D153" s="52" t="s">
        <v>114</v>
      </c>
      <c r="E153" s="11"/>
      <c r="F153" s="18" t="str">
        <f t="shared" si="26"/>
        <v>ふ１３</v>
      </c>
      <c r="G153" s="11" t="str">
        <f t="shared" si="24"/>
        <v>大丸和輝</v>
      </c>
      <c r="H153" s="52" t="s">
        <v>114</v>
      </c>
      <c r="I153" s="20" t="s">
        <v>151</v>
      </c>
      <c r="J153" s="31">
        <v>1991</v>
      </c>
      <c r="K153" s="30">
        <f t="shared" si="27"/>
        <v>26</v>
      </c>
      <c r="L153" s="18" t="str">
        <f t="shared" si="25"/>
        <v>OK</v>
      </c>
      <c r="M153" s="11" t="s">
        <v>183</v>
      </c>
      <c r="S153" s="39"/>
    </row>
    <row r="154" s="1" customFormat="1" spans="1:13">
      <c r="A154" s="11" t="s">
        <v>495</v>
      </c>
      <c r="B154" s="51" t="s">
        <v>496</v>
      </c>
      <c r="C154" s="51" t="s">
        <v>497</v>
      </c>
      <c r="D154" s="52" t="s">
        <v>114</v>
      </c>
      <c r="E154" s="52"/>
      <c r="F154" s="52" t="str">
        <f t="shared" si="26"/>
        <v>ふ１４</v>
      </c>
      <c r="G154" s="11" t="str">
        <f t="shared" si="24"/>
        <v>清水善弘</v>
      </c>
      <c r="H154" s="52" t="s">
        <v>114</v>
      </c>
      <c r="I154" s="11" t="s">
        <v>151</v>
      </c>
      <c r="J154" s="12">
        <v>1952</v>
      </c>
      <c r="K154" s="30">
        <f t="shared" si="27"/>
        <v>65</v>
      </c>
      <c r="L154" s="18" t="str">
        <f t="shared" si="25"/>
        <v>OK</v>
      </c>
      <c r="M154" s="57" t="s">
        <v>183</v>
      </c>
    </row>
    <row r="155" s="1" customFormat="1" spans="1:13">
      <c r="A155" s="11" t="s">
        <v>498</v>
      </c>
      <c r="B155" s="51" t="s">
        <v>499</v>
      </c>
      <c r="C155" s="51" t="s">
        <v>500</v>
      </c>
      <c r="D155" s="52" t="s">
        <v>114</v>
      </c>
      <c r="E155" s="52"/>
      <c r="F155" s="52" t="str">
        <f t="shared" si="26"/>
        <v>ふ１５</v>
      </c>
      <c r="G155" s="11" t="str">
        <f t="shared" si="24"/>
        <v>平塚 聡</v>
      </c>
      <c r="H155" s="52" t="s">
        <v>114</v>
      </c>
      <c r="I155" s="11" t="s">
        <v>151</v>
      </c>
      <c r="J155" s="12">
        <v>1960</v>
      </c>
      <c r="K155" s="30">
        <f t="shared" si="27"/>
        <v>57</v>
      </c>
      <c r="L155" s="18" t="str">
        <f t="shared" si="25"/>
        <v>OK</v>
      </c>
      <c r="M155" s="57" t="s">
        <v>152</v>
      </c>
    </row>
    <row r="156" s="1" customFormat="1" spans="1:20">
      <c r="A156" s="11" t="s">
        <v>501</v>
      </c>
      <c r="B156" s="11" t="s">
        <v>502</v>
      </c>
      <c r="C156" s="11" t="s">
        <v>503</v>
      </c>
      <c r="D156" s="11" t="s">
        <v>114</v>
      </c>
      <c r="E156" s="11"/>
      <c r="F156" s="11" t="str">
        <f t="shared" si="26"/>
        <v>ふ１６</v>
      </c>
      <c r="G156" s="11" t="str">
        <f t="shared" si="24"/>
        <v>脇野佳邦</v>
      </c>
      <c r="H156" s="52" t="s">
        <v>114</v>
      </c>
      <c r="I156" s="11" t="s">
        <v>151</v>
      </c>
      <c r="J156" s="12">
        <v>1973</v>
      </c>
      <c r="K156" s="30">
        <f t="shared" si="27"/>
        <v>44</v>
      </c>
      <c r="L156" s="18" t="str">
        <f t="shared" si="25"/>
        <v>OK</v>
      </c>
      <c r="M156" s="11" t="s">
        <v>183</v>
      </c>
      <c r="T156" s="39"/>
    </row>
    <row r="157" s="1" customFormat="1" spans="1:13">
      <c r="A157" s="11" t="s">
        <v>504</v>
      </c>
      <c r="B157" s="11" t="s">
        <v>505</v>
      </c>
      <c r="C157" s="11" t="s">
        <v>506</v>
      </c>
      <c r="D157" s="11" t="s">
        <v>114</v>
      </c>
      <c r="E157" s="11"/>
      <c r="F157" s="54" t="str">
        <f t="shared" si="26"/>
        <v>ふ１７</v>
      </c>
      <c r="G157" s="11" t="s">
        <v>507</v>
      </c>
      <c r="H157" s="52" t="s">
        <v>114</v>
      </c>
      <c r="I157" s="45" t="s">
        <v>151</v>
      </c>
      <c r="J157" s="31">
        <v>1971</v>
      </c>
      <c r="K157" s="30">
        <f t="shared" si="27"/>
        <v>46</v>
      </c>
      <c r="L157" s="18" t="str">
        <f t="shared" si="25"/>
        <v>OK</v>
      </c>
      <c r="M157" s="11" t="s">
        <v>444</v>
      </c>
    </row>
    <row r="158" s="1" customFormat="1" spans="1:13">
      <c r="A158" s="11" t="s">
        <v>508</v>
      </c>
      <c r="B158" s="11" t="s">
        <v>509</v>
      </c>
      <c r="C158" s="11" t="s">
        <v>510</v>
      </c>
      <c r="D158" s="11" t="s">
        <v>114</v>
      </c>
      <c r="E158" s="11"/>
      <c r="F158" s="54" t="str">
        <f t="shared" si="26"/>
        <v>ふ１８</v>
      </c>
      <c r="G158" s="11" t="s">
        <v>511</v>
      </c>
      <c r="H158" s="52" t="s">
        <v>114</v>
      </c>
      <c r="I158" s="45" t="s">
        <v>151</v>
      </c>
      <c r="J158" s="31">
        <v>1970</v>
      </c>
      <c r="K158" s="30">
        <f t="shared" si="27"/>
        <v>47</v>
      </c>
      <c r="L158" s="18" t="str">
        <f t="shared" si="25"/>
        <v>OK</v>
      </c>
      <c r="M158" s="11" t="s">
        <v>190</v>
      </c>
    </row>
    <row r="159" s="1" customFormat="1" spans="1:13">
      <c r="A159" s="11" t="s">
        <v>512</v>
      </c>
      <c r="B159" s="51" t="s">
        <v>499</v>
      </c>
      <c r="C159" s="53" t="s">
        <v>513</v>
      </c>
      <c r="D159" s="52" t="s">
        <v>114</v>
      </c>
      <c r="E159" s="11" t="s">
        <v>514</v>
      </c>
      <c r="F159" s="52" t="str">
        <f t="shared" si="26"/>
        <v>ふ１９</v>
      </c>
      <c r="G159" s="11" t="str">
        <f t="shared" ref="G159:G167" si="28">B159&amp;C159</f>
        <v>平塚好真</v>
      </c>
      <c r="H159" s="52" t="s">
        <v>114</v>
      </c>
      <c r="I159" s="11" t="s">
        <v>151</v>
      </c>
      <c r="J159" s="12">
        <v>2004</v>
      </c>
      <c r="K159" s="30">
        <f t="shared" si="27"/>
        <v>13</v>
      </c>
      <c r="L159" s="18" t="str">
        <f t="shared" si="25"/>
        <v>OK</v>
      </c>
      <c r="M159" s="11" t="s">
        <v>152</v>
      </c>
    </row>
    <row r="160" s="1" customFormat="1" spans="1:13">
      <c r="A160" s="11" t="s">
        <v>515</v>
      </c>
      <c r="B160" s="21" t="s">
        <v>233</v>
      </c>
      <c r="C160" s="21" t="s">
        <v>516</v>
      </c>
      <c r="D160" s="52" t="s">
        <v>114</v>
      </c>
      <c r="E160" s="11"/>
      <c r="F160" s="18" t="str">
        <f t="shared" si="26"/>
        <v>ふ２０</v>
      </c>
      <c r="G160" s="16" t="str">
        <f t="shared" si="28"/>
        <v>松井美和子</v>
      </c>
      <c r="H160" s="52" t="s">
        <v>114</v>
      </c>
      <c r="I160" s="32" t="s">
        <v>175</v>
      </c>
      <c r="J160" s="31">
        <v>1969</v>
      </c>
      <c r="K160" s="30">
        <f t="shared" si="27"/>
        <v>48</v>
      </c>
      <c r="L160" s="18" t="str">
        <f t="shared" si="25"/>
        <v>OK</v>
      </c>
      <c r="M160" s="11" t="s">
        <v>197</v>
      </c>
    </row>
    <row r="161" s="1" customFormat="1" spans="1:13">
      <c r="A161" s="11" t="s">
        <v>517</v>
      </c>
      <c r="B161" s="21" t="s">
        <v>486</v>
      </c>
      <c r="C161" s="21" t="s">
        <v>518</v>
      </c>
      <c r="D161" s="52" t="s">
        <v>114</v>
      </c>
      <c r="E161" s="11"/>
      <c r="F161" s="11" t="str">
        <f t="shared" si="26"/>
        <v>ふ２１</v>
      </c>
      <c r="G161" s="16" t="str">
        <f t="shared" si="28"/>
        <v>三代梨絵</v>
      </c>
      <c r="H161" s="52" t="s">
        <v>114</v>
      </c>
      <c r="I161" s="32" t="s">
        <v>175</v>
      </c>
      <c r="J161" s="12">
        <v>1976</v>
      </c>
      <c r="K161" s="30">
        <f t="shared" si="27"/>
        <v>41</v>
      </c>
      <c r="L161" s="18" t="str">
        <f t="shared" si="25"/>
        <v>OK</v>
      </c>
      <c r="M161" s="11" t="s">
        <v>183</v>
      </c>
    </row>
    <row r="162" s="1" customFormat="1" spans="1:13">
      <c r="A162" s="11" t="s">
        <v>519</v>
      </c>
      <c r="B162" s="21" t="s">
        <v>469</v>
      </c>
      <c r="C162" s="21" t="s">
        <v>520</v>
      </c>
      <c r="D162" s="52" t="s">
        <v>114</v>
      </c>
      <c r="E162" s="11"/>
      <c r="F162" s="18" t="str">
        <f t="shared" si="26"/>
        <v>ふ２２</v>
      </c>
      <c r="G162" s="16" t="str">
        <f t="shared" si="28"/>
        <v>土肥祐子</v>
      </c>
      <c r="H162" s="52" t="s">
        <v>114</v>
      </c>
      <c r="I162" s="32" t="s">
        <v>175</v>
      </c>
      <c r="J162" s="31">
        <v>1971</v>
      </c>
      <c r="K162" s="30">
        <f t="shared" si="27"/>
        <v>46</v>
      </c>
      <c r="L162" s="18" t="str">
        <f t="shared" si="25"/>
        <v>OK</v>
      </c>
      <c r="M162" s="11" t="s">
        <v>183</v>
      </c>
    </row>
    <row r="163" s="1" customFormat="1" spans="1:13">
      <c r="A163" s="11" t="s">
        <v>521</v>
      </c>
      <c r="B163" s="55" t="s">
        <v>522</v>
      </c>
      <c r="C163" s="55" t="s">
        <v>523</v>
      </c>
      <c r="D163" s="52" t="s">
        <v>114</v>
      </c>
      <c r="E163" s="11"/>
      <c r="F163" s="18" t="str">
        <f t="shared" si="26"/>
        <v>ふ２３</v>
      </c>
      <c r="G163" s="16" t="str">
        <f t="shared" si="28"/>
        <v>西村千秋</v>
      </c>
      <c r="H163" s="52" t="s">
        <v>114</v>
      </c>
      <c r="I163" s="32" t="s">
        <v>175</v>
      </c>
      <c r="J163" s="31">
        <v>1960</v>
      </c>
      <c r="K163" s="30">
        <f t="shared" si="27"/>
        <v>57</v>
      </c>
      <c r="L163" s="18" t="str">
        <f t="shared" si="25"/>
        <v>OK</v>
      </c>
      <c r="M163" s="11" t="s">
        <v>524</v>
      </c>
    </row>
    <row r="164" s="1" customFormat="1" spans="1:13">
      <c r="A164" s="11" t="s">
        <v>525</v>
      </c>
      <c r="B164" s="21" t="s">
        <v>466</v>
      </c>
      <c r="C164" s="21" t="s">
        <v>526</v>
      </c>
      <c r="D164" s="52" t="s">
        <v>114</v>
      </c>
      <c r="E164" s="11"/>
      <c r="F164" s="18" t="str">
        <f t="shared" si="26"/>
        <v>ふ２４</v>
      </c>
      <c r="G164" s="16" t="str">
        <f t="shared" si="28"/>
        <v>津田伸子</v>
      </c>
      <c r="H164" s="52" t="s">
        <v>114</v>
      </c>
      <c r="I164" s="32" t="s">
        <v>175</v>
      </c>
      <c r="J164" s="31">
        <v>1956</v>
      </c>
      <c r="K164" s="30">
        <f t="shared" si="27"/>
        <v>61</v>
      </c>
      <c r="L164" s="18" t="str">
        <f t="shared" si="25"/>
        <v>OK</v>
      </c>
      <c r="M164" s="11" t="s">
        <v>183</v>
      </c>
    </row>
    <row r="165" s="1" customFormat="1" spans="1:13">
      <c r="A165" s="11" t="s">
        <v>527</v>
      </c>
      <c r="B165" s="21" t="s">
        <v>528</v>
      </c>
      <c r="C165" s="21" t="s">
        <v>529</v>
      </c>
      <c r="D165" s="52" t="s">
        <v>114</v>
      </c>
      <c r="E165" s="11"/>
      <c r="F165" s="11" t="str">
        <f t="shared" si="26"/>
        <v>ふ２５</v>
      </c>
      <c r="G165" s="16" t="str">
        <f t="shared" si="28"/>
        <v>岩崎ひとみ</v>
      </c>
      <c r="H165" s="52" t="s">
        <v>114</v>
      </c>
      <c r="I165" s="32" t="s">
        <v>175</v>
      </c>
      <c r="J165" s="12">
        <v>1976</v>
      </c>
      <c r="K165" s="30">
        <f t="shared" si="27"/>
        <v>41</v>
      </c>
      <c r="L165" s="18" t="str">
        <f t="shared" si="25"/>
        <v>OK</v>
      </c>
      <c r="M165" s="11" t="s">
        <v>152</v>
      </c>
    </row>
    <row r="166" s="1" customFormat="1" spans="1:13">
      <c r="A166" s="11" t="s">
        <v>530</v>
      </c>
      <c r="B166" s="21" t="s">
        <v>472</v>
      </c>
      <c r="C166" s="21" t="s">
        <v>531</v>
      </c>
      <c r="D166" s="52" t="s">
        <v>114</v>
      </c>
      <c r="E166" s="11" t="s">
        <v>514</v>
      </c>
      <c r="F166" s="18" t="str">
        <f t="shared" si="26"/>
        <v>ふ２６</v>
      </c>
      <c r="G166" s="16" t="str">
        <f t="shared" si="28"/>
        <v>奥内菜々</v>
      </c>
      <c r="H166" s="52" t="s">
        <v>114</v>
      </c>
      <c r="I166" s="32" t="s">
        <v>175</v>
      </c>
      <c r="J166" s="31">
        <v>1999</v>
      </c>
      <c r="K166" s="30">
        <f t="shared" si="27"/>
        <v>18</v>
      </c>
      <c r="L166" s="18" t="str">
        <f t="shared" si="25"/>
        <v>OK</v>
      </c>
      <c r="M166" s="11" t="s">
        <v>183</v>
      </c>
    </row>
    <row r="167" s="1" customFormat="1" spans="1:13">
      <c r="A167" s="11" t="s">
        <v>532</v>
      </c>
      <c r="B167" s="55" t="s">
        <v>533</v>
      </c>
      <c r="C167" s="55" t="s">
        <v>534</v>
      </c>
      <c r="D167" s="52" t="s">
        <v>114</v>
      </c>
      <c r="E167" s="11"/>
      <c r="F167" s="18" t="str">
        <f t="shared" si="26"/>
        <v>ふ２７</v>
      </c>
      <c r="G167" s="16" t="str">
        <f t="shared" si="28"/>
        <v>志村 桃</v>
      </c>
      <c r="H167" s="52" t="s">
        <v>114</v>
      </c>
      <c r="I167" s="32" t="s">
        <v>175</v>
      </c>
      <c r="J167" s="31">
        <v>1994</v>
      </c>
      <c r="K167" s="30">
        <f t="shared" si="27"/>
        <v>23</v>
      </c>
      <c r="L167" s="18" t="str">
        <f t="shared" si="25"/>
        <v>OK</v>
      </c>
      <c r="M167" s="11" t="s">
        <v>183</v>
      </c>
    </row>
    <row r="168" s="1" customFormat="1" spans="1:13">
      <c r="A168" s="11" t="s">
        <v>535</v>
      </c>
      <c r="B168" s="21" t="s">
        <v>536</v>
      </c>
      <c r="C168" s="21" t="s">
        <v>537</v>
      </c>
      <c r="D168" s="11" t="s">
        <v>114</v>
      </c>
      <c r="E168" s="11"/>
      <c r="F168" s="18" t="str">
        <f t="shared" si="26"/>
        <v>ふ２８</v>
      </c>
      <c r="G168" s="16" t="s">
        <v>538</v>
      </c>
      <c r="H168" s="52" t="s">
        <v>114</v>
      </c>
      <c r="I168" s="32" t="s">
        <v>175</v>
      </c>
      <c r="J168" s="31">
        <v>1994</v>
      </c>
      <c r="K168" s="30">
        <f t="shared" si="27"/>
        <v>23</v>
      </c>
      <c r="L168" s="18" t="str">
        <f t="shared" si="25"/>
        <v>OK</v>
      </c>
      <c r="M168" s="11" t="s">
        <v>152</v>
      </c>
    </row>
    <row r="169" s="1" customFormat="1" spans="1:13">
      <c r="A169" s="11" t="s">
        <v>539</v>
      </c>
      <c r="B169" s="21" t="s">
        <v>540</v>
      </c>
      <c r="C169" s="21" t="s">
        <v>541</v>
      </c>
      <c r="D169" s="52" t="s">
        <v>114</v>
      </c>
      <c r="E169" s="11"/>
      <c r="F169" s="18" t="str">
        <f t="shared" si="26"/>
        <v>ふ２９</v>
      </c>
      <c r="G169" s="16" t="str">
        <f>B169&amp;C169</f>
        <v>廣部節恵</v>
      </c>
      <c r="H169" s="52" t="s">
        <v>114</v>
      </c>
      <c r="I169" s="32" t="s">
        <v>175</v>
      </c>
      <c r="J169" s="31">
        <v>1961</v>
      </c>
      <c r="K169" s="30">
        <f t="shared" si="27"/>
        <v>56</v>
      </c>
      <c r="L169" s="18" t="str">
        <f t="shared" si="25"/>
        <v>OK</v>
      </c>
      <c r="M169" s="11" t="s">
        <v>152</v>
      </c>
    </row>
    <row r="170" s="1" customFormat="1" spans="1:13">
      <c r="A170" s="11" t="s">
        <v>542</v>
      </c>
      <c r="B170" s="21" t="s">
        <v>543</v>
      </c>
      <c r="C170" s="21" t="s">
        <v>544</v>
      </c>
      <c r="D170" s="11" t="s">
        <v>114</v>
      </c>
      <c r="E170" s="11"/>
      <c r="F170" s="11" t="str">
        <f t="shared" si="26"/>
        <v>ふ３０</v>
      </c>
      <c r="G170" s="16" t="str">
        <f>B170&amp;C170</f>
        <v>吉岡京子</v>
      </c>
      <c r="H170" s="52" t="s">
        <v>114</v>
      </c>
      <c r="I170" s="32" t="s">
        <v>175</v>
      </c>
      <c r="J170" s="12">
        <v>1959</v>
      </c>
      <c r="K170" s="30">
        <f t="shared" si="27"/>
        <v>58</v>
      </c>
      <c r="L170" s="18" t="str">
        <f t="shared" si="25"/>
        <v>OK</v>
      </c>
      <c r="M170" s="11" t="s">
        <v>545</v>
      </c>
    </row>
    <row r="171" s="1" customFormat="1" spans="1:13">
      <c r="A171" s="11"/>
      <c r="B171" s="21"/>
      <c r="C171" s="21"/>
      <c r="D171" s="11"/>
      <c r="E171" s="11"/>
      <c r="F171" s="18"/>
      <c r="G171" s="16"/>
      <c r="H171" s="52"/>
      <c r="I171" s="32"/>
      <c r="J171" s="31"/>
      <c r="K171" s="30"/>
      <c r="L171" s="18" t="str">
        <f>IF(G171="","",IF(COUNTIF($F$1:$F$66,G171)&gt;1,"2重登録","OK"))</f>
        <v/>
      </c>
      <c r="M171" s="11"/>
    </row>
    <row r="172" s="1" customFormat="1" spans="1:13">
      <c r="A172" s="11"/>
      <c r="B172" s="21"/>
      <c r="C172" s="21"/>
      <c r="D172" s="11"/>
      <c r="E172" s="11"/>
      <c r="F172" s="18"/>
      <c r="G172" s="21"/>
      <c r="H172" s="52"/>
      <c r="I172" s="32"/>
      <c r="J172" s="31"/>
      <c r="K172" s="30"/>
      <c r="L172" s="18" t="str">
        <f t="shared" ref="L172:L193" si="29">IF(G172="","",IF(COUNTIF($G$24:$G$559,G172)&gt;1,"2重登録","OK"))</f>
        <v/>
      </c>
      <c r="M172" s="11"/>
    </row>
    <row r="173" s="1" customFormat="1" spans="1:13">
      <c r="A173" s="11"/>
      <c r="B173" s="21"/>
      <c r="C173" s="21"/>
      <c r="D173" s="52"/>
      <c r="E173" s="11"/>
      <c r="F173" s="18"/>
      <c r="G173" s="21"/>
      <c r="H173" s="52"/>
      <c r="I173" s="32"/>
      <c r="J173" s="31"/>
      <c r="K173" s="30"/>
      <c r="L173" s="18" t="str">
        <f t="shared" si="29"/>
        <v/>
      </c>
      <c r="M173" s="11"/>
    </row>
    <row r="174" s="1" customFormat="1" spans="1:13">
      <c r="A174" s="11"/>
      <c r="B174" s="21"/>
      <c r="C174" s="21"/>
      <c r="D174" s="52"/>
      <c r="E174" s="11"/>
      <c r="F174" s="18"/>
      <c r="G174" s="21"/>
      <c r="H174" s="52"/>
      <c r="I174" s="32"/>
      <c r="J174" s="31"/>
      <c r="K174" s="30"/>
      <c r="L174" s="18" t="str">
        <f t="shared" si="29"/>
        <v/>
      </c>
      <c r="M174" s="11"/>
    </row>
    <row r="175" s="1" customFormat="1" spans="1:13">
      <c r="A175" s="11"/>
      <c r="B175" s="21"/>
      <c r="C175" s="21"/>
      <c r="D175" s="52"/>
      <c r="E175" s="11"/>
      <c r="F175" s="11"/>
      <c r="G175" s="21"/>
      <c r="H175" s="52"/>
      <c r="I175" s="32"/>
      <c r="J175" s="12"/>
      <c r="K175" s="30"/>
      <c r="L175" s="18" t="str">
        <f t="shared" si="29"/>
        <v/>
      </c>
      <c r="M175" s="11"/>
    </row>
    <row r="176" s="1" customFormat="1" spans="1:13">
      <c r="A176" s="11"/>
      <c r="B176" s="21"/>
      <c r="C176" s="21"/>
      <c r="D176" s="52"/>
      <c r="E176" s="11"/>
      <c r="F176" s="18"/>
      <c r="G176" s="21"/>
      <c r="H176" s="52"/>
      <c r="I176" s="32"/>
      <c r="J176" s="31"/>
      <c r="K176" s="30"/>
      <c r="L176" s="18" t="str">
        <f t="shared" si="29"/>
        <v/>
      </c>
      <c r="M176" s="11"/>
    </row>
    <row r="177" s="1" customFormat="1" spans="1:13">
      <c r="A177" s="11"/>
      <c r="B177" s="55"/>
      <c r="C177" s="55"/>
      <c r="D177" s="52"/>
      <c r="E177" s="11"/>
      <c r="F177" s="18"/>
      <c r="G177" s="21"/>
      <c r="H177" s="52"/>
      <c r="I177" s="32"/>
      <c r="J177" s="31"/>
      <c r="K177" s="30"/>
      <c r="L177" s="18" t="str">
        <f t="shared" si="29"/>
        <v/>
      </c>
      <c r="M177" s="11"/>
    </row>
    <row r="178" s="1" customFormat="1" spans="1:13">
      <c r="A178" s="11"/>
      <c r="B178" s="21"/>
      <c r="C178" s="21"/>
      <c r="D178" s="52"/>
      <c r="E178" s="11"/>
      <c r="F178" s="18"/>
      <c r="G178" s="21"/>
      <c r="H178" s="52"/>
      <c r="I178" s="32"/>
      <c r="J178" s="31"/>
      <c r="K178" s="30"/>
      <c r="L178" s="18" t="str">
        <f t="shared" si="29"/>
        <v/>
      </c>
      <c r="M178" s="11"/>
    </row>
    <row r="179" s="1" customFormat="1" spans="1:13">
      <c r="A179" s="11"/>
      <c r="B179" s="21"/>
      <c r="C179" s="21"/>
      <c r="D179" s="11"/>
      <c r="E179" s="11"/>
      <c r="F179" s="18"/>
      <c r="G179" s="21"/>
      <c r="H179" s="52"/>
      <c r="I179" s="32"/>
      <c r="J179" s="31"/>
      <c r="K179" s="30"/>
      <c r="L179" s="18" t="str">
        <f t="shared" si="29"/>
        <v/>
      </c>
      <c r="M179" s="11"/>
    </row>
    <row r="180" s="1" customFormat="1" spans="1:13">
      <c r="A180" s="11"/>
      <c r="B180" s="21"/>
      <c r="C180" s="21"/>
      <c r="D180" s="11"/>
      <c r="E180" s="11"/>
      <c r="F180" s="11"/>
      <c r="G180" s="21"/>
      <c r="H180" s="52"/>
      <c r="I180" s="32"/>
      <c r="J180" s="12"/>
      <c r="K180" s="30"/>
      <c r="L180" s="18" t="str">
        <f t="shared" si="29"/>
        <v/>
      </c>
      <c r="M180" s="11"/>
    </row>
    <row r="181" s="1" customFormat="1" spans="1:13">
      <c r="A181" s="11"/>
      <c r="B181" s="21"/>
      <c r="C181" s="21"/>
      <c r="D181" s="11"/>
      <c r="E181" s="11"/>
      <c r="F181" s="11"/>
      <c r="G181" s="11"/>
      <c r="H181" s="52"/>
      <c r="I181" s="20"/>
      <c r="J181" s="12"/>
      <c r="K181" s="30"/>
      <c r="L181" s="18" t="str">
        <f t="shared" si="29"/>
        <v/>
      </c>
      <c r="M181" s="11"/>
    </row>
    <row r="182" s="1" customFormat="1" spans="1:13">
      <c r="A182" s="11"/>
      <c r="B182" s="21"/>
      <c r="C182" s="21"/>
      <c r="D182" s="11"/>
      <c r="E182" s="11"/>
      <c r="F182" s="11"/>
      <c r="G182" s="11"/>
      <c r="H182" s="52"/>
      <c r="I182" s="20"/>
      <c r="J182" s="12"/>
      <c r="K182" s="30"/>
      <c r="L182" s="18" t="str">
        <f t="shared" si="29"/>
        <v/>
      </c>
      <c r="M182" s="11"/>
    </row>
    <row r="183" s="1" customFormat="1" spans="1:13">
      <c r="A183" s="11"/>
      <c r="B183" s="21"/>
      <c r="C183" s="21"/>
      <c r="D183" s="11"/>
      <c r="E183" s="11"/>
      <c r="F183" s="11"/>
      <c r="G183" s="11"/>
      <c r="H183" s="52"/>
      <c r="I183" s="20"/>
      <c r="J183" s="12"/>
      <c r="K183" s="30"/>
      <c r="L183" s="18" t="str">
        <f t="shared" si="29"/>
        <v/>
      </c>
      <c r="M183" s="11"/>
    </row>
    <row r="184" s="1" customFormat="1" spans="1:13">
      <c r="A184" s="11"/>
      <c r="B184" s="21"/>
      <c r="C184" s="21"/>
      <c r="D184" s="11"/>
      <c r="E184" s="11"/>
      <c r="F184" s="11"/>
      <c r="G184" s="11"/>
      <c r="H184" s="52"/>
      <c r="I184" s="20"/>
      <c r="J184" s="12"/>
      <c r="K184" s="30"/>
      <c r="L184" s="18" t="str">
        <f t="shared" si="29"/>
        <v/>
      </c>
      <c r="M184" s="11"/>
    </row>
    <row r="185" s="1" customFormat="1" spans="1:13">
      <c r="A185" s="11"/>
      <c r="B185" s="21"/>
      <c r="C185" s="21"/>
      <c r="D185" s="11"/>
      <c r="E185" s="11"/>
      <c r="F185" s="11"/>
      <c r="G185" s="11"/>
      <c r="H185" s="52"/>
      <c r="I185" s="20"/>
      <c r="J185" s="12"/>
      <c r="K185" s="30"/>
      <c r="L185" s="18" t="str">
        <f t="shared" si="29"/>
        <v/>
      </c>
      <c r="M185" s="11"/>
    </row>
    <row r="186" s="1" customFormat="1" spans="1:13">
      <c r="A186" s="11"/>
      <c r="B186" s="21"/>
      <c r="C186" s="21"/>
      <c r="D186" s="11"/>
      <c r="E186" s="11"/>
      <c r="F186" s="11"/>
      <c r="G186" s="11"/>
      <c r="H186" s="52"/>
      <c r="I186" s="20"/>
      <c r="J186" s="12"/>
      <c r="K186" s="30"/>
      <c r="L186" s="18" t="str">
        <f t="shared" si="29"/>
        <v/>
      </c>
      <c r="M186" s="11"/>
    </row>
    <row r="187" s="1" customFormat="1" spans="1:13">
      <c r="A187" s="11"/>
      <c r="B187" s="21"/>
      <c r="C187" s="21"/>
      <c r="D187" s="11"/>
      <c r="E187" s="11"/>
      <c r="F187" s="11"/>
      <c r="G187" s="11"/>
      <c r="H187" s="52"/>
      <c r="I187" s="20"/>
      <c r="J187" s="12"/>
      <c r="K187" s="30"/>
      <c r="L187" s="18" t="str">
        <f t="shared" si="29"/>
        <v/>
      </c>
      <c r="M187" s="11"/>
    </row>
    <row r="188" s="1" customFormat="1" spans="1:13">
      <c r="A188" s="11"/>
      <c r="B188" s="21"/>
      <c r="C188" s="21"/>
      <c r="D188" s="11"/>
      <c r="E188" s="11"/>
      <c r="F188" s="11"/>
      <c r="G188" s="11"/>
      <c r="H188" s="52"/>
      <c r="I188" s="20"/>
      <c r="J188" s="12"/>
      <c r="K188" s="30"/>
      <c r="L188" s="18" t="str">
        <f t="shared" si="29"/>
        <v/>
      </c>
      <c r="M188" s="11"/>
    </row>
    <row r="189" s="1" customFormat="1" spans="1:13">
      <c r="A189" s="11"/>
      <c r="B189" s="21"/>
      <c r="C189" s="21"/>
      <c r="D189" s="11"/>
      <c r="E189" s="11"/>
      <c r="F189" s="11"/>
      <c r="G189" s="11"/>
      <c r="H189" s="52"/>
      <c r="I189" s="20"/>
      <c r="J189" s="12"/>
      <c r="K189" s="30"/>
      <c r="L189" s="18" t="str">
        <f t="shared" si="29"/>
        <v/>
      </c>
      <c r="M189" s="11"/>
    </row>
    <row r="190" s="1" customFormat="1" spans="1:13">
      <c r="A190" s="11"/>
      <c r="B190" s="21"/>
      <c r="C190" s="21"/>
      <c r="D190" s="11"/>
      <c r="E190" s="11"/>
      <c r="F190" s="11"/>
      <c r="G190" s="11"/>
      <c r="H190" s="52"/>
      <c r="I190" s="20"/>
      <c r="J190" s="12"/>
      <c r="K190" s="30"/>
      <c r="L190" s="18" t="str">
        <f t="shared" si="29"/>
        <v/>
      </c>
      <c r="M190" s="11"/>
    </row>
    <row r="191" s="1" customFormat="1" spans="1:13">
      <c r="A191" s="11"/>
      <c r="B191" s="21"/>
      <c r="C191" s="21"/>
      <c r="D191" s="11"/>
      <c r="E191" s="11"/>
      <c r="F191" s="11"/>
      <c r="G191" s="11"/>
      <c r="H191" s="52"/>
      <c r="I191" s="20"/>
      <c r="J191" s="12"/>
      <c r="K191" s="30"/>
      <c r="L191" s="18" t="str">
        <f t="shared" si="29"/>
        <v/>
      </c>
      <c r="M191" s="11"/>
    </row>
    <row r="192" s="1" customFormat="1" spans="1:13">
      <c r="A192" s="11"/>
      <c r="B192" s="21"/>
      <c r="C192" s="21"/>
      <c r="D192" s="11"/>
      <c r="E192" s="11"/>
      <c r="F192" s="11"/>
      <c r="G192" s="11"/>
      <c r="H192" s="52"/>
      <c r="I192" s="20"/>
      <c r="J192" s="12"/>
      <c r="K192" s="30"/>
      <c r="L192" s="18" t="str">
        <f t="shared" si="29"/>
        <v/>
      </c>
      <c r="M192" s="11"/>
    </row>
    <row r="193" s="1" customFormat="1" spans="1:13">
      <c r="A193" s="11"/>
      <c r="B193" s="21"/>
      <c r="C193" s="21"/>
      <c r="D193" s="11"/>
      <c r="E193" s="11"/>
      <c r="F193" s="11"/>
      <c r="G193" s="11"/>
      <c r="H193" s="52"/>
      <c r="I193" s="20"/>
      <c r="J193" s="12"/>
      <c r="K193" s="30"/>
      <c r="L193" s="18" t="str">
        <f t="shared" si="29"/>
        <v/>
      </c>
      <c r="M193" s="11"/>
    </row>
    <row r="194" spans="2:12">
      <c r="B194" s="28" t="s">
        <v>546</v>
      </c>
      <c r="C194" s="28"/>
      <c r="D194" s="2" t="s">
        <v>547</v>
      </c>
      <c r="E194" s="2"/>
      <c r="F194" s="2"/>
      <c r="G194" s="2"/>
      <c r="H194" s="11" t="s">
        <v>142</v>
      </c>
      <c r="I194" s="28" t="s">
        <v>143</v>
      </c>
      <c r="J194" s="28"/>
      <c r="K194" s="28"/>
      <c r="L194" s="18"/>
    </row>
    <row r="195" spans="2:12">
      <c r="B195" s="28"/>
      <c r="C195" s="28"/>
      <c r="D195" s="2"/>
      <c r="E195" s="2"/>
      <c r="F195" s="2"/>
      <c r="G195" s="2"/>
      <c r="H195" s="15">
        <f>COUNTIF(M198:M247,"東近江市")</f>
        <v>4</v>
      </c>
      <c r="I195" s="29">
        <f>(H195/RIGHT(A247,2))</f>
        <v>0.08</v>
      </c>
      <c r="J195" s="29"/>
      <c r="K195" s="29"/>
      <c r="L195" s="18"/>
    </row>
    <row r="196" spans="2:12">
      <c r="B196" s="16" t="s">
        <v>548</v>
      </c>
      <c r="C196" s="16"/>
      <c r="D196" s="17" t="s">
        <v>145</v>
      </c>
      <c r="F196" s="18"/>
      <c r="K196" s="30" t="str">
        <f>IF(J196="","",(2012-J196))</f>
        <v/>
      </c>
      <c r="L196" s="18"/>
    </row>
    <row r="197" spans="1:12">
      <c r="A197" s="59"/>
      <c r="B197" s="19" t="s">
        <v>549</v>
      </c>
      <c r="C197" s="19"/>
      <c r="D197" s="11" t="s">
        <v>147</v>
      </c>
      <c r="F197" s="18"/>
      <c r="K197" s="30" t="str">
        <f>IF(J197="","",(2012-J197))</f>
        <v/>
      </c>
      <c r="L197" s="18"/>
    </row>
    <row r="198" customFormat="1" spans="1:13">
      <c r="A198" s="11" t="s">
        <v>550</v>
      </c>
      <c r="B198" s="16" t="s">
        <v>401</v>
      </c>
      <c r="C198" s="16" t="s">
        <v>551</v>
      </c>
      <c r="D198" s="60" t="str">
        <f>$B$196</f>
        <v>グリフィンズ</v>
      </c>
      <c r="E198" s="11"/>
      <c r="F198" s="18" t="str">
        <f>A198</f>
        <v>ぐ０１</v>
      </c>
      <c r="G198" s="11" t="str">
        <f>B198&amp;C198</f>
        <v>浅田恵亮</v>
      </c>
      <c r="H198" s="61" t="str">
        <f>$B$197</f>
        <v>東近江グリフィンズ</v>
      </c>
      <c r="I198" s="61" t="s">
        <v>151</v>
      </c>
      <c r="J198" s="31">
        <v>1987</v>
      </c>
      <c r="K198" s="30">
        <f>IF(J198="","",(2017-J198))</f>
        <v>30</v>
      </c>
      <c r="L198" s="18" t="str">
        <f t="shared" ref="L198:L247" si="30">IF(G198="","",IF(COUNTIF($G$1:$G$20,G198)&gt;1,"2重登録","OK"))</f>
        <v>OK</v>
      </c>
      <c r="M198" s="1" t="s">
        <v>155</v>
      </c>
    </row>
    <row r="199" customFormat="1" spans="1:13">
      <c r="A199" s="11" t="s">
        <v>552</v>
      </c>
      <c r="B199" s="16" t="s">
        <v>553</v>
      </c>
      <c r="C199" s="16" t="s">
        <v>554</v>
      </c>
      <c r="D199" s="60" t="str">
        <f t="shared" ref="D199:D247" si="31">$B$196</f>
        <v>グリフィンズ</v>
      </c>
      <c r="E199" s="11"/>
      <c r="F199" s="18" t="str">
        <f t="shared" ref="F199:F247" si="32">A199</f>
        <v>ぐ０２</v>
      </c>
      <c r="G199" s="11" t="str">
        <f t="shared" ref="G199:G247" si="33">B199&amp;C199</f>
        <v>石橋和基</v>
      </c>
      <c r="H199" s="61" t="str">
        <f t="shared" ref="H199:H247" si="34">$B$197</f>
        <v>東近江グリフィンズ</v>
      </c>
      <c r="I199" s="61" t="s">
        <v>151</v>
      </c>
      <c r="J199" s="31">
        <v>1985</v>
      </c>
      <c r="K199" s="30">
        <f t="shared" ref="K199:K247" si="35">IF(J199="","",(2017-J199))</f>
        <v>32</v>
      </c>
      <c r="L199" s="18" t="str">
        <f t="shared" si="30"/>
        <v>OK</v>
      </c>
      <c r="M199" s="1" t="s">
        <v>183</v>
      </c>
    </row>
    <row r="200" customFormat="1" spans="1:13">
      <c r="A200" s="11" t="s">
        <v>555</v>
      </c>
      <c r="B200" s="62" t="s">
        <v>556</v>
      </c>
      <c r="C200" s="16" t="s">
        <v>557</v>
      </c>
      <c r="D200" s="60" t="str">
        <f t="shared" si="31"/>
        <v>グリフィンズ</v>
      </c>
      <c r="E200" s="11"/>
      <c r="F200" s="18" t="str">
        <f t="shared" si="32"/>
        <v>ぐ０３</v>
      </c>
      <c r="G200" s="11" t="str">
        <f t="shared" si="33"/>
        <v>井ノ口弘祐</v>
      </c>
      <c r="H200" s="61" t="str">
        <f t="shared" si="34"/>
        <v>東近江グリフィンズ</v>
      </c>
      <c r="I200" s="61" t="s">
        <v>151</v>
      </c>
      <c r="J200" s="31">
        <v>1986</v>
      </c>
      <c r="K200" s="30">
        <f t="shared" si="35"/>
        <v>31</v>
      </c>
      <c r="L200" s="18" t="str">
        <f t="shared" si="30"/>
        <v>OK</v>
      </c>
      <c r="M200" s="27" t="s">
        <v>283</v>
      </c>
    </row>
    <row r="201" customFormat="1" spans="1:13">
      <c r="A201" s="11" t="s">
        <v>558</v>
      </c>
      <c r="B201" s="62" t="s">
        <v>556</v>
      </c>
      <c r="C201" s="63" t="s">
        <v>559</v>
      </c>
      <c r="D201" s="60" t="str">
        <f t="shared" si="31"/>
        <v>グリフィンズ</v>
      </c>
      <c r="F201" s="18" t="str">
        <f t="shared" si="32"/>
        <v>ぐ０４</v>
      </c>
      <c r="G201" s="11" t="str">
        <f t="shared" si="33"/>
        <v>井ノ口幹也</v>
      </c>
      <c r="H201" s="61" t="str">
        <f t="shared" si="34"/>
        <v>東近江グリフィンズ</v>
      </c>
      <c r="I201" s="61" t="s">
        <v>151</v>
      </c>
      <c r="J201" s="31">
        <v>1990</v>
      </c>
      <c r="K201" s="30">
        <f t="shared" si="35"/>
        <v>27</v>
      </c>
      <c r="L201" s="18" t="str">
        <f t="shared" si="30"/>
        <v>OK</v>
      </c>
      <c r="M201" s="27" t="s">
        <v>283</v>
      </c>
    </row>
    <row r="202" customFormat="1" customHeight="1" spans="1:13">
      <c r="A202" s="11" t="s">
        <v>560</v>
      </c>
      <c r="B202" s="16" t="s">
        <v>561</v>
      </c>
      <c r="C202" s="16" t="s">
        <v>562</v>
      </c>
      <c r="D202" s="60" t="str">
        <f t="shared" si="31"/>
        <v>グリフィンズ</v>
      </c>
      <c r="E202" s="11"/>
      <c r="F202" s="18" t="str">
        <f t="shared" si="32"/>
        <v>ぐ０５</v>
      </c>
      <c r="G202" s="11" t="str">
        <f t="shared" si="33"/>
        <v>梅本彬充</v>
      </c>
      <c r="H202" s="61" t="str">
        <f t="shared" si="34"/>
        <v>東近江グリフィンズ</v>
      </c>
      <c r="I202" s="61" t="s">
        <v>151</v>
      </c>
      <c r="J202" s="31">
        <v>1986</v>
      </c>
      <c r="K202" s="30">
        <f t="shared" si="35"/>
        <v>31</v>
      </c>
      <c r="L202" s="18" t="str">
        <f t="shared" si="30"/>
        <v>OK</v>
      </c>
      <c r="M202" s="1" t="s">
        <v>183</v>
      </c>
    </row>
    <row r="203" customFormat="1" customHeight="1" spans="1:13">
      <c r="A203" s="11" t="s">
        <v>563</v>
      </c>
      <c r="B203" s="16" t="s">
        <v>564</v>
      </c>
      <c r="C203" s="16" t="s">
        <v>565</v>
      </c>
      <c r="D203" s="60" t="str">
        <f t="shared" si="31"/>
        <v>グリフィンズ</v>
      </c>
      <c r="E203" s="11"/>
      <c r="F203" s="18" t="str">
        <f t="shared" si="32"/>
        <v>ぐ０６</v>
      </c>
      <c r="G203" s="11" t="str">
        <f t="shared" si="33"/>
        <v>浦崎康平</v>
      </c>
      <c r="H203" s="61" t="str">
        <f t="shared" si="34"/>
        <v>東近江グリフィンズ</v>
      </c>
      <c r="I203" s="61" t="s">
        <v>151</v>
      </c>
      <c r="J203" s="31">
        <v>1991</v>
      </c>
      <c r="K203" s="30">
        <f t="shared" si="35"/>
        <v>26</v>
      </c>
      <c r="L203" s="18" t="str">
        <f t="shared" si="30"/>
        <v>OK</v>
      </c>
      <c r="M203" s="1" t="s">
        <v>152</v>
      </c>
    </row>
    <row r="204" customFormat="1" spans="1:13">
      <c r="A204" s="11" t="s">
        <v>566</v>
      </c>
      <c r="B204" s="64" t="s">
        <v>567</v>
      </c>
      <c r="C204" s="16" t="s">
        <v>568</v>
      </c>
      <c r="D204" s="60" t="str">
        <f t="shared" si="31"/>
        <v>グリフィンズ</v>
      </c>
      <c r="F204" s="18" t="str">
        <f t="shared" si="32"/>
        <v>ぐ０７</v>
      </c>
      <c r="G204" s="11" t="str">
        <f t="shared" si="33"/>
        <v>岡　仁史</v>
      </c>
      <c r="H204" s="61" t="str">
        <f t="shared" si="34"/>
        <v>東近江グリフィンズ</v>
      </c>
      <c r="I204" s="61" t="s">
        <v>151</v>
      </c>
      <c r="J204" s="31">
        <v>1971</v>
      </c>
      <c r="K204" s="30">
        <f t="shared" si="35"/>
        <v>46</v>
      </c>
      <c r="L204" s="18" t="str">
        <f t="shared" si="30"/>
        <v>OK</v>
      </c>
      <c r="M204" s="1" t="s">
        <v>155</v>
      </c>
    </row>
    <row r="205" customFormat="1" spans="1:13">
      <c r="A205" s="11" t="s">
        <v>569</v>
      </c>
      <c r="B205" s="64" t="s">
        <v>570</v>
      </c>
      <c r="C205" s="16" t="s">
        <v>571</v>
      </c>
      <c r="D205" s="60" t="str">
        <f t="shared" si="31"/>
        <v>グリフィンズ</v>
      </c>
      <c r="F205" s="18" t="str">
        <f t="shared" si="32"/>
        <v>ぐ０８</v>
      </c>
      <c r="G205" s="11" t="str">
        <f t="shared" si="33"/>
        <v>岡田真樹</v>
      </c>
      <c r="H205" s="61" t="str">
        <f t="shared" si="34"/>
        <v>東近江グリフィンズ</v>
      </c>
      <c r="I205" s="61" t="s">
        <v>151</v>
      </c>
      <c r="J205" s="31">
        <v>1981</v>
      </c>
      <c r="K205" s="30">
        <f t="shared" si="35"/>
        <v>36</v>
      </c>
      <c r="L205" s="18" t="str">
        <f t="shared" si="30"/>
        <v>OK</v>
      </c>
      <c r="M205" s="1" t="s">
        <v>155</v>
      </c>
    </row>
    <row r="206" customFormat="1" spans="1:13">
      <c r="A206" s="11" t="s">
        <v>572</v>
      </c>
      <c r="B206" s="64" t="s">
        <v>573</v>
      </c>
      <c r="C206" s="16" t="s">
        <v>574</v>
      </c>
      <c r="D206" s="60" t="str">
        <f t="shared" si="31"/>
        <v>グリフィンズ</v>
      </c>
      <c r="E206" s="11"/>
      <c r="F206" s="18" t="str">
        <f t="shared" si="32"/>
        <v>ぐ０９</v>
      </c>
      <c r="G206" s="11" t="str">
        <f t="shared" si="33"/>
        <v>奥村隆広</v>
      </c>
      <c r="H206" s="61" t="str">
        <f t="shared" si="34"/>
        <v>東近江グリフィンズ</v>
      </c>
      <c r="I206" s="61" t="s">
        <v>151</v>
      </c>
      <c r="J206" s="31">
        <v>1976</v>
      </c>
      <c r="K206" s="30">
        <f t="shared" si="35"/>
        <v>41</v>
      </c>
      <c r="L206" s="18" t="str">
        <f t="shared" si="30"/>
        <v>OK</v>
      </c>
      <c r="M206" s="1" t="s">
        <v>575</v>
      </c>
    </row>
    <row r="207" customFormat="1" customHeight="1" spans="1:13">
      <c r="A207" s="11" t="s">
        <v>576</v>
      </c>
      <c r="B207" s="16" t="s">
        <v>577</v>
      </c>
      <c r="C207" s="16" t="s">
        <v>578</v>
      </c>
      <c r="D207" s="60" t="str">
        <f t="shared" si="31"/>
        <v>グリフィンズ</v>
      </c>
      <c r="E207" s="11"/>
      <c r="F207" s="18" t="str">
        <f t="shared" si="32"/>
        <v>ぐ１０</v>
      </c>
      <c r="G207" s="11" t="str">
        <f t="shared" si="33"/>
        <v>鍵谷浩太</v>
      </c>
      <c r="H207" s="61" t="str">
        <f t="shared" si="34"/>
        <v>東近江グリフィンズ</v>
      </c>
      <c r="I207" s="61" t="s">
        <v>151</v>
      </c>
      <c r="J207" s="31">
        <v>1992</v>
      </c>
      <c r="K207" s="30">
        <f t="shared" si="35"/>
        <v>25</v>
      </c>
      <c r="L207" s="18" t="str">
        <f t="shared" si="30"/>
        <v>OK</v>
      </c>
      <c r="M207" s="1" t="str">
        <f>M203</f>
        <v>彦根市</v>
      </c>
    </row>
    <row r="208" customFormat="1" customHeight="1" spans="1:13">
      <c r="A208" s="11" t="s">
        <v>579</v>
      </c>
      <c r="B208" s="16" t="s">
        <v>580</v>
      </c>
      <c r="C208" s="16" t="s">
        <v>581</v>
      </c>
      <c r="D208" s="60" t="str">
        <f t="shared" si="31"/>
        <v>グリフィンズ</v>
      </c>
      <c r="E208" s="11"/>
      <c r="F208" s="18" t="str">
        <f t="shared" si="32"/>
        <v>ぐ１１</v>
      </c>
      <c r="G208" s="11" t="str">
        <f t="shared" si="33"/>
        <v>金武寿憲</v>
      </c>
      <c r="H208" s="61" t="str">
        <f t="shared" si="34"/>
        <v>東近江グリフィンズ</v>
      </c>
      <c r="I208" s="61" t="s">
        <v>151</v>
      </c>
      <c r="J208" s="31">
        <v>1990</v>
      </c>
      <c r="K208" s="30">
        <f t="shared" si="35"/>
        <v>27</v>
      </c>
      <c r="L208" s="18" t="str">
        <f t="shared" si="30"/>
        <v>OK</v>
      </c>
      <c r="M208" s="1" t="s">
        <v>582</v>
      </c>
    </row>
    <row r="209" customFormat="1" customHeight="1" spans="1:13">
      <c r="A209" s="11" t="s">
        <v>583</v>
      </c>
      <c r="B209" s="16" t="s">
        <v>584</v>
      </c>
      <c r="C209" s="16" t="s">
        <v>585</v>
      </c>
      <c r="D209" s="60" t="str">
        <f t="shared" si="31"/>
        <v>グリフィンズ</v>
      </c>
      <c r="E209" s="11"/>
      <c r="F209" s="18" t="str">
        <f t="shared" si="32"/>
        <v>ぐ１２</v>
      </c>
      <c r="G209" s="11" t="str">
        <f t="shared" si="33"/>
        <v>岸本美敬</v>
      </c>
      <c r="H209" s="61" t="str">
        <f t="shared" si="34"/>
        <v>東近江グリフィンズ</v>
      </c>
      <c r="I209" s="61" t="s">
        <v>151</v>
      </c>
      <c r="J209" s="31">
        <v>1989</v>
      </c>
      <c r="K209" s="30">
        <f t="shared" si="35"/>
        <v>28</v>
      </c>
      <c r="L209" s="18" t="str">
        <f t="shared" si="30"/>
        <v>OK</v>
      </c>
      <c r="M209" s="27" t="s">
        <v>283</v>
      </c>
    </row>
    <row r="210" customFormat="1" spans="1:13">
      <c r="A210" s="11" t="s">
        <v>586</v>
      </c>
      <c r="B210" s="16" t="s">
        <v>587</v>
      </c>
      <c r="C210" s="16" t="s">
        <v>588</v>
      </c>
      <c r="D210" s="60" t="str">
        <f t="shared" si="31"/>
        <v>グリフィンズ</v>
      </c>
      <c r="E210" s="11"/>
      <c r="F210" s="18" t="str">
        <f t="shared" si="32"/>
        <v>ぐ１３</v>
      </c>
      <c r="G210" s="11" t="str">
        <f t="shared" si="33"/>
        <v>北野照幸</v>
      </c>
      <c r="H210" s="61" t="str">
        <f t="shared" si="34"/>
        <v>東近江グリフィンズ</v>
      </c>
      <c r="I210" s="61" t="s">
        <v>151</v>
      </c>
      <c r="J210" s="31">
        <v>1984</v>
      </c>
      <c r="K210" s="30">
        <f t="shared" si="35"/>
        <v>33</v>
      </c>
      <c r="L210" s="18" t="str">
        <f t="shared" si="30"/>
        <v>OK</v>
      </c>
      <c r="M210" s="1" t="str">
        <f>M204</f>
        <v>草津市</v>
      </c>
    </row>
    <row r="211" customFormat="1" spans="1:13">
      <c r="A211" s="11" t="s">
        <v>589</v>
      </c>
      <c r="B211" s="16" t="s">
        <v>590</v>
      </c>
      <c r="C211" s="16" t="s">
        <v>591</v>
      </c>
      <c r="D211" s="60" t="str">
        <f t="shared" si="31"/>
        <v>グリフィンズ</v>
      </c>
      <c r="E211" s="11"/>
      <c r="F211" s="18" t="str">
        <f t="shared" si="32"/>
        <v>ぐ１４</v>
      </c>
      <c r="G211" s="11" t="str">
        <f t="shared" si="33"/>
        <v>北村　健</v>
      </c>
      <c r="H211" s="61" t="str">
        <f t="shared" si="34"/>
        <v>東近江グリフィンズ</v>
      </c>
      <c r="I211" s="61" t="s">
        <v>151</v>
      </c>
      <c r="J211" s="31">
        <v>1987</v>
      </c>
      <c r="K211" s="30">
        <f t="shared" si="35"/>
        <v>30</v>
      </c>
      <c r="L211" s="18" t="str">
        <f t="shared" si="30"/>
        <v>OK</v>
      </c>
      <c r="M211" s="6" t="s">
        <v>575</v>
      </c>
    </row>
    <row r="212" customFormat="1" spans="1:13">
      <c r="A212" s="11" t="s">
        <v>592</v>
      </c>
      <c r="B212" s="16" t="s">
        <v>593</v>
      </c>
      <c r="C212" s="16" t="s">
        <v>594</v>
      </c>
      <c r="D212" s="60" t="str">
        <f t="shared" si="31"/>
        <v>グリフィンズ</v>
      </c>
      <c r="E212" s="11"/>
      <c r="F212" s="18" t="str">
        <f t="shared" si="32"/>
        <v>ぐ１５</v>
      </c>
      <c r="G212" s="11" t="str">
        <f t="shared" si="33"/>
        <v>倉本亮太</v>
      </c>
      <c r="H212" s="61" t="str">
        <f t="shared" si="34"/>
        <v>東近江グリフィンズ</v>
      </c>
      <c r="I212" s="61" t="s">
        <v>151</v>
      </c>
      <c r="J212" s="31">
        <v>1989</v>
      </c>
      <c r="K212" s="30">
        <f t="shared" si="35"/>
        <v>28</v>
      </c>
      <c r="L212" s="18" t="str">
        <f t="shared" si="30"/>
        <v>OK</v>
      </c>
      <c r="M212" s="6" t="s">
        <v>348</v>
      </c>
    </row>
    <row r="213" customFormat="1" spans="1:13">
      <c r="A213" s="11" t="s">
        <v>595</v>
      </c>
      <c r="B213" s="16" t="s">
        <v>596</v>
      </c>
      <c r="C213" s="16" t="s">
        <v>597</v>
      </c>
      <c r="D213" s="60" t="str">
        <f t="shared" si="31"/>
        <v>グリフィンズ</v>
      </c>
      <c r="E213" s="11"/>
      <c r="F213" s="18" t="str">
        <f t="shared" si="32"/>
        <v>ぐ１６</v>
      </c>
      <c r="G213" s="11" t="str">
        <f t="shared" si="33"/>
        <v>坪田英樹</v>
      </c>
      <c r="H213" s="61" t="str">
        <f t="shared" si="34"/>
        <v>東近江グリフィンズ</v>
      </c>
      <c r="I213" s="61" t="s">
        <v>151</v>
      </c>
      <c r="J213" s="31">
        <v>1988</v>
      </c>
      <c r="K213" s="30">
        <f t="shared" si="35"/>
        <v>29</v>
      </c>
      <c r="L213" s="18" t="str">
        <f t="shared" si="30"/>
        <v>OK</v>
      </c>
      <c r="M213" s="1" t="str">
        <f>M203</f>
        <v>彦根市</v>
      </c>
    </row>
    <row r="214" customFormat="1" spans="1:13">
      <c r="A214" s="11" t="s">
        <v>598</v>
      </c>
      <c r="B214" s="16" t="s">
        <v>599</v>
      </c>
      <c r="C214" s="16" t="s">
        <v>600</v>
      </c>
      <c r="D214" s="60" t="str">
        <f t="shared" si="31"/>
        <v>グリフィンズ</v>
      </c>
      <c r="E214" s="11"/>
      <c r="F214" s="18" t="str">
        <f t="shared" si="32"/>
        <v>ぐ１７</v>
      </c>
      <c r="G214" s="11" t="str">
        <f t="shared" si="33"/>
        <v>遠池建介</v>
      </c>
      <c r="H214" s="61" t="str">
        <f t="shared" si="34"/>
        <v>東近江グリフィンズ</v>
      </c>
      <c r="I214" s="61" t="s">
        <v>151</v>
      </c>
      <c r="J214" s="31">
        <v>1982</v>
      </c>
      <c r="K214" s="30">
        <f t="shared" si="35"/>
        <v>35</v>
      </c>
      <c r="L214" s="18" t="str">
        <f t="shared" si="30"/>
        <v>OK</v>
      </c>
      <c r="M214" s="1" t="s">
        <v>260</v>
      </c>
    </row>
    <row r="215" customHeight="1" spans="1:13">
      <c r="A215" s="11" t="s">
        <v>601</v>
      </c>
      <c r="B215" s="11" t="s">
        <v>602</v>
      </c>
      <c r="C215" s="11" t="s">
        <v>603</v>
      </c>
      <c r="D215" s="60" t="str">
        <f t="shared" si="31"/>
        <v>グリフィンズ</v>
      </c>
      <c r="F215" s="18" t="str">
        <f t="shared" si="32"/>
        <v>ぐ１８</v>
      </c>
      <c r="G215" s="11" t="str">
        <f t="shared" si="33"/>
        <v>西原達也</v>
      </c>
      <c r="H215" s="61" t="str">
        <f t="shared" si="34"/>
        <v>東近江グリフィンズ</v>
      </c>
      <c r="I215" s="61" t="s">
        <v>151</v>
      </c>
      <c r="J215" s="31">
        <v>1978</v>
      </c>
      <c r="K215" s="30">
        <f t="shared" si="35"/>
        <v>39</v>
      </c>
      <c r="L215" s="11" t="str">
        <f t="shared" si="30"/>
        <v>OK</v>
      </c>
      <c r="M215" s="16" t="s">
        <v>604</v>
      </c>
    </row>
    <row r="216" customFormat="1" spans="1:13">
      <c r="A216" s="11" t="s">
        <v>605</v>
      </c>
      <c r="B216" s="64" t="s">
        <v>606</v>
      </c>
      <c r="C216" s="16" t="s">
        <v>607</v>
      </c>
      <c r="D216" s="60" t="str">
        <f t="shared" si="31"/>
        <v>グリフィンズ</v>
      </c>
      <c r="E216" s="11"/>
      <c r="F216" s="18" t="str">
        <f t="shared" si="32"/>
        <v>ぐ１９</v>
      </c>
      <c r="G216" s="11" t="str">
        <f t="shared" si="33"/>
        <v>長谷川俊二</v>
      </c>
      <c r="H216" s="61" t="str">
        <f t="shared" si="34"/>
        <v>東近江グリフィンズ</v>
      </c>
      <c r="I216" s="61" t="s">
        <v>151</v>
      </c>
      <c r="J216" s="31">
        <v>1976</v>
      </c>
      <c r="K216" s="30">
        <f t="shared" si="35"/>
        <v>41</v>
      </c>
      <c r="L216" s="18" t="str">
        <f t="shared" si="30"/>
        <v>OK</v>
      </c>
      <c r="M216" s="39" t="s">
        <v>155</v>
      </c>
    </row>
    <row r="217" customFormat="1" spans="1:13">
      <c r="A217" s="11" t="s">
        <v>608</v>
      </c>
      <c r="B217" s="64" t="s">
        <v>609</v>
      </c>
      <c r="C217" s="16" t="s">
        <v>610</v>
      </c>
      <c r="D217" s="60" t="str">
        <f t="shared" si="31"/>
        <v>グリフィンズ</v>
      </c>
      <c r="F217" s="18" t="str">
        <f t="shared" si="32"/>
        <v>ぐ２０</v>
      </c>
      <c r="G217" s="11" t="str">
        <f t="shared" si="33"/>
        <v>浜田　豊</v>
      </c>
      <c r="H217" s="61" t="str">
        <f t="shared" si="34"/>
        <v>東近江グリフィンズ</v>
      </c>
      <c r="I217" s="61" t="s">
        <v>151</v>
      </c>
      <c r="J217" s="31">
        <v>1985</v>
      </c>
      <c r="K217" s="30">
        <f t="shared" si="35"/>
        <v>32</v>
      </c>
      <c r="L217" s="18" t="str">
        <f t="shared" si="30"/>
        <v>OK</v>
      </c>
      <c r="M217" s="1" t="s">
        <v>611</v>
      </c>
    </row>
    <row r="218" customFormat="1" spans="1:13">
      <c r="A218" s="11" t="s">
        <v>612</v>
      </c>
      <c r="B218" s="16" t="s">
        <v>613</v>
      </c>
      <c r="C218" s="16" t="s">
        <v>614</v>
      </c>
      <c r="D218" s="60" t="str">
        <f t="shared" si="31"/>
        <v>グリフィンズ</v>
      </c>
      <c r="E218" s="11"/>
      <c r="F218" s="18" t="str">
        <f t="shared" si="32"/>
        <v>ぐ２１</v>
      </c>
      <c r="G218" s="11" t="str">
        <f t="shared" si="33"/>
        <v>飛鷹強志</v>
      </c>
      <c r="H218" s="61" t="str">
        <f t="shared" si="34"/>
        <v>東近江グリフィンズ</v>
      </c>
      <c r="I218" s="61" t="s">
        <v>151</v>
      </c>
      <c r="J218" s="31">
        <v>1987</v>
      </c>
      <c r="K218" s="30">
        <f t="shared" si="35"/>
        <v>30</v>
      </c>
      <c r="L218" s="18" t="str">
        <f t="shared" si="30"/>
        <v>OK</v>
      </c>
      <c r="M218" s="1" t="s">
        <v>260</v>
      </c>
    </row>
    <row r="219" customHeight="1" spans="1:13">
      <c r="A219" s="11" t="s">
        <v>615</v>
      </c>
      <c r="B219" s="11" t="s">
        <v>616</v>
      </c>
      <c r="C219" s="11" t="s">
        <v>617</v>
      </c>
      <c r="D219" s="60" t="str">
        <f t="shared" si="31"/>
        <v>グリフィンズ</v>
      </c>
      <c r="F219" s="18" t="str">
        <f t="shared" si="32"/>
        <v>ぐ２２</v>
      </c>
      <c r="G219" s="11" t="str">
        <f t="shared" si="33"/>
        <v>藤井正和</v>
      </c>
      <c r="H219" s="61" t="str">
        <f t="shared" si="34"/>
        <v>東近江グリフィンズ</v>
      </c>
      <c r="I219" s="61" t="s">
        <v>151</v>
      </c>
      <c r="J219" s="12">
        <v>1975</v>
      </c>
      <c r="K219" s="30">
        <f t="shared" si="35"/>
        <v>42</v>
      </c>
      <c r="L219" s="11" t="str">
        <f t="shared" si="30"/>
        <v>OK</v>
      </c>
      <c r="M219" s="16" t="s">
        <v>155</v>
      </c>
    </row>
    <row r="220" customHeight="1" spans="1:13">
      <c r="A220" s="11" t="s">
        <v>618</v>
      </c>
      <c r="B220" s="11" t="s">
        <v>236</v>
      </c>
      <c r="C220" s="11" t="s">
        <v>619</v>
      </c>
      <c r="D220" s="60" t="str">
        <f t="shared" si="31"/>
        <v>グリフィンズ</v>
      </c>
      <c r="F220" s="18" t="str">
        <f t="shared" si="32"/>
        <v>ぐ２３</v>
      </c>
      <c r="G220" s="11" t="str">
        <f t="shared" si="33"/>
        <v>村上卓</v>
      </c>
      <c r="H220" s="61" t="str">
        <f t="shared" si="34"/>
        <v>東近江グリフィンズ</v>
      </c>
      <c r="I220" s="61" t="s">
        <v>151</v>
      </c>
      <c r="J220" s="12">
        <v>1977</v>
      </c>
      <c r="K220" s="30">
        <f t="shared" si="35"/>
        <v>40</v>
      </c>
      <c r="L220" s="11" t="str">
        <f t="shared" si="30"/>
        <v>OK</v>
      </c>
      <c r="M220" s="16" t="s">
        <v>575</v>
      </c>
    </row>
    <row r="221" customFormat="1" spans="1:13">
      <c r="A221" s="11" t="s">
        <v>620</v>
      </c>
      <c r="B221" s="16" t="s">
        <v>242</v>
      </c>
      <c r="C221" s="16" t="s">
        <v>621</v>
      </c>
      <c r="D221" s="60" t="str">
        <f t="shared" si="31"/>
        <v>グリフィンズ</v>
      </c>
      <c r="E221" s="11"/>
      <c r="F221" s="18" t="str">
        <f t="shared" si="32"/>
        <v>ぐ２４</v>
      </c>
      <c r="G221" s="11" t="str">
        <f t="shared" si="33"/>
        <v>山崎俊輔</v>
      </c>
      <c r="H221" s="61" t="str">
        <f t="shared" si="34"/>
        <v>東近江グリフィンズ</v>
      </c>
      <c r="I221" s="61" t="s">
        <v>151</v>
      </c>
      <c r="J221" s="31">
        <v>1982</v>
      </c>
      <c r="K221" s="30">
        <f t="shared" si="35"/>
        <v>35</v>
      </c>
      <c r="L221" s="18" t="str">
        <f t="shared" si="30"/>
        <v>OK</v>
      </c>
      <c r="M221" s="1" t="s">
        <v>299</v>
      </c>
    </row>
    <row r="222" customFormat="1" spans="1:13">
      <c r="A222" s="11" t="s">
        <v>622</v>
      </c>
      <c r="B222" s="16" t="s">
        <v>623</v>
      </c>
      <c r="C222" s="16" t="s">
        <v>624</v>
      </c>
      <c r="D222" s="60" t="str">
        <f t="shared" si="31"/>
        <v>グリフィンズ</v>
      </c>
      <c r="E222" s="11"/>
      <c r="F222" s="18" t="str">
        <f t="shared" si="32"/>
        <v>ぐ２５</v>
      </c>
      <c r="G222" s="11" t="str">
        <f t="shared" si="33"/>
        <v>久保侑暉</v>
      </c>
      <c r="H222" s="61" t="str">
        <f t="shared" si="34"/>
        <v>東近江グリフィンズ</v>
      </c>
      <c r="I222" s="61" t="s">
        <v>151</v>
      </c>
      <c r="J222" s="31">
        <v>1993</v>
      </c>
      <c r="K222" s="30">
        <f t="shared" si="35"/>
        <v>24</v>
      </c>
      <c r="L222" s="18" t="str">
        <f t="shared" si="30"/>
        <v>OK</v>
      </c>
      <c r="M222" s="1" t="s">
        <v>575</v>
      </c>
    </row>
    <row r="223" customFormat="1" spans="1:13">
      <c r="A223" s="11" t="s">
        <v>625</v>
      </c>
      <c r="B223" s="11" t="s">
        <v>626</v>
      </c>
      <c r="C223" s="11" t="s">
        <v>627</v>
      </c>
      <c r="D223" s="60" t="str">
        <f t="shared" si="31"/>
        <v>グリフィンズ</v>
      </c>
      <c r="E223" s="11"/>
      <c r="F223" s="54" t="str">
        <f t="shared" si="32"/>
        <v>ぐ２６</v>
      </c>
      <c r="G223" s="11" t="str">
        <f t="shared" si="33"/>
        <v>武藤幸宏</v>
      </c>
      <c r="H223" s="61" t="str">
        <f t="shared" si="34"/>
        <v>東近江グリフィンズ</v>
      </c>
      <c r="I223" s="68" t="s">
        <v>151</v>
      </c>
      <c r="J223" s="12">
        <v>1980</v>
      </c>
      <c r="K223" s="30">
        <f t="shared" si="35"/>
        <v>37</v>
      </c>
      <c r="L223" s="11" t="str">
        <f t="shared" si="30"/>
        <v>OK</v>
      </c>
      <c r="M223" s="1" t="s">
        <v>159</v>
      </c>
    </row>
    <row r="224" customFormat="1" spans="1:13">
      <c r="A224" s="11" t="s">
        <v>628</v>
      </c>
      <c r="B224" s="11" t="s">
        <v>629</v>
      </c>
      <c r="C224" s="11" t="s">
        <v>630</v>
      </c>
      <c r="D224" s="60" t="str">
        <f t="shared" si="31"/>
        <v>グリフィンズ</v>
      </c>
      <c r="E224" s="11"/>
      <c r="F224" s="54" t="str">
        <f t="shared" si="32"/>
        <v>ぐ２７</v>
      </c>
      <c r="G224" s="11" t="str">
        <f t="shared" si="33"/>
        <v>小出周平</v>
      </c>
      <c r="H224" s="61" t="str">
        <f t="shared" si="34"/>
        <v>東近江グリフィンズ</v>
      </c>
      <c r="I224" s="68" t="s">
        <v>151</v>
      </c>
      <c r="J224" s="12">
        <v>1987</v>
      </c>
      <c r="K224" s="30">
        <f t="shared" si="35"/>
        <v>30</v>
      </c>
      <c r="L224" s="11" t="str">
        <f t="shared" si="30"/>
        <v>OK</v>
      </c>
      <c r="M224" s="1" t="s">
        <v>159</v>
      </c>
    </row>
    <row r="225" customFormat="1" spans="1:13">
      <c r="A225" s="11" t="s">
        <v>631</v>
      </c>
      <c r="B225" s="11" t="s">
        <v>632</v>
      </c>
      <c r="C225" s="11" t="s">
        <v>633</v>
      </c>
      <c r="D225" s="60" t="str">
        <f t="shared" si="31"/>
        <v>グリフィンズ</v>
      </c>
      <c r="E225" s="11"/>
      <c r="F225" s="54" t="str">
        <f t="shared" si="32"/>
        <v>ぐ２８</v>
      </c>
      <c r="G225" s="11" t="str">
        <f t="shared" si="33"/>
        <v>中根啓伍</v>
      </c>
      <c r="H225" s="61" t="str">
        <f t="shared" si="34"/>
        <v>東近江グリフィンズ</v>
      </c>
      <c r="I225" s="68" t="s">
        <v>151</v>
      </c>
      <c r="J225" s="12">
        <v>1993</v>
      </c>
      <c r="K225" s="30">
        <f t="shared" si="35"/>
        <v>24</v>
      </c>
      <c r="L225" s="11" t="str">
        <f t="shared" si="30"/>
        <v>OK</v>
      </c>
      <c r="M225" s="1" t="s">
        <v>159</v>
      </c>
    </row>
    <row r="226" customFormat="1" spans="1:14">
      <c r="A226" s="11" t="s">
        <v>634</v>
      </c>
      <c r="B226" s="11" t="s">
        <v>248</v>
      </c>
      <c r="C226" s="11" t="s">
        <v>635</v>
      </c>
      <c r="D226" s="60" t="str">
        <f t="shared" si="31"/>
        <v>グリフィンズ</v>
      </c>
      <c r="E226" s="11"/>
      <c r="F226" s="18" t="str">
        <f t="shared" si="32"/>
        <v>ぐ２９</v>
      </c>
      <c r="G226" s="11" t="str">
        <f t="shared" si="33"/>
        <v>木村恵太</v>
      </c>
      <c r="H226" s="61" t="str">
        <f t="shared" si="34"/>
        <v>東近江グリフィンズ</v>
      </c>
      <c r="I226" s="68" t="s">
        <v>151</v>
      </c>
      <c r="J226" s="31">
        <v>1983</v>
      </c>
      <c r="K226" s="30">
        <f t="shared" si="35"/>
        <v>34</v>
      </c>
      <c r="L226" s="11" t="str">
        <f t="shared" si="30"/>
        <v>OK</v>
      </c>
      <c r="M226" s="1" t="s">
        <v>604</v>
      </c>
      <c r="N226" s="11"/>
    </row>
    <row r="227" customFormat="1" spans="1:14">
      <c r="A227" s="11" t="s">
        <v>636</v>
      </c>
      <c r="B227" s="11" t="s">
        <v>637</v>
      </c>
      <c r="C227" s="11" t="s">
        <v>638</v>
      </c>
      <c r="D227" s="60" t="str">
        <f t="shared" si="31"/>
        <v>グリフィンズ</v>
      </c>
      <c r="E227" s="11"/>
      <c r="F227" s="18" t="str">
        <f t="shared" si="32"/>
        <v>ぐ３０</v>
      </c>
      <c r="G227" s="11" t="str">
        <f t="shared" si="33"/>
        <v>中山幸典</v>
      </c>
      <c r="H227" s="61" t="str">
        <f t="shared" si="34"/>
        <v>東近江グリフィンズ</v>
      </c>
      <c r="I227" s="68" t="s">
        <v>151</v>
      </c>
      <c r="J227" s="31">
        <v>1979</v>
      </c>
      <c r="K227" s="30">
        <f t="shared" si="35"/>
        <v>38</v>
      </c>
      <c r="L227" s="11" t="str">
        <f t="shared" si="30"/>
        <v>OK</v>
      </c>
      <c r="M227" s="1" t="s">
        <v>575</v>
      </c>
      <c r="N227" s="11"/>
    </row>
    <row r="228" customFormat="1" spans="1:13">
      <c r="A228" s="11" t="s">
        <v>639</v>
      </c>
      <c r="B228" s="11" t="s">
        <v>640</v>
      </c>
      <c r="C228" s="11" t="s">
        <v>641</v>
      </c>
      <c r="D228" s="60" t="str">
        <f t="shared" si="31"/>
        <v>グリフィンズ</v>
      </c>
      <c r="E228" s="11"/>
      <c r="F228" s="18" t="str">
        <f t="shared" si="32"/>
        <v>ぐ３１</v>
      </c>
      <c r="G228" s="11" t="str">
        <f t="shared" si="33"/>
        <v>塩谷敦彦</v>
      </c>
      <c r="H228" s="61" t="str">
        <f t="shared" si="34"/>
        <v>東近江グリフィンズ</v>
      </c>
      <c r="I228" s="68" t="s">
        <v>151</v>
      </c>
      <c r="J228" s="31">
        <v>1969</v>
      </c>
      <c r="K228" s="30">
        <f t="shared" si="35"/>
        <v>48</v>
      </c>
      <c r="L228" s="11" t="str">
        <f t="shared" si="30"/>
        <v>OK</v>
      </c>
      <c r="M228" s="1" t="s">
        <v>575</v>
      </c>
    </row>
    <row r="229" customFormat="1" spans="1:13">
      <c r="A229" s="11" t="s">
        <v>642</v>
      </c>
      <c r="B229" s="11" t="s">
        <v>285</v>
      </c>
      <c r="C229" s="11" t="s">
        <v>643</v>
      </c>
      <c r="D229" s="60" t="str">
        <f t="shared" si="31"/>
        <v>グリフィンズ</v>
      </c>
      <c r="E229" s="11"/>
      <c r="F229" s="18" t="str">
        <f t="shared" si="32"/>
        <v>ぐ３２</v>
      </c>
      <c r="G229" s="11" t="str">
        <f t="shared" si="33"/>
        <v>山本良人</v>
      </c>
      <c r="H229" s="61" t="str">
        <f t="shared" si="34"/>
        <v>東近江グリフィンズ</v>
      </c>
      <c r="I229" s="68" t="s">
        <v>151</v>
      </c>
      <c r="J229" s="31">
        <v>1978</v>
      </c>
      <c r="K229" s="30">
        <f t="shared" si="35"/>
        <v>39</v>
      </c>
      <c r="L229" s="11" t="str">
        <f t="shared" si="30"/>
        <v>OK</v>
      </c>
      <c r="M229" s="1" t="s">
        <v>575</v>
      </c>
    </row>
    <row r="230" customFormat="1" spans="1:13">
      <c r="A230" s="11" t="s">
        <v>644</v>
      </c>
      <c r="B230" s="11" t="s">
        <v>285</v>
      </c>
      <c r="C230" s="11" t="s">
        <v>645</v>
      </c>
      <c r="D230" s="60" t="str">
        <f t="shared" si="31"/>
        <v>グリフィンズ</v>
      </c>
      <c r="E230" s="11"/>
      <c r="F230" s="18" t="str">
        <f t="shared" si="32"/>
        <v>ぐ３３</v>
      </c>
      <c r="G230" s="11" t="str">
        <f t="shared" si="33"/>
        <v>山本友也</v>
      </c>
      <c r="H230" s="61" t="str">
        <f t="shared" si="34"/>
        <v>東近江グリフィンズ</v>
      </c>
      <c r="I230" s="68" t="s">
        <v>151</v>
      </c>
      <c r="J230" s="31">
        <v>1983</v>
      </c>
      <c r="K230" s="30">
        <f t="shared" si="35"/>
        <v>34</v>
      </c>
      <c r="L230" s="11" t="str">
        <f t="shared" si="30"/>
        <v>OK</v>
      </c>
      <c r="M230" s="1" t="s">
        <v>299</v>
      </c>
    </row>
    <row r="231" customHeight="1" spans="1:13">
      <c r="A231" s="11" t="s">
        <v>646</v>
      </c>
      <c r="B231" s="21" t="s">
        <v>580</v>
      </c>
      <c r="C231" s="21" t="s">
        <v>647</v>
      </c>
      <c r="D231" s="60" t="str">
        <f t="shared" si="31"/>
        <v>グリフィンズ</v>
      </c>
      <c r="F231" s="54" t="str">
        <f t="shared" si="32"/>
        <v>ぐ３４</v>
      </c>
      <c r="G231" s="11" t="str">
        <f t="shared" si="33"/>
        <v>金武恵</v>
      </c>
      <c r="H231" s="61" t="str">
        <f t="shared" si="34"/>
        <v>東近江グリフィンズ</v>
      </c>
      <c r="I231" s="69" t="s">
        <v>175</v>
      </c>
      <c r="J231" s="12">
        <v>1989</v>
      </c>
      <c r="K231" s="30">
        <f t="shared" si="35"/>
        <v>28</v>
      </c>
      <c r="L231" s="11" t="str">
        <f t="shared" si="30"/>
        <v>OK</v>
      </c>
      <c r="M231" s="70" t="s">
        <v>582</v>
      </c>
    </row>
    <row r="232" customHeight="1" spans="1:13">
      <c r="A232" s="11" t="s">
        <v>648</v>
      </c>
      <c r="B232" s="21" t="s">
        <v>649</v>
      </c>
      <c r="C232" s="21" t="s">
        <v>650</v>
      </c>
      <c r="D232" s="60" t="str">
        <f t="shared" si="31"/>
        <v>グリフィンズ</v>
      </c>
      <c r="F232" s="54" t="str">
        <f t="shared" si="32"/>
        <v>ぐ３５</v>
      </c>
      <c r="G232" s="11" t="str">
        <f t="shared" si="33"/>
        <v>佐々木恵子</v>
      </c>
      <c r="H232" s="61" t="str">
        <f t="shared" si="34"/>
        <v>東近江グリフィンズ</v>
      </c>
      <c r="I232" s="69" t="s">
        <v>175</v>
      </c>
      <c r="J232" s="12">
        <v>1967</v>
      </c>
      <c r="K232" s="30">
        <f t="shared" si="35"/>
        <v>50</v>
      </c>
      <c r="L232" s="11" t="str">
        <f t="shared" si="30"/>
        <v>OK</v>
      </c>
      <c r="M232" s="71" t="s">
        <v>299</v>
      </c>
    </row>
    <row r="233" s="8" customFormat="1" spans="1:14">
      <c r="A233" s="11" t="s">
        <v>651</v>
      </c>
      <c r="B233" s="65" t="s">
        <v>652</v>
      </c>
      <c r="C233" s="66" t="s">
        <v>653</v>
      </c>
      <c r="D233" s="60" t="str">
        <f t="shared" si="31"/>
        <v>グリフィンズ</v>
      </c>
      <c r="F233" s="54" t="str">
        <f t="shared" si="32"/>
        <v>ぐ３６</v>
      </c>
      <c r="G233" s="11" t="str">
        <f t="shared" si="33"/>
        <v>深尾純子</v>
      </c>
      <c r="H233" s="61" t="str">
        <f t="shared" si="34"/>
        <v>東近江グリフィンズ</v>
      </c>
      <c r="I233" s="69" t="s">
        <v>175</v>
      </c>
      <c r="J233" s="12">
        <v>1982</v>
      </c>
      <c r="K233" s="30">
        <f t="shared" si="35"/>
        <v>35</v>
      </c>
      <c r="L233" s="54" t="str">
        <f t="shared" si="30"/>
        <v>OK</v>
      </c>
      <c r="M233" s="39" t="s">
        <v>155</v>
      </c>
      <c r="N233" s="72"/>
    </row>
    <row r="234" s="8" customFormat="1" spans="1:14">
      <c r="A234" s="11" t="s">
        <v>654</v>
      </c>
      <c r="B234" s="65" t="s">
        <v>655</v>
      </c>
      <c r="C234" s="21" t="s">
        <v>656</v>
      </c>
      <c r="D234" s="60" t="str">
        <f t="shared" si="31"/>
        <v>グリフィンズ</v>
      </c>
      <c r="F234" s="54" t="str">
        <f t="shared" si="32"/>
        <v>ぐ３７</v>
      </c>
      <c r="G234" s="11" t="str">
        <f t="shared" si="33"/>
        <v>岡麻公</v>
      </c>
      <c r="H234" s="61" t="str">
        <f t="shared" si="34"/>
        <v>東近江グリフィンズ</v>
      </c>
      <c r="I234" s="69" t="s">
        <v>175</v>
      </c>
      <c r="J234" s="12">
        <v>1989</v>
      </c>
      <c r="K234" s="30">
        <f t="shared" si="35"/>
        <v>28</v>
      </c>
      <c r="L234" s="54" t="str">
        <f t="shared" si="30"/>
        <v>OK</v>
      </c>
      <c r="M234" s="39" t="s">
        <v>155</v>
      </c>
      <c r="N234" s="72"/>
    </row>
    <row r="235" s="8" customFormat="1" spans="1:14">
      <c r="A235" s="11" t="s">
        <v>657</v>
      </c>
      <c r="B235" s="21" t="s">
        <v>658</v>
      </c>
      <c r="C235" s="21" t="s">
        <v>659</v>
      </c>
      <c r="D235" s="60" t="str">
        <f t="shared" si="31"/>
        <v>グリフィンズ</v>
      </c>
      <c r="F235" s="54" t="str">
        <f t="shared" si="32"/>
        <v>ぐ３８</v>
      </c>
      <c r="G235" s="11" t="str">
        <f t="shared" si="33"/>
        <v>遠崎真依</v>
      </c>
      <c r="H235" s="61" t="str">
        <f t="shared" si="34"/>
        <v>東近江グリフィンズ</v>
      </c>
      <c r="I235" s="69" t="s">
        <v>175</v>
      </c>
      <c r="J235" s="12">
        <v>1991</v>
      </c>
      <c r="K235" s="30">
        <f t="shared" si="35"/>
        <v>26</v>
      </c>
      <c r="L235" s="54" t="str">
        <f t="shared" si="30"/>
        <v>OK</v>
      </c>
      <c r="M235" s="1" t="s">
        <v>360</v>
      </c>
      <c r="N235" s="72"/>
    </row>
    <row r="236" s="8" customFormat="1" spans="1:14">
      <c r="A236" s="11" t="s">
        <v>660</v>
      </c>
      <c r="B236" s="65" t="s">
        <v>285</v>
      </c>
      <c r="C236" s="67" t="s">
        <v>661</v>
      </c>
      <c r="D236" s="60" t="str">
        <f t="shared" si="31"/>
        <v>グリフィンズ</v>
      </c>
      <c r="F236" s="54" t="str">
        <f t="shared" si="32"/>
        <v>ぐ３９</v>
      </c>
      <c r="G236" s="11" t="str">
        <f t="shared" si="33"/>
        <v>山本あづさ</v>
      </c>
      <c r="H236" s="61" t="str">
        <f t="shared" si="34"/>
        <v>東近江グリフィンズ</v>
      </c>
      <c r="I236" s="69" t="s">
        <v>175</v>
      </c>
      <c r="J236" s="12">
        <v>1981</v>
      </c>
      <c r="K236" s="30">
        <f t="shared" si="35"/>
        <v>36</v>
      </c>
      <c r="L236" s="54" t="str">
        <f t="shared" si="30"/>
        <v>OK</v>
      </c>
      <c r="M236" s="1" t="s">
        <v>524</v>
      </c>
      <c r="N236" s="72"/>
    </row>
    <row r="237" customHeight="1" spans="1:13">
      <c r="A237" s="11" t="s">
        <v>662</v>
      </c>
      <c r="B237" s="21" t="s">
        <v>285</v>
      </c>
      <c r="C237" s="21" t="s">
        <v>663</v>
      </c>
      <c r="D237" s="60" t="str">
        <f t="shared" si="31"/>
        <v>グリフィンズ</v>
      </c>
      <c r="F237" s="54" t="str">
        <f t="shared" si="32"/>
        <v>ぐ４０</v>
      </c>
      <c r="G237" s="11" t="str">
        <f t="shared" si="33"/>
        <v>山本順子</v>
      </c>
      <c r="H237" s="61" t="str">
        <f t="shared" si="34"/>
        <v>東近江グリフィンズ</v>
      </c>
      <c r="I237" s="69" t="s">
        <v>175</v>
      </c>
      <c r="J237" s="12">
        <v>1976</v>
      </c>
      <c r="K237" s="30">
        <f t="shared" si="35"/>
        <v>41</v>
      </c>
      <c r="L237" s="11" t="str">
        <f t="shared" si="30"/>
        <v>OK</v>
      </c>
      <c r="M237" s="1" t="s">
        <v>183</v>
      </c>
    </row>
    <row r="238" customHeight="1" spans="1:13">
      <c r="A238" s="11" t="s">
        <v>664</v>
      </c>
      <c r="B238" s="21" t="s">
        <v>665</v>
      </c>
      <c r="C238" s="21" t="s">
        <v>252</v>
      </c>
      <c r="D238" s="60" t="str">
        <f t="shared" si="31"/>
        <v>グリフィンズ</v>
      </c>
      <c r="F238" s="54" t="str">
        <f t="shared" si="32"/>
        <v>ぐ４１</v>
      </c>
      <c r="G238" s="11" t="str">
        <f t="shared" si="33"/>
        <v>梅森直美</v>
      </c>
      <c r="H238" s="61" t="str">
        <f t="shared" si="34"/>
        <v>東近江グリフィンズ</v>
      </c>
      <c r="I238" s="69" t="s">
        <v>175</v>
      </c>
      <c r="J238" s="12">
        <v>1977</v>
      </c>
      <c r="K238" s="30">
        <f t="shared" si="35"/>
        <v>40</v>
      </c>
      <c r="L238" s="11" t="str">
        <f t="shared" si="30"/>
        <v>OK</v>
      </c>
      <c r="M238" s="1" t="s">
        <v>604</v>
      </c>
    </row>
    <row r="239" s="8" customFormat="1" spans="1:13">
      <c r="A239" s="11" t="s">
        <v>666</v>
      </c>
      <c r="B239" s="21" t="s">
        <v>24</v>
      </c>
      <c r="C239" s="21" t="s">
        <v>667</v>
      </c>
      <c r="D239" s="60" t="str">
        <f t="shared" si="31"/>
        <v>グリフィンズ</v>
      </c>
      <c r="E239" s="11"/>
      <c r="F239" s="54" t="str">
        <f t="shared" si="32"/>
        <v>ぐ４２</v>
      </c>
      <c r="G239" s="11" t="str">
        <f t="shared" si="33"/>
        <v>田中由子</v>
      </c>
      <c r="H239" s="61" t="str">
        <f t="shared" si="34"/>
        <v>東近江グリフィンズ</v>
      </c>
      <c r="I239" s="69" t="s">
        <v>175</v>
      </c>
      <c r="J239" s="12">
        <v>1965</v>
      </c>
      <c r="K239" s="30">
        <f t="shared" si="35"/>
        <v>52</v>
      </c>
      <c r="L239" s="11" t="str">
        <f t="shared" si="30"/>
        <v>OK</v>
      </c>
      <c r="M239" s="1" t="s">
        <v>155</v>
      </c>
    </row>
    <row r="240" s="8" customFormat="1" spans="1:13">
      <c r="A240" s="11" t="s">
        <v>668</v>
      </c>
      <c r="B240" s="21" t="s">
        <v>669</v>
      </c>
      <c r="C240" s="21" t="s">
        <v>670</v>
      </c>
      <c r="D240" s="60" t="str">
        <f t="shared" si="31"/>
        <v>グリフィンズ</v>
      </c>
      <c r="E240" s="11"/>
      <c r="F240" s="54" t="str">
        <f t="shared" si="32"/>
        <v>ぐ４３</v>
      </c>
      <c r="G240" s="11" t="str">
        <f t="shared" si="33"/>
        <v>伊藤牧子</v>
      </c>
      <c r="H240" s="61" t="str">
        <f t="shared" si="34"/>
        <v>東近江グリフィンズ</v>
      </c>
      <c r="I240" s="69" t="s">
        <v>175</v>
      </c>
      <c r="J240" s="12">
        <v>1969</v>
      </c>
      <c r="K240" s="30">
        <f t="shared" si="35"/>
        <v>48</v>
      </c>
      <c r="L240" s="11" t="str">
        <f t="shared" si="30"/>
        <v>OK</v>
      </c>
      <c r="M240" s="1" t="s">
        <v>155</v>
      </c>
    </row>
    <row r="241" s="8" customFormat="1" spans="1:13">
      <c r="A241" s="11" t="s">
        <v>671</v>
      </c>
      <c r="B241" s="21" t="s">
        <v>672</v>
      </c>
      <c r="C241" s="21" t="s">
        <v>673</v>
      </c>
      <c r="D241" s="60" t="str">
        <f t="shared" si="31"/>
        <v>グリフィンズ</v>
      </c>
      <c r="E241" s="11"/>
      <c r="F241" s="54" t="str">
        <f t="shared" si="32"/>
        <v>ぐ４４</v>
      </c>
      <c r="G241" s="11" t="str">
        <f t="shared" si="33"/>
        <v>高田貴代美</v>
      </c>
      <c r="H241" s="61" t="str">
        <f t="shared" si="34"/>
        <v>東近江グリフィンズ</v>
      </c>
      <c r="I241" s="69" t="s">
        <v>175</v>
      </c>
      <c r="J241" s="12">
        <v>1964</v>
      </c>
      <c r="K241" s="30">
        <f t="shared" si="35"/>
        <v>53</v>
      </c>
      <c r="L241" s="11" t="str">
        <f t="shared" si="30"/>
        <v>OK</v>
      </c>
      <c r="M241" s="27" t="s">
        <v>283</v>
      </c>
    </row>
    <row r="242" s="8" customFormat="1" spans="1:13">
      <c r="A242" s="11" t="s">
        <v>674</v>
      </c>
      <c r="B242" s="21" t="s">
        <v>675</v>
      </c>
      <c r="C242" s="21" t="s">
        <v>676</v>
      </c>
      <c r="D242" s="60" t="str">
        <f t="shared" si="31"/>
        <v>グリフィンズ</v>
      </c>
      <c r="E242" s="11"/>
      <c r="F242" s="54" t="str">
        <f t="shared" si="32"/>
        <v>ぐ４５</v>
      </c>
      <c r="G242" s="11" t="str">
        <f t="shared" si="33"/>
        <v>森田千瑛</v>
      </c>
      <c r="H242" s="61" t="str">
        <f t="shared" si="34"/>
        <v>東近江グリフィンズ</v>
      </c>
      <c r="I242" s="69" t="s">
        <v>175</v>
      </c>
      <c r="J242" s="12">
        <v>1987</v>
      </c>
      <c r="K242" s="30">
        <f t="shared" si="35"/>
        <v>30</v>
      </c>
      <c r="L242" s="11" t="str">
        <f t="shared" si="30"/>
        <v>OK</v>
      </c>
      <c r="M242" s="1" t="s">
        <v>159</v>
      </c>
    </row>
    <row r="243" s="8" customFormat="1" spans="1:13">
      <c r="A243" s="11" t="s">
        <v>677</v>
      </c>
      <c r="B243" s="21" t="s">
        <v>678</v>
      </c>
      <c r="C243" s="21" t="s">
        <v>679</v>
      </c>
      <c r="D243" s="60" t="str">
        <f t="shared" si="31"/>
        <v>グリフィンズ</v>
      </c>
      <c r="E243" s="11"/>
      <c r="F243" s="54" t="str">
        <f t="shared" si="32"/>
        <v>ぐ４６</v>
      </c>
      <c r="G243" s="11" t="str">
        <f t="shared" si="33"/>
        <v>吉村安梨佐</v>
      </c>
      <c r="H243" s="61" t="str">
        <f t="shared" si="34"/>
        <v>東近江グリフィンズ</v>
      </c>
      <c r="I243" s="69" t="s">
        <v>175</v>
      </c>
      <c r="J243" s="12">
        <v>1986</v>
      </c>
      <c r="K243" s="30">
        <f t="shared" si="35"/>
        <v>31</v>
      </c>
      <c r="L243" s="11" t="str">
        <f t="shared" si="30"/>
        <v>OK</v>
      </c>
      <c r="M243" s="1" t="s">
        <v>159</v>
      </c>
    </row>
    <row r="244" s="8" customFormat="1" spans="1:13">
      <c r="A244" s="11" t="s">
        <v>680</v>
      </c>
      <c r="B244" s="21" t="s">
        <v>528</v>
      </c>
      <c r="C244" s="21" t="s">
        <v>663</v>
      </c>
      <c r="D244" s="60" t="str">
        <f t="shared" si="31"/>
        <v>グリフィンズ</v>
      </c>
      <c r="E244" s="11"/>
      <c r="F244" s="54" t="str">
        <f t="shared" si="32"/>
        <v>ぐ４７</v>
      </c>
      <c r="G244" s="11" t="str">
        <f t="shared" si="33"/>
        <v>岩崎順子</v>
      </c>
      <c r="H244" s="61" t="str">
        <f t="shared" si="34"/>
        <v>東近江グリフィンズ</v>
      </c>
      <c r="I244" s="69" t="s">
        <v>175</v>
      </c>
      <c r="J244" s="12">
        <v>1977</v>
      </c>
      <c r="K244" s="30">
        <f t="shared" si="35"/>
        <v>40</v>
      </c>
      <c r="L244" s="11" t="str">
        <f t="shared" si="30"/>
        <v>OK</v>
      </c>
      <c r="M244" s="1" t="s">
        <v>159</v>
      </c>
    </row>
    <row r="245" s="8" customFormat="1" spans="1:13">
      <c r="A245" s="11" t="s">
        <v>681</v>
      </c>
      <c r="B245" s="21" t="s">
        <v>239</v>
      </c>
      <c r="C245" s="21" t="s">
        <v>682</v>
      </c>
      <c r="D245" s="60" t="str">
        <f t="shared" si="31"/>
        <v>グリフィンズ</v>
      </c>
      <c r="E245" s="11"/>
      <c r="F245" s="54" t="str">
        <f t="shared" si="32"/>
        <v>ぐ４８</v>
      </c>
      <c r="G245" s="11" t="str">
        <f t="shared" si="33"/>
        <v>八木郊美</v>
      </c>
      <c r="H245" s="61" t="str">
        <f t="shared" si="34"/>
        <v>東近江グリフィンズ</v>
      </c>
      <c r="I245" s="69" t="s">
        <v>175</v>
      </c>
      <c r="J245" s="12">
        <v>1968</v>
      </c>
      <c r="K245" s="30">
        <f t="shared" si="35"/>
        <v>49</v>
      </c>
      <c r="L245" s="11" t="str">
        <f t="shared" si="30"/>
        <v>OK</v>
      </c>
      <c r="M245" s="1" t="s">
        <v>604</v>
      </c>
    </row>
    <row r="246" s="8" customFormat="1" spans="1:13">
      <c r="A246" s="11" t="s">
        <v>683</v>
      </c>
      <c r="B246" s="21" t="s">
        <v>416</v>
      </c>
      <c r="C246" s="21" t="s">
        <v>684</v>
      </c>
      <c r="D246" s="60" t="str">
        <f t="shared" si="31"/>
        <v>グリフィンズ</v>
      </c>
      <c r="E246" s="11"/>
      <c r="F246" s="54" t="str">
        <f t="shared" si="32"/>
        <v>ぐ４９</v>
      </c>
      <c r="G246" s="11" t="str">
        <f t="shared" si="33"/>
        <v>村尾直子</v>
      </c>
      <c r="H246" s="61" t="str">
        <f t="shared" si="34"/>
        <v>東近江グリフィンズ</v>
      </c>
      <c r="I246" s="69" t="s">
        <v>175</v>
      </c>
      <c r="J246" s="12">
        <v>1977</v>
      </c>
      <c r="K246" s="30">
        <f t="shared" si="35"/>
        <v>40</v>
      </c>
      <c r="L246" s="11" t="str">
        <f t="shared" si="30"/>
        <v>OK</v>
      </c>
      <c r="M246" s="1" t="s">
        <v>604</v>
      </c>
    </row>
    <row r="247" s="8" customFormat="1" spans="1:13">
      <c r="A247" s="11" t="s">
        <v>685</v>
      </c>
      <c r="B247" s="21" t="s">
        <v>686</v>
      </c>
      <c r="C247" s="21" t="s">
        <v>687</v>
      </c>
      <c r="D247" s="60" t="str">
        <f t="shared" si="31"/>
        <v>グリフィンズ</v>
      </c>
      <c r="E247" s="11"/>
      <c r="F247" s="54" t="str">
        <f t="shared" si="32"/>
        <v>ぐ５０</v>
      </c>
      <c r="G247" s="11" t="str">
        <f t="shared" si="33"/>
        <v>大家香</v>
      </c>
      <c r="H247" s="61" t="str">
        <f t="shared" si="34"/>
        <v>東近江グリフィンズ</v>
      </c>
      <c r="I247" s="69" t="s">
        <v>175</v>
      </c>
      <c r="J247" s="12">
        <v>1966</v>
      </c>
      <c r="K247" s="30">
        <f t="shared" si="35"/>
        <v>51</v>
      </c>
      <c r="L247" s="11" t="str">
        <f t="shared" si="30"/>
        <v>OK</v>
      </c>
      <c r="M247" s="1" t="s">
        <v>604</v>
      </c>
    </row>
    <row r="248" spans="2:12">
      <c r="B248" s="16"/>
      <c r="C248" s="16"/>
      <c r="D248" s="16"/>
      <c r="F248" s="18"/>
      <c r="K248" s="30"/>
      <c r="L248" s="18" t="str">
        <f t="shared" ref="L248:L251" si="36">IF(G248="","",IF(COUNTIF($G$24:$G$559,G248)&gt;1,"2重登録","OK"))</f>
        <v/>
      </c>
    </row>
    <row r="249" spans="2:12">
      <c r="B249" s="16"/>
      <c r="C249" s="16"/>
      <c r="D249" s="16"/>
      <c r="F249" s="18"/>
      <c r="K249" s="30"/>
      <c r="L249" s="18" t="str">
        <f t="shared" si="36"/>
        <v/>
      </c>
    </row>
    <row r="250" spans="2:12">
      <c r="B250" s="13" t="s">
        <v>688</v>
      </c>
      <c r="C250" s="13"/>
      <c r="D250" s="1" t="s">
        <v>689</v>
      </c>
      <c r="E250" s="1"/>
      <c r="F250" s="1"/>
      <c r="G250" s="1"/>
      <c r="H250" s="13" t="s">
        <v>690</v>
      </c>
      <c r="I250" s="13"/>
      <c r="L250" s="18" t="str">
        <f t="shared" si="36"/>
        <v/>
      </c>
    </row>
    <row r="251" spans="2:12">
      <c r="B251" s="13"/>
      <c r="C251" s="13"/>
      <c r="D251" s="1"/>
      <c r="E251" s="1"/>
      <c r="F251" s="1"/>
      <c r="G251" s="1"/>
      <c r="H251" s="13"/>
      <c r="I251" s="13"/>
      <c r="L251" s="18" t="str">
        <f t="shared" si="36"/>
        <v/>
      </c>
    </row>
    <row r="252" spans="4:12">
      <c r="D252" s="16"/>
      <c r="F252" s="18"/>
      <c r="G252" s="11" t="s">
        <v>142</v>
      </c>
      <c r="H252" s="28" t="s">
        <v>143</v>
      </c>
      <c r="I252" s="28"/>
      <c r="J252" s="28"/>
      <c r="K252" s="18"/>
      <c r="L252" s="18"/>
    </row>
    <row r="253" customHeight="1" spans="2:12">
      <c r="B253" s="28" t="s">
        <v>92</v>
      </c>
      <c r="C253" s="28"/>
      <c r="D253" s="42" t="s">
        <v>147</v>
      </c>
      <c r="F253" s="18"/>
      <c r="G253" s="15">
        <f>COUNTIF($M$255:$M$298,"東近江市")</f>
        <v>19</v>
      </c>
      <c r="H253" s="29">
        <f>(G253/RIGHT(A298,2))</f>
        <v>0.431818181818182</v>
      </c>
      <c r="I253" s="29"/>
      <c r="J253" s="29"/>
      <c r="K253" s="18"/>
      <c r="L253" s="18"/>
    </row>
    <row r="254" customHeight="1" spans="2:12">
      <c r="B254" s="11" t="s">
        <v>691</v>
      </c>
      <c r="C254" s="19"/>
      <c r="D254" s="39" t="s">
        <v>145</v>
      </c>
      <c r="E254" s="39"/>
      <c r="F254" s="39"/>
      <c r="G254" s="15"/>
      <c r="I254" s="29"/>
      <c r="J254" s="29"/>
      <c r="K254" s="18"/>
      <c r="L254" s="18" t="str">
        <f t="shared" ref="L254:L298" si="37">IF(G254="","",IF(COUNTIF($G$24:$G$559,G254)&gt;1,"2重登録","OK"))</f>
        <v/>
      </c>
    </row>
    <row r="255" spans="1:13">
      <c r="A255" s="16" t="s">
        <v>692</v>
      </c>
      <c r="B255" s="11" t="s">
        <v>693</v>
      </c>
      <c r="C255" s="11" t="s">
        <v>694</v>
      </c>
      <c r="D255" s="16" t="s">
        <v>691</v>
      </c>
      <c r="F255" s="11" t="str">
        <f>A255</f>
        <v>け０１</v>
      </c>
      <c r="G255" s="11" t="str">
        <f t="shared" ref="G255:G298" si="38">B255&amp;C255</f>
        <v>稲岡和紀</v>
      </c>
      <c r="H255" s="20" t="s">
        <v>92</v>
      </c>
      <c r="I255" s="20" t="s">
        <v>151</v>
      </c>
      <c r="J255" s="12">
        <v>1978</v>
      </c>
      <c r="K255" s="12">
        <f>IF(J255="","",(2017-J255))</f>
        <v>39</v>
      </c>
      <c r="L255" s="18" t="str">
        <f t="shared" si="37"/>
        <v>OK</v>
      </c>
      <c r="M255" s="21" t="s">
        <v>283</v>
      </c>
    </row>
    <row r="256" spans="1:13">
      <c r="A256" s="16" t="s">
        <v>695</v>
      </c>
      <c r="B256" s="11" t="s">
        <v>696</v>
      </c>
      <c r="C256" s="11" t="s">
        <v>697</v>
      </c>
      <c r="D256" s="16" t="s">
        <v>691</v>
      </c>
      <c r="F256" s="11" t="str">
        <f t="shared" ref="F256:F319" si="39">A256</f>
        <v>け０２</v>
      </c>
      <c r="G256" s="11" t="str">
        <f t="shared" si="38"/>
        <v>岩渕光紀</v>
      </c>
      <c r="H256" s="20" t="s">
        <v>92</v>
      </c>
      <c r="I256" s="20" t="s">
        <v>151</v>
      </c>
      <c r="J256" s="12">
        <v>1991</v>
      </c>
      <c r="K256" s="12">
        <f t="shared" ref="K256:K298" si="40">IF(J256="","",(2017-J256))</f>
        <v>26</v>
      </c>
      <c r="L256" s="18" t="str">
        <f t="shared" si="37"/>
        <v>OK</v>
      </c>
      <c r="M256" s="1" t="s">
        <v>155</v>
      </c>
    </row>
    <row r="257" spans="1:13">
      <c r="A257" s="16" t="s">
        <v>698</v>
      </c>
      <c r="B257" s="11" t="s">
        <v>699</v>
      </c>
      <c r="C257" s="11" t="s">
        <v>700</v>
      </c>
      <c r="D257" s="16" t="s">
        <v>691</v>
      </c>
      <c r="F257" s="11" t="str">
        <f t="shared" si="39"/>
        <v>け０３</v>
      </c>
      <c r="G257" s="11" t="str">
        <f t="shared" si="38"/>
        <v>梅津圭</v>
      </c>
      <c r="H257" s="20" t="s">
        <v>92</v>
      </c>
      <c r="I257" s="20" t="s">
        <v>151</v>
      </c>
      <c r="J257" s="12">
        <v>1992</v>
      </c>
      <c r="K257" s="12">
        <f t="shared" si="40"/>
        <v>25</v>
      </c>
      <c r="L257" s="18" t="str">
        <f t="shared" si="37"/>
        <v>OK</v>
      </c>
      <c r="M257" s="11" t="s">
        <v>701</v>
      </c>
    </row>
    <row r="258" spans="1:13">
      <c r="A258" s="16" t="s">
        <v>702</v>
      </c>
      <c r="B258" s="11" t="s">
        <v>319</v>
      </c>
      <c r="C258" s="11" t="s">
        <v>703</v>
      </c>
      <c r="D258" s="16" t="s">
        <v>691</v>
      </c>
      <c r="F258" s="11" t="str">
        <f t="shared" si="39"/>
        <v>け０４</v>
      </c>
      <c r="G258" s="11" t="str">
        <f t="shared" si="38"/>
        <v>岡本大樹</v>
      </c>
      <c r="H258" s="20" t="s">
        <v>92</v>
      </c>
      <c r="I258" s="20" t="s">
        <v>151</v>
      </c>
      <c r="J258" s="12">
        <v>1982</v>
      </c>
      <c r="K258" s="12">
        <f t="shared" si="40"/>
        <v>35</v>
      </c>
      <c r="L258" s="18" t="str">
        <f t="shared" si="37"/>
        <v>OK</v>
      </c>
      <c r="M258" s="11" t="s">
        <v>299</v>
      </c>
    </row>
    <row r="259" spans="1:13">
      <c r="A259" s="16" t="s">
        <v>704</v>
      </c>
      <c r="B259" s="11" t="s">
        <v>705</v>
      </c>
      <c r="C259" s="11" t="s">
        <v>706</v>
      </c>
      <c r="D259" s="16" t="s">
        <v>691</v>
      </c>
      <c r="F259" s="11" t="str">
        <f t="shared" si="39"/>
        <v>け０５</v>
      </c>
      <c r="G259" s="11" t="str">
        <f t="shared" si="38"/>
        <v>押谷繁樹</v>
      </c>
      <c r="H259" s="20" t="s">
        <v>92</v>
      </c>
      <c r="I259" s="20" t="s">
        <v>151</v>
      </c>
      <c r="J259" s="12">
        <v>1981</v>
      </c>
      <c r="K259" s="12">
        <f t="shared" si="40"/>
        <v>36</v>
      </c>
      <c r="L259" s="18" t="str">
        <f t="shared" si="37"/>
        <v>OK</v>
      </c>
      <c r="M259" s="11" t="s">
        <v>197</v>
      </c>
    </row>
    <row r="260" spans="1:13">
      <c r="A260" s="16" t="s">
        <v>707</v>
      </c>
      <c r="B260" s="16" t="s">
        <v>708</v>
      </c>
      <c r="C260" s="16" t="s">
        <v>709</v>
      </c>
      <c r="D260" s="11" t="s">
        <v>691</v>
      </c>
      <c r="F260" s="11" t="str">
        <f t="shared" si="39"/>
        <v>け０６</v>
      </c>
      <c r="G260" s="11" t="str">
        <f t="shared" si="38"/>
        <v>小笠原光雄</v>
      </c>
      <c r="H260" s="20" t="s">
        <v>92</v>
      </c>
      <c r="I260" s="20" t="s">
        <v>151</v>
      </c>
      <c r="J260" s="31">
        <v>1963</v>
      </c>
      <c r="K260" s="12">
        <f t="shared" si="40"/>
        <v>54</v>
      </c>
      <c r="L260" s="18" t="str">
        <f t="shared" si="37"/>
        <v>OK</v>
      </c>
      <c r="M260" s="21" t="s">
        <v>283</v>
      </c>
    </row>
    <row r="261" spans="1:13">
      <c r="A261" s="16" t="s">
        <v>710</v>
      </c>
      <c r="B261" s="16" t="s">
        <v>463</v>
      </c>
      <c r="C261" s="11" t="s">
        <v>711</v>
      </c>
      <c r="D261" s="16" t="s">
        <v>691</v>
      </c>
      <c r="F261" s="11" t="str">
        <f t="shared" si="39"/>
        <v>け０７</v>
      </c>
      <c r="G261" s="11" t="str">
        <f t="shared" si="38"/>
        <v>大島浩範</v>
      </c>
      <c r="H261" s="20" t="s">
        <v>92</v>
      </c>
      <c r="I261" s="20" t="s">
        <v>151</v>
      </c>
      <c r="J261" s="12">
        <v>1988</v>
      </c>
      <c r="K261" s="12">
        <f t="shared" si="40"/>
        <v>29</v>
      </c>
      <c r="L261" s="18" t="str">
        <f t="shared" si="37"/>
        <v>OK</v>
      </c>
      <c r="M261" s="11" t="s">
        <v>159</v>
      </c>
    </row>
    <row r="262" spans="1:13">
      <c r="A262" s="16" t="s">
        <v>712</v>
      </c>
      <c r="B262" s="16" t="s">
        <v>713</v>
      </c>
      <c r="C262" s="16" t="s">
        <v>714</v>
      </c>
      <c r="D262" s="16" t="s">
        <v>691</v>
      </c>
      <c r="F262" s="11" t="str">
        <f t="shared" si="39"/>
        <v>け０８</v>
      </c>
      <c r="G262" s="16" t="str">
        <f t="shared" si="38"/>
        <v>川上政治</v>
      </c>
      <c r="H262" s="20" t="s">
        <v>92</v>
      </c>
      <c r="I262" s="20" t="s">
        <v>151</v>
      </c>
      <c r="J262" s="31">
        <v>1970</v>
      </c>
      <c r="K262" s="12">
        <f t="shared" si="40"/>
        <v>47</v>
      </c>
      <c r="L262" s="18" t="str">
        <f t="shared" si="37"/>
        <v>OK</v>
      </c>
      <c r="M262" s="21" t="s">
        <v>283</v>
      </c>
    </row>
    <row r="263" spans="1:13">
      <c r="A263" s="16" t="s">
        <v>715</v>
      </c>
      <c r="B263" s="11" t="s">
        <v>716</v>
      </c>
      <c r="C263" s="11" t="s">
        <v>717</v>
      </c>
      <c r="D263" s="11" t="s">
        <v>691</v>
      </c>
      <c r="E263" s="11" t="s">
        <v>514</v>
      </c>
      <c r="F263" s="11" t="str">
        <f t="shared" si="39"/>
        <v>け０９</v>
      </c>
      <c r="G263" s="11" t="str">
        <f t="shared" si="38"/>
        <v>上村悠大</v>
      </c>
      <c r="H263" s="20" t="s">
        <v>92</v>
      </c>
      <c r="I263" s="20" t="s">
        <v>151</v>
      </c>
      <c r="J263" s="12">
        <v>2001</v>
      </c>
      <c r="K263" s="12">
        <f t="shared" si="40"/>
        <v>16</v>
      </c>
      <c r="L263" s="18" t="str">
        <f t="shared" si="37"/>
        <v>OK</v>
      </c>
      <c r="M263" s="11" t="s">
        <v>152</v>
      </c>
    </row>
    <row r="264" spans="1:13">
      <c r="A264" s="16" t="s">
        <v>718</v>
      </c>
      <c r="B264" s="11" t="s">
        <v>716</v>
      </c>
      <c r="C264" s="11" t="s">
        <v>719</v>
      </c>
      <c r="D264" s="16" t="s">
        <v>691</v>
      </c>
      <c r="F264" s="11" t="str">
        <f t="shared" si="39"/>
        <v>け１０</v>
      </c>
      <c r="G264" s="11" t="str">
        <f t="shared" si="38"/>
        <v>上村　武</v>
      </c>
      <c r="H264" s="20" t="s">
        <v>92</v>
      </c>
      <c r="I264" s="20" t="s">
        <v>151</v>
      </c>
      <c r="J264" s="12">
        <v>1978</v>
      </c>
      <c r="K264" s="12">
        <f t="shared" si="40"/>
        <v>39</v>
      </c>
      <c r="L264" s="18" t="str">
        <f t="shared" si="37"/>
        <v>OK</v>
      </c>
      <c r="M264" s="11" t="s">
        <v>152</v>
      </c>
    </row>
    <row r="265" spans="1:13">
      <c r="A265" s="16" t="s">
        <v>720</v>
      </c>
      <c r="B265" s="57" t="s">
        <v>713</v>
      </c>
      <c r="C265" s="57" t="s">
        <v>721</v>
      </c>
      <c r="D265" s="11" t="s">
        <v>691</v>
      </c>
      <c r="E265" s="11" t="s">
        <v>514</v>
      </c>
      <c r="F265" s="11" t="str">
        <f t="shared" si="39"/>
        <v>け１１</v>
      </c>
      <c r="G265" s="11" t="str">
        <f t="shared" si="38"/>
        <v>川上悠作</v>
      </c>
      <c r="H265" s="20" t="s">
        <v>92</v>
      </c>
      <c r="I265" s="20" t="s">
        <v>151</v>
      </c>
      <c r="J265" s="31">
        <v>2000</v>
      </c>
      <c r="K265" s="12">
        <f t="shared" si="40"/>
        <v>17</v>
      </c>
      <c r="L265" s="18" t="str">
        <f t="shared" si="37"/>
        <v>OK</v>
      </c>
      <c r="M265" s="21" t="s">
        <v>283</v>
      </c>
    </row>
    <row r="266" spans="1:13">
      <c r="A266" s="16" t="s">
        <v>722</v>
      </c>
      <c r="B266" s="16" t="s">
        <v>723</v>
      </c>
      <c r="C266" s="16" t="s">
        <v>724</v>
      </c>
      <c r="D266" s="11" t="s">
        <v>691</v>
      </c>
      <c r="F266" s="11" t="str">
        <f t="shared" si="39"/>
        <v>け１２</v>
      </c>
      <c r="G266" s="11" t="str">
        <f t="shared" si="38"/>
        <v>川並和之</v>
      </c>
      <c r="H266" s="20" t="s">
        <v>92</v>
      </c>
      <c r="I266" s="20" t="s">
        <v>151</v>
      </c>
      <c r="J266" s="31">
        <v>1959</v>
      </c>
      <c r="K266" s="12">
        <f t="shared" si="40"/>
        <v>58</v>
      </c>
      <c r="L266" s="18" t="str">
        <f t="shared" si="37"/>
        <v>OK</v>
      </c>
      <c r="M266" s="21" t="s">
        <v>283</v>
      </c>
    </row>
    <row r="267" spans="1:13">
      <c r="A267" s="16" t="s">
        <v>725</v>
      </c>
      <c r="B267" s="11" t="s">
        <v>248</v>
      </c>
      <c r="C267" s="11" t="s">
        <v>726</v>
      </c>
      <c r="D267" s="16" t="s">
        <v>691</v>
      </c>
      <c r="F267" s="11" t="str">
        <f t="shared" si="39"/>
        <v>け１３</v>
      </c>
      <c r="G267" s="11" t="str">
        <f t="shared" si="38"/>
        <v>木村　誠</v>
      </c>
      <c r="H267" s="20" t="s">
        <v>92</v>
      </c>
      <c r="I267" s="20" t="s">
        <v>151</v>
      </c>
      <c r="J267" s="12">
        <v>1968</v>
      </c>
      <c r="K267" s="12">
        <f t="shared" si="40"/>
        <v>49</v>
      </c>
      <c r="L267" s="18" t="str">
        <f t="shared" si="37"/>
        <v>OK</v>
      </c>
      <c r="M267" s="11" t="s">
        <v>159</v>
      </c>
    </row>
    <row r="268" spans="1:13">
      <c r="A268" s="16" t="s">
        <v>727</v>
      </c>
      <c r="B268" s="16" t="s">
        <v>728</v>
      </c>
      <c r="C268" s="16" t="s">
        <v>729</v>
      </c>
      <c r="D268" s="11" t="s">
        <v>691</v>
      </c>
      <c r="F268" s="11" t="str">
        <f t="shared" si="39"/>
        <v>け１４</v>
      </c>
      <c r="G268" s="11" t="str">
        <f t="shared" si="38"/>
        <v>菊居龍之介</v>
      </c>
      <c r="H268" s="20" t="s">
        <v>92</v>
      </c>
      <c r="I268" s="20" t="s">
        <v>151</v>
      </c>
      <c r="J268" s="31">
        <v>1997</v>
      </c>
      <c r="K268" s="12">
        <f t="shared" si="40"/>
        <v>20</v>
      </c>
      <c r="L268" s="18" t="str">
        <f t="shared" si="37"/>
        <v>OK</v>
      </c>
      <c r="M268" s="11" t="s">
        <v>183</v>
      </c>
    </row>
    <row r="269" spans="1:13">
      <c r="A269" s="16" t="s">
        <v>730</v>
      </c>
      <c r="B269" s="16" t="s">
        <v>248</v>
      </c>
      <c r="C269" s="16" t="s">
        <v>731</v>
      </c>
      <c r="D269" s="11" t="s">
        <v>691</v>
      </c>
      <c r="F269" s="11" t="str">
        <f t="shared" si="39"/>
        <v>け１５</v>
      </c>
      <c r="G269" s="11" t="str">
        <f t="shared" si="38"/>
        <v>木村善和</v>
      </c>
      <c r="H269" s="20" t="s">
        <v>92</v>
      </c>
      <c r="I269" s="20" t="s">
        <v>151</v>
      </c>
      <c r="J269" s="31">
        <v>1962</v>
      </c>
      <c r="K269" s="12">
        <f t="shared" si="40"/>
        <v>55</v>
      </c>
      <c r="L269" s="18" t="str">
        <f t="shared" si="37"/>
        <v>OK</v>
      </c>
      <c r="M269" s="11" t="s">
        <v>732</v>
      </c>
    </row>
    <row r="270" spans="1:13">
      <c r="A270" s="16" t="s">
        <v>733</v>
      </c>
      <c r="B270" s="16" t="s">
        <v>451</v>
      </c>
      <c r="C270" s="16" t="s">
        <v>734</v>
      </c>
      <c r="D270" s="11" t="s">
        <v>691</v>
      </c>
      <c r="F270" s="11" t="str">
        <f t="shared" si="39"/>
        <v>け１６</v>
      </c>
      <c r="G270" s="11" t="str">
        <f t="shared" si="38"/>
        <v>竹村　治</v>
      </c>
      <c r="H270" s="20" t="s">
        <v>92</v>
      </c>
      <c r="I270" s="20" t="s">
        <v>151</v>
      </c>
      <c r="J270" s="31">
        <v>1961</v>
      </c>
      <c r="K270" s="12">
        <f t="shared" si="40"/>
        <v>56</v>
      </c>
      <c r="L270" s="18" t="str">
        <f t="shared" si="37"/>
        <v>OK</v>
      </c>
      <c r="M270" s="11" t="s">
        <v>735</v>
      </c>
    </row>
    <row r="271" spans="1:13">
      <c r="A271" s="16" t="s">
        <v>736</v>
      </c>
      <c r="B271" s="11" t="s">
        <v>24</v>
      </c>
      <c r="C271" s="11" t="s">
        <v>737</v>
      </c>
      <c r="D271" s="16" t="s">
        <v>691</v>
      </c>
      <c r="F271" s="11" t="str">
        <f t="shared" si="39"/>
        <v>け１７</v>
      </c>
      <c r="G271" s="16" t="str">
        <f t="shared" si="38"/>
        <v>田中　淳</v>
      </c>
      <c r="H271" s="20" t="s">
        <v>92</v>
      </c>
      <c r="I271" s="20" t="s">
        <v>151</v>
      </c>
      <c r="J271" s="12">
        <v>1989</v>
      </c>
      <c r="K271" s="12">
        <f t="shared" si="40"/>
        <v>28</v>
      </c>
      <c r="L271" s="18" t="str">
        <f t="shared" si="37"/>
        <v>OK</v>
      </c>
      <c r="M271" s="21" t="s">
        <v>283</v>
      </c>
    </row>
    <row r="272" spans="1:13">
      <c r="A272" s="16" t="s">
        <v>738</v>
      </c>
      <c r="B272" s="16" t="s">
        <v>596</v>
      </c>
      <c r="C272" s="16" t="s">
        <v>739</v>
      </c>
      <c r="D272" s="11" t="s">
        <v>691</v>
      </c>
      <c r="F272" s="11" t="str">
        <f t="shared" si="39"/>
        <v>け１８</v>
      </c>
      <c r="G272" s="11" t="str">
        <f t="shared" si="38"/>
        <v>坪田真嘉</v>
      </c>
      <c r="H272" s="20" t="s">
        <v>92</v>
      </c>
      <c r="I272" s="20" t="s">
        <v>151</v>
      </c>
      <c r="J272" s="31">
        <v>1976</v>
      </c>
      <c r="K272" s="12">
        <f t="shared" si="40"/>
        <v>41</v>
      </c>
      <c r="L272" s="18" t="str">
        <f t="shared" si="37"/>
        <v>OK</v>
      </c>
      <c r="M272" s="21" t="s">
        <v>283</v>
      </c>
    </row>
    <row r="273" spans="1:13">
      <c r="A273" s="16" t="s">
        <v>740</v>
      </c>
      <c r="B273" s="16" t="s">
        <v>741</v>
      </c>
      <c r="C273" s="16" t="s">
        <v>742</v>
      </c>
      <c r="D273" s="11" t="s">
        <v>691</v>
      </c>
      <c r="F273" s="11" t="str">
        <f t="shared" si="39"/>
        <v>け１９</v>
      </c>
      <c r="G273" s="11" t="str">
        <f t="shared" si="38"/>
        <v>永里裕次</v>
      </c>
      <c r="H273" s="20" t="s">
        <v>92</v>
      </c>
      <c r="I273" s="20" t="s">
        <v>151</v>
      </c>
      <c r="J273" s="31">
        <v>1979</v>
      </c>
      <c r="K273" s="12">
        <f t="shared" si="40"/>
        <v>38</v>
      </c>
      <c r="L273" s="18" t="str">
        <f t="shared" si="37"/>
        <v>OK</v>
      </c>
      <c r="M273" s="11" t="s">
        <v>743</v>
      </c>
    </row>
    <row r="274" spans="1:13">
      <c r="A274" s="16" t="s">
        <v>744</v>
      </c>
      <c r="B274" s="16" t="s">
        <v>745</v>
      </c>
      <c r="C274" s="16" t="s">
        <v>746</v>
      </c>
      <c r="D274" s="16" t="s">
        <v>691</v>
      </c>
      <c r="E274" s="16"/>
      <c r="F274" s="11" t="str">
        <f t="shared" si="39"/>
        <v>け２０</v>
      </c>
      <c r="G274" s="16" t="str">
        <f t="shared" si="38"/>
        <v>中西勇夫</v>
      </c>
      <c r="H274" s="20" t="s">
        <v>92</v>
      </c>
      <c r="I274" s="20" t="s">
        <v>151</v>
      </c>
      <c r="J274" s="31">
        <v>1986</v>
      </c>
      <c r="K274" s="12">
        <f t="shared" si="40"/>
        <v>31</v>
      </c>
      <c r="L274" s="18" t="str">
        <f t="shared" si="37"/>
        <v>OK</v>
      </c>
      <c r="M274" s="21" t="s">
        <v>283</v>
      </c>
    </row>
    <row r="275" spans="1:13">
      <c r="A275" s="16" t="s">
        <v>747</v>
      </c>
      <c r="B275" s="11" t="s">
        <v>745</v>
      </c>
      <c r="C275" s="11" t="s">
        <v>748</v>
      </c>
      <c r="D275" s="16" t="s">
        <v>691</v>
      </c>
      <c r="F275" s="11" t="str">
        <f t="shared" si="39"/>
        <v>け２１</v>
      </c>
      <c r="G275" s="11" t="str">
        <f t="shared" si="38"/>
        <v>中西泰輝</v>
      </c>
      <c r="H275" s="20" t="s">
        <v>92</v>
      </c>
      <c r="I275" s="20" t="s">
        <v>151</v>
      </c>
      <c r="J275" s="12">
        <v>1992</v>
      </c>
      <c r="K275" s="12">
        <f t="shared" si="40"/>
        <v>25</v>
      </c>
      <c r="L275" s="18" t="str">
        <f t="shared" si="37"/>
        <v>OK</v>
      </c>
      <c r="M275" s="11" t="s">
        <v>260</v>
      </c>
    </row>
    <row r="276" spans="1:13">
      <c r="A276" s="16" t="s">
        <v>749</v>
      </c>
      <c r="B276" s="16" t="s">
        <v>164</v>
      </c>
      <c r="C276" s="16" t="s">
        <v>750</v>
      </c>
      <c r="D276" s="11" t="s">
        <v>691</v>
      </c>
      <c r="F276" s="11" t="str">
        <f t="shared" si="39"/>
        <v>け２２</v>
      </c>
      <c r="G276" s="11" t="str">
        <f t="shared" si="38"/>
        <v>中村喜彦</v>
      </c>
      <c r="H276" s="20" t="s">
        <v>92</v>
      </c>
      <c r="I276" s="20" t="s">
        <v>151</v>
      </c>
      <c r="J276" s="31">
        <v>1957</v>
      </c>
      <c r="K276" s="12">
        <f t="shared" si="40"/>
        <v>60</v>
      </c>
      <c r="L276" s="18" t="str">
        <f t="shared" si="37"/>
        <v>OK</v>
      </c>
      <c r="M276" s="21" t="s">
        <v>283</v>
      </c>
    </row>
    <row r="277" spans="1:13">
      <c r="A277" s="16" t="s">
        <v>751</v>
      </c>
      <c r="B277" s="16" t="s">
        <v>164</v>
      </c>
      <c r="C277" s="16" t="s">
        <v>752</v>
      </c>
      <c r="D277" s="11" t="s">
        <v>691</v>
      </c>
      <c r="F277" s="11" t="str">
        <f t="shared" si="39"/>
        <v>け２３</v>
      </c>
      <c r="G277" s="11" t="str">
        <f t="shared" si="38"/>
        <v>中村浩之</v>
      </c>
      <c r="H277" s="20" t="s">
        <v>92</v>
      </c>
      <c r="I277" s="20" t="s">
        <v>151</v>
      </c>
      <c r="J277" s="31">
        <v>1981</v>
      </c>
      <c r="K277" s="12">
        <f t="shared" si="40"/>
        <v>36</v>
      </c>
      <c r="L277" s="18" t="str">
        <f t="shared" si="37"/>
        <v>OK</v>
      </c>
      <c r="M277" s="21" t="s">
        <v>283</v>
      </c>
    </row>
    <row r="278" spans="1:13">
      <c r="A278" s="16" t="s">
        <v>753</v>
      </c>
      <c r="B278" s="11" t="s">
        <v>288</v>
      </c>
      <c r="C278" s="11" t="s">
        <v>754</v>
      </c>
      <c r="D278" s="16" t="s">
        <v>691</v>
      </c>
      <c r="F278" s="11" t="str">
        <f t="shared" si="39"/>
        <v>け２４</v>
      </c>
      <c r="G278" s="11" t="str">
        <f t="shared" si="38"/>
        <v>西田和教</v>
      </c>
      <c r="H278" s="20" t="s">
        <v>92</v>
      </c>
      <c r="I278" s="20" t="s">
        <v>151</v>
      </c>
      <c r="J278" s="12">
        <v>1961</v>
      </c>
      <c r="K278" s="12">
        <f t="shared" si="40"/>
        <v>56</v>
      </c>
      <c r="L278" s="18" t="str">
        <f t="shared" si="37"/>
        <v>OK</v>
      </c>
      <c r="M278" s="11" t="s">
        <v>152</v>
      </c>
    </row>
    <row r="279" spans="1:13">
      <c r="A279" s="16" t="s">
        <v>755</v>
      </c>
      <c r="B279" s="11" t="s">
        <v>185</v>
      </c>
      <c r="C279" s="11" t="s">
        <v>756</v>
      </c>
      <c r="D279" s="16" t="s">
        <v>691</v>
      </c>
      <c r="F279" s="11" t="str">
        <f t="shared" si="39"/>
        <v>け２５</v>
      </c>
      <c r="G279" s="11" t="str">
        <f t="shared" si="38"/>
        <v>宮村知宏</v>
      </c>
      <c r="H279" s="20" t="s">
        <v>92</v>
      </c>
      <c r="I279" s="20" t="s">
        <v>151</v>
      </c>
      <c r="J279" s="12">
        <v>1971</v>
      </c>
      <c r="K279" s="12">
        <f t="shared" si="40"/>
        <v>46</v>
      </c>
      <c r="L279" s="18" t="str">
        <f t="shared" si="37"/>
        <v>OK</v>
      </c>
      <c r="M279" s="11" t="s">
        <v>183</v>
      </c>
    </row>
    <row r="280" spans="1:13">
      <c r="A280" s="16" t="s">
        <v>757</v>
      </c>
      <c r="B280" s="16" t="s">
        <v>758</v>
      </c>
      <c r="C280" s="16" t="s">
        <v>759</v>
      </c>
      <c r="D280" s="11" t="s">
        <v>691</v>
      </c>
      <c r="F280" s="11" t="str">
        <f t="shared" si="39"/>
        <v>け２６</v>
      </c>
      <c r="G280" s="11" t="str">
        <f t="shared" si="38"/>
        <v>宮嶋利行</v>
      </c>
      <c r="H280" s="20" t="s">
        <v>92</v>
      </c>
      <c r="I280" s="20" t="s">
        <v>151</v>
      </c>
      <c r="J280" s="31">
        <v>1961</v>
      </c>
      <c r="K280" s="12">
        <f t="shared" si="40"/>
        <v>56</v>
      </c>
      <c r="L280" s="18" t="str">
        <f t="shared" si="37"/>
        <v>OK</v>
      </c>
      <c r="M280" s="11" t="s">
        <v>183</v>
      </c>
    </row>
    <row r="281" spans="1:13">
      <c r="A281" s="16" t="s">
        <v>760</v>
      </c>
      <c r="B281" s="16" t="s">
        <v>761</v>
      </c>
      <c r="C281" s="16" t="s">
        <v>762</v>
      </c>
      <c r="D281" s="11" t="s">
        <v>691</v>
      </c>
      <c r="F281" s="11" t="str">
        <f t="shared" si="39"/>
        <v>け２７</v>
      </c>
      <c r="G281" s="11" t="str">
        <f t="shared" si="38"/>
        <v>山口直彦</v>
      </c>
      <c r="H281" s="20" t="s">
        <v>92</v>
      </c>
      <c r="I281" s="20" t="s">
        <v>151</v>
      </c>
      <c r="J281" s="31">
        <v>1986</v>
      </c>
      <c r="K281" s="12">
        <f t="shared" si="40"/>
        <v>31</v>
      </c>
      <c r="L281" s="18" t="str">
        <f t="shared" si="37"/>
        <v>OK</v>
      </c>
      <c r="M281" s="21" t="s">
        <v>283</v>
      </c>
    </row>
    <row r="282" spans="1:13">
      <c r="A282" s="16" t="s">
        <v>763</v>
      </c>
      <c r="B282" s="16" t="s">
        <v>761</v>
      </c>
      <c r="C282" s="16" t="s">
        <v>764</v>
      </c>
      <c r="D282" s="11" t="s">
        <v>691</v>
      </c>
      <c r="F282" s="11" t="str">
        <f t="shared" si="39"/>
        <v>け２８</v>
      </c>
      <c r="G282" s="11" t="str">
        <f t="shared" si="38"/>
        <v>山口真彦</v>
      </c>
      <c r="H282" s="20" t="s">
        <v>92</v>
      </c>
      <c r="I282" s="20" t="s">
        <v>151</v>
      </c>
      <c r="J282" s="31">
        <v>1988</v>
      </c>
      <c r="K282" s="12">
        <f t="shared" si="40"/>
        <v>29</v>
      </c>
      <c r="L282" s="18" t="str">
        <f t="shared" si="37"/>
        <v>OK</v>
      </c>
      <c r="M282" s="21" t="s">
        <v>283</v>
      </c>
    </row>
    <row r="283" spans="1:13">
      <c r="A283" s="16" t="s">
        <v>765</v>
      </c>
      <c r="B283" s="11" t="s">
        <v>761</v>
      </c>
      <c r="C283" s="11" t="s">
        <v>603</v>
      </c>
      <c r="D283" s="16" t="s">
        <v>691</v>
      </c>
      <c r="F283" s="11" t="str">
        <f t="shared" si="39"/>
        <v>け２９</v>
      </c>
      <c r="G283" s="11" t="str">
        <f t="shared" si="38"/>
        <v>山口達也</v>
      </c>
      <c r="H283" s="20" t="s">
        <v>92</v>
      </c>
      <c r="I283" s="20" t="s">
        <v>151</v>
      </c>
      <c r="J283" s="12">
        <v>1999</v>
      </c>
      <c r="K283" s="12">
        <f t="shared" si="40"/>
        <v>18</v>
      </c>
      <c r="L283" s="18" t="str">
        <f t="shared" si="37"/>
        <v>OK</v>
      </c>
      <c r="M283" s="21" t="s">
        <v>283</v>
      </c>
    </row>
    <row r="284" spans="1:13">
      <c r="A284" s="16" t="s">
        <v>766</v>
      </c>
      <c r="B284" s="11" t="s">
        <v>767</v>
      </c>
      <c r="C284" s="11" t="s">
        <v>768</v>
      </c>
      <c r="D284" s="16" t="s">
        <v>691</v>
      </c>
      <c r="F284" s="11" t="str">
        <f t="shared" si="39"/>
        <v>け３０</v>
      </c>
      <c r="G284" s="11" t="str">
        <f t="shared" si="38"/>
        <v>吉野淳也</v>
      </c>
      <c r="H284" s="20" t="s">
        <v>92</v>
      </c>
      <c r="I284" s="20" t="s">
        <v>151</v>
      </c>
      <c r="J284" s="12">
        <v>1990</v>
      </c>
      <c r="K284" s="12">
        <f t="shared" si="40"/>
        <v>27</v>
      </c>
      <c r="L284" s="18" t="str">
        <f t="shared" si="37"/>
        <v>OK</v>
      </c>
      <c r="M284" s="11" t="s">
        <v>260</v>
      </c>
    </row>
    <row r="285" spans="1:13">
      <c r="A285" s="16" t="s">
        <v>769</v>
      </c>
      <c r="B285" s="21" t="s">
        <v>770</v>
      </c>
      <c r="C285" s="21" t="s">
        <v>771</v>
      </c>
      <c r="D285" s="11" t="s">
        <v>691</v>
      </c>
      <c r="F285" s="11" t="str">
        <f t="shared" si="39"/>
        <v>け３１</v>
      </c>
      <c r="G285" s="16" t="str">
        <f t="shared" si="38"/>
        <v>石原はる美</v>
      </c>
      <c r="H285" s="20" t="s">
        <v>92</v>
      </c>
      <c r="I285" s="32" t="s">
        <v>175</v>
      </c>
      <c r="J285" s="31">
        <v>1964</v>
      </c>
      <c r="K285" s="12">
        <f t="shared" si="40"/>
        <v>53</v>
      </c>
      <c r="L285" s="18" t="str">
        <f t="shared" si="37"/>
        <v>OK</v>
      </c>
      <c r="M285" s="21" t="s">
        <v>283</v>
      </c>
    </row>
    <row r="286" spans="1:13">
      <c r="A286" s="16" t="s">
        <v>772</v>
      </c>
      <c r="B286" s="21" t="s">
        <v>773</v>
      </c>
      <c r="C286" s="21" t="s">
        <v>774</v>
      </c>
      <c r="D286" s="16" t="s">
        <v>691</v>
      </c>
      <c r="F286" s="11" t="str">
        <f t="shared" si="39"/>
        <v>け３２</v>
      </c>
      <c r="G286" s="11" t="str">
        <f t="shared" si="38"/>
        <v>池尻陽香</v>
      </c>
      <c r="H286" s="20" t="s">
        <v>92</v>
      </c>
      <c r="I286" s="79" t="s">
        <v>175</v>
      </c>
      <c r="J286" s="12">
        <v>1994</v>
      </c>
      <c r="K286" s="12">
        <f t="shared" si="40"/>
        <v>23</v>
      </c>
      <c r="L286" s="18" t="str">
        <f t="shared" si="37"/>
        <v>OK</v>
      </c>
      <c r="M286" s="11" t="s">
        <v>260</v>
      </c>
    </row>
    <row r="287" spans="1:13">
      <c r="A287" s="16" t="s">
        <v>775</v>
      </c>
      <c r="B287" s="21" t="s">
        <v>773</v>
      </c>
      <c r="C287" s="21" t="s">
        <v>776</v>
      </c>
      <c r="D287" s="16" t="s">
        <v>691</v>
      </c>
      <c r="F287" s="11" t="str">
        <f t="shared" si="39"/>
        <v>け３３</v>
      </c>
      <c r="G287" s="11" t="str">
        <f t="shared" si="38"/>
        <v>池尻姫欧</v>
      </c>
      <c r="H287" s="20" t="s">
        <v>92</v>
      </c>
      <c r="I287" s="79" t="s">
        <v>175</v>
      </c>
      <c r="J287" s="12">
        <v>1990</v>
      </c>
      <c r="K287" s="12">
        <f t="shared" si="40"/>
        <v>27</v>
      </c>
      <c r="L287" s="18" t="str">
        <f t="shared" si="37"/>
        <v>OK</v>
      </c>
      <c r="M287" s="11" t="s">
        <v>260</v>
      </c>
    </row>
    <row r="288" spans="1:13">
      <c r="A288" s="16" t="s">
        <v>777</v>
      </c>
      <c r="B288" s="21" t="s">
        <v>778</v>
      </c>
      <c r="C288" s="21" t="s">
        <v>779</v>
      </c>
      <c r="D288" s="16" t="s">
        <v>691</v>
      </c>
      <c r="F288" s="11" t="str">
        <f t="shared" si="39"/>
        <v>け３４</v>
      </c>
      <c r="G288" s="11" t="str">
        <f t="shared" si="38"/>
        <v>出縄久子</v>
      </c>
      <c r="H288" s="20" t="s">
        <v>92</v>
      </c>
      <c r="I288" s="79" t="s">
        <v>175</v>
      </c>
      <c r="J288" s="12">
        <v>1966</v>
      </c>
      <c r="K288" s="12">
        <f t="shared" si="40"/>
        <v>51</v>
      </c>
      <c r="L288" s="18" t="str">
        <f t="shared" si="37"/>
        <v>OK</v>
      </c>
      <c r="M288" s="11" t="s">
        <v>169</v>
      </c>
    </row>
    <row r="289" spans="1:13">
      <c r="A289" s="16" t="s">
        <v>780</v>
      </c>
      <c r="B289" s="21" t="s">
        <v>708</v>
      </c>
      <c r="C289" s="21" t="s">
        <v>781</v>
      </c>
      <c r="D289" s="11" t="s">
        <v>691</v>
      </c>
      <c r="F289" s="11" t="str">
        <f t="shared" si="39"/>
        <v>け３５</v>
      </c>
      <c r="G289" s="16" t="str">
        <f t="shared" si="38"/>
        <v>小笠原容子</v>
      </c>
      <c r="H289" s="20" t="s">
        <v>92</v>
      </c>
      <c r="I289" s="32" t="s">
        <v>175</v>
      </c>
      <c r="J289" s="31">
        <v>1964</v>
      </c>
      <c r="K289" s="12">
        <f t="shared" si="40"/>
        <v>53</v>
      </c>
      <c r="L289" s="18" t="str">
        <f t="shared" si="37"/>
        <v>OK</v>
      </c>
      <c r="M289" s="21" t="s">
        <v>283</v>
      </c>
    </row>
    <row r="290" spans="1:13">
      <c r="A290" s="16" t="s">
        <v>782</v>
      </c>
      <c r="B290" s="21" t="s">
        <v>783</v>
      </c>
      <c r="C290" s="21" t="s">
        <v>784</v>
      </c>
      <c r="D290" s="11" t="s">
        <v>691</v>
      </c>
      <c r="F290" s="11" t="str">
        <f t="shared" si="39"/>
        <v>け３６</v>
      </c>
      <c r="G290" s="16" t="str">
        <f t="shared" si="38"/>
        <v>梶木和子</v>
      </c>
      <c r="H290" s="20" t="s">
        <v>92</v>
      </c>
      <c r="I290" s="32" t="s">
        <v>175</v>
      </c>
      <c r="J290" s="31">
        <v>1960</v>
      </c>
      <c r="K290" s="12">
        <f t="shared" si="40"/>
        <v>57</v>
      </c>
      <c r="L290" s="18" t="str">
        <f t="shared" si="37"/>
        <v>OK</v>
      </c>
      <c r="M290" s="11" t="s">
        <v>152</v>
      </c>
    </row>
    <row r="291" spans="1:13">
      <c r="A291" s="16" t="s">
        <v>785</v>
      </c>
      <c r="B291" s="73" t="s">
        <v>713</v>
      </c>
      <c r="C291" s="73" t="s">
        <v>786</v>
      </c>
      <c r="D291" s="16" t="s">
        <v>691</v>
      </c>
      <c r="E291" s="74"/>
      <c r="F291" s="11" t="str">
        <f t="shared" si="39"/>
        <v>け３７</v>
      </c>
      <c r="G291" s="16" t="str">
        <f t="shared" si="38"/>
        <v>川上美弥子</v>
      </c>
      <c r="H291" s="20" t="s">
        <v>92</v>
      </c>
      <c r="I291" s="79" t="s">
        <v>175</v>
      </c>
      <c r="J291" s="74">
        <v>1971</v>
      </c>
      <c r="K291" s="12">
        <f t="shared" si="40"/>
        <v>46</v>
      </c>
      <c r="L291" s="18" t="str">
        <f t="shared" si="37"/>
        <v>OK</v>
      </c>
      <c r="M291" s="80" t="s">
        <v>283</v>
      </c>
    </row>
    <row r="292" spans="1:13">
      <c r="A292" s="16" t="s">
        <v>787</v>
      </c>
      <c r="B292" s="21" t="s">
        <v>248</v>
      </c>
      <c r="C292" s="21" t="s">
        <v>781</v>
      </c>
      <c r="D292" s="16" t="s">
        <v>691</v>
      </c>
      <c r="F292" s="11" t="str">
        <f t="shared" si="39"/>
        <v>け３８</v>
      </c>
      <c r="G292" s="11" t="str">
        <f t="shared" si="38"/>
        <v>木村容子</v>
      </c>
      <c r="H292" s="20" t="s">
        <v>92</v>
      </c>
      <c r="I292" s="79" t="s">
        <v>175</v>
      </c>
      <c r="J292" s="12">
        <v>1967</v>
      </c>
      <c r="K292" s="12">
        <f t="shared" si="40"/>
        <v>50</v>
      </c>
      <c r="L292" s="18" t="str">
        <f t="shared" si="37"/>
        <v>OK</v>
      </c>
      <c r="M292" s="11" t="s">
        <v>159</v>
      </c>
    </row>
    <row r="293" spans="1:13">
      <c r="A293" s="16" t="s">
        <v>788</v>
      </c>
      <c r="B293" s="21" t="s">
        <v>24</v>
      </c>
      <c r="C293" s="21" t="s">
        <v>789</v>
      </c>
      <c r="D293" s="11" t="s">
        <v>691</v>
      </c>
      <c r="F293" s="11" t="str">
        <f t="shared" si="39"/>
        <v>け３９</v>
      </c>
      <c r="G293" s="16" t="str">
        <f t="shared" si="38"/>
        <v>田中和枝</v>
      </c>
      <c r="H293" s="20" t="s">
        <v>92</v>
      </c>
      <c r="I293" s="32" t="s">
        <v>175</v>
      </c>
      <c r="J293" s="31">
        <v>1965</v>
      </c>
      <c r="K293" s="12">
        <f t="shared" si="40"/>
        <v>52</v>
      </c>
      <c r="L293" s="18" t="str">
        <f t="shared" si="37"/>
        <v>OK</v>
      </c>
      <c r="M293" s="21" t="s">
        <v>283</v>
      </c>
    </row>
    <row r="294" spans="1:13">
      <c r="A294" s="16" t="s">
        <v>790</v>
      </c>
      <c r="B294" s="21" t="s">
        <v>24</v>
      </c>
      <c r="C294" s="21" t="s">
        <v>791</v>
      </c>
      <c r="D294" s="16" t="s">
        <v>691</v>
      </c>
      <c r="F294" s="11" t="str">
        <f t="shared" si="39"/>
        <v>け４０</v>
      </c>
      <c r="G294" s="11" t="str">
        <f t="shared" si="38"/>
        <v>田中有紀</v>
      </c>
      <c r="H294" s="20" t="s">
        <v>92</v>
      </c>
      <c r="I294" s="79" t="s">
        <v>175</v>
      </c>
      <c r="J294" s="12">
        <v>1968</v>
      </c>
      <c r="K294" s="12">
        <f t="shared" si="40"/>
        <v>49</v>
      </c>
      <c r="L294" s="18" t="str">
        <f t="shared" si="37"/>
        <v>OK</v>
      </c>
      <c r="M294" s="11" t="s">
        <v>792</v>
      </c>
    </row>
    <row r="295" spans="1:13">
      <c r="A295" s="16" t="s">
        <v>13</v>
      </c>
      <c r="B295" s="21" t="s">
        <v>793</v>
      </c>
      <c r="C295" s="21" t="s">
        <v>794</v>
      </c>
      <c r="D295" s="11" t="s">
        <v>691</v>
      </c>
      <c r="F295" s="11" t="str">
        <f t="shared" si="39"/>
        <v>け４１</v>
      </c>
      <c r="G295" s="16" t="str">
        <f t="shared" si="38"/>
        <v>永松貴子</v>
      </c>
      <c r="H295" s="20" t="s">
        <v>92</v>
      </c>
      <c r="I295" s="32" t="s">
        <v>175</v>
      </c>
      <c r="J295" s="31">
        <v>1962</v>
      </c>
      <c r="K295" s="12">
        <f t="shared" si="40"/>
        <v>55</v>
      </c>
      <c r="L295" s="18" t="str">
        <f t="shared" si="37"/>
        <v>OK</v>
      </c>
      <c r="M295" s="11" t="s">
        <v>152</v>
      </c>
    </row>
    <row r="296" spans="1:13">
      <c r="A296" s="16" t="s">
        <v>795</v>
      </c>
      <c r="B296" s="21" t="s">
        <v>796</v>
      </c>
      <c r="C296" s="21" t="s">
        <v>797</v>
      </c>
      <c r="D296" s="11" t="s">
        <v>691</v>
      </c>
      <c r="F296" s="11" t="str">
        <f t="shared" si="39"/>
        <v>け４２</v>
      </c>
      <c r="G296" s="16" t="str">
        <f t="shared" si="38"/>
        <v>福永裕美</v>
      </c>
      <c r="H296" s="20" t="s">
        <v>92</v>
      </c>
      <c r="I296" s="32" t="s">
        <v>175</v>
      </c>
      <c r="J296" s="31">
        <v>1963</v>
      </c>
      <c r="K296" s="12">
        <f t="shared" si="40"/>
        <v>54</v>
      </c>
      <c r="L296" s="18" t="str">
        <f t="shared" si="37"/>
        <v>OK</v>
      </c>
      <c r="M296" s="21" t="s">
        <v>283</v>
      </c>
    </row>
    <row r="297" spans="1:13">
      <c r="A297" s="16" t="s">
        <v>798</v>
      </c>
      <c r="B297" s="21" t="s">
        <v>799</v>
      </c>
      <c r="C297" s="21" t="s">
        <v>800</v>
      </c>
      <c r="D297" s="16" t="s">
        <v>691</v>
      </c>
      <c r="F297" s="11" t="str">
        <f t="shared" si="39"/>
        <v>け４３</v>
      </c>
      <c r="G297" s="16" t="str">
        <f t="shared" si="38"/>
        <v>布藤江実子</v>
      </c>
      <c r="H297" s="20" t="s">
        <v>92</v>
      </c>
      <c r="I297" s="32" t="s">
        <v>175</v>
      </c>
      <c r="J297" s="31">
        <v>1965</v>
      </c>
      <c r="K297" s="12">
        <f t="shared" si="40"/>
        <v>52</v>
      </c>
      <c r="L297" s="18" t="str">
        <f t="shared" si="37"/>
        <v>OK</v>
      </c>
      <c r="M297" s="11" t="s">
        <v>152</v>
      </c>
    </row>
    <row r="298" spans="1:13">
      <c r="A298" s="16" t="s">
        <v>801</v>
      </c>
      <c r="B298" s="21" t="s">
        <v>761</v>
      </c>
      <c r="C298" s="21" t="s">
        <v>802</v>
      </c>
      <c r="D298" s="11" t="s">
        <v>691</v>
      </c>
      <c r="F298" s="11" t="str">
        <f t="shared" si="39"/>
        <v>け４４</v>
      </c>
      <c r="G298" s="16" t="str">
        <f t="shared" si="38"/>
        <v>山口美由希</v>
      </c>
      <c r="H298" s="20" t="s">
        <v>92</v>
      </c>
      <c r="I298" s="32" t="s">
        <v>175</v>
      </c>
      <c r="J298" s="12">
        <v>1989</v>
      </c>
      <c r="K298" s="12">
        <f t="shared" si="40"/>
        <v>28</v>
      </c>
      <c r="L298" s="18" t="str">
        <f t="shared" si="37"/>
        <v>OK</v>
      </c>
      <c r="M298" s="21" t="s">
        <v>283</v>
      </c>
    </row>
    <row r="299" spans="1:1">
      <c r="A299" s="75"/>
    </row>
    <row r="300" spans="1:2">
      <c r="A300" s="75"/>
      <c r="B300" s="11" t="str">
        <f>RIGHT(A298,2)</f>
        <v>４４</v>
      </c>
    </row>
    <row r="301" spans="1:1">
      <c r="A301" s="75"/>
    </row>
    <row r="302" spans="1:1">
      <c r="A302" s="76"/>
    </row>
    <row r="303" spans="1:12">
      <c r="A303" s="75"/>
      <c r="B303" s="11" t="s">
        <v>803</v>
      </c>
      <c r="H303" s="20"/>
      <c r="I303" s="20"/>
      <c r="L303" s="18"/>
    </row>
    <row r="304" spans="1:13">
      <c r="A304" s="75"/>
      <c r="B304" s="22" t="s">
        <v>804</v>
      </c>
      <c r="C304" s="22"/>
      <c r="D304" s="22"/>
      <c r="E304"/>
      <c r="G304"/>
      <c r="H304"/>
      <c r="I304"/>
      <c r="J304"/>
      <c r="K304"/>
      <c r="L304" s="18" t="str">
        <f>IF(G304="","",IF(COUNTIF($G$24:$G$559,G304)&gt;1,"2重登録","OK"))</f>
        <v/>
      </c>
      <c r="M304"/>
    </row>
    <row r="305" spans="1:13">
      <c r="A305" s="75"/>
      <c r="B305" s="22"/>
      <c r="C305" s="22"/>
      <c r="D305" s="22"/>
      <c r="E305"/>
      <c r="G305"/>
      <c r="H305"/>
      <c r="I305"/>
      <c r="J305"/>
      <c r="K305"/>
      <c r="L305" s="18" t="str">
        <f>IF(G305="","",IF(COUNTIF($G$24:$G$559,G305)&gt;1,"2重登録","OK"))</f>
        <v/>
      </c>
      <c r="M305"/>
    </row>
    <row r="306" spans="1:14">
      <c r="A306"/>
      <c r="B306" s="13" t="s">
        <v>690</v>
      </c>
      <c r="C306" s="13"/>
      <c r="H306" s="20"/>
      <c r="I306" s="20"/>
      <c r="L306" s="18" t="str">
        <f>IF(G306="","",IF(COUNTIF($G$22:$G$566,G306)&gt;1,"2重登録","OK"))</f>
        <v/>
      </c>
      <c r="N306"/>
    </row>
    <row r="307" spans="2:14">
      <c r="B307" s="13"/>
      <c r="C307" s="13"/>
      <c r="G307" s="11" t="s">
        <v>142</v>
      </c>
      <c r="H307" s="11" t="s">
        <v>143</v>
      </c>
      <c r="I307" s="20"/>
      <c r="L307" s="18"/>
      <c r="N307"/>
    </row>
    <row r="308" spans="2:14">
      <c r="B308" s="57" t="s">
        <v>805</v>
      </c>
      <c r="D308" s="39" t="s">
        <v>145</v>
      </c>
      <c r="G308" s="15">
        <f>COUNTIF($M$310:$M$359,"東近江市")</f>
        <v>16</v>
      </c>
      <c r="H308" s="42">
        <f>(G308/RIGHT(A358,2))</f>
        <v>0.326530612244898</v>
      </c>
      <c r="I308" s="20"/>
      <c r="L308" s="18"/>
      <c r="N308"/>
    </row>
    <row r="309" spans="2:14">
      <c r="B309" s="57" t="s">
        <v>806</v>
      </c>
      <c r="C309" s="57"/>
      <c r="D309" s="42" t="s">
        <v>147</v>
      </c>
      <c r="G309" s="11" t="str">
        <f t="shared" ref="G309:G351" si="41">B309&amp;C309</f>
        <v>村田八日市ＴＣ</v>
      </c>
      <c r="I309" s="20"/>
      <c r="K309" s="30"/>
      <c r="L309" s="18"/>
      <c r="N309"/>
    </row>
    <row r="310" s="9" customFormat="1" spans="1:14">
      <c r="A310" s="77" t="s">
        <v>807</v>
      </c>
      <c r="B310" s="78" t="s">
        <v>808</v>
      </c>
      <c r="C310" s="78" t="s">
        <v>809</v>
      </c>
      <c r="D310" s="57" t="s">
        <v>805</v>
      </c>
      <c r="E310" s="52"/>
      <c r="F310" s="11" t="str">
        <f t="shared" si="39"/>
        <v>む０１</v>
      </c>
      <c r="G310" s="11" t="str">
        <f t="shared" si="41"/>
        <v>安久智之</v>
      </c>
      <c r="H310" s="57" t="s">
        <v>806</v>
      </c>
      <c r="I310" s="52" t="s">
        <v>151</v>
      </c>
      <c r="J310" s="52">
        <v>1982</v>
      </c>
      <c r="K310" s="30">
        <f>IF(J310="","",(2017-J310))</f>
        <v>35</v>
      </c>
      <c r="L310" s="18" t="str">
        <f t="shared" ref="L310:L333" si="42">IF(G310="","",IF(COUNTIF($G$22:$G$657,G310)&gt;1,"2重登録","OK"))</f>
        <v>OK</v>
      </c>
      <c r="M310" s="80" t="s">
        <v>283</v>
      </c>
      <c r="N310"/>
    </row>
    <row r="311" s="9" customFormat="1" spans="1:14">
      <c r="A311" s="77" t="s">
        <v>810</v>
      </c>
      <c r="B311" s="78" t="s">
        <v>811</v>
      </c>
      <c r="C311" s="78" t="s">
        <v>812</v>
      </c>
      <c r="D311" s="57" t="s">
        <v>805</v>
      </c>
      <c r="E311" s="52"/>
      <c r="F311" s="11" t="str">
        <f t="shared" si="39"/>
        <v>む０２</v>
      </c>
      <c r="G311" s="11" t="str">
        <f t="shared" si="41"/>
        <v>稲泉　聡</v>
      </c>
      <c r="H311" s="57" t="s">
        <v>806</v>
      </c>
      <c r="I311" s="52" t="s">
        <v>151</v>
      </c>
      <c r="J311" s="52">
        <v>1967</v>
      </c>
      <c r="K311" s="30">
        <f t="shared" ref="K311:K359" si="43">IF(J311="","",(2017-J311))</f>
        <v>50</v>
      </c>
      <c r="L311" s="18" t="str">
        <f t="shared" si="42"/>
        <v>OK</v>
      </c>
      <c r="M311" s="52" t="s">
        <v>183</v>
      </c>
      <c r="N311"/>
    </row>
    <row r="312" s="9" customFormat="1" spans="1:14">
      <c r="A312" s="77" t="s">
        <v>813</v>
      </c>
      <c r="B312" s="78" t="s">
        <v>814</v>
      </c>
      <c r="C312" s="78" t="s">
        <v>815</v>
      </c>
      <c r="D312" s="57" t="s">
        <v>805</v>
      </c>
      <c r="E312" s="52"/>
      <c r="F312" s="11" t="str">
        <f t="shared" si="39"/>
        <v>む０３</v>
      </c>
      <c r="G312" s="11" t="str">
        <f t="shared" si="41"/>
        <v>岡川謙二</v>
      </c>
      <c r="H312" s="57" t="s">
        <v>806</v>
      </c>
      <c r="I312" s="52" t="s">
        <v>151</v>
      </c>
      <c r="J312" s="52">
        <v>1967</v>
      </c>
      <c r="K312" s="30">
        <f t="shared" si="43"/>
        <v>50</v>
      </c>
      <c r="L312" s="18" t="str">
        <f t="shared" si="42"/>
        <v>OK</v>
      </c>
      <c r="M312" s="52" t="s">
        <v>183</v>
      </c>
      <c r="N312"/>
    </row>
    <row r="313" s="9" customFormat="1" spans="1:14">
      <c r="A313" s="77" t="s">
        <v>816</v>
      </c>
      <c r="B313" s="78" t="s">
        <v>817</v>
      </c>
      <c r="C313" s="78" t="s">
        <v>818</v>
      </c>
      <c r="D313" s="57" t="s">
        <v>805</v>
      </c>
      <c r="E313" s="52"/>
      <c r="F313" s="11" t="str">
        <f t="shared" si="39"/>
        <v>む０４</v>
      </c>
      <c r="G313" s="11" t="str">
        <f t="shared" si="41"/>
        <v>児玉雅弘</v>
      </c>
      <c r="H313" s="57" t="s">
        <v>806</v>
      </c>
      <c r="I313" s="52" t="s">
        <v>151</v>
      </c>
      <c r="J313" s="52">
        <v>1965</v>
      </c>
      <c r="K313" s="30">
        <f t="shared" si="43"/>
        <v>52</v>
      </c>
      <c r="L313" s="18" t="str">
        <f t="shared" si="42"/>
        <v>OK</v>
      </c>
      <c r="M313" s="52" t="s">
        <v>155</v>
      </c>
      <c r="N313"/>
    </row>
    <row r="314" s="9" customFormat="1" spans="1:14">
      <c r="A314" s="77" t="s">
        <v>819</v>
      </c>
      <c r="B314" s="78" t="s">
        <v>820</v>
      </c>
      <c r="C314" s="78" t="s">
        <v>821</v>
      </c>
      <c r="D314" s="57" t="s">
        <v>805</v>
      </c>
      <c r="E314" s="52"/>
      <c r="F314" s="11" t="str">
        <f t="shared" si="39"/>
        <v>む０５</v>
      </c>
      <c r="G314" s="11" t="str">
        <f t="shared" si="41"/>
        <v>徳永 剛</v>
      </c>
      <c r="H314" s="57" t="s">
        <v>806</v>
      </c>
      <c r="I314" s="52" t="s">
        <v>151</v>
      </c>
      <c r="J314" s="52">
        <v>1966</v>
      </c>
      <c r="K314" s="30">
        <f t="shared" si="43"/>
        <v>51</v>
      </c>
      <c r="L314" s="18" t="str">
        <f t="shared" si="42"/>
        <v>OK</v>
      </c>
      <c r="M314" s="81" t="s">
        <v>575</v>
      </c>
      <c r="N314"/>
    </row>
    <row r="315" s="9" customFormat="1" spans="1:14">
      <c r="A315" s="77" t="s">
        <v>10</v>
      </c>
      <c r="B315" s="78" t="s">
        <v>822</v>
      </c>
      <c r="C315" s="78" t="s">
        <v>823</v>
      </c>
      <c r="D315" s="57" t="s">
        <v>805</v>
      </c>
      <c r="E315" s="52"/>
      <c r="F315" s="11" t="str">
        <f t="shared" si="39"/>
        <v>む０６</v>
      </c>
      <c r="G315" s="11" t="str">
        <f t="shared" si="41"/>
        <v>杉山邦夫</v>
      </c>
      <c r="H315" s="57" t="s">
        <v>806</v>
      </c>
      <c r="I315" s="52" t="s">
        <v>151</v>
      </c>
      <c r="J315" s="52">
        <v>1950</v>
      </c>
      <c r="K315" s="30">
        <f t="shared" si="43"/>
        <v>67</v>
      </c>
      <c r="L315" s="18" t="str">
        <f t="shared" si="42"/>
        <v>OK</v>
      </c>
      <c r="M315" s="52" t="s">
        <v>732</v>
      </c>
      <c r="N315"/>
    </row>
    <row r="316" s="9" customFormat="1" spans="1:14">
      <c r="A316" s="77" t="s">
        <v>824</v>
      </c>
      <c r="B316" s="78" t="s">
        <v>825</v>
      </c>
      <c r="C316" s="78" t="s">
        <v>826</v>
      </c>
      <c r="D316" s="57" t="s">
        <v>805</v>
      </c>
      <c r="E316" s="52"/>
      <c r="F316" s="11" t="str">
        <f t="shared" si="39"/>
        <v>む０７</v>
      </c>
      <c r="G316" s="11" t="str">
        <f t="shared" si="41"/>
        <v>杉本龍平</v>
      </c>
      <c r="H316" s="57" t="s">
        <v>806</v>
      </c>
      <c r="I316" s="52" t="s">
        <v>151</v>
      </c>
      <c r="J316" s="52">
        <v>1976</v>
      </c>
      <c r="K316" s="30">
        <f t="shared" si="43"/>
        <v>41</v>
      </c>
      <c r="L316" s="18" t="str">
        <f t="shared" si="42"/>
        <v>OK</v>
      </c>
      <c r="M316" s="52" t="s">
        <v>152</v>
      </c>
      <c r="N316"/>
    </row>
    <row r="317" s="9" customFormat="1" spans="1:14">
      <c r="A317" s="77" t="s">
        <v>827</v>
      </c>
      <c r="B317" s="78" t="s">
        <v>713</v>
      </c>
      <c r="C317" s="78" t="s">
        <v>828</v>
      </c>
      <c r="D317" s="57" t="s">
        <v>805</v>
      </c>
      <c r="E317" s="52"/>
      <c r="F317" s="11" t="str">
        <f t="shared" si="39"/>
        <v>む０８</v>
      </c>
      <c r="G317" s="11" t="str">
        <f t="shared" si="41"/>
        <v>川上英二</v>
      </c>
      <c r="H317" s="57" t="s">
        <v>806</v>
      </c>
      <c r="I317" s="52" t="s">
        <v>151</v>
      </c>
      <c r="J317" s="52">
        <v>1963</v>
      </c>
      <c r="K317" s="30">
        <f t="shared" si="43"/>
        <v>54</v>
      </c>
      <c r="L317" s="18" t="str">
        <f t="shared" si="42"/>
        <v>OK</v>
      </c>
      <c r="M317" s="80" t="s">
        <v>283</v>
      </c>
      <c r="N317"/>
    </row>
    <row r="318" s="9" customFormat="1" spans="1:14">
      <c r="A318" s="77" t="s">
        <v>829</v>
      </c>
      <c r="B318" s="78" t="s">
        <v>830</v>
      </c>
      <c r="C318" s="78" t="s">
        <v>831</v>
      </c>
      <c r="D318" s="57" t="s">
        <v>805</v>
      </c>
      <c r="E318" s="52"/>
      <c r="F318" s="11" t="str">
        <f t="shared" si="39"/>
        <v>む０９</v>
      </c>
      <c r="G318" s="11" t="str">
        <f t="shared" si="41"/>
        <v>泉谷純也</v>
      </c>
      <c r="H318" s="57" t="s">
        <v>806</v>
      </c>
      <c r="I318" s="52" t="s">
        <v>151</v>
      </c>
      <c r="J318" s="52">
        <v>1982</v>
      </c>
      <c r="K318" s="30">
        <f t="shared" si="43"/>
        <v>35</v>
      </c>
      <c r="L318" s="18" t="str">
        <f t="shared" si="42"/>
        <v>OK</v>
      </c>
      <c r="M318" s="80" t="s">
        <v>283</v>
      </c>
      <c r="N318"/>
    </row>
    <row r="319" s="9" customFormat="1" spans="1:14">
      <c r="A319" s="77" t="s">
        <v>832</v>
      </c>
      <c r="B319" s="78" t="s">
        <v>401</v>
      </c>
      <c r="C319" s="78" t="s">
        <v>833</v>
      </c>
      <c r="D319" s="57" t="s">
        <v>805</v>
      </c>
      <c r="E319" s="52"/>
      <c r="F319" s="11" t="str">
        <f t="shared" si="39"/>
        <v>む１０</v>
      </c>
      <c r="G319" s="11" t="str">
        <f t="shared" si="41"/>
        <v>浅田隆昭</v>
      </c>
      <c r="H319" s="57" t="s">
        <v>806</v>
      </c>
      <c r="I319" s="52" t="s">
        <v>151</v>
      </c>
      <c r="J319" s="52">
        <v>1964</v>
      </c>
      <c r="K319" s="30">
        <f t="shared" si="43"/>
        <v>53</v>
      </c>
      <c r="L319" s="18" t="str">
        <f t="shared" si="42"/>
        <v>OK</v>
      </c>
      <c r="M319" s="52" t="s">
        <v>260</v>
      </c>
      <c r="N319"/>
    </row>
    <row r="320" s="9" customFormat="1" spans="1:14">
      <c r="A320" s="77" t="s">
        <v>834</v>
      </c>
      <c r="B320" s="78" t="s">
        <v>65</v>
      </c>
      <c r="C320" s="78" t="s">
        <v>835</v>
      </c>
      <c r="D320" s="57" t="s">
        <v>805</v>
      </c>
      <c r="E320" s="52"/>
      <c r="F320" s="11" t="str">
        <f t="shared" ref="F320:F383" si="44">A320</f>
        <v>む１１</v>
      </c>
      <c r="G320" s="11" t="str">
        <f t="shared" si="41"/>
        <v>前田雅人</v>
      </c>
      <c r="H320" s="57" t="s">
        <v>806</v>
      </c>
      <c r="I320" s="52" t="s">
        <v>151</v>
      </c>
      <c r="J320" s="52">
        <v>1959</v>
      </c>
      <c r="K320" s="30">
        <f t="shared" si="43"/>
        <v>58</v>
      </c>
      <c r="L320" s="18" t="str">
        <f t="shared" si="42"/>
        <v>OK</v>
      </c>
      <c r="M320" s="52" t="s">
        <v>360</v>
      </c>
      <c r="N320"/>
    </row>
    <row r="321" s="9" customFormat="1" spans="1:14">
      <c r="A321" s="77" t="s">
        <v>836</v>
      </c>
      <c r="B321" s="82" t="s">
        <v>218</v>
      </c>
      <c r="C321" s="83" t="s">
        <v>837</v>
      </c>
      <c r="D321" s="57" t="s">
        <v>805</v>
      </c>
      <c r="E321" s="52"/>
      <c r="F321" s="11" t="str">
        <f t="shared" si="44"/>
        <v>む１２</v>
      </c>
      <c r="G321" s="11" t="str">
        <f t="shared" si="41"/>
        <v>土田典人</v>
      </c>
      <c r="H321" s="57" t="s">
        <v>806</v>
      </c>
      <c r="I321" s="52" t="s">
        <v>151</v>
      </c>
      <c r="J321" s="52">
        <v>1964</v>
      </c>
      <c r="K321" s="30">
        <f t="shared" si="43"/>
        <v>53</v>
      </c>
      <c r="L321" s="18" t="str">
        <f t="shared" si="42"/>
        <v>OK</v>
      </c>
      <c r="M321" s="52" t="s">
        <v>152</v>
      </c>
      <c r="N321"/>
    </row>
    <row r="322" s="9" customFormat="1" spans="1:14">
      <c r="A322" s="77" t="s">
        <v>838</v>
      </c>
      <c r="B322" s="78" t="s">
        <v>839</v>
      </c>
      <c r="C322" s="78" t="s">
        <v>840</v>
      </c>
      <c r="D322" s="57" t="s">
        <v>805</v>
      </c>
      <c r="E322" s="52"/>
      <c r="F322" s="11" t="str">
        <f t="shared" si="44"/>
        <v>む１３</v>
      </c>
      <c r="G322" s="11" t="str">
        <f t="shared" si="41"/>
        <v>二ツ井裕也</v>
      </c>
      <c r="H322" s="57" t="s">
        <v>806</v>
      </c>
      <c r="I322" s="52" t="s">
        <v>151</v>
      </c>
      <c r="J322" s="52">
        <v>1990</v>
      </c>
      <c r="K322" s="30">
        <f t="shared" si="43"/>
        <v>27</v>
      </c>
      <c r="L322" s="18" t="str">
        <f t="shared" si="42"/>
        <v>OK</v>
      </c>
      <c r="M322" s="80" t="s">
        <v>283</v>
      </c>
      <c r="N322"/>
    </row>
    <row r="323" s="9" customFormat="1" spans="1:14">
      <c r="A323" s="77" t="s">
        <v>841</v>
      </c>
      <c r="B323" s="78" t="s">
        <v>842</v>
      </c>
      <c r="C323" s="78" t="s">
        <v>843</v>
      </c>
      <c r="D323" s="57" t="s">
        <v>805</v>
      </c>
      <c r="E323" s="52"/>
      <c r="F323" s="11" t="str">
        <f t="shared" si="44"/>
        <v>む１４</v>
      </c>
      <c r="G323" s="11" t="str">
        <f t="shared" si="41"/>
        <v>森永洋介</v>
      </c>
      <c r="H323" s="57" t="s">
        <v>806</v>
      </c>
      <c r="I323" s="52" t="s">
        <v>151</v>
      </c>
      <c r="J323" s="52">
        <v>1989</v>
      </c>
      <c r="K323" s="30">
        <f t="shared" si="43"/>
        <v>28</v>
      </c>
      <c r="L323" s="18" t="str">
        <f t="shared" si="42"/>
        <v>OK</v>
      </c>
      <c r="M323" s="77" t="s">
        <v>366</v>
      </c>
      <c r="N323"/>
    </row>
    <row r="324" s="9" customFormat="1" spans="1:14">
      <c r="A324" s="77" t="s">
        <v>844</v>
      </c>
      <c r="B324" s="78" t="s">
        <v>845</v>
      </c>
      <c r="C324" s="78" t="s">
        <v>846</v>
      </c>
      <c r="D324" s="57" t="s">
        <v>805</v>
      </c>
      <c r="E324" s="52"/>
      <c r="F324" s="11" t="str">
        <f t="shared" si="44"/>
        <v>む１５</v>
      </c>
      <c r="G324" s="11" t="str">
        <f t="shared" si="41"/>
        <v>冨田哲弥</v>
      </c>
      <c r="H324" s="57" t="s">
        <v>806</v>
      </c>
      <c r="I324" s="52" t="s">
        <v>151</v>
      </c>
      <c r="J324" s="52">
        <v>1966</v>
      </c>
      <c r="K324" s="30">
        <f t="shared" si="43"/>
        <v>51</v>
      </c>
      <c r="L324" s="18" t="str">
        <f t="shared" si="42"/>
        <v>OK</v>
      </c>
      <c r="M324" s="52" t="s">
        <v>575</v>
      </c>
      <c r="N324"/>
    </row>
    <row r="325" s="9" customFormat="1" spans="1:14">
      <c r="A325" s="77" t="s">
        <v>847</v>
      </c>
      <c r="B325" s="78" t="s">
        <v>848</v>
      </c>
      <c r="C325" s="78" t="s">
        <v>849</v>
      </c>
      <c r="D325" s="57" t="s">
        <v>805</v>
      </c>
      <c r="E325" s="52"/>
      <c r="F325" s="11" t="str">
        <f t="shared" si="44"/>
        <v>む１６</v>
      </c>
      <c r="G325" s="11" t="str">
        <f t="shared" si="41"/>
        <v>辰巳悟朗</v>
      </c>
      <c r="H325" s="57" t="s">
        <v>806</v>
      </c>
      <c r="I325" s="52" t="s">
        <v>151</v>
      </c>
      <c r="J325" s="52">
        <v>1974</v>
      </c>
      <c r="K325" s="30">
        <f t="shared" si="43"/>
        <v>43</v>
      </c>
      <c r="L325" s="18" t="str">
        <f t="shared" si="42"/>
        <v>OK</v>
      </c>
      <c r="M325" s="52" t="s">
        <v>183</v>
      </c>
      <c r="N325"/>
    </row>
    <row r="326" s="9" customFormat="1" spans="1:14">
      <c r="A326" s="77" t="s">
        <v>850</v>
      </c>
      <c r="B326" s="73" t="s">
        <v>851</v>
      </c>
      <c r="C326" s="73" t="s">
        <v>852</v>
      </c>
      <c r="D326" s="57" t="s">
        <v>805</v>
      </c>
      <c r="E326" s="52"/>
      <c r="F326" s="11" t="str">
        <f t="shared" si="44"/>
        <v>む１７</v>
      </c>
      <c r="G326" s="16" t="str">
        <f t="shared" si="41"/>
        <v>河野晶子</v>
      </c>
      <c r="H326" s="57" t="s">
        <v>806</v>
      </c>
      <c r="I326" s="79" t="s">
        <v>175</v>
      </c>
      <c r="J326" s="52">
        <v>1970</v>
      </c>
      <c r="K326" s="30">
        <f t="shared" si="43"/>
        <v>47</v>
      </c>
      <c r="L326" s="18" t="str">
        <f t="shared" si="42"/>
        <v>OK</v>
      </c>
      <c r="M326" s="52" t="s">
        <v>183</v>
      </c>
      <c r="N326"/>
    </row>
    <row r="327" s="9" customFormat="1" spans="1:14">
      <c r="A327" s="77" t="s">
        <v>853</v>
      </c>
      <c r="B327" s="73" t="s">
        <v>675</v>
      </c>
      <c r="C327" s="73" t="s">
        <v>854</v>
      </c>
      <c r="D327" s="57" t="s">
        <v>805</v>
      </c>
      <c r="E327" s="52"/>
      <c r="F327" s="11" t="str">
        <f t="shared" si="44"/>
        <v>む１８</v>
      </c>
      <c r="G327" s="16" t="str">
        <f t="shared" si="41"/>
        <v>森田恵美</v>
      </c>
      <c r="H327" s="57" t="s">
        <v>806</v>
      </c>
      <c r="I327" s="79" t="s">
        <v>175</v>
      </c>
      <c r="J327" s="52">
        <v>1971</v>
      </c>
      <c r="K327" s="30">
        <f t="shared" si="43"/>
        <v>46</v>
      </c>
      <c r="L327" s="18" t="str">
        <f t="shared" si="42"/>
        <v>OK</v>
      </c>
      <c r="M327" s="80" t="s">
        <v>283</v>
      </c>
      <c r="N327"/>
    </row>
    <row r="328" s="9" customFormat="1" spans="1:14">
      <c r="A328" s="77" t="s">
        <v>855</v>
      </c>
      <c r="B328" s="73" t="s">
        <v>856</v>
      </c>
      <c r="C328" s="73" t="s">
        <v>857</v>
      </c>
      <c r="D328" s="57" t="s">
        <v>805</v>
      </c>
      <c r="E328" s="52"/>
      <c r="F328" s="11" t="str">
        <f t="shared" si="44"/>
        <v>む１９</v>
      </c>
      <c r="G328" s="16" t="str">
        <f t="shared" si="41"/>
        <v>西澤友紀</v>
      </c>
      <c r="H328" s="57" t="s">
        <v>806</v>
      </c>
      <c r="I328" s="79" t="s">
        <v>175</v>
      </c>
      <c r="J328" s="52">
        <v>1975</v>
      </c>
      <c r="K328" s="30">
        <f t="shared" si="43"/>
        <v>42</v>
      </c>
      <c r="L328" s="18" t="str">
        <f t="shared" si="42"/>
        <v>OK</v>
      </c>
      <c r="M328" s="80" t="s">
        <v>283</v>
      </c>
      <c r="N328"/>
    </row>
    <row r="329" s="9" customFormat="1" spans="1:14">
      <c r="A329" s="77" t="s">
        <v>858</v>
      </c>
      <c r="B329" s="73" t="s">
        <v>859</v>
      </c>
      <c r="C329" s="73" t="s">
        <v>252</v>
      </c>
      <c r="D329" s="57" t="s">
        <v>805</v>
      </c>
      <c r="E329" s="52"/>
      <c r="F329" s="11" t="str">
        <f t="shared" si="44"/>
        <v>む２０</v>
      </c>
      <c r="G329" s="16" t="str">
        <f t="shared" si="41"/>
        <v>速水直美</v>
      </c>
      <c r="H329" s="57" t="s">
        <v>806</v>
      </c>
      <c r="I329" s="79" t="s">
        <v>175</v>
      </c>
      <c r="J329" s="52">
        <v>1967</v>
      </c>
      <c r="K329" s="30">
        <f t="shared" si="43"/>
        <v>50</v>
      </c>
      <c r="L329" s="18" t="str">
        <f t="shared" si="42"/>
        <v>OK</v>
      </c>
      <c r="M329" s="80" t="s">
        <v>283</v>
      </c>
      <c r="N329"/>
    </row>
    <row r="330" s="9" customFormat="1" spans="1:14">
      <c r="A330" s="77" t="s">
        <v>860</v>
      </c>
      <c r="B330" s="73" t="s">
        <v>861</v>
      </c>
      <c r="C330" s="73" t="s">
        <v>862</v>
      </c>
      <c r="D330" s="57" t="s">
        <v>805</v>
      </c>
      <c r="E330" s="52"/>
      <c r="F330" s="11" t="str">
        <f t="shared" si="44"/>
        <v>む２１</v>
      </c>
      <c r="G330" s="16" t="str">
        <f t="shared" si="41"/>
        <v>多田麻実</v>
      </c>
      <c r="H330" s="57" t="s">
        <v>806</v>
      </c>
      <c r="I330" s="79" t="s">
        <v>175</v>
      </c>
      <c r="J330" s="52">
        <v>1980</v>
      </c>
      <c r="K330" s="30">
        <f t="shared" si="43"/>
        <v>37</v>
      </c>
      <c r="L330" s="18" t="str">
        <f t="shared" si="42"/>
        <v>OK</v>
      </c>
      <c r="M330" s="52" t="s">
        <v>169</v>
      </c>
      <c r="N330"/>
    </row>
    <row r="331" s="9" customFormat="1" spans="1:14">
      <c r="A331" s="77" t="s">
        <v>863</v>
      </c>
      <c r="B331" s="73" t="s">
        <v>164</v>
      </c>
      <c r="C331" s="73" t="s">
        <v>653</v>
      </c>
      <c r="D331" s="57" t="s">
        <v>805</v>
      </c>
      <c r="E331" s="52"/>
      <c r="F331" s="11" t="str">
        <f t="shared" si="44"/>
        <v>む２２</v>
      </c>
      <c r="G331" s="16" t="str">
        <f t="shared" si="41"/>
        <v>中村純子</v>
      </c>
      <c r="H331" s="57" t="s">
        <v>806</v>
      </c>
      <c r="I331" s="79" t="s">
        <v>175</v>
      </c>
      <c r="J331" s="52">
        <v>1982</v>
      </c>
      <c r="K331" s="30">
        <f t="shared" si="43"/>
        <v>35</v>
      </c>
      <c r="L331" s="18" t="str">
        <f t="shared" si="42"/>
        <v>OK</v>
      </c>
      <c r="M331" s="52" t="s">
        <v>169</v>
      </c>
      <c r="N331"/>
    </row>
    <row r="332" s="9" customFormat="1" spans="1:14">
      <c r="A332" s="77" t="s">
        <v>864</v>
      </c>
      <c r="B332" s="73" t="s">
        <v>865</v>
      </c>
      <c r="C332" s="73" t="s">
        <v>866</v>
      </c>
      <c r="D332" s="57" t="s">
        <v>805</v>
      </c>
      <c r="E332" s="52"/>
      <c r="F332" s="11" t="str">
        <f t="shared" si="44"/>
        <v>む２３</v>
      </c>
      <c r="G332" s="16" t="str">
        <f t="shared" si="41"/>
        <v>堀田明子</v>
      </c>
      <c r="H332" s="57" t="s">
        <v>806</v>
      </c>
      <c r="I332" s="79" t="s">
        <v>175</v>
      </c>
      <c r="J332" s="52">
        <v>1970</v>
      </c>
      <c r="K332" s="30">
        <f t="shared" si="43"/>
        <v>47</v>
      </c>
      <c r="L332" s="18" t="str">
        <f t="shared" si="42"/>
        <v>OK</v>
      </c>
      <c r="M332" s="79" t="s">
        <v>283</v>
      </c>
      <c r="N332"/>
    </row>
    <row r="333" s="9" customFormat="1" spans="1:14">
      <c r="A333" s="77" t="s">
        <v>867</v>
      </c>
      <c r="B333" s="73" t="s">
        <v>868</v>
      </c>
      <c r="C333" s="73" t="s">
        <v>869</v>
      </c>
      <c r="D333" s="57" t="s">
        <v>805</v>
      </c>
      <c r="E333" s="52"/>
      <c r="F333" s="11" t="str">
        <f t="shared" si="44"/>
        <v>む２４</v>
      </c>
      <c r="G333" s="16" t="str">
        <f t="shared" si="41"/>
        <v>大脇和世</v>
      </c>
      <c r="H333" s="57" t="s">
        <v>806</v>
      </c>
      <c r="I333" s="79" t="s">
        <v>175</v>
      </c>
      <c r="J333" s="52">
        <v>1970</v>
      </c>
      <c r="K333" s="30">
        <f t="shared" si="43"/>
        <v>47</v>
      </c>
      <c r="L333" s="18" t="str">
        <f t="shared" si="42"/>
        <v>OK</v>
      </c>
      <c r="M333" s="52" t="s">
        <v>611</v>
      </c>
      <c r="N333"/>
    </row>
    <row r="334" s="9" customFormat="1" spans="1:14">
      <c r="A334" s="77" t="s">
        <v>870</v>
      </c>
      <c r="B334" s="84" t="s">
        <v>871</v>
      </c>
      <c r="C334" s="84" t="s">
        <v>872</v>
      </c>
      <c r="D334" s="57" t="s">
        <v>805</v>
      </c>
      <c r="E334" s="11"/>
      <c r="F334" s="11" t="str">
        <f t="shared" si="44"/>
        <v>む２５</v>
      </c>
      <c r="G334" s="16" t="str">
        <f t="shared" si="41"/>
        <v>後藤圭介</v>
      </c>
      <c r="H334" s="57" t="s">
        <v>806</v>
      </c>
      <c r="I334" s="90" t="s">
        <v>151</v>
      </c>
      <c r="J334" s="81">
        <v>1974</v>
      </c>
      <c r="K334" s="30">
        <f t="shared" si="43"/>
        <v>43</v>
      </c>
      <c r="L334" s="18" t="str">
        <f t="shared" ref="L334:L339" si="45">IF(B334="","",IF(COUNTIF($G$22:$G$657,B334)&gt;1,"2重登録","OK"))</f>
        <v>OK</v>
      </c>
      <c r="M334" s="81" t="s">
        <v>260</v>
      </c>
      <c r="N334"/>
    </row>
    <row r="335" s="9" customFormat="1" spans="1:14">
      <c r="A335" s="77" t="s">
        <v>873</v>
      </c>
      <c r="B335" s="84" t="s">
        <v>606</v>
      </c>
      <c r="C335" s="84" t="s">
        <v>874</v>
      </c>
      <c r="D335" s="57" t="s">
        <v>805</v>
      </c>
      <c r="E335" s="11"/>
      <c r="F335" s="11" t="str">
        <f t="shared" si="44"/>
        <v>む２６</v>
      </c>
      <c r="G335" s="16" t="str">
        <f t="shared" si="41"/>
        <v>長谷川晃平</v>
      </c>
      <c r="H335" s="57" t="s">
        <v>806</v>
      </c>
      <c r="I335" s="90" t="s">
        <v>151</v>
      </c>
      <c r="J335" s="81">
        <v>1968</v>
      </c>
      <c r="K335" s="30">
        <f t="shared" si="43"/>
        <v>49</v>
      </c>
      <c r="L335" s="18" t="str">
        <f t="shared" si="45"/>
        <v>OK</v>
      </c>
      <c r="M335" s="81" t="s">
        <v>360</v>
      </c>
      <c r="N335"/>
    </row>
    <row r="336" s="9" customFormat="1" spans="1:14">
      <c r="A336" s="77" t="s">
        <v>875</v>
      </c>
      <c r="B336" s="84" t="s">
        <v>876</v>
      </c>
      <c r="C336" s="84" t="s">
        <v>877</v>
      </c>
      <c r="D336" s="57" t="s">
        <v>805</v>
      </c>
      <c r="E336" s="11"/>
      <c r="F336" s="11" t="str">
        <f t="shared" si="44"/>
        <v>む２７</v>
      </c>
      <c r="G336" s="16" t="str">
        <f t="shared" si="41"/>
        <v>原田真稔</v>
      </c>
      <c r="H336" s="57" t="s">
        <v>806</v>
      </c>
      <c r="I336" s="90" t="s">
        <v>151</v>
      </c>
      <c r="J336" s="81">
        <v>1974</v>
      </c>
      <c r="K336" s="30">
        <f t="shared" si="43"/>
        <v>43</v>
      </c>
      <c r="L336" s="18" t="str">
        <f t="shared" si="45"/>
        <v>OK</v>
      </c>
      <c r="M336" s="81" t="s">
        <v>575</v>
      </c>
      <c r="N336"/>
    </row>
    <row r="337" customFormat="1" spans="1:13">
      <c r="A337" s="77" t="s">
        <v>878</v>
      </c>
      <c r="B337" s="84" t="s">
        <v>879</v>
      </c>
      <c r="C337" s="84" t="s">
        <v>880</v>
      </c>
      <c r="D337" s="57" t="s">
        <v>805</v>
      </c>
      <c r="E337" s="11"/>
      <c r="F337" s="11" t="str">
        <f t="shared" si="44"/>
        <v>む２８</v>
      </c>
      <c r="G337" s="16" t="str">
        <f t="shared" si="41"/>
        <v>池内伸介</v>
      </c>
      <c r="H337" s="57" t="s">
        <v>806</v>
      </c>
      <c r="I337" s="90" t="s">
        <v>151</v>
      </c>
      <c r="J337" s="81">
        <v>1983</v>
      </c>
      <c r="K337" s="30">
        <f t="shared" si="43"/>
        <v>34</v>
      </c>
      <c r="L337" s="18" t="str">
        <f t="shared" si="45"/>
        <v>OK</v>
      </c>
      <c r="M337" s="81" t="s">
        <v>360</v>
      </c>
    </row>
    <row r="338" s="9" customFormat="1" spans="1:14">
      <c r="A338" s="77" t="s">
        <v>881</v>
      </c>
      <c r="B338" s="84" t="s">
        <v>267</v>
      </c>
      <c r="C338" s="84" t="s">
        <v>882</v>
      </c>
      <c r="D338" s="57" t="s">
        <v>805</v>
      </c>
      <c r="E338" s="11"/>
      <c r="F338" s="11" t="str">
        <f t="shared" si="44"/>
        <v>む２９</v>
      </c>
      <c r="G338" s="16" t="str">
        <f t="shared" si="41"/>
        <v>藤田彰</v>
      </c>
      <c r="H338" s="57" t="s">
        <v>806</v>
      </c>
      <c r="I338" s="90" t="s">
        <v>151</v>
      </c>
      <c r="J338" s="81">
        <v>1981</v>
      </c>
      <c r="K338" s="30">
        <f t="shared" si="43"/>
        <v>36</v>
      </c>
      <c r="L338" s="18" t="str">
        <f t="shared" si="45"/>
        <v>OK</v>
      </c>
      <c r="M338" s="81" t="s">
        <v>360</v>
      </c>
      <c r="N338"/>
    </row>
    <row r="339" s="9" customFormat="1" spans="1:14">
      <c r="A339" s="77" t="s">
        <v>883</v>
      </c>
      <c r="B339" s="84" t="s">
        <v>884</v>
      </c>
      <c r="C339" s="84" t="s">
        <v>885</v>
      </c>
      <c r="D339" s="57" t="s">
        <v>805</v>
      </c>
      <c r="E339" s="11"/>
      <c r="F339" s="11" t="str">
        <f t="shared" si="44"/>
        <v>む３０</v>
      </c>
      <c r="G339" s="16" t="str">
        <f t="shared" si="41"/>
        <v>岩田光央</v>
      </c>
      <c r="H339" s="57" t="s">
        <v>806</v>
      </c>
      <c r="I339" s="90" t="s">
        <v>151</v>
      </c>
      <c r="J339" s="81">
        <v>1985</v>
      </c>
      <c r="K339" s="30">
        <f t="shared" si="43"/>
        <v>32</v>
      </c>
      <c r="L339" s="18" t="str">
        <f t="shared" si="45"/>
        <v>OK</v>
      </c>
      <c r="M339" s="81" t="s">
        <v>159</v>
      </c>
      <c r="N339"/>
    </row>
    <row r="340" spans="1:14">
      <c r="A340" s="77" t="s">
        <v>886</v>
      </c>
      <c r="B340" s="85" t="s">
        <v>887</v>
      </c>
      <c r="C340" s="85" t="s">
        <v>888</v>
      </c>
      <c r="D340" s="57" t="s">
        <v>805</v>
      </c>
      <c r="F340" s="11" t="str">
        <f t="shared" si="44"/>
        <v>む３１</v>
      </c>
      <c r="G340" s="16" t="str">
        <f t="shared" si="41"/>
        <v>三神秀嗣</v>
      </c>
      <c r="H340" s="57" t="s">
        <v>806</v>
      </c>
      <c r="I340" s="90" t="s">
        <v>151</v>
      </c>
      <c r="J340" s="91">
        <v>1982</v>
      </c>
      <c r="K340" s="30">
        <f t="shared" si="43"/>
        <v>35</v>
      </c>
      <c r="L340" s="18" t="str">
        <f>IF(G340="","",IF(COUNTIF($G$22:$G$657,G340)&gt;1,"2重登録","OK"))</f>
        <v>OK</v>
      </c>
      <c r="M340" s="57" t="s">
        <v>575</v>
      </c>
      <c r="N340"/>
    </row>
    <row r="341" spans="1:14">
      <c r="A341" s="77" t="s">
        <v>889</v>
      </c>
      <c r="B341" s="86" t="s">
        <v>161</v>
      </c>
      <c r="C341" s="86" t="s">
        <v>890</v>
      </c>
      <c r="D341" s="57" t="s">
        <v>805</v>
      </c>
      <c r="F341" s="11" t="str">
        <f t="shared" si="44"/>
        <v>む３２</v>
      </c>
      <c r="G341" s="16" t="str">
        <f t="shared" si="41"/>
        <v>佐藤庸子</v>
      </c>
      <c r="H341" s="57" t="s">
        <v>806</v>
      </c>
      <c r="I341" s="55" t="s">
        <v>175</v>
      </c>
      <c r="J341" s="91">
        <v>1978</v>
      </c>
      <c r="K341" s="30">
        <f t="shared" si="43"/>
        <v>39</v>
      </c>
      <c r="L341" s="18" t="str">
        <f>IF(G341="","",IF(COUNTIF($G$22:$G$598,G341)&gt;1,"2重登録","OK"))</f>
        <v>OK</v>
      </c>
      <c r="M341" s="55" t="s">
        <v>283</v>
      </c>
      <c r="N341"/>
    </row>
    <row r="342" spans="1:14">
      <c r="A342" s="77" t="s">
        <v>891</v>
      </c>
      <c r="B342" s="85" t="s">
        <v>658</v>
      </c>
      <c r="C342" s="85" t="s">
        <v>703</v>
      </c>
      <c r="D342" s="57" t="s">
        <v>805</v>
      </c>
      <c r="F342" s="11" t="str">
        <f t="shared" si="44"/>
        <v>む３３</v>
      </c>
      <c r="G342" s="16" t="str">
        <f t="shared" si="41"/>
        <v>遠崎大樹</v>
      </c>
      <c r="H342" s="57" t="s">
        <v>806</v>
      </c>
      <c r="I342" s="57" t="s">
        <v>151</v>
      </c>
      <c r="J342" s="91">
        <v>1985</v>
      </c>
      <c r="K342" s="30">
        <f t="shared" si="43"/>
        <v>32</v>
      </c>
      <c r="L342" s="18" t="str">
        <f t="shared" ref="L342:L354" si="46">IF(G342="","",IF(COUNTIF($G$22:$G$657,G342)&gt;1,"2重登録","OK"))</f>
        <v>OK</v>
      </c>
      <c r="M342" s="57" t="s">
        <v>360</v>
      </c>
      <c r="N342"/>
    </row>
    <row r="343" spans="1:14">
      <c r="A343" s="77" t="s">
        <v>892</v>
      </c>
      <c r="B343" s="86" t="s">
        <v>893</v>
      </c>
      <c r="C343" s="86" t="s">
        <v>894</v>
      </c>
      <c r="D343" s="57" t="s">
        <v>805</v>
      </c>
      <c r="F343" s="11" t="str">
        <f t="shared" si="44"/>
        <v>む３４</v>
      </c>
      <c r="G343" s="16" t="str">
        <f t="shared" si="41"/>
        <v>村田朋子</v>
      </c>
      <c r="H343" s="57" t="s">
        <v>806</v>
      </c>
      <c r="I343" s="55" t="s">
        <v>175</v>
      </c>
      <c r="J343" s="91">
        <v>1959</v>
      </c>
      <c r="K343" s="30">
        <f t="shared" si="43"/>
        <v>58</v>
      </c>
      <c r="L343" s="18" t="str">
        <f t="shared" si="46"/>
        <v>OK</v>
      </c>
      <c r="M343" s="55" t="s">
        <v>283</v>
      </c>
      <c r="N343"/>
    </row>
    <row r="344" spans="1:14">
      <c r="A344" s="77" t="s">
        <v>895</v>
      </c>
      <c r="B344" s="86" t="s">
        <v>822</v>
      </c>
      <c r="C344" s="86" t="s">
        <v>896</v>
      </c>
      <c r="D344" s="57" t="s">
        <v>805</v>
      </c>
      <c r="F344" s="11" t="str">
        <f t="shared" si="44"/>
        <v>む３５</v>
      </c>
      <c r="G344" s="16" t="str">
        <f t="shared" si="41"/>
        <v>杉山あずさ</v>
      </c>
      <c r="H344" s="57" t="s">
        <v>806</v>
      </c>
      <c r="I344" s="55" t="s">
        <v>175</v>
      </c>
      <c r="J344" s="91">
        <v>1978</v>
      </c>
      <c r="K344" s="30">
        <f t="shared" si="43"/>
        <v>39</v>
      </c>
      <c r="L344" s="18" t="str">
        <f t="shared" si="46"/>
        <v>OK</v>
      </c>
      <c r="M344" s="52" t="s">
        <v>732</v>
      </c>
      <c r="N344"/>
    </row>
    <row r="345" spans="1:14">
      <c r="A345" s="77" t="s">
        <v>897</v>
      </c>
      <c r="B345" s="86" t="s">
        <v>522</v>
      </c>
      <c r="C345" s="67" t="s">
        <v>898</v>
      </c>
      <c r="D345" s="57" t="s">
        <v>805</v>
      </c>
      <c r="E345" s="87"/>
      <c r="F345" s="11" t="str">
        <f t="shared" si="44"/>
        <v>む３６</v>
      </c>
      <c r="G345" s="16" t="str">
        <f t="shared" si="41"/>
        <v>西村文代</v>
      </c>
      <c r="H345" s="57" t="s">
        <v>806</v>
      </c>
      <c r="I345" s="55" t="s">
        <v>175</v>
      </c>
      <c r="J345" s="39">
        <v>1964</v>
      </c>
      <c r="K345" s="30">
        <f t="shared" si="43"/>
        <v>53</v>
      </c>
      <c r="L345" s="18" t="str">
        <f t="shared" si="46"/>
        <v>OK</v>
      </c>
      <c r="M345" s="52" t="s">
        <v>152</v>
      </c>
      <c r="N345"/>
    </row>
    <row r="346" spans="1:14">
      <c r="A346" s="77" t="s">
        <v>899</v>
      </c>
      <c r="B346" s="67" t="s">
        <v>893</v>
      </c>
      <c r="C346" s="67" t="s">
        <v>900</v>
      </c>
      <c r="D346" s="57" t="s">
        <v>805</v>
      </c>
      <c r="E346" s="87"/>
      <c r="F346" s="11" t="str">
        <f t="shared" si="44"/>
        <v>む３７</v>
      </c>
      <c r="G346" s="16" t="str">
        <f t="shared" si="41"/>
        <v>村田彩子</v>
      </c>
      <c r="H346" s="57" t="s">
        <v>806</v>
      </c>
      <c r="I346" s="55" t="s">
        <v>175</v>
      </c>
      <c r="J346" s="39">
        <v>1968</v>
      </c>
      <c r="K346" s="30">
        <f t="shared" si="43"/>
        <v>49</v>
      </c>
      <c r="L346" s="39" t="str">
        <f t="shared" si="46"/>
        <v>OK</v>
      </c>
      <c r="M346" s="39" t="s">
        <v>183</v>
      </c>
      <c r="N346"/>
    </row>
    <row r="347" spans="1:14">
      <c r="A347" s="77" t="s">
        <v>901</v>
      </c>
      <c r="B347" s="67" t="s">
        <v>902</v>
      </c>
      <c r="C347" s="86" t="s">
        <v>890</v>
      </c>
      <c r="D347" s="57" t="s">
        <v>805</v>
      </c>
      <c r="E347" s="87"/>
      <c r="F347" s="11" t="str">
        <f t="shared" si="44"/>
        <v>む３８</v>
      </c>
      <c r="G347" s="16" t="str">
        <f t="shared" si="41"/>
        <v>村川庸子</v>
      </c>
      <c r="H347" s="57" t="s">
        <v>806</v>
      </c>
      <c r="I347" s="55" t="s">
        <v>175</v>
      </c>
      <c r="J347" s="39">
        <v>1969</v>
      </c>
      <c r="K347" s="30">
        <f t="shared" si="43"/>
        <v>48</v>
      </c>
      <c r="L347" s="39" t="str">
        <f t="shared" si="46"/>
        <v>OK</v>
      </c>
      <c r="M347" s="39" t="s">
        <v>611</v>
      </c>
      <c r="N347"/>
    </row>
    <row r="348" spans="1:14">
      <c r="A348" s="77" t="s">
        <v>903</v>
      </c>
      <c r="B348" s="39" t="s">
        <v>616</v>
      </c>
      <c r="C348" s="39" t="s">
        <v>904</v>
      </c>
      <c r="D348" s="57" t="s">
        <v>805</v>
      </c>
      <c r="E348" s="39"/>
      <c r="F348" s="11" t="str">
        <f t="shared" si="44"/>
        <v>む３９</v>
      </c>
      <c r="G348" s="16" t="str">
        <f t="shared" si="41"/>
        <v>藤井洋平</v>
      </c>
      <c r="H348" s="57" t="s">
        <v>806</v>
      </c>
      <c r="I348" s="39" t="s">
        <v>151</v>
      </c>
      <c r="J348" s="39">
        <v>1991</v>
      </c>
      <c r="K348" s="30">
        <f t="shared" si="43"/>
        <v>26</v>
      </c>
      <c r="L348" s="39" t="str">
        <f t="shared" si="46"/>
        <v>OK</v>
      </c>
      <c r="M348" s="67" t="s">
        <v>283</v>
      </c>
      <c r="N348"/>
    </row>
    <row r="349" spans="1:14">
      <c r="A349" s="77" t="s">
        <v>905</v>
      </c>
      <c r="B349" s="39" t="s">
        <v>906</v>
      </c>
      <c r="C349" s="39" t="s">
        <v>907</v>
      </c>
      <c r="D349" s="57" t="s">
        <v>805</v>
      </c>
      <c r="E349" s="39"/>
      <c r="F349" s="11" t="str">
        <f t="shared" si="44"/>
        <v>む４０</v>
      </c>
      <c r="G349" s="16" t="str">
        <f t="shared" si="41"/>
        <v>田淵敏史</v>
      </c>
      <c r="H349" s="57" t="s">
        <v>806</v>
      </c>
      <c r="I349" s="39" t="s">
        <v>151</v>
      </c>
      <c r="J349" s="39">
        <v>1991</v>
      </c>
      <c r="K349" s="30">
        <f t="shared" si="43"/>
        <v>26</v>
      </c>
      <c r="L349" s="39" t="str">
        <f t="shared" si="46"/>
        <v>OK</v>
      </c>
      <c r="M349" s="67" t="s">
        <v>283</v>
      </c>
      <c r="N349"/>
    </row>
    <row r="350" spans="1:14">
      <c r="A350" s="77" t="s">
        <v>908</v>
      </c>
      <c r="B350" s="39" t="s">
        <v>909</v>
      </c>
      <c r="C350" s="39" t="s">
        <v>910</v>
      </c>
      <c r="D350" s="57" t="s">
        <v>805</v>
      </c>
      <c r="E350" s="39"/>
      <c r="F350" s="11" t="str">
        <f t="shared" si="44"/>
        <v>む４１</v>
      </c>
      <c r="G350" s="16" t="str">
        <f t="shared" si="41"/>
        <v>穐山  航</v>
      </c>
      <c r="H350" s="57" t="s">
        <v>806</v>
      </c>
      <c r="I350" s="39" t="s">
        <v>151</v>
      </c>
      <c r="J350" s="39">
        <v>1989</v>
      </c>
      <c r="K350" s="30">
        <f t="shared" si="43"/>
        <v>28</v>
      </c>
      <c r="L350" s="39" t="str">
        <f t="shared" si="46"/>
        <v>OK</v>
      </c>
      <c r="M350" s="67" t="s">
        <v>283</v>
      </c>
      <c r="N350"/>
    </row>
    <row r="351" spans="1:14">
      <c r="A351" s="77" t="s">
        <v>911</v>
      </c>
      <c r="B351" s="39" t="s">
        <v>522</v>
      </c>
      <c r="C351" s="39" t="s">
        <v>912</v>
      </c>
      <c r="D351" s="57" t="s">
        <v>805</v>
      </c>
      <c r="E351" s="87"/>
      <c r="F351" s="11" t="str">
        <f t="shared" si="44"/>
        <v>む４２</v>
      </c>
      <c r="G351" s="16" t="str">
        <f t="shared" si="41"/>
        <v>西村国太郎</v>
      </c>
      <c r="H351" s="57" t="s">
        <v>806</v>
      </c>
      <c r="I351" s="39" t="s">
        <v>151</v>
      </c>
      <c r="J351" s="39">
        <v>1942</v>
      </c>
      <c r="K351" s="30">
        <f t="shared" si="43"/>
        <v>75</v>
      </c>
      <c r="L351" s="39" t="str">
        <f t="shared" si="46"/>
        <v>OK</v>
      </c>
      <c r="M351" s="67" t="s">
        <v>283</v>
      </c>
      <c r="N351"/>
    </row>
    <row r="352" spans="1:14">
      <c r="A352" s="77" t="s">
        <v>913</v>
      </c>
      <c r="B352" s="67" t="s">
        <v>914</v>
      </c>
      <c r="C352" s="67" t="s">
        <v>915</v>
      </c>
      <c r="D352" s="57" t="s">
        <v>805</v>
      </c>
      <c r="E352" s="88"/>
      <c r="F352" s="11" t="str">
        <f t="shared" si="44"/>
        <v>む４３</v>
      </c>
      <c r="G352" s="39" t="s">
        <v>916</v>
      </c>
      <c r="H352" s="57" t="s">
        <v>806</v>
      </c>
      <c r="I352" s="39" t="s">
        <v>175</v>
      </c>
      <c r="J352" s="39">
        <v>1994</v>
      </c>
      <c r="K352" s="30">
        <f t="shared" si="43"/>
        <v>23</v>
      </c>
      <c r="L352" s="39" t="str">
        <f t="shared" si="46"/>
        <v>OK</v>
      </c>
      <c r="M352" s="39" t="s">
        <v>360</v>
      </c>
      <c r="N352"/>
    </row>
    <row r="353" customFormat="1" spans="1:13">
      <c r="A353" s="77" t="s">
        <v>917</v>
      </c>
      <c r="B353" s="67" t="s">
        <v>419</v>
      </c>
      <c r="C353" s="67" t="s">
        <v>918</v>
      </c>
      <c r="D353" s="57" t="s">
        <v>805</v>
      </c>
      <c r="E353" s="88"/>
      <c r="F353" s="11" t="str">
        <f t="shared" si="44"/>
        <v>む４４</v>
      </c>
      <c r="G353" s="39" t="s">
        <v>919</v>
      </c>
      <c r="H353" s="57" t="s">
        <v>806</v>
      </c>
      <c r="I353" s="39" t="s">
        <v>175</v>
      </c>
      <c r="J353" s="39">
        <v>1970</v>
      </c>
      <c r="K353" s="30">
        <f t="shared" si="43"/>
        <v>47</v>
      </c>
      <c r="L353" s="39" t="str">
        <f t="shared" si="46"/>
        <v>OK</v>
      </c>
      <c r="M353" s="39" t="s">
        <v>152</v>
      </c>
    </row>
    <row r="354" customFormat="1" spans="1:13">
      <c r="A354" s="77" t="s">
        <v>920</v>
      </c>
      <c r="B354" s="39" t="s">
        <v>822</v>
      </c>
      <c r="C354" s="39" t="s">
        <v>921</v>
      </c>
      <c r="D354" s="57" t="s">
        <v>805</v>
      </c>
      <c r="E354" s="87"/>
      <c r="F354" s="11" t="str">
        <f t="shared" si="44"/>
        <v>む４５</v>
      </c>
      <c r="G354" s="39" t="s">
        <v>922</v>
      </c>
      <c r="H354" s="57" t="s">
        <v>806</v>
      </c>
      <c r="I354" s="39" t="s">
        <v>151</v>
      </c>
      <c r="J354" s="39">
        <v>2004</v>
      </c>
      <c r="K354" s="30">
        <f t="shared" si="43"/>
        <v>13</v>
      </c>
      <c r="L354" s="39" t="str">
        <f t="shared" si="46"/>
        <v>OK</v>
      </c>
      <c r="M354" s="39" t="s">
        <v>732</v>
      </c>
    </row>
    <row r="355" customFormat="1" spans="1:13">
      <c r="A355" s="77" t="s">
        <v>923</v>
      </c>
      <c r="B355" s="85" t="s">
        <v>924</v>
      </c>
      <c r="C355" s="85" t="s">
        <v>925</v>
      </c>
      <c r="D355" s="57" t="s">
        <v>805</v>
      </c>
      <c r="E355" s="16"/>
      <c r="F355" s="11" t="str">
        <f t="shared" si="44"/>
        <v>む４６</v>
      </c>
      <c r="G355" s="16" t="s">
        <v>926</v>
      </c>
      <c r="H355" s="57" t="s">
        <v>806</v>
      </c>
      <c r="I355" s="39" t="s">
        <v>151</v>
      </c>
      <c r="J355" s="91">
        <v>1990</v>
      </c>
      <c r="K355" s="30">
        <f t="shared" si="43"/>
        <v>27</v>
      </c>
      <c r="L355" s="18" t="str">
        <f t="shared" ref="L355:L358" si="47">IF(G355="","",IF(COUNTIF($G$22:$G$566,G355)&gt;1,"2重登録","OK"))</f>
        <v>OK</v>
      </c>
      <c r="M355" s="55" t="s">
        <v>283</v>
      </c>
    </row>
    <row r="356" customFormat="1" spans="1:13">
      <c r="A356" s="77" t="s">
        <v>927</v>
      </c>
      <c r="B356" s="85" t="s">
        <v>928</v>
      </c>
      <c r="C356" s="85" t="s">
        <v>929</v>
      </c>
      <c r="D356" s="57" t="s">
        <v>805</v>
      </c>
      <c r="E356" s="16"/>
      <c r="F356" s="11" t="str">
        <f t="shared" si="44"/>
        <v>む４７</v>
      </c>
      <c r="G356" s="16" t="s">
        <v>930</v>
      </c>
      <c r="H356" s="57" t="s">
        <v>806</v>
      </c>
      <c r="I356" s="39" t="s">
        <v>151</v>
      </c>
      <c r="J356" s="91">
        <v>1992</v>
      </c>
      <c r="K356" s="30">
        <f t="shared" si="43"/>
        <v>25</v>
      </c>
      <c r="L356" s="18" t="str">
        <f t="shared" si="47"/>
        <v>OK</v>
      </c>
      <c r="M356" s="55" t="s">
        <v>283</v>
      </c>
    </row>
    <row r="357" customFormat="1" spans="1:13">
      <c r="A357" s="77" t="s">
        <v>931</v>
      </c>
      <c r="B357" s="1" t="s">
        <v>932</v>
      </c>
      <c r="C357" s="1" t="s">
        <v>933</v>
      </c>
      <c r="D357" s="57" t="s">
        <v>805</v>
      </c>
      <c r="F357" s="11" t="str">
        <f t="shared" si="44"/>
        <v>む４８</v>
      </c>
      <c r="G357" s="16" t="s">
        <v>934</v>
      </c>
      <c r="H357" s="57" t="s">
        <v>806</v>
      </c>
      <c r="I357" s="39" t="s">
        <v>151</v>
      </c>
      <c r="J357" s="90">
        <v>1986</v>
      </c>
      <c r="K357" s="30">
        <f t="shared" si="43"/>
        <v>31</v>
      </c>
      <c r="L357" s="18" t="str">
        <f t="shared" si="47"/>
        <v>OK</v>
      </c>
      <c r="M357" s="57" t="s">
        <v>183</v>
      </c>
    </row>
    <row r="358" customFormat="1" spans="1:13">
      <c r="A358" s="77" t="s">
        <v>935</v>
      </c>
      <c r="B358" s="27" t="s">
        <v>936</v>
      </c>
      <c r="C358" s="27" t="s">
        <v>937</v>
      </c>
      <c r="D358" s="57" t="s">
        <v>805</v>
      </c>
      <c r="F358" s="11" t="str">
        <f t="shared" si="44"/>
        <v>む４９</v>
      </c>
      <c r="G358" s="16" t="s">
        <v>938</v>
      </c>
      <c r="H358" s="57" t="s">
        <v>806</v>
      </c>
      <c r="I358" s="67" t="s">
        <v>175</v>
      </c>
      <c r="J358" s="90">
        <v>1996</v>
      </c>
      <c r="K358" s="30">
        <f t="shared" si="43"/>
        <v>21</v>
      </c>
      <c r="L358" s="18" t="str">
        <f t="shared" si="47"/>
        <v>OK</v>
      </c>
      <c r="M358" s="57" t="s">
        <v>348</v>
      </c>
    </row>
    <row r="359" customFormat="1" spans="1:11">
      <c r="A359" s="77"/>
      <c r="D359" s="57" t="s">
        <v>805</v>
      </c>
      <c r="F359" s="11">
        <f t="shared" si="44"/>
        <v>0</v>
      </c>
      <c r="K359" s="30" t="str">
        <f t="shared" si="43"/>
        <v/>
      </c>
    </row>
    <row r="360" s="10" customFormat="1" spans="1:14">
      <c r="A360" s="77"/>
      <c r="B360"/>
      <c r="C360"/>
      <c r="D360"/>
      <c r="E360"/>
      <c r="F360" s="11">
        <f t="shared" si="44"/>
        <v>0</v>
      </c>
      <c r="G360"/>
      <c r="H360"/>
      <c r="I360"/>
      <c r="J360"/>
      <c r="K360"/>
      <c r="L360"/>
      <c r="M360"/>
      <c r="N360"/>
    </row>
    <row r="361" s="10" customFormat="1" spans="1:14">
      <c r="A361" s="77"/>
      <c r="B361"/>
      <c r="C361"/>
      <c r="D361"/>
      <c r="E361"/>
      <c r="F361" s="11">
        <f t="shared" si="44"/>
        <v>0</v>
      </c>
      <c r="G361"/>
      <c r="H361"/>
      <c r="I361"/>
      <c r="J361"/>
      <c r="K361"/>
      <c r="L361"/>
      <c r="M361"/>
      <c r="N361"/>
    </row>
    <row r="362" customFormat="1" spans="1:6">
      <c r="A362" s="77"/>
      <c r="F362" s="11">
        <f t="shared" si="44"/>
        <v>0</v>
      </c>
    </row>
    <row r="363" spans="2:13">
      <c r="B363" s="85"/>
      <c r="C363" s="85"/>
      <c r="D363" s="57"/>
      <c r="E363" s="16"/>
      <c r="F363" s="11">
        <f t="shared" si="44"/>
        <v>0</v>
      </c>
      <c r="G363" s="16"/>
      <c r="H363" s="57"/>
      <c r="I363" s="57"/>
      <c r="J363" s="91"/>
      <c r="K363" s="30" t="str">
        <f t="shared" ref="K363:K374" si="48">IF(J363="","",(2017-J363))</f>
        <v/>
      </c>
      <c r="L363" s="18" t="str">
        <f t="shared" ref="L363:L368" si="49">IF(G363="","",IF(COUNTIF($G$24:$G$559,G363)&gt;1,"2重登録","OK"))</f>
        <v/>
      </c>
      <c r="M363" s="57"/>
    </row>
    <row r="364" spans="2:13">
      <c r="B364" s="85"/>
      <c r="C364" s="85"/>
      <c r="D364" s="57"/>
      <c r="E364" s="16"/>
      <c r="F364" s="11">
        <f t="shared" si="44"/>
        <v>0</v>
      </c>
      <c r="G364" s="16"/>
      <c r="H364" s="57"/>
      <c r="I364" s="57"/>
      <c r="J364" s="91"/>
      <c r="K364" s="30" t="str">
        <f t="shared" si="48"/>
        <v/>
      </c>
      <c r="L364" s="18" t="str">
        <f t="shared" si="49"/>
        <v/>
      </c>
      <c r="M364" s="57"/>
    </row>
    <row r="365" spans="2:13">
      <c r="B365" s="85"/>
      <c r="C365" s="85"/>
      <c r="D365" s="57"/>
      <c r="E365" s="16"/>
      <c r="F365" s="11">
        <f t="shared" si="44"/>
        <v>0</v>
      </c>
      <c r="G365" s="16"/>
      <c r="H365" s="57"/>
      <c r="I365" s="57"/>
      <c r="J365" s="91"/>
      <c r="K365" s="30" t="str">
        <f t="shared" si="48"/>
        <v/>
      </c>
      <c r="L365" s="18" t="str">
        <f t="shared" si="49"/>
        <v/>
      </c>
      <c r="M365" s="57"/>
    </row>
    <row r="366" spans="2:13">
      <c r="B366" s="85" t="s">
        <v>939</v>
      </c>
      <c r="C366" s="85" t="s">
        <v>940</v>
      </c>
      <c r="D366" s="57"/>
      <c r="E366" s="16"/>
      <c r="F366" s="11">
        <f t="shared" si="44"/>
        <v>0</v>
      </c>
      <c r="G366" s="16"/>
      <c r="H366" s="57"/>
      <c r="I366" s="57"/>
      <c r="J366" s="91"/>
      <c r="K366" s="30" t="str">
        <f t="shared" si="48"/>
        <v/>
      </c>
      <c r="L366" s="18" t="str">
        <f t="shared" si="49"/>
        <v/>
      </c>
      <c r="M366" s="57"/>
    </row>
    <row r="367" spans="2:13">
      <c r="B367" s="85"/>
      <c r="C367" s="85"/>
      <c r="D367" s="57"/>
      <c r="E367" s="16"/>
      <c r="F367" s="11">
        <f t="shared" si="44"/>
        <v>0</v>
      </c>
      <c r="G367" s="16"/>
      <c r="H367" s="57"/>
      <c r="I367" s="57"/>
      <c r="J367" s="91"/>
      <c r="K367" s="30" t="str">
        <f t="shared" si="48"/>
        <v/>
      </c>
      <c r="L367" s="18" t="str">
        <f t="shared" si="49"/>
        <v/>
      </c>
      <c r="M367" s="57"/>
    </row>
    <row r="368" spans="2:13">
      <c r="B368" s="16"/>
      <c r="C368" s="16"/>
      <c r="D368" s="16"/>
      <c r="E368" s="16"/>
      <c r="F368" s="11">
        <f t="shared" si="44"/>
        <v>0</v>
      </c>
      <c r="G368" s="16"/>
      <c r="H368" s="16"/>
      <c r="I368" s="20"/>
      <c r="J368" s="31"/>
      <c r="K368" s="30" t="str">
        <f t="shared" si="48"/>
        <v/>
      </c>
      <c r="L368" s="18" t="str">
        <f t="shared" si="49"/>
        <v/>
      </c>
      <c r="M368" s="21"/>
    </row>
    <row r="369" s="3" customFormat="1" spans="4:11">
      <c r="D369" s="22" t="s">
        <v>941</v>
      </c>
      <c r="E369" s="22"/>
      <c r="F369" s="22"/>
      <c r="G369" s="22"/>
      <c r="H369" s="3" t="s">
        <v>942</v>
      </c>
      <c r="K369" s="30" t="str">
        <f t="shared" si="48"/>
        <v/>
      </c>
    </row>
    <row r="370" s="3" customFormat="1" spans="6:11">
      <c r="F370" s="11">
        <f t="shared" si="44"/>
        <v>0</v>
      </c>
      <c r="K370" s="30" t="str">
        <f t="shared" si="48"/>
        <v/>
      </c>
    </row>
    <row r="371" s="3" customFormat="1" spans="6:11">
      <c r="F371" s="11">
        <f t="shared" si="44"/>
        <v>0</v>
      </c>
      <c r="G371" s="3" t="s">
        <v>142</v>
      </c>
      <c r="H371" s="3" t="s">
        <v>143</v>
      </c>
      <c r="K371" s="30" t="str">
        <f t="shared" si="48"/>
        <v/>
      </c>
    </row>
    <row r="372" s="3" customFormat="1" spans="6:11">
      <c r="F372" s="11">
        <f t="shared" si="44"/>
        <v>0</v>
      </c>
      <c r="G372" s="15">
        <f>COUNTIF($M$376:$M$405,"東近江市")</f>
        <v>5</v>
      </c>
      <c r="H372" s="89">
        <f>(G372/RIGHT(A405,2))</f>
        <v>0.166666666666667</v>
      </c>
      <c r="I372" s="89" t="e">
        <f>(H372/RIGHT(B419,2))</f>
        <v>#VALUE!</v>
      </c>
      <c r="K372" s="30" t="str">
        <f t="shared" si="48"/>
        <v/>
      </c>
    </row>
    <row r="373" s="3" customFormat="1" spans="6:11">
      <c r="F373" s="11">
        <f t="shared" si="44"/>
        <v>0</v>
      </c>
      <c r="K373" s="30" t="str">
        <f t="shared" si="48"/>
        <v/>
      </c>
    </row>
    <row r="374" s="3" customFormat="1" spans="2:11">
      <c r="B374" s="3" t="s">
        <v>78</v>
      </c>
      <c r="F374" s="11">
        <f t="shared" si="44"/>
        <v>0</v>
      </c>
      <c r="K374" s="30" t="str">
        <f t="shared" si="48"/>
        <v/>
      </c>
    </row>
    <row r="375" s="3" customFormat="1" spans="2:11">
      <c r="B375" s="3" t="s">
        <v>943</v>
      </c>
      <c r="F375" s="11">
        <f t="shared" si="44"/>
        <v>0</v>
      </c>
      <c r="J375" s="3" t="s">
        <v>944</v>
      </c>
      <c r="K375" s="30"/>
    </row>
    <row r="376" s="3" customFormat="1" spans="1:13">
      <c r="A376" s="3" t="s">
        <v>945</v>
      </c>
      <c r="B376" s="3" t="s">
        <v>946</v>
      </c>
      <c r="C376" s="3" t="s">
        <v>947</v>
      </c>
      <c r="D376" s="3" t="s">
        <v>78</v>
      </c>
      <c r="F376" s="11" t="str">
        <f t="shared" si="44"/>
        <v>ぷ０１</v>
      </c>
      <c r="G376" s="16" t="str">
        <f t="shared" ref="G376:G405" si="50">B376&amp;C376</f>
        <v>大林 久</v>
      </c>
      <c r="H376" s="3" t="s">
        <v>943</v>
      </c>
      <c r="I376" s="3" t="s">
        <v>151</v>
      </c>
      <c r="J376" s="3">
        <v>1938</v>
      </c>
      <c r="K376" s="30">
        <f t="shared" ref="K376:K405" si="51">IF(J376="","",(2017-J376))</f>
        <v>79</v>
      </c>
      <c r="L376" s="39" t="str">
        <f t="shared" ref="L376:L405" si="52">IF(G376="","",IF(COUNTIF($G$24:$G$650,G376)&gt;1,"2重登録","OK"))</f>
        <v>OK</v>
      </c>
      <c r="M376" s="3" t="s">
        <v>183</v>
      </c>
    </row>
    <row r="377" s="3" customFormat="1" spans="1:13">
      <c r="A377" s="3" t="s">
        <v>40</v>
      </c>
      <c r="B377" s="3" t="s">
        <v>672</v>
      </c>
      <c r="C377" s="3" t="s">
        <v>948</v>
      </c>
      <c r="D377" s="3" t="s">
        <v>78</v>
      </c>
      <c r="F377" s="11" t="str">
        <f t="shared" si="44"/>
        <v>ぷ０２</v>
      </c>
      <c r="G377" s="16" t="str">
        <f t="shared" si="50"/>
        <v>高田洋治</v>
      </c>
      <c r="H377" s="3" t="s">
        <v>943</v>
      </c>
      <c r="I377" s="3" t="s">
        <v>151</v>
      </c>
      <c r="J377" s="3">
        <v>1942</v>
      </c>
      <c r="K377" s="30">
        <f t="shared" si="51"/>
        <v>75</v>
      </c>
      <c r="L377" s="39" t="str">
        <f t="shared" si="52"/>
        <v>OK</v>
      </c>
      <c r="M377" s="3" t="s">
        <v>183</v>
      </c>
    </row>
    <row r="378" s="3" customFormat="1" spans="1:13">
      <c r="A378" s="3" t="s">
        <v>32</v>
      </c>
      <c r="B378" s="3" t="s">
        <v>949</v>
      </c>
      <c r="C378" s="3" t="s">
        <v>950</v>
      </c>
      <c r="D378" s="3" t="s">
        <v>78</v>
      </c>
      <c r="F378" s="11" t="str">
        <f t="shared" si="44"/>
        <v>ぷ０３</v>
      </c>
      <c r="G378" s="16" t="str">
        <f t="shared" si="50"/>
        <v>中野潤</v>
      </c>
      <c r="H378" s="3" t="s">
        <v>943</v>
      </c>
      <c r="I378" s="3" t="s">
        <v>151</v>
      </c>
      <c r="J378" s="3">
        <v>1948</v>
      </c>
      <c r="K378" s="30">
        <f t="shared" si="51"/>
        <v>69</v>
      </c>
      <c r="L378" s="39" t="str">
        <f t="shared" si="52"/>
        <v>OK</v>
      </c>
      <c r="M378" s="3" t="s">
        <v>260</v>
      </c>
    </row>
    <row r="379" s="3" customFormat="1" spans="1:13">
      <c r="A379" s="3" t="s">
        <v>18</v>
      </c>
      <c r="B379" s="3" t="s">
        <v>949</v>
      </c>
      <c r="C379" s="3" t="s">
        <v>219</v>
      </c>
      <c r="D379" s="3" t="s">
        <v>78</v>
      </c>
      <c r="F379" s="11" t="str">
        <f t="shared" si="44"/>
        <v>ぷ０４</v>
      </c>
      <c r="G379" s="16" t="str">
        <f t="shared" si="50"/>
        <v>中野哲也</v>
      </c>
      <c r="H379" s="3" t="s">
        <v>943</v>
      </c>
      <c r="I379" s="3" t="s">
        <v>151</v>
      </c>
      <c r="J379" s="3">
        <v>1947</v>
      </c>
      <c r="K379" s="30">
        <f t="shared" si="51"/>
        <v>70</v>
      </c>
      <c r="L379" s="39" t="str">
        <f t="shared" si="52"/>
        <v>OK</v>
      </c>
      <c r="M379" s="3" t="s">
        <v>183</v>
      </c>
    </row>
    <row r="380" s="3" customFormat="1" spans="1:13">
      <c r="A380" s="3" t="s">
        <v>951</v>
      </c>
      <c r="B380" s="3" t="s">
        <v>952</v>
      </c>
      <c r="C380" s="3" t="s">
        <v>953</v>
      </c>
      <c r="D380" s="3" t="s">
        <v>78</v>
      </c>
      <c r="F380" s="11" t="str">
        <f t="shared" si="44"/>
        <v>ぷ０５</v>
      </c>
      <c r="G380" s="16" t="str">
        <f t="shared" si="50"/>
        <v>堀江孝信</v>
      </c>
      <c r="H380" s="3" t="s">
        <v>943</v>
      </c>
      <c r="I380" s="3" t="s">
        <v>151</v>
      </c>
      <c r="J380" s="3">
        <v>1942</v>
      </c>
      <c r="K380" s="30">
        <f t="shared" si="51"/>
        <v>75</v>
      </c>
      <c r="L380" s="39" t="str">
        <f t="shared" si="52"/>
        <v>OK</v>
      </c>
      <c r="M380" s="3" t="s">
        <v>183</v>
      </c>
    </row>
    <row r="381" s="3" customFormat="1" spans="1:13">
      <c r="A381" s="3" t="s">
        <v>39</v>
      </c>
      <c r="B381" s="3" t="s">
        <v>954</v>
      </c>
      <c r="C381" s="3" t="s">
        <v>955</v>
      </c>
      <c r="D381" s="3" t="s">
        <v>78</v>
      </c>
      <c r="F381" s="11" t="str">
        <f t="shared" si="44"/>
        <v>ぷ０６</v>
      </c>
      <c r="G381" s="16" t="str">
        <f t="shared" si="50"/>
        <v>羽田昭夫</v>
      </c>
      <c r="H381" s="3" t="s">
        <v>943</v>
      </c>
      <c r="I381" s="3" t="s">
        <v>151</v>
      </c>
      <c r="J381" s="3">
        <v>1943</v>
      </c>
      <c r="K381" s="30">
        <f t="shared" si="51"/>
        <v>74</v>
      </c>
      <c r="L381" s="39" t="str">
        <f t="shared" si="52"/>
        <v>OK</v>
      </c>
      <c r="M381" s="3" t="s">
        <v>348</v>
      </c>
    </row>
    <row r="382" s="3" customFormat="1" spans="1:13">
      <c r="A382" s="3" t="s">
        <v>45</v>
      </c>
      <c r="B382" s="3" t="s">
        <v>64</v>
      </c>
      <c r="C382" s="3" t="s">
        <v>956</v>
      </c>
      <c r="D382" s="3" t="s">
        <v>78</v>
      </c>
      <c r="F382" s="11" t="str">
        <f t="shared" si="44"/>
        <v>ぷ０７</v>
      </c>
      <c r="G382" s="16" t="str">
        <f t="shared" si="50"/>
        <v>樋山達哉</v>
      </c>
      <c r="H382" s="3" t="s">
        <v>943</v>
      </c>
      <c r="I382" s="3" t="s">
        <v>151</v>
      </c>
      <c r="J382" s="3">
        <v>1944</v>
      </c>
      <c r="K382" s="30">
        <f t="shared" si="51"/>
        <v>73</v>
      </c>
      <c r="L382" s="39" t="str">
        <f t="shared" si="52"/>
        <v>OK</v>
      </c>
      <c r="M382" s="3" t="s">
        <v>611</v>
      </c>
    </row>
    <row r="383" s="3" customFormat="1" spans="1:13">
      <c r="A383" s="3" t="s">
        <v>20</v>
      </c>
      <c r="B383" s="3" t="s">
        <v>62</v>
      </c>
      <c r="C383" s="3" t="s">
        <v>957</v>
      </c>
      <c r="D383" s="3" t="s">
        <v>78</v>
      </c>
      <c r="F383" s="11" t="str">
        <f t="shared" si="44"/>
        <v>ぷ０８</v>
      </c>
      <c r="G383" s="16" t="str">
        <f t="shared" si="50"/>
        <v>藤本昌彦</v>
      </c>
      <c r="H383" s="3" t="s">
        <v>943</v>
      </c>
      <c r="I383" s="3" t="s">
        <v>151</v>
      </c>
      <c r="J383" s="3">
        <v>1939</v>
      </c>
      <c r="K383" s="30">
        <f t="shared" si="51"/>
        <v>78</v>
      </c>
      <c r="L383" s="39" t="str">
        <f t="shared" si="52"/>
        <v>OK</v>
      </c>
      <c r="M383" s="3" t="s">
        <v>183</v>
      </c>
    </row>
    <row r="384" s="3" customFormat="1" spans="1:13">
      <c r="A384" s="3" t="s">
        <v>41</v>
      </c>
      <c r="B384" s="3" t="s">
        <v>958</v>
      </c>
      <c r="C384" s="3" t="s">
        <v>959</v>
      </c>
      <c r="D384" s="3" t="s">
        <v>78</v>
      </c>
      <c r="F384" s="11" t="str">
        <f t="shared" ref="F384:F405" si="53">A384</f>
        <v>ぷ０９</v>
      </c>
      <c r="G384" s="16" t="str">
        <f t="shared" si="50"/>
        <v>安田和彦</v>
      </c>
      <c r="H384" s="3" t="s">
        <v>943</v>
      </c>
      <c r="I384" s="3" t="s">
        <v>151</v>
      </c>
      <c r="J384" s="3">
        <v>1945</v>
      </c>
      <c r="K384" s="30">
        <f t="shared" si="51"/>
        <v>72</v>
      </c>
      <c r="L384" s="39" t="str">
        <f t="shared" si="52"/>
        <v>OK</v>
      </c>
      <c r="M384" s="3" t="s">
        <v>183</v>
      </c>
    </row>
    <row r="385" s="3" customFormat="1" spans="1:13">
      <c r="A385" s="3" t="s">
        <v>42</v>
      </c>
      <c r="B385" s="3" t="s">
        <v>960</v>
      </c>
      <c r="C385" s="3" t="s">
        <v>961</v>
      </c>
      <c r="D385" s="3" t="s">
        <v>78</v>
      </c>
      <c r="F385" s="11" t="str">
        <f t="shared" si="53"/>
        <v>ぷ１０</v>
      </c>
      <c r="G385" s="16" t="str">
        <f t="shared" si="50"/>
        <v>吉田知司</v>
      </c>
      <c r="H385" s="3" t="s">
        <v>943</v>
      </c>
      <c r="I385" s="3" t="s">
        <v>151</v>
      </c>
      <c r="J385" s="3">
        <v>1948</v>
      </c>
      <c r="K385" s="30">
        <f t="shared" si="51"/>
        <v>69</v>
      </c>
      <c r="L385" s="39" t="str">
        <f t="shared" si="52"/>
        <v>OK</v>
      </c>
      <c r="M385" s="27" t="s">
        <v>283</v>
      </c>
    </row>
    <row r="386" s="3" customFormat="1" spans="1:13">
      <c r="A386" s="3" t="s">
        <v>962</v>
      </c>
      <c r="B386" s="3" t="s">
        <v>928</v>
      </c>
      <c r="C386" s="3" t="s">
        <v>963</v>
      </c>
      <c r="D386" s="3" t="s">
        <v>78</v>
      </c>
      <c r="F386" s="11" t="str">
        <f t="shared" si="53"/>
        <v>ぷ１１</v>
      </c>
      <c r="G386" s="16" t="str">
        <f t="shared" si="50"/>
        <v>山田直八</v>
      </c>
      <c r="H386" s="3" t="s">
        <v>943</v>
      </c>
      <c r="I386" s="3" t="s">
        <v>151</v>
      </c>
      <c r="J386" s="3">
        <v>1972</v>
      </c>
      <c r="K386" s="30">
        <f t="shared" si="51"/>
        <v>45</v>
      </c>
      <c r="L386" s="39" t="str">
        <f t="shared" si="52"/>
        <v>OK</v>
      </c>
      <c r="M386" s="3" t="s">
        <v>611</v>
      </c>
    </row>
    <row r="387" s="3" customFormat="1" spans="1:13">
      <c r="A387" s="3" t="s">
        <v>43</v>
      </c>
      <c r="B387" s="3" t="s">
        <v>964</v>
      </c>
      <c r="C387" s="3" t="s">
        <v>965</v>
      </c>
      <c r="D387" s="3" t="s">
        <v>78</v>
      </c>
      <c r="F387" s="11" t="str">
        <f t="shared" si="53"/>
        <v>ぷ１２</v>
      </c>
      <c r="G387" s="16" t="str">
        <f t="shared" si="50"/>
        <v>新屋正男</v>
      </c>
      <c r="H387" s="3" t="s">
        <v>943</v>
      </c>
      <c r="I387" s="3" t="s">
        <v>151</v>
      </c>
      <c r="J387" s="3">
        <v>1943</v>
      </c>
      <c r="K387" s="30">
        <f t="shared" si="51"/>
        <v>74</v>
      </c>
      <c r="L387" s="39" t="str">
        <f t="shared" si="52"/>
        <v>OK</v>
      </c>
      <c r="M387" s="3" t="s">
        <v>183</v>
      </c>
    </row>
    <row r="388" s="3" customFormat="1" spans="1:13">
      <c r="A388" s="3" t="s">
        <v>21</v>
      </c>
      <c r="B388" s="3" t="s">
        <v>61</v>
      </c>
      <c r="C388" s="3" t="s">
        <v>966</v>
      </c>
      <c r="D388" s="3" t="s">
        <v>78</v>
      </c>
      <c r="F388" s="11" t="str">
        <f t="shared" si="53"/>
        <v>ぷ１３</v>
      </c>
      <c r="G388" s="16" t="str">
        <f t="shared" si="50"/>
        <v>青木保憲</v>
      </c>
      <c r="H388" s="3" t="s">
        <v>943</v>
      </c>
      <c r="I388" s="3" t="s">
        <v>151</v>
      </c>
      <c r="J388" s="3">
        <v>1949</v>
      </c>
      <c r="K388" s="30">
        <f t="shared" si="51"/>
        <v>68</v>
      </c>
      <c r="L388" s="39" t="str">
        <f t="shared" si="52"/>
        <v>OK</v>
      </c>
      <c r="M388" s="3" t="s">
        <v>183</v>
      </c>
    </row>
    <row r="389" s="3" customFormat="1" spans="1:13">
      <c r="A389" s="3" t="s">
        <v>26</v>
      </c>
      <c r="B389" s="3" t="s">
        <v>67</v>
      </c>
      <c r="C389" s="3" t="s">
        <v>967</v>
      </c>
      <c r="D389" s="3" t="s">
        <v>78</v>
      </c>
      <c r="F389" s="11" t="str">
        <f t="shared" si="53"/>
        <v>ぷ１４</v>
      </c>
      <c r="G389" s="16" t="str">
        <f t="shared" si="50"/>
        <v>谷口一男</v>
      </c>
      <c r="H389" s="3" t="s">
        <v>943</v>
      </c>
      <c r="I389" s="3" t="s">
        <v>151</v>
      </c>
      <c r="J389" s="3">
        <v>1947</v>
      </c>
      <c r="K389" s="30">
        <f t="shared" si="51"/>
        <v>70</v>
      </c>
      <c r="L389" s="39" t="str">
        <f t="shared" si="52"/>
        <v>OK</v>
      </c>
      <c r="M389" s="27" t="s">
        <v>283</v>
      </c>
    </row>
    <row r="390" s="3" customFormat="1" spans="1:13">
      <c r="A390" s="3" t="s">
        <v>968</v>
      </c>
      <c r="B390" s="27" t="s">
        <v>969</v>
      </c>
      <c r="C390" s="27" t="s">
        <v>970</v>
      </c>
      <c r="D390" s="3" t="s">
        <v>78</v>
      </c>
      <c r="F390" s="11" t="str">
        <f t="shared" si="53"/>
        <v>ぷ１５</v>
      </c>
      <c r="G390" s="16" t="str">
        <f t="shared" si="50"/>
        <v>飯塚アイ子</v>
      </c>
      <c r="H390" s="3" t="s">
        <v>943</v>
      </c>
      <c r="I390" s="27" t="s">
        <v>175</v>
      </c>
      <c r="J390" s="3">
        <v>1943</v>
      </c>
      <c r="K390" s="30">
        <f t="shared" si="51"/>
        <v>74</v>
      </c>
      <c r="L390" s="39" t="str">
        <f t="shared" si="52"/>
        <v>OK</v>
      </c>
      <c r="M390" s="3" t="s">
        <v>183</v>
      </c>
    </row>
    <row r="391" s="3" customFormat="1" spans="1:13">
      <c r="A391" s="3" t="s">
        <v>27</v>
      </c>
      <c r="B391" s="3" t="s">
        <v>68</v>
      </c>
      <c r="C391" s="3" t="s">
        <v>971</v>
      </c>
      <c r="D391" s="3" t="s">
        <v>78</v>
      </c>
      <c r="F391" s="11" t="str">
        <f t="shared" si="53"/>
        <v>ぷ１６</v>
      </c>
      <c r="G391" s="16" t="str">
        <f t="shared" si="50"/>
        <v>関塚清茂</v>
      </c>
      <c r="H391" s="3" t="s">
        <v>943</v>
      </c>
      <c r="I391" s="3" t="s">
        <v>151</v>
      </c>
      <c r="J391" s="3">
        <v>1936</v>
      </c>
      <c r="K391" s="30">
        <f t="shared" si="51"/>
        <v>81</v>
      </c>
      <c r="L391" s="39" t="str">
        <f t="shared" si="52"/>
        <v>OK</v>
      </c>
      <c r="M391" s="3" t="s">
        <v>183</v>
      </c>
    </row>
    <row r="392" s="3" customFormat="1" spans="1:13">
      <c r="A392" s="3" t="s">
        <v>23</v>
      </c>
      <c r="B392" s="27" t="s">
        <v>972</v>
      </c>
      <c r="C392" s="27" t="s">
        <v>973</v>
      </c>
      <c r="D392" s="3" t="s">
        <v>78</v>
      </c>
      <c r="F392" s="11" t="str">
        <f t="shared" si="53"/>
        <v>ぷ１７</v>
      </c>
      <c r="G392" s="16" t="str">
        <f t="shared" si="50"/>
        <v>北川美由紀</v>
      </c>
      <c r="H392" s="3" t="s">
        <v>943</v>
      </c>
      <c r="I392" s="27" t="s">
        <v>175</v>
      </c>
      <c r="J392" s="3">
        <v>1949</v>
      </c>
      <c r="K392" s="30">
        <f t="shared" si="51"/>
        <v>68</v>
      </c>
      <c r="L392" s="39" t="str">
        <f t="shared" si="52"/>
        <v>OK</v>
      </c>
      <c r="M392" s="3" t="s">
        <v>611</v>
      </c>
    </row>
    <row r="393" s="3" customFormat="1" spans="1:13">
      <c r="A393" s="3" t="s">
        <v>22</v>
      </c>
      <c r="B393" s="27" t="s">
        <v>974</v>
      </c>
      <c r="C393" s="27" t="s">
        <v>650</v>
      </c>
      <c r="D393" s="3" t="s">
        <v>78</v>
      </c>
      <c r="F393" s="11" t="str">
        <f t="shared" si="53"/>
        <v>ぷ１８</v>
      </c>
      <c r="G393" s="16" t="str">
        <f t="shared" si="50"/>
        <v>澤井恵子</v>
      </c>
      <c r="H393" s="3" t="s">
        <v>943</v>
      </c>
      <c r="I393" s="27" t="s">
        <v>175</v>
      </c>
      <c r="J393" s="3">
        <v>1948</v>
      </c>
      <c r="K393" s="30">
        <f t="shared" si="51"/>
        <v>69</v>
      </c>
      <c r="L393" s="39" t="str">
        <f t="shared" si="52"/>
        <v>OK</v>
      </c>
      <c r="M393" s="27" t="s">
        <v>283</v>
      </c>
    </row>
    <row r="394" s="3" customFormat="1" spans="1:13">
      <c r="A394" s="3" t="s">
        <v>975</v>
      </c>
      <c r="B394" s="27" t="s">
        <v>976</v>
      </c>
      <c r="C394" s="27" t="s">
        <v>977</v>
      </c>
      <c r="D394" s="3" t="s">
        <v>78</v>
      </c>
      <c r="F394" s="11" t="str">
        <f t="shared" si="53"/>
        <v>ぷ１９</v>
      </c>
      <c r="G394" s="16" t="str">
        <f t="shared" si="50"/>
        <v>平野志津子</v>
      </c>
      <c r="H394" s="3" t="s">
        <v>943</v>
      </c>
      <c r="I394" s="27" t="s">
        <v>175</v>
      </c>
      <c r="J394" s="3">
        <v>1956</v>
      </c>
      <c r="K394" s="30">
        <f t="shared" si="51"/>
        <v>61</v>
      </c>
      <c r="L394" s="39" t="str">
        <f t="shared" si="52"/>
        <v>OK</v>
      </c>
      <c r="M394" s="3" t="s">
        <v>183</v>
      </c>
    </row>
    <row r="395" s="3" customFormat="1" spans="1:13">
      <c r="A395" s="3" t="s">
        <v>35</v>
      </c>
      <c r="B395" s="27" t="s">
        <v>978</v>
      </c>
      <c r="C395" s="27" t="s">
        <v>979</v>
      </c>
      <c r="D395" s="3" t="s">
        <v>78</v>
      </c>
      <c r="F395" s="11" t="str">
        <f t="shared" si="53"/>
        <v>ぷ２０</v>
      </c>
      <c r="G395" s="16" t="str">
        <f t="shared" si="50"/>
        <v>堀部品子</v>
      </c>
      <c r="H395" s="3" t="s">
        <v>943</v>
      </c>
      <c r="I395" s="27" t="s">
        <v>175</v>
      </c>
      <c r="J395" s="3">
        <v>1951</v>
      </c>
      <c r="K395" s="30">
        <f t="shared" si="51"/>
        <v>66</v>
      </c>
      <c r="L395" s="39" t="str">
        <f t="shared" si="52"/>
        <v>OK</v>
      </c>
      <c r="M395" s="27" t="s">
        <v>283</v>
      </c>
    </row>
    <row r="396" s="3" customFormat="1" spans="1:13">
      <c r="A396" s="3" t="s">
        <v>980</v>
      </c>
      <c r="B396" s="27" t="s">
        <v>981</v>
      </c>
      <c r="C396" s="27" t="s">
        <v>982</v>
      </c>
      <c r="D396" s="3" t="s">
        <v>78</v>
      </c>
      <c r="F396" s="11" t="str">
        <f t="shared" si="53"/>
        <v>ぷ２１</v>
      </c>
      <c r="G396" s="16" t="str">
        <f t="shared" si="50"/>
        <v>森谷洋子</v>
      </c>
      <c r="H396" s="3" t="s">
        <v>943</v>
      </c>
      <c r="I396" s="27" t="s">
        <v>175</v>
      </c>
      <c r="J396" s="3">
        <v>1951</v>
      </c>
      <c r="K396" s="30">
        <f t="shared" si="51"/>
        <v>66</v>
      </c>
      <c r="L396" s="39" t="str">
        <f t="shared" si="52"/>
        <v>OK</v>
      </c>
      <c r="M396" s="3" t="s">
        <v>611</v>
      </c>
    </row>
    <row r="397" s="3" customFormat="1" spans="1:13">
      <c r="A397" s="3" t="s">
        <v>983</v>
      </c>
      <c r="B397" s="27" t="s">
        <v>984</v>
      </c>
      <c r="C397" s="27" t="s">
        <v>985</v>
      </c>
      <c r="D397" s="3" t="s">
        <v>78</v>
      </c>
      <c r="F397" s="11" t="str">
        <f t="shared" si="53"/>
        <v>ぷ２２</v>
      </c>
      <c r="G397" s="16" t="str">
        <f t="shared" si="50"/>
        <v>川勝豊子</v>
      </c>
      <c r="H397" s="3" t="s">
        <v>943</v>
      </c>
      <c r="I397" s="27" t="s">
        <v>175</v>
      </c>
      <c r="J397" s="3">
        <v>1946</v>
      </c>
      <c r="K397" s="30">
        <f t="shared" si="51"/>
        <v>71</v>
      </c>
      <c r="L397" s="39" t="str">
        <f t="shared" si="52"/>
        <v>OK</v>
      </c>
      <c r="M397" s="3" t="s">
        <v>360</v>
      </c>
    </row>
    <row r="398" s="3" customFormat="1" spans="1:13">
      <c r="A398" s="3" t="s">
        <v>986</v>
      </c>
      <c r="B398" s="27" t="s">
        <v>987</v>
      </c>
      <c r="C398" s="27" t="s">
        <v>988</v>
      </c>
      <c r="D398" s="3" t="s">
        <v>78</v>
      </c>
      <c r="F398" s="11" t="str">
        <f t="shared" si="53"/>
        <v>ぷ２３</v>
      </c>
      <c r="G398" s="16" t="str">
        <f t="shared" si="50"/>
        <v>田邉俊子</v>
      </c>
      <c r="H398" s="3" t="s">
        <v>943</v>
      </c>
      <c r="I398" s="27" t="s">
        <v>175</v>
      </c>
      <c r="J398" s="3">
        <v>1958</v>
      </c>
      <c r="K398" s="30">
        <f t="shared" si="51"/>
        <v>59</v>
      </c>
      <c r="L398" s="39" t="str">
        <f t="shared" si="52"/>
        <v>OK</v>
      </c>
      <c r="M398" s="3" t="s">
        <v>152</v>
      </c>
    </row>
    <row r="399" s="3" customFormat="1" spans="1:13">
      <c r="A399" s="3" t="s">
        <v>989</v>
      </c>
      <c r="B399" s="27" t="s">
        <v>990</v>
      </c>
      <c r="C399" s="27" t="s">
        <v>663</v>
      </c>
      <c r="D399" s="3" t="s">
        <v>78</v>
      </c>
      <c r="F399" s="11" t="str">
        <f t="shared" si="53"/>
        <v>ぷ２４</v>
      </c>
      <c r="G399" s="16" t="str">
        <f t="shared" si="50"/>
        <v>松田順子</v>
      </c>
      <c r="H399" s="3" t="s">
        <v>943</v>
      </c>
      <c r="I399" s="27" t="s">
        <v>175</v>
      </c>
      <c r="J399" s="3">
        <v>1965</v>
      </c>
      <c r="K399" s="30">
        <f t="shared" si="51"/>
        <v>52</v>
      </c>
      <c r="L399" s="39" t="str">
        <f t="shared" si="52"/>
        <v>OK</v>
      </c>
      <c r="M399" s="27" t="s">
        <v>283</v>
      </c>
    </row>
    <row r="400" s="3" customFormat="1" spans="1:13">
      <c r="A400" s="3" t="s">
        <v>991</v>
      </c>
      <c r="B400" s="27" t="s">
        <v>992</v>
      </c>
      <c r="C400" s="27" t="s">
        <v>993</v>
      </c>
      <c r="D400" s="3" t="s">
        <v>78</v>
      </c>
      <c r="F400" s="11" t="str">
        <f t="shared" si="53"/>
        <v>ぷ２５</v>
      </c>
      <c r="G400" s="16" t="str">
        <f t="shared" si="50"/>
        <v>本池清子</v>
      </c>
      <c r="H400" s="3" t="s">
        <v>943</v>
      </c>
      <c r="I400" s="27" t="s">
        <v>175</v>
      </c>
      <c r="J400" s="3">
        <v>1967</v>
      </c>
      <c r="K400" s="30">
        <f t="shared" si="51"/>
        <v>50</v>
      </c>
      <c r="L400" s="39" t="str">
        <f t="shared" si="52"/>
        <v>OK</v>
      </c>
      <c r="M400" s="3" t="s">
        <v>732</v>
      </c>
    </row>
    <row r="401" s="3" customFormat="1" spans="1:13">
      <c r="A401" s="3" t="s">
        <v>34</v>
      </c>
      <c r="B401" s="27" t="s">
        <v>928</v>
      </c>
      <c r="C401" s="27" t="s">
        <v>994</v>
      </c>
      <c r="D401" s="3" t="s">
        <v>78</v>
      </c>
      <c r="F401" s="11" t="str">
        <f t="shared" si="53"/>
        <v>ぷ２６</v>
      </c>
      <c r="G401" s="16" t="str">
        <f t="shared" si="50"/>
        <v>山田晶枝</v>
      </c>
      <c r="H401" s="3" t="s">
        <v>943</v>
      </c>
      <c r="I401" s="27" t="s">
        <v>175</v>
      </c>
      <c r="J401" s="3">
        <v>1972</v>
      </c>
      <c r="K401" s="30">
        <f t="shared" si="51"/>
        <v>45</v>
      </c>
      <c r="L401" s="39" t="str">
        <f t="shared" si="52"/>
        <v>OK</v>
      </c>
      <c r="M401" s="3" t="s">
        <v>611</v>
      </c>
    </row>
    <row r="402" s="3" customFormat="1" spans="1:13">
      <c r="A402" s="3" t="s">
        <v>46</v>
      </c>
      <c r="B402" s="3" t="s">
        <v>65</v>
      </c>
      <c r="C402" s="3" t="s">
        <v>995</v>
      </c>
      <c r="D402" s="3" t="s">
        <v>78</v>
      </c>
      <c r="F402" s="11" t="str">
        <f t="shared" si="53"/>
        <v>ぷ２７</v>
      </c>
      <c r="G402" s="16" t="str">
        <f t="shared" si="50"/>
        <v>前田征人</v>
      </c>
      <c r="H402" s="3" t="s">
        <v>943</v>
      </c>
      <c r="I402" s="3" t="s">
        <v>151</v>
      </c>
      <c r="J402" s="3">
        <v>1944</v>
      </c>
      <c r="K402" s="30">
        <f t="shared" si="51"/>
        <v>73</v>
      </c>
      <c r="L402" s="39" t="str">
        <f t="shared" si="52"/>
        <v>OK</v>
      </c>
      <c r="M402" s="3" t="s">
        <v>152</v>
      </c>
    </row>
    <row r="403" s="3" customFormat="1" spans="1:13">
      <c r="A403" s="3" t="s">
        <v>19</v>
      </c>
      <c r="B403" s="3" t="s">
        <v>996</v>
      </c>
      <c r="C403" s="3" t="s">
        <v>997</v>
      </c>
      <c r="D403" s="3" t="s">
        <v>78</v>
      </c>
      <c r="F403" s="11" t="str">
        <f t="shared" si="53"/>
        <v>ぷ２８</v>
      </c>
      <c r="G403" s="16" t="str">
        <f t="shared" si="50"/>
        <v>鶴田 進</v>
      </c>
      <c r="H403" s="3" t="s">
        <v>943</v>
      </c>
      <c r="I403" s="3" t="s">
        <v>151</v>
      </c>
      <c r="J403" s="3">
        <v>1950</v>
      </c>
      <c r="K403" s="30">
        <f t="shared" si="51"/>
        <v>67</v>
      </c>
      <c r="L403" s="39" t="str">
        <f t="shared" si="52"/>
        <v>OK</v>
      </c>
      <c r="M403" s="3" t="s">
        <v>183</v>
      </c>
    </row>
    <row r="404" s="3" customFormat="1" spans="1:13">
      <c r="A404" s="3" t="s">
        <v>998</v>
      </c>
      <c r="B404" s="27" t="s">
        <v>65</v>
      </c>
      <c r="C404" s="27" t="s">
        <v>999</v>
      </c>
      <c r="D404" s="3" t="s">
        <v>78</v>
      </c>
      <c r="F404" s="11" t="str">
        <f t="shared" si="53"/>
        <v>ぷ２９</v>
      </c>
      <c r="G404" s="16" t="str">
        <f t="shared" si="50"/>
        <v>前田喜久子</v>
      </c>
      <c r="H404" s="3" t="s">
        <v>943</v>
      </c>
      <c r="I404" s="27" t="s">
        <v>175</v>
      </c>
      <c r="J404" s="3">
        <v>1945</v>
      </c>
      <c r="K404" s="30">
        <f t="shared" si="51"/>
        <v>72</v>
      </c>
      <c r="L404" s="39" t="str">
        <f t="shared" si="52"/>
        <v>OK</v>
      </c>
      <c r="M404" s="3" t="s">
        <v>152</v>
      </c>
    </row>
    <row r="405" s="3" customFormat="1" spans="1:13">
      <c r="A405" s="3" t="s">
        <v>1000</v>
      </c>
      <c r="B405" s="27" t="s">
        <v>319</v>
      </c>
      <c r="C405" s="27" t="s">
        <v>252</v>
      </c>
      <c r="D405" s="3" t="s">
        <v>78</v>
      </c>
      <c r="F405" s="11" t="str">
        <f t="shared" si="53"/>
        <v>ぷ３０</v>
      </c>
      <c r="G405" s="16" t="str">
        <f t="shared" si="50"/>
        <v>岡本直美</v>
      </c>
      <c r="H405" s="3" t="s">
        <v>943</v>
      </c>
      <c r="I405" s="27" t="s">
        <v>175</v>
      </c>
      <c r="J405" s="3">
        <v>1969</v>
      </c>
      <c r="K405" s="30">
        <f t="shared" si="51"/>
        <v>48</v>
      </c>
      <c r="L405" s="39" t="str">
        <f t="shared" si="52"/>
        <v>OK</v>
      </c>
      <c r="M405" s="3" t="s">
        <v>183</v>
      </c>
    </row>
    <row r="406" customFormat="1" spans="1:14">
      <c r="A406" s="3" t="s">
        <v>44</v>
      </c>
      <c r="B406" s="14" t="s">
        <v>1001</v>
      </c>
      <c r="C406" s="14" t="s">
        <v>1002</v>
      </c>
      <c r="D406" s="14" t="s">
        <v>78</v>
      </c>
      <c r="E406" s="14"/>
      <c r="F406" s="14" t="s">
        <v>1003</v>
      </c>
      <c r="G406" s="14" t="s">
        <v>1004</v>
      </c>
      <c r="H406" s="14" t="s">
        <v>943</v>
      </c>
      <c r="I406" s="14" t="s">
        <v>151</v>
      </c>
      <c r="J406" s="14">
        <v>1955</v>
      </c>
      <c r="K406" s="14">
        <v>61</v>
      </c>
      <c r="L406" s="14" t="s">
        <v>359</v>
      </c>
      <c r="M406" s="14" t="s">
        <v>283</v>
      </c>
      <c r="N406" s="98"/>
    </row>
    <row r="407" customFormat="1" spans="1:14">
      <c r="A407" s="3" t="s">
        <v>1005</v>
      </c>
      <c r="B407" s="14" t="s">
        <v>1006</v>
      </c>
      <c r="C407" s="14" t="s">
        <v>1007</v>
      </c>
      <c r="D407" s="14" t="s">
        <v>78</v>
      </c>
      <c r="E407" s="14"/>
      <c r="F407" s="14" t="s">
        <v>1008</v>
      </c>
      <c r="G407" s="14" t="s">
        <v>1009</v>
      </c>
      <c r="H407" s="14" t="s">
        <v>943</v>
      </c>
      <c r="I407" s="14" t="s">
        <v>151</v>
      </c>
      <c r="J407" s="14">
        <v>1954</v>
      </c>
      <c r="K407" s="14">
        <v>62</v>
      </c>
      <c r="L407" s="14" t="s">
        <v>359</v>
      </c>
      <c r="M407" s="14" t="s">
        <v>283</v>
      </c>
      <c r="N407" s="98"/>
    </row>
    <row r="408" customFormat="1" spans="1:13">
      <c r="A408" s="11"/>
      <c r="B408" s="21"/>
      <c r="C408" s="21"/>
      <c r="D408" s="11"/>
      <c r="F408" s="18"/>
      <c r="G408" s="11"/>
      <c r="H408" s="20"/>
      <c r="I408" s="20"/>
      <c r="J408" s="99"/>
      <c r="K408" s="30"/>
      <c r="L408" s="18" t="str">
        <f t="shared" ref="L408:L413" si="54">IF(G408="","",IF(COUNTIF($G$24:$G$559,G408)&gt;1,"2重登録","OK"))</f>
        <v/>
      </c>
      <c r="M408" s="16"/>
    </row>
    <row r="409" customFormat="1" spans="1:13">
      <c r="A409" s="11"/>
      <c r="B409" s="21"/>
      <c r="C409" s="21"/>
      <c r="D409" s="11"/>
      <c r="F409" s="18"/>
      <c r="G409" s="11"/>
      <c r="H409" s="20"/>
      <c r="I409" s="20"/>
      <c r="J409" s="99"/>
      <c r="K409" s="30"/>
      <c r="L409" s="18" t="str">
        <f t="shared" si="54"/>
        <v/>
      </c>
      <c r="M409" s="16"/>
    </row>
    <row r="410" customFormat="1" spans="1:13">
      <c r="A410" s="11"/>
      <c r="B410" s="21"/>
      <c r="C410" s="21"/>
      <c r="D410" s="11"/>
      <c r="F410" s="18"/>
      <c r="G410" s="11"/>
      <c r="H410" s="20"/>
      <c r="I410" s="20"/>
      <c r="J410" s="99"/>
      <c r="K410" s="30"/>
      <c r="L410" s="18" t="str">
        <f t="shared" si="54"/>
        <v/>
      </c>
      <c r="M410" s="16"/>
    </row>
    <row r="411" spans="2:12">
      <c r="B411" s="17" t="s">
        <v>1010</v>
      </c>
      <c r="C411" s="17"/>
      <c r="D411" s="3" t="s">
        <v>1011</v>
      </c>
      <c r="E411" s="3"/>
      <c r="F411" s="3"/>
      <c r="G411" s="3"/>
      <c r="H411" s="11" t="s">
        <v>142</v>
      </c>
      <c r="I411" s="28" t="s">
        <v>143</v>
      </c>
      <c r="J411" s="28"/>
      <c r="K411" s="28"/>
      <c r="L411" s="18" t="str">
        <f t="shared" si="54"/>
        <v/>
      </c>
    </row>
    <row r="412" spans="2:12">
      <c r="B412" s="17"/>
      <c r="C412" s="17"/>
      <c r="D412" s="3"/>
      <c r="E412" s="3"/>
      <c r="F412" s="3"/>
      <c r="G412" s="3"/>
      <c r="H412" s="15">
        <f>COUNTIF(M415:M436,"東近江市")</f>
        <v>5</v>
      </c>
      <c r="I412" s="29">
        <f>(H412/RIGHT(A434,2))</f>
        <v>0.25</v>
      </c>
      <c r="J412" s="29"/>
      <c r="K412" s="29"/>
      <c r="L412" s="18" t="str">
        <f t="shared" si="54"/>
        <v/>
      </c>
    </row>
    <row r="413" spans="2:12">
      <c r="B413" s="16" t="s">
        <v>1012</v>
      </c>
      <c r="C413" s="16"/>
      <c r="D413" s="39" t="s">
        <v>145</v>
      </c>
      <c r="F413" s="18">
        <f t="shared" ref="F413:F434" si="55">A413</f>
        <v>0</v>
      </c>
      <c r="K413" s="30" t="str">
        <f>IF(J413="","",(2012-J413))</f>
        <v/>
      </c>
      <c r="L413" s="18" t="str">
        <f t="shared" si="54"/>
        <v/>
      </c>
    </row>
    <row r="414" spans="2:12">
      <c r="B414" s="19" t="s">
        <v>1013</v>
      </c>
      <c r="C414" s="19"/>
      <c r="D414" s="42" t="s">
        <v>147</v>
      </c>
      <c r="F414" s="18">
        <f t="shared" si="55"/>
        <v>0</v>
      </c>
      <c r="G414" s="11" t="str">
        <f t="shared" ref="G414:G434" si="56">B414&amp;C414</f>
        <v>サプライズ</v>
      </c>
      <c r="K414" s="30"/>
      <c r="L414" s="18"/>
    </row>
    <row r="415" spans="1:13">
      <c r="A415" s="59" t="s">
        <v>1014</v>
      </c>
      <c r="B415" s="92" t="s">
        <v>1015</v>
      </c>
      <c r="C415" s="92" t="s">
        <v>1016</v>
      </c>
      <c r="D415" s="11" t="str">
        <f>$B$413</f>
        <v>サプラ　</v>
      </c>
      <c r="F415" s="18" t="str">
        <f t="shared" si="55"/>
        <v>さ０１</v>
      </c>
      <c r="G415" s="11" t="str">
        <f t="shared" si="56"/>
        <v>宇尾数行</v>
      </c>
      <c r="H415" s="20" t="str">
        <f>$B$414</f>
        <v>サプライズ</v>
      </c>
      <c r="I415" s="20" t="s">
        <v>151</v>
      </c>
      <c r="J415" s="31">
        <v>1960</v>
      </c>
      <c r="K415" s="30">
        <f t="shared" ref="K415:K434" si="57">IF(J415="","",(2017-J415))</f>
        <v>57</v>
      </c>
      <c r="L415" s="18" t="str">
        <f>IF(G415="","",IF(COUNTIF($G$5:$G$617,G415)&gt;1,"2重登録","OK"))</f>
        <v>OK</v>
      </c>
      <c r="M415" s="21" t="s">
        <v>283</v>
      </c>
    </row>
    <row r="416" spans="1:13">
      <c r="A416" s="59" t="s">
        <v>1017</v>
      </c>
      <c r="B416" s="92" t="s">
        <v>1018</v>
      </c>
      <c r="C416" s="93" t="s">
        <v>1019</v>
      </c>
      <c r="D416" s="11" t="str">
        <f t="shared" ref="D416:D434" si="58">$B$413</f>
        <v>サプラ　</v>
      </c>
      <c r="F416" s="11" t="str">
        <f t="shared" si="55"/>
        <v>さ０２</v>
      </c>
      <c r="G416" s="11" t="str">
        <f t="shared" si="56"/>
        <v>小倉俊郎</v>
      </c>
      <c r="H416" s="20" t="str">
        <f t="shared" ref="H416:H434" si="59">$B$414</f>
        <v>サプライズ</v>
      </c>
      <c r="I416" s="20" t="s">
        <v>151</v>
      </c>
      <c r="J416" s="31">
        <v>1959</v>
      </c>
      <c r="K416" s="30">
        <f t="shared" si="57"/>
        <v>58</v>
      </c>
      <c r="L416" s="18" t="str">
        <f t="shared" ref="L416:L434" si="60">IF(G416="","",IF(COUNTIF($G$5:$G$627,G416)&gt;1,"2重登録","OK"))</f>
        <v>OK</v>
      </c>
      <c r="M416" s="21"/>
    </row>
    <row r="417" spans="1:13">
      <c r="A417" s="59" t="s">
        <v>1020</v>
      </c>
      <c r="B417" s="16" t="s">
        <v>1021</v>
      </c>
      <c r="C417" s="16" t="s">
        <v>1022</v>
      </c>
      <c r="D417" s="11" t="str">
        <f t="shared" si="58"/>
        <v>サプラ　</v>
      </c>
      <c r="F417" s="18" t="str">
        <f t="shared" si="55"/>
        <v>さ０３</v>
      </c>
      <c r="G417" s="11" t="str">
        <f t="shared" si="56"/>
        <v>梅田隆</v>
      </c>
      <c r="H417" s="20" t="str">
        <f t="shared" si="59"/>
        <v>サプライズ</v>
      </c>
      <c r="I417" s="20" t="s">
        <v>151</v>
      </c>
      <c r="J417" s="31">
        <v>1966</v>
      </c>
      <c r="K417" s="30">
        <f t="shared" si="57"/>
        <v>51</v>
      </c>
      <c r="L417" s="18" t="str">
        <f t="shared" si="60"/>
        <v>OK</v>
      </c>
      <c r="M417" s="21"/>
    </row>
    <row r="418" spans="1:13">
      <c r="A418" s="59" t="s">
        <v>1023</v>
      </c>
      <c r="B418" s="92" t="s">
        <v>587</v>
      </c>
      <c r="C418" s="93" t="s">
        <v>1024</v>
      </c>
      <c r="D418" s="11" t="str">
        <f t="shared" si="58"/>
        <v>サプラ　</v>
      </c>
      <c r="F418" s="18" t="str">
        <f t="shared" si="55"/>
        <v>さ０４</v>
      </c>
      <c r="G418" s="11" t="str">
        <f t="shared" si="56"/>
        <v>北野智尋</v>
      </c>
      <c r="H418" s="20" t="str">
        <f t="shared" si="59"/>
        <v>サプライズ</v>
      </c>
      <c r="I418" s="20" t="s">
        <v>151</v>
      </c>
      <c r="J418" s="12">
        <v>1970</v>
      </c>
      <c r="K418" s="30">
        <f t="shared" si="57"/>
        <v>47</v>
      </c>
      <c r="L418" s="18" t="str">
        <f t="shared" si="60"/>
        <v>OK</v>
      </c>
      <c r="M418" s="21"/>
    </row>
    <row r="419" spans="1:13">
      <c r="A419" s="59" t="s">
        <v>1025</v>
      </c>
      <c r="B419" s="92" t="s">
        <v>1026</v>
      </c>
      <c r="C419" s="92" t="s">
        <v>1027</v>
      </c>
      <c r="D419" s="11" t="str">
        <f t="shared" si="58"/>
        <v>サプラ　</v>
      </c>
      <c r="F419" s="18" t="str">
        <f t="shared" si="55"/>
        <v>さ０５</v>
      </c>
      <c r="G419" s="11" t="str">
        <f t="shared" si="56"/>
        <v>木森厚志</v>
      </c>
      <c r="H419" s="20" t="str">
        <f t="shared" si="59"/>
        <v>サプライズ</v>
      </c>
      <c r="I419" s="20" t="s">
        <v>151</v>
      </c>
      <c r="J419" s="31">
        <v>1961</v>
      </c>
      <c r="K419" s="30">
        <f t="shared" si="57"/>
        <v>56</v>
      </c>
      <c r="L419" s="18" t="str">
        <f t="shared" si="60"/>
        <v>OK</v>
      </c>
      <c r="M419" s="21"/>
    </row>
    <row r="420" customFormat="1" spans="1:13">
      <c r="A420" s="59" t="s">
        <v>1028</v>
      </c>
      <c r="B420" s="92" t="s">
        <v>24</v>
      </c>
      <c r="C420" s="93" t="s">
        <v>1029</v>
      </c>
      <c r="D420" s="11" t="str">
        <f t="shared" si="58"/>
        <v>サプラ　</v>
      </c>
      <c r="E420" s="11"/>
      <c r="F420" s="18" t="str">
        <f t="shared" si="55"/>
        <v>さ０６</v>
      </c>
      <c r="G420" s="11" t="str">
        <f t="shared" si="56"/>
        <v>田中宏樹</v>
      </c>
      <c r="H420" s="20" t="str">
        <f t="shared" si="59"/>
        <v>サプライズ</v>
      </c>
      <c r="I420" s="20" t="s">
        <v>151</v>
      </c>
      <c r="J420" s="12">
        <v>1965</v>
      </c>
      <c r="K420" s="30">
        <f t="shared" si="57"/>
        <v>52</v>
      </c>
      <c r="L420" s="18" t="str">
        <f t="shared" si="60"/>
        <v>OK</v>
      </c>
      <c r="M420" s="21"/>
    </row>
    <row r="421" customFormat="1" spans="1:13">
      <c r="A421" s="59" t="s">
        <v>1030</v>
      </c>
      <c r="B421" s="92" t="s">
        <v>596</v>
      </c>
      <c r="C421" s="93" t="s">
        <v>1031</v>
      </c>
      <c r="D421" s="11" t="str">
        <f t="shared" si="58"/>
        <v>サプラ　</v>
      </c>
      <c r="E421" s="11"/>
      <c r="F421" s="11" t="str">
        <f t="shared" si="55"/>
        <v>さ０７</v>
      </c>
      <c r="G421" s="11" t="str">
        <f t="shared" si="56"/>
        <v>坪田敏裕</v>
      </c>
      <c r="H421" s="20" t="str">
        <f t="shared" si="59"/>
        <v>サプライズ</v>
      </c>
      <c r="I421" s="20" t="s">
        <v>151</v>
      </c>
      <c r="J421" s="31">
        <v>1965</v>
      </c>
      <c r="K421" s="30">
        <f t="shared" si="57"/>
        <v>52</v>
      </c>
      <c r="L421" s="18" t="str">
        <f t="shared" si="60"/>
        <v>OK</v>
      </c>
      <c r="M421" s="21"/>
    </row>
    <row r="422" customFormat="1" spans="1:13">
      <c r="A422" s="59" t="s">
        <v>1032</v>
      </c>
      <c r="B422" s="92" t="s">
        <v>1033</v>
      </c>
      <c r="C422" s="93" t="s">
        <v>1034</v>
      </c>
      <c r="D422" s="11" t="str">
        <f t="shared" si="58"/>
        <v>サプラ　</v>
      </c>
      <c r="E422" s="11"/>
      <c r="F422" s="18" t="str">
        <f t="shared" si="55"/>
        <v>さ０８</v>
      </c>
      <c r="G422" s="11" t="str">
        <f t="shared" si="56"/>
        <v>坂口直也</v>
      </c>
      <c r="H422" s="20" t="str">
        <f t="shared" si="59"/>
        <v>サプライズ</v>
      </c>
      <c r="I422" s="20" t="s">
        <v>151</v>
      </c>
      <c r="J422" s="31">
        <v>1971</v>
      </c>
      <c r="K422" s="30">
        <f t="shared" si="57"/>
        <v>46</v>
      </c>
      <c r="L422" s="18" t="str">
        <f t="shared" si="60"/>
        <v>OK</v>
      </c>
      <c r="M422" s="21"/>
    </row>
    <row r="423" customFormat="1" spans="1:13">
      <c r="A423" s="59" t="s">
        <v>1035</v>
      </c>
      <c r="B423" s="92" t="s">
        <v>1036</v>
      </c>
      <c r="C423" s="93" t="s">
        <v>1037</v>
      </c>
      <c r="D423" s="11" t="str">
        <f t="shared" si="58"/>
        <v>サプラ　</v>
      </c>
      <c r="E423" s="11"/>
      <c r="F423" s="18" t="str">
        <f t="shared" si="55"/>
        <v>さ０９</v>
      </c>
      <c r="G423" s="11" t="str">
        <f t="shared" si="56"/>
        <v>生岩寛史</v>
      </c>
      <c r="H423" s="20" t="str">
        <f t="shared" si="59"/>
        <v>サプライズ</v>
      </c>
      <c r="I423" s="20" t="s">
        <v>151</v>
      </c>
      <c r="J423" s="31">
        <v>1978</v>
      </c>
      <c r="K423" s="30">
        <f t="shared" si="57"/>
        <v>39</v>
      </c>
      <c r="L423" s="18" t="str">
        <f t="shared" si="60"/>
        <v>OK</v>
      </c>
      <c r="M423" s="21"/>
    </row>
    <row r="424" customFormat="1" spans="1:13">
      <c r="A424" s="59" t="s">
        <v>1038</v>
      </c>
      <c r="B424" s="92" t="s">
        <v>1039</v>
      </c>
      <c r="C424" s="93" t="s">
        <v>1040</v>
      </c>
      <c r="D424" s="11" t="str">
        <f t="shared" si="58"/>
        <v>サプラ　</v>
      </c>
      <c r="E424" s="11"/>
      <c r="F424" s="18" t="str">
        <f t="shared" si="55"/>
        <v>さ１０</v>
      </c>
      <c r="G424" s="11" t="str">
        <f t="shared" si="56"/>
        <v>濱田毅</v>
      </c>
      <c r="H424" s="20" t="str">
        <f t="shared" si="59"/>
        <v>サプライズ</v>
      </c>
      <c r="I424" s="20" t="s">
        <v>151</v>
      </c>
      <c r="J424" s="31">
        <v>1962</v>
      </c>
      <c r="K424" s="30">
        <f t="shared" si="57"/>
        <v>55</v>
      </c>
      <c r="L424" s="18" t="str">
        <f t="shared" si="60"/>
        <v>OK</v>
      </c>
      <c r="M424" s="21"/>
    </row>
    <row r="425" customFormat="1" spans="1:13">
      <c r="A425" s="59" t="s">
        <v>1041</v>
      </c>
      <c r="B425" s="92" t="s">
        <v>1042</v>
      </c>
      <c r="C425" s="93" t="s">
        <v>1043</v>
      </c>
      <c r="D425" s="11" t="str">
        <f t="shared" si="58"/>
        <v>サプラ　</v>
      </c>
      <c r="E425" s="11"/>
      <c r="F425" s="18" t="str">
        <f t="shared" si="55"/>
        <v>さ１１</v>
      </c>
      <c r="G425" s="11" t="str">
        <f t="shared" si="56"/>
        <v>別宮敏朗</v>
      </c>
      <c r="H425" s="20" t="str">
        <f t="shared" si="59"/>
        <v>サプライズ</v>
      </c>
      <c r="I425" s="20" t="s">
        <v>151</v>
      </c>
      <c r="J425" s="31">
        <v>1947</v>
      </c>
      <c r="K425" s="30">
        <f t="shared" si="57"/>
        <v>70</v>
      </c>
      <c r="L425" s="18" t="str">
        <f t="shared" si="60"/>
        <v>OK</v>
      </c>
      <c r="M425" s="21"/>
    </row>
    <row r="426" customFormat="1" spans="1:13">
      <c r="A426" s="59" t="s">
        <v>1044</v>
      </c>
      <c r="B426" s="92" t="s">
        <v>990</v>
      </c>
      <c r="C426" s="43" t="s">
        <v>1045</v>
      </c>
      <c r="D426" s="11" t="str">
        <f t="shared" si="58"/>
        <v>サプラ　</v>
      </c>
      <c r="E426" s="11"/>
      <c r="F426" s="11" t="str">
        <f t="shared" si="55"/>
        <v>さ１２</v>
      </c>
      <c r="G426" s="11" t="str">
        <f t="shared" si="56"/>
        <v>松田憲次</v>
      </c>
      <c r="H426" s="20" t="str">
        <f t="shared" si="59"/>
        <v>サプライズ</v>
      </c>
      <c r="I426" s="20" t="s">
        <v>151</v>
      </c>
      <c r="J426" s="31">
        <v>1964</v>
      </c>
      <c r="K426" s="30">
        <f t="shared" si="57"/>
        <v>53</v>
      </c>
      <c r="L426" s="18" t="str">
        <f t="shared" si="60"/>
        <v>OK</v>
      </c>
      <c r="M426" s="21" t="s">
        <v>283</v>
      </c>
    </row>
    <row r="427" customFormat="1" spans="1:13">
      <c r="A427" s="59" t="s">
        <v>1046</v>
      </c>
      <c r="B427" s="92" t="s">
        <v>1015</v>
      </c>
      <c r="C427" s="92" t="s">
        <v>391</v>
      </c>
      <c r="D427" s="11" t="str">
        <f t="shared" si="58"/>
        <v>サプラ　</v>
      </c>
      <c r="E427" s="11"/>
      <c r="F427" s="18" t="str">
        <f t="shared" si="55"/>
        <v>さ１３</v>
      </c>
      <c r="G427" s="11" t="str">
        <f t="shared" si="56"/>
        <v>宇尾翼</v>
      </c>
      <c r="H427" s="20" t="str">
        <f t="shared" si="59"/>
        <v>サプライズ</v>
      </c>
      <c r="I427" s="20" t="s">
        <v>151</v>
      </c>
      <c r="J427" s="31">
        <v>1996</v>
      </c>
      <c r="K427" s="30">
        <f t="shared" si="57"/>
        <v>21</v>
      </c>
      <c r="L427" s="18" t="str">
        <f t="shared" si="60"/>
        <v>OK</v>
      </c>
      <c r="M427" s="21" t="s">
        <v>283</v>
      </c>
    </row>
    <row r="428" customFormat="1" spans="1:12">
      <c r="A428" s="59" t="s">
        <v>1047</v>
      </c>
      <c r="B428" s="92" t="s">
        <v>1048</v>
      </c>
      <c r="C428" s="93" t="s">
        <v>1049</v>
      </c>
      <c r="D428" s="11" t="str">
        <f t="shared" si="58"/>
        <v>サプラ　</v>
      </c>
      <c r="E428" s="11"/>
      <c r="F428" s="18" t="str">
        <f t="shared" si="55"/>
        <v>さ１４</v>
      </c>
      <c r="G428" s="11" t="str">
        <f t="shared" si="56"/>
        <v>本田健一</v>
      </c>
      <c r="H428" s="20" t="str">
        <f t="shared" si="59"/>
        <v>サプライズ</v>
      </c>
      <c r="I428" s="20" t="s">
        <v>151</v>
      </c>
      <c r="J428" s="90">
        <v>1973</v>
      </c>
      <c r="K428" s="30">
        <f t="shared" si="57"/>
        <v>44</v>
      </c>
      <c r="L428" s="18" t="str">
        <f t="shared" si="60"/>
        <v>OK</v>
      </c>
    </row>
    <row r="429" customFormat="1" spans="1:13">
      <c r="A429" s="59" t="s">
        <v>1050</v>
      </c>
      <c r="B429" s="94" t="s">
        <v>1021</v>
      </c>
      <c r="C429" s="95" t="s">
        <v>1051</v>
      </c>
      <c r="D429" s="11" t="str">
        <f t="shared" si="58"/>
        <v>サプラ　</v>
      </c>
      <c r="E429" s="11"/>
      <c r="F429" s="18" t="str">
        <f t="shared" si="55"/>
        <v>さ１５</v>
      </c>
      <c r="G429" s="11" t="str">
        <f t="shared" si="56"/>
        <v>梅田陽子</v>
      </c>
      <c r="H429" s="20" t="str">
        <f t="shared" si="59"/>
        <v>サプライズ</v>
      </c>
      <c r="I429" s="20" t="s">
        <v>151</v>
      </c>
      <c r="J429" s="31">
        <v>1967</v>
      </c>
      <c r="K429" s="30">
        <f t="shared" si="57"/>
        <v>50</v>
      </c>
      <c r="L429" s="18" t="str">
        <f t="shared" si="60"/>
        <v>OK</v>
      </c>
      <c r="M429" s="21"/>
    </row>
    <row r="430" customFormat="1" spans="1:13">
      <c r="A430" s="59" t="s">
        <v>1052</v>
      </c>
      <c r="B430" s="94" t="s">
        <v>1053</v>
      </c>
      <c r="C430" s="95" t="s">
        <v>1054</v>
      </c>
      <c r="D430" s="11" t="str">
        <f t="shared" si="58"/>
        <v>サプラ　</v>
      </c>
      <c r="E430" s="11"/>
      <c r="F430" s="11" t="str">
        <f t="shared" si="55"/>
        <v>さ１６</v>
      </c>
      <c r="G430" s="11" t="str">
        <f t="shared" si="56"/>
        <v>川端文子</v>
      </c>
      <c r="H430" s="20" t="str">
        <f t="shared" si="59"/>
        <v>サプライズ</v>
      </c>
      <c r="I430" s="20" t="s">
        <v>151</v>
      </c>
      <c r="J430" s="31">
        <v>1967</v>
      </c>
      <c r="K430" s="30">
        <f t="shared" si="57"/>
        <v>50</v>
      </c>
      <c r="L430" s="18" t="str">
        <f t="shared" si="60"/>
        <v>OK</v>
      </c>
      <c r="M430" s="21" t="s">
        <v>283</v>
      </c>
    </row>
    <row r="431" customFormat="1" spans="1:13">
      <c r="A431" s="59" t="s">
        <v>1055</v>
      </c>
      <c r="B431" s="94" t="s">
        <v>1056</v>
      </c>
      <c r="C431" s="10" t="s">
        <v>1057</v>
      </c>
      <c r="D431" s="11" t="str">
        <f t="shared" si="58"/>
        <v>サプラ　</v>
      </c>
      <c r="E431" s="11"/>
      <c r="F431" s="18" t="str">
        <f t="shared" si="55"/>
        <v>さ１７</v>
      </c>
      <c r="G431" s="11" t="str">
        <f t="shared" si="56"/>
        <v>更家真佐子</v>
      </c>
      <c r="H431" s="20" t="str">
        <f t="shared" si="59"/>
        <v>サプライズ</v>
      </c>
      <c r="I431" s="20" t="s">
        <v>151</v>
      </c>
      <c r="J431" s="39">
        <v>1951</v>
      </c>
      <c r="K431" s="30">
        <f t="shared" si="57"/>
        <v>66</v>
      </c>
      <c r="L431" s="18" t="str">
        <f t="shared" si="60"/>
        <v>OK</v>
      </c>
      <c r="M431" s="21" t="s">
        <v>283</v>
      </c>
    </row>
    <row r="432" customFormat="1" spans="1:13">
      <c r="A432" s="59" t="s">
        <v>1058</v>
      </c>
      <c r="B432" s="94" t="s">
        <v>24</v>
      </c>
      <c r="C432" s="95" t="s">
        <v>1059</v>
      </c>
      <c r="D432" s="11" t="str">
        <f t="shared" si="58"/>
        <v>サプラ　</v>
      </c>
      <c r="E432" s="11"/>
      <c r="F432" s="18" t="str">
        <f t="shared" si="55"/>
        <v>さ１８</v>
      </c>
      <c r="G432" s="11" t="str">
        <f t="shared" si="56"/>
        <v>田中由紀</v>
      </c>
      <c r="H432" s="20" t="str">
        <f t="shared" si="59"/>
        <v>サプライズ</v>
      </c>
      <c r="I432" s="20" t="s">
        <v>151</v>
      </c>
      <c r="J432" s="39">
        <v>1968</v>
      </c>
      <c r="K432" s="30">
        <f t="shared" si="57"/>
        <v>49</v>
      </c>
      <c r="L432" s="18" t="str">
        <f t="shared" si="60"/>
        <v>OK</v>
      </c>
      <c r="M432" s="21"/>
    </row>
    <row r="433" customFormat="1" spans="1:13">
      <c r="A433" s="59" t="s">
        <v>1060</v>
      </c>
      <c r="B433" s="92" t="s">
        <v>1061</v>
      </c>
      <c r="C433" t="s">
        <v>1062</v>
      </c>
      <c r="D433" s="11" t="str">
        <f t="shared" si="58"/>
        <v>サプラ　</v>
      </c>
      <c r="E433" s="11"/>
      <c r="F433" s="18" t="str">
        <f t="shared" si="55"/>
        <v>さ１９</v>
      </c>
      <c r="G433" s="11" t="str">
        <f t="shared" si="56"/>
        <v>那須且良</v>
      </c>
      <c r="H433" s="20" t="str">
        <f t="shared" si="59"/>
        <v>サプライズ</v>
      </c>
      <c r="I433" s="20" t="s">
        <v>151</v>
      </c>
      <c r="J433" s="39"/>
      <c r="K433" s="30" t="str">
        <f t="shared" si="57"/>
        <v/>
      </c>
      <c r="L433" s="18" t="str">
        <f t="shared" si="60"/>
        <v>OK</v>
      </c>
      <c r="M433" s="21"/>
    </row>
    <row r="434" customFormat="1" spans="1:13">
      <c r="A434" s="59" t="s">
        <v>1063</v>
      </c>
      <c r="B434" s="92" t="s">
        <v>410</v>
      </c>
      <c r="C434" s="93" t="s">
        <v>1064</v>
      </c>
      <c r="D434" s="11" t="str">
        <f t="shared" si="58"/>
        <v>サプラ　</v>
      </c>
      <c r="E434" s="11"/>
      <c r="F434" s="18" t="str">
        <f t="shared" si="55"/>
        <v>さ２０</v>
      </c>
      <c r="G434" s="11" t="str">
        <f t="shared" si="56"/>
        <v>高橋昌平</v>
      </c>
      <c r="H434" s="20" t="str">
        <f t="shared" si="59"/>
        <v>サプライズ</v>
      </c>
      <c r="I434" s="20" t="s">
        <v>151</v>
      </c>
      <c r="J434" s="31"/>
      <c r="K434" s="30" t="str">
        <f t="shared" si="57"/>
        <v/>
      </c>
      <c r="L434" s="18" t="str">
        <f t="shared" si="60"/>
        <v>OK</v>
      </c>
      <c r="M434" t="s">
        <v>366</v>
      </c>
    </row>
    <row r="435" customFormat="1" spans="1:13">
      <c r="A435" s="96"/>
      <c r="B435" s="97"/>
      <c r="C435" s="97"/>
      <c r="D435" s="16"/>
      <c r="E435" s="57"/>
      <c r="F435" s="11"/>
      <c r="G435" s="11"/>
      <c r="H435" s="20"/>
      <c r="I435" s="57"/>
      <c r="J435" s="91"/>
      <c r="K435" s="100"/>
      <c r="L435" s="18" t="str">
        <f t="shared" ref="L435:L439" si="61">IF(G435="","",IF(COUNTIF($G$24:$G$559,G435)&gt;1,"2重登録","OK"))</f>
        <v/>
      </c>
      <c r="M435" s="11"/>
    </row>
    <row r="436" spans="2:12">
      <c r="B436" s="97"/>
      <c r="C436" s="97"/>
      <c r="D436" s="16"/>
      <c r="E436" s="57"/>
      <c r="H436" s="20"/>
      <c r="I436" s="57"/>
      <c r="J436" s="91"/>
      <c r="K436" s="100"/>
      <c r="L436" s="18" t="str">
        <f t="shared" si="61"/>
        <v/>
      </c>
    </row>
    <row r="437" spans="2:12">
      <c r="B437" s="97"/>
      <c r="C437" s="97"/>
      <c r="D437" s="16"/>
      <c r="E437" s="57"/>
      <c r="H437" s="20"/>
      <c r="I437" s="57"/>
      <c r="J437" s="91"/>
      <c r="K437" s="100"/>
      <c r="L437" s="18" t="str">
        <f t="shared" si="61"/>
        <v/>
      </c>
    </row>
    <row r="438" spans="2:12">
      <c r="B438" s="97"/>
      <c r="C438" s="97"/>
      <c r="D438" s="16"/>
      <c r="E438" s="57"/>
      <c r="H438" s="20"/>
      <c r="I438" s="57"/>
      <c r="J438" s="91"/>
      <c r="K438" s="100"/>
      <c r="L438" s="18" t="str">
        <f t="shared" si="61"/>
        <v/>
      </c>
    </row>
    <row r="439" spans="2:12">
      <c r="B439" s="97"/>
      <c r="C439" s="97"/>
      <c r="D439" s="16"/>
      <c r="E439" s="57"/>
      <c r="H439" s="20"/>
      <c r="I439" s="57"/>
      <c r="J439" s="91"/>
      <c r="K439" s="100"/>
      <c r="L439" s="18" t="str">
        <f t="shared" si="61"/>
        <v/>
      </c>
    </row>
    <row r="440" spans="2:11">
      <c r="B440" s="13" t="s">
        <v>1065</v>
      </c>
      <c r="C440" s="3" t="s">
        <v>1066</v>
      </c>
      <c r="D440" s="3"/>
      <c r="E440" s="3"/>
      <c r="F440" s="3"/>
      <c r="G440" s="11" t="s">
        <v>142</v>
      </c>
      <c r="H440" s="28" t="s">
        <v>143</v>
      </c>
      <c r="I440" s="28"/>
      <c r="J440" s="28"/>
      <c r="K440" s="18" t="str">
        <f>IF(F440="","",IF(COUNTIF($G$5:$G$665,F440)&gt;1,"2重登録","OK"))</f>
        <v/>
      </c>
    </row>
    <row r="441" spans="2:11">
      <c r="B441" s="13"/>
      <c r="C441" s="3"/>
      <c r="D441" s="3"/>
      <c r="E441" s="3"/>
      <c r="F441" s="3"/>
      <c r="G441" s="15">
        <f>COUNTIF(M444:M481,"東近江市")</f>
        <v>3</v>
      </c>
      <c r="H441" s="29">
        <f>(G441/RIGHT(A481,2))</f>
        <v>0.0789473684210526</v>
      </c>
      <c r="I441" s="29"/>
      <c r="J441" s="29"/>
      <c r="K441" s="18" t="str">
        <f>IF(F441="","",IF(COUNTIF($G$5:$G$665,F441)&gt;1,"2重登録","OK"))</f>
        <v/>
      </c>
    </row>
    <row r="442" spans="2:11">
      <c r="B442" s="16" t="s">
        <v>1067</v>
      </c>
      <c r="C442" s="17" t="s">
        <v>145</v>
      </c>
      <c r="E442" s="18"/>
      <c r="I442" s="12"/>
      <c r="J442" s="30" t="str">
        <f>IF(I442="","",(2012-I442))</f>
        <v/>
      </c>
      <c r="K442" s="18" t="str">
        <f>IF(F442="","",IF(COUNTIF($G$5:$G$665,F442)&gt;1,"2重登録","OK"))</f>
        <v/>
      </c>
    </row>
    <row r="443" spans="2:11">
      <c r="B443" s="19" t="s">
        <v>1067</v>
      </c>
      <c r="C443" s="11" t="s">
        <v>147</v>
      </c>
      <c r="E443" s="18"/>
      <c r="I443" s="12"/>
      <c r="J443" s="30" t="str">
        <f>IF(I443="","",(2012-I443))</f>
        <v/>
      </c>
      <c r="K443" s="18"/>
    </row>
    <row r="444" spans="1:13">
      <c r="A444" s="11" t="s">
        <v>1068</v>
      </c>
      <c r="B444" s="21" t="s">
        <v>1069</v>
      </c>
      <c r="C444" s="21" t="s">
        <v>262</v>
      </c>
      <c r="D444" s="11" t="str">
        <f>$B$442</f>
        <v>TDC</v>
      </c>
      <c r="F444" s="18" t="str">
        <f t="shared" ref="F444:F481" si="62">A444</f>
        <v>て０１</v>
      </c>
      <c r="G444" s="11" t="str">
        <f t="shared" ref="G444:G481" si="63">B444&amp;C444</f>
        <v>池田まき</v>
      </c>
      <c r="H444" s="11" t="str">
        <f>$B$442</f>
        <v>TDC</v>
      </c>
      <c r="I444" s="32" t="s">
        <v>175</v>
      </c>
      <c r="J444" s="31">
        <v>1991</v>
      </c>
      <c r="K444" s="30">
        <f t="shared" ref="K444:K481" si="64">IF(J444="","",(2017-J444))</f>
        <v>26</v>
      </c>
      <c r="L444" s="18" t="str">
        <f>IF(G444="","",IF(COUNTIF($G$5:$G$665,G444)&gt;1,"2重登録","OK"))</f>
        <v>OK</v>
      </c>
      <c r="M444" s="16" t="s">
        <v>190</v>
      </c>
    </row>
    <row r="445" spans="1:13">
      <c r="A445" s="11" t="s">
        <v>1070</v>
      </c>
      <c r="B445" s="21" t="s">
        <v>1071</v>
      </c>
      <c r="C445" s="21" t="s">
        <v>1072</v>
      </c>
      <c r="D445" s="11" t="str">
        <f t="shared" ref="D445:D481" si="65">$B$442</f>
        <v>TDC</v>
      </c>
      <c r="F445" s="11" t="str">
        <f t="shared" si="62"/>
        <v>て０２</v>
      </c>
      <c r="G445" s="11" t="str">
        <f t="shared" si="63"/>
        <v>大野みずき</v>
      </c>
      <c r="H445" s="11" t="str">
        <f t="shared" ref="H445:H481" si="66">$B$442</f>
        <v>TDC</v>
      </c>
      <c r="I445" s="32" t="s">
        <v>175</v>
      </c>
      <c r="J445" s="12">
        <v>1994</v>
      </c>
      <c r="K445" s="30">
        <f t="shared" si="64"/>
        <v>23</v>
      </c>
      <c r="L445" s="18" t="str">
        <f t="shared" ref="L445:L458" si="67">IF(G445="","",IF(COUNTIF($F$5:$F$665,G445)&gt;1,"2重登録","OK"))</f>
        <v>OK</v>
      </c>
      <c r="M445" s="16" t="s">
        <v>732</v>
      </c>
    </row>
    <row r="446" spans="1:13">
      <c r="A446" s="11" t="s">
        <v>1073</v>
      </c>
      <c r="B446" s="21" t="s">
        <v>1074</v>
      </c>
      <c r="C446" s="21" t="s">
        <v>1075</v>
      </c>
      <c r="D446" s="11" t="str">
        <f t="shared" si="65"/>
        <v>TDC</v>
      </c>
      <c r="F446" s="18" t="str">
        <f t="shared" si="62"/>
        <v>て０３</v>
      </c>
      <c r="G446" s="11" t="str">
        <f t="shared" si="63"/>
        <v>片桐美里</v>
      </c>
      <c r="H446" s="11" t="str">
        <f t="shared" si="66"/>
        <v>TDC</v>
      </c>
      <c r="I446" s="32" t="s">
        <v>175</v>
      </c>
      <c r="J446" s="31">
        <v>1977</v>
      </c>
      <c r="K446" s="30">
        <f t="shared" si="64"/>
        <v>40</v>
      </c>
      <c r="L446" s="18" t="str">
        <f t="shared" si="67"/>
        <v>OK</v>
      </c>
      <c r="M446" s="16" t="s">
        <v>152</v>
      </c>
    </row>
    <row r="447" spans="1:13">
      <c r="A447" s="11" t="s">
        <v>1076</v>
      </c>
      <c r="B447" s="55" t="s">
        <v>972</v>
      </c>
      <c r="C447" s="55" t="s">
        <v>1077</v>
      </c>
      <c r="D447" s="11" t="str">
        <f t="shared" si="65"/>
        <v>TDC</v>
      </c>
      <c r="F447" s="18" t="str">
        <f t="shared" si="62"/>
        <v>て０４</v>
      </c>
      <c r="G447" s="11" t="str">
        <f t="shared" si="63"/>
        <v>北川円香</v>
      </c>
      <c r="H447" s="11" t="str">
        <f t="shared" si="66"/>
        <v>TDC</v>
      </c>
      <c r="I447" s="32" t="s">
        <v>175</v>
      </c>
      <c r="J447" s="31">
        <v>1991</v>
      </c>
      <c r="K447" s="30">
        <f t="shared" si="64"/>
        <v>26</v>
      </c>
      <c r="L447" s="18" t="str">
        <f t="shared" si="67"/>
        <v>OK</v>
      </c>
      <c r="M447" s="16" t="s">
        <v>190</v>
      </c>
    </row>
    <row r="448" spans="1:13">
      <c r="A448" s="11" t="s">
        <v>1078</v>
      </c>
      <c r="B448" s="21" t="s">
        <v>1079</v>
      </c>
      <c r="C448" s="21" t="s">
        <v>1080</v>
      </c>
      <c r="D448" s="11" t="str">
        <f t="shared" si="65"/>
        <v>TDC</v>
      </c>
      <c r="F448" s="18" t="str">
        <f t="shared" si="62"/>
        <v>て０５</v>
      </c>
      <c r="G448" s="11" t="str">
        <f t="shared" si="63"/>
        <v>草野菜摘</v>
      </c>
      <c r="H448" s="11" t="str">
        <f t="shared" si="66"/>
        <v>TDC</v>
      </c>
      <c r="I448" s="32" t="s">
        <v>175</v>
      </c>
      <c r="J448" s="31">
        <v>1993</v>
      </c>
      <c r="K448" s="30">
        <f t="shared" si="64"/>
        <v>24</v>
      </c>
      <c r="L448" s="18" t="str">
        <f t="shared" si="67"/>
        <v>OK</v>
      </c>
      <c r="M448" s="16" t="s">
        <v>197</v>
      </c>
    </row>
    <row r="449" spans="1:13">
      <c r="A449" s="11" t="s">
        <v>1081</v>
      </c>
      <c r="B449" s="21" t="s">
        <v>210</v>
      </c>
      <c r="C449" s="21" t="s">
        <v>1082</v>
      </c>
      <c r="D449" s="11" t="str">
        <f t="shared" si="65"/>
        <v>TDC</v>
      </c>
      <c r="F449" s="11" t="str">
        <f t="shared" si="62"/>
        <v>て０６</v>
      </c>
      <c r="G449" s="11" t="str">
        <f t="shared" si="63"/>
        <v>小林羽</v>
      </c>
      <c r="H449" s="11" t="str">
        <f t="shared" si="66"/>
        <v>TDC</v>
      </c>
      <c r="I449" s="32" t="s">
        <v>175</v>
      </c>
      <c r="J449" s="12">
        <v>1989</v>
      </c>
      <c r="K449" s="30">
        <f t="shared" si="64"/>
        <v>28</v>
      </c>
      <c r="L449" s="18" t="str">
        <f t="shared" si="67"/>
        <v>OK</v>
      </c>
      <c r="M449" s="16" t="s">
        <v>152</v>
      </c>
    </row>
    <row r="450" spans="1:13">
      <c r="A450" s="11" t="s">
        <v>1083</v>
      </c>
      <c r="B450" s="21" t="s">
        <v>1084</v>
      </c>
      <c r="C450" s="21" t="s">
        <v>1085</v>
      </c>
      <c r="D450" s="11" t="str">
        <f t="shared" si="65"/>
        <v>TDC</v>
      </c>
      <c r="F450" s="18" t="str">
        <f t="shared" si="62"/>
        <v>て０７</v>
      </c>
      <c r="G450" s="11" t="str">
        <f t="shared" si="63"/>
        <v>辻真弓</v>
      </c>
      <c r="H450" s="11" t="str">
        <f t="shared" si="66"/>
        <v>TDC</v>
      </c>
      <c r="I450" s="32" t="s">
        <v>175</v>
      </c>
      <c r="J450" s="31">
        <v>1985</v>
      </c>
      <c r="K450" s="30">
        <f t="shared" si="64"/>
        <v>32</v>
      </c>
      <c r="L450" s="18" t="str">
        <f t="shared" si="67"/>
        <v>OK</v>
      </c>
      <c r="M450" s="21" t="s">
        <v>283</v>
      </c>
    </row>
    <row r="451" spans="1:13">
      <c r="A451" s="11" t="s">
        <v>1086</v>
      </c>
      <c r="B451" s="55" t="s">
        <v>1087</v>
      </c>
      <c r="C451" s="55" t="s">
        <v>1088</v>
      </c>
      <c r="D451" s="11" t="str">
        <f t="shared" si="65"/>
        <v>TDC</v>
      </c>
      <c r="F451" s="18" t="str">
        <f t="shared" si="62"/>
        <v>て０８</v>
      </c>
      <c r="G451" s="11" t="str">
        <f t="shared" si="63"/>
        <v>中川久江</v>
      </c>
      <c r="H451" s="11" t="str">
        <f t="shared" si="66"/>
        <v>TDC</v>
      </c>
      <c r="I451" s="32" t="s">
        <v>175</v>
      </c>
      <c r="J451" s="110">
        <v>1966</v>
      </c>
      <c r="K451" s="30">
        <f t="shared" si="64"/>
        <v>51</v>
      </c>
      <c r="L451" s="18" t="str">
        <f t="shared" si="67"/>
        <v>OK</v>
      </c>
      <c r="M451" s="64" t="s">
        <v>155</v>
      </c>
    </row>
    <row r="452" spans="1:13">
      <c r="A452" s="11" t="s">
        <v>1089</v>
      </c>
      <c r="B452" s="21" t="s">
        <v>1090</v>
      </c>
      <c r="C452" s="21" t="s">
        <v>1091</v>
      </c>
      <c r="D452" s="11" t="str">
        <f t="shared" si="65"/>
        <v>TDC</v>
      </c>
      <c r="F452" s="11" t="str">
        <f t="shared" si="62"/>
        <v>て０９</v>
      </c>
      <c r="G452" s="11" t="str">
        <f t="shared" si="63"/>
        <v>姫井亜利沙</v>
      </c>
      <c r="H452" s="11" t="str">
        <f t="shared" si="66"/>
        <v>TDC</v>
      </c>
      <c r="I452" s="32" t="s">
        <v>175</v>
      </c>
      <c r="J452" s="12">
        <v>1982</v>
      </c>
      <c r="K452" s="30">
        <f t="shared" si="64"/>
        <v>35</v>
      </c>
      <c r="L452" s="18" t="str">
        <f t="shared" si="67"/>
        <v>OK</v>
      </c>
      <c r="M452" s="16" t="s">
        <v>152</v>
      </c>
    </row>
    <row r="453" spans="1:13">
      <c r="A453" s="11" t="s">
        <v>1092</v>
      </c>
      <c r="B453" s="21" t="s">
        <v>1093</v>
      </c>
      <c r="C453" s="21" t="s">
        <v>1094</v>
      </c>
      <c r="D453" s="11" t="str">
        <f t="shared" si="65"/>
        <v>TDC</v>
      </c>
      <c r="F453" s="18" t="str">
        <f t="shared" si="62"/>
        <v>て１０</v>
      </c>
      <c r="G453" s="11" t="str">
        <f t="shared" si="63"/>
        <v>福本香菜実</v>
      </c>
      <c r="H453" s="11" t="str">
        <f t="shared" si="66"/>
        <v>TDC</v>
      </c>
      <c r="I453" s="32" t="s">
        <v>175</v>
      </c>
      <c r="J453" s="31">
        <v>1992</v>
      </c>
      <c r="K453" s="30">
        <f t="shared" si="64"/>
        <v>25</v>
      </c>
      <c r="L453" s="18" t="str">
        <f t="shared" si="67"/>
        <v>OK</v>
      </c>
      <c r="M453" s="16" t="s">
        <v>183</v>
      </c>
    </row>
    <row r="454" spans="1:13">
      <c r="A454" s="11" t="s">
        <v>1095</v>
      </c>
      <c r="B454" s="55" t="s">
        <v>1096</v>
      </c>
      <c r="C454" s="55" t="s">
        <v>1097</v>
      </c>
      <c r="D454" s="11" t="str">
        <f t="shared" si="65"/>
        <v>TDC</v>
      </c>
      <c r="F454" s="18" t="str">
        <f t="shared" si="62"/>
        <v>て１１</v>
      </c>
      <c r="G454" s="11" t="str">
        <f t="shared" si="63"/>
        <v>前川美恵</v>
      </c>
      <c r="H454" s="11" t="str">
        <f t="shared" si="66"/>
        <v>TDC</v>
      </c>
      <c r="I454" s="32" t="s">
        <v>175</v>
      </c>
      <c r="J454" s="31">
        <v>1988</v>
      </c>
      <c r="K454" s="30">
        <f t="shared" si="64"/>
        <v>29</v>
      </c>
      <c r="L454" s="18" t="str">
        <f t="shared" si="67"/>
        <v>OK</v>
      </c>
      <c r="M454" s="16" t="s">
        <v>197</v>
      </c>
    </row>
    <row r="455" spans="1:13">
      <c r="A455" s="11" t="s">
        <v>1098</v>
      </c>
      <c r="B455" s="21" t="s">
        <v>1099</v>
      </c>
      <c r="C455" s="21" t="s">
        <v>1100</v>
      </c>
      <c r="D455" s="11" t="str">
        <f t="shared" si="65"/>
        <v>TDC</v>
      </c>
      <c r="F455" s="18" t="str">
        <f t="shared" si="62"/>
        <v>て１２</v>
      </c>
      <c r="G455" s="11" t="str">
        <f t="shared" si="63"/>
        <v>三浦朱莉</v>
      </c>
      <c r="H455" s="11" t="str">
        <f t="shared" si="66"/>
        <v>TDC</v>
      </c>
      <c r="I455" s="32" t="s">
        <v>175</v>
      </c>
      <c r="J455" s="31">
        <v>1990</v>
      </c>
      <c r="K455" s="30">
        <f t="shared" si="64"/>
        <v>27</v>
      </c>
      <c r="L455" s="18" t="str">
        <f t="shared" si="67"/>
        <v>OK</v>
      </c>
      <c r="M455" s="21" t="s">
        <v>283</v>
      </c>
    </row>
    <row r="456" spans="1:13">
      <c r="A456" s="11" t="s">
        <v>1101</v>
      </c>
      <c r="B456" s="21" t="s">
        <v>1102</v>
      </c>
      <c r="C456" s="21" t="s">
        <v>259</v>
      </c>
      <c r="D456" s="11" t="str">
        <f t="shared" si="65"/>
        <v>TDC</v>
      </c>
      <c r="F456" s="11" t="str">
        <f t="shared" si="62"/>
        <v>て１３</v>
      </c>
      <c r="G456" s="11" t="str">
        <f t="shared" si="63"/>
        <v>山岡千春</v>
      </c>
      <c r="H456" s="11" t="str">
        <f t="shared" si="66"/>
        <v>TDC</v>
      </c>
      <c r="I456" s="32" t="s">
        <v>175</v>
      </c>
      <c r="J456" s="12">
        <v>1972</v>
      </c>
      <c r="K456" s="30">
        <f t="shared" si="64"/>
        <v>45</v>
      </c>
      <c r="L456" s="18" t="str">
        <f t="shared" si="67"/>
        <v>OK</v>
      </c>
      <c r="M456" s="16" t="s">
        <v>197</v>
      </c>
    </row>
    <row r="457" spans="1:13">
      <c r="A457" s="11" t="s">
        <v>1103</v>
      </c>
      <c r="B457" s="21" t="s">
        <v>1104</v>
      </c>
      <c r="C457" s="21" t="s">
        <v>1105</v>
      </c>
      <c r="D457" s="11" t="str">
        <f t="shared" si="65"/>
        <v>TDC</v>
      </c>
      <c r="F457" s="18" t="str">
        <f t="shared" si="62"/>
        <v>て１４</v>
      </c>
      <c r="G457" s="11" t="str">
        <f t="shared" si="63"/>
        <v>鹿野さつ紀</v>
      </c>
      <c r="H457" s="11" t="str">
        <f t="shared" si="66"/>
        <v>TDC</v>
      </c>
      <c r="I457" s="32" t="s">
        <v>175</v>
      </c>
      <c r="J457" s="31">
        <v>1991</v>
      </c>
      <c r="K457" s="30">
        <f t="shared" si="64"/>
        <v>26</v>
      </c>
      <c r="L457" s="18" t="str">
        <f>IF(G457="","",IF(COUNTIF($G$5:$G$665,G457)&gt;1,"2重登録","OK"))</f>
        <v>OK</v>
      </c>
      <c r="M457" s="16" t="s">
        <v>190</v>
      </c>
    </row>
    <row r="458" spans="1:13">
      <c r="A458" s="11" t="s">
        <v>1106</v>
      </c>
      <c r="B458" s="57" t="s">
        <v>1107</v>
      </c>
      <c r="C458" s="57" t="s">
        <v>1108</v>
      </c>
      <c r="D458" s="11" t="str">
        <f t="shared" si="65"/>
        <v>TDC</v>
      </c>
      <c r="F458" s="18" t="str">
        <f t="shared" si="62"/>
        <v>て１５</v>
      </c>
      <c r="G458" s="11" t="str">
        <f t="shared" si="63"/>
        <v>猪飼尚輝</v>
      </c>
      <c r="H458" s="11" t="str">
        <f t="shared" si="66"/>
        <v>TDC</v>
      </c>
      <c r="I458" s="20" t="s">
        <v>151</v>
      </c>
      <c r="J458" s="31">
        <v>1997</v>
      </c>
      <c r="K458" s="30">
        <f t="shared" si="64"/>
        <v>20</v>
      </c>
      <c r="L458" s="18" t="str">
        <f t="shared" si="67"/>
        <v>OK</v>
      </c>
      <c r="M458" s="16" t="s">
        <v>190</v>
      </c>
    </row>
    <row r="459" spans="1:13">
      <c r="A459" s="11" t="s">
        <v>1109</v>
      </c>
      <c r="B459" s="11" t="s">
        <v>1110</v>
      </c>
      <c r="C459" s="11" t="s">
        <v>1111</v>
      </c>
      <c r="D459" s="11" t="str">
        <f t="shared" si="65"/>
        <v>TDC</v>
      </c>
      <c r="F459" s="11" t="str">
        <f t="shared" si="62"/>
        <v>て１６</v>
      </c>
      <c r="G459" s="11" t="str">
        <f t="shared" si="63"/>
        <v>石内伸幸</v>
      </c>
      <c r="H459" s="11" t="str">
        <f t="shared" si="66"/>
        <v>TDC</v>
      </c>
      <c r="I459" s="20" t="s">
        <v>151</v>
      </c>
      <c r="J459" s="12">
        <v>1981</v>
      </c>
      <c r="K459" s="30">
        <f t="shared" si="64"/>
        <v>36</v>
      </c>
      <c r="L459" s="18" t="str">
        <f>IF(G459="","",IF(COUNTIF($G$5:$G$665,G459)&gt;1,"2重登録","OK"))</f>
        <v>OK</v>
      </c>
      <c r="M459" s="16" t="s">
        <v>197</v>
      </c>
    </row>
    <row r="460" spans="1:13">
      <c r="A460" s="11" t="s">
        <v>1112</v>
      </c>
      <c r="B460" s="16" t="s">
        <v>1113</v>
      </c>
      <c r="C460" s="16" t="s">
        <v>1114</v>
      </c>
      <c r="D460" s="11" t="str">
        <f t="shared" si="65"/>
        <v>TDC</v>
      </c>
      <c r="F460" s="18" t="str">
        <f t="shared" si="62"/>
        <v>て１７</v>
      </c>
      <c r="G460" s="11" t="str">
        <f t="shared" si="63"/>
        <v>上原義弘</v>
      </c>
      <c r="H460" s="11" t="str">
        <f t="shared" si="66"/>
        <v>TDC</v>
      </c>
      <c r="I460" s="20" t="s">
        <v>151</v>
      </c>
      <c r="J460" s="31">
        <v>1974</v>
      </c>
      <c r="K460" s="30">
        <f t="shared" si="64"/>
        <v>43</v>
      </c>
      <c r="L460" s="18" t="str">
        <f>IF(G460="","",IF(COUNTIF($G$5:$G$665,G460)&gt;1,"2重登録","OK"))</f>
        <v>OK</v>
      </c>
      <c r="M460" s="16" t="s">
        <v>152</v>
      </c>
    </row>
    <row r="461" spans="1:13">
      <c r="A461" s="11" t="s">
        <v>1115</v>
      </c>
      <c r="B461" s="57" t="s">
        <v>1116</v>
      </c>
      <c r="C461" s="57" t="s">
        <v>1117</v>
      </c>
      <c r="D461" s="11" t="str">
        <f t="shared" si="65"/>
        <v>TDC</v>
      </c>
      <c r="F461" s="18" t="str">
        <f t="shared" si="62"/>
        <v>て１８</v>
      </c>
      <c r="G461" s="11" t="str">
        <f t="shared" si="63"/>
        <v>上津慶和</v>
      </c>
      <c r="H461" s="11" t="str">
        <f t="shared" si="66"/>
        <v>TDC</v>
      </c>
      <c r="I461" s="20" t="s">
        <v>151</v>
      </c>
      <c r="J461" s="31">
        <v>1993</v>
      </c>
      <c r="K461" s="30">
        <f t="shared" si="64"/>
        <v>24</v>
      </c>
      <c r="L461" s="18" t="str">
        <f>IF(G461="","",IF(COUNTIF($G$5:$G$665,G461)&gt;1,"2重登録","OK"))</f>
        <v>OK</v>
      </c>
      <c r="M461" s="16" t="s">
        <v>190</v>
      </c>
    </row>
    <row r="462" spans="1:13">
      <c r="A462" s="11" t="s">
        <v>1118</v>
      </c>
      <c r="B462" s="16" t="s">
        <v>655</v>
      </c>
      <c r="C462" s="16" t="s">
        <v>1119</v>
      </c>
      <c r="D462" s="11" t="str">
        <f t="shared" si="65"/>
        <v>TDC</v>
      </c>
      <c r="F462" s="18" t="str">
        <f t="shared" si="62"/>
        <v>て１９</v>
      </c>
      <c r="G462" s="11" t="str">
        <f t="shared" si="63"/>
        <v>岡栄介</v>
      </c>
      <c r="H462" s="11" t="str">
        <f t="shared" si="66"/>
        <v>TDC</v>
      </c>
      <c r="I462" s="20" t="s">
        <v>151</v>
      </c>
      <c r="J462" s="31">
        <v>1996</v>
      </c>
      <c r="K462" s="30">
        <f t="shared" si="64"/>
        <v>21</v>
      </c>
      <c r="L462" s="18" t="str">
        <f t="shared" ref="L462:L481" si="68">IF(G462="","",IF(COUNTIF($F$5:$F$665,G462)&gt;1,"2重登録","OK"))</f>
        <v>OK</v>
      </c>
      <c r="M462" s="16" t="s">
        <v>155</v>
      </c>
    </row>
    <row r="463" spans="1:13">
      <c r="A463" s="11" t="s">
        <v>1120</v>
      </c>
      <c r="B463" s="11" t="s">
        <v>319</v>
      </c>
      <c r="C463" s="11" t="s">
        <v>1121</v>
      </c>
      <c r="D463" s="11" t="str">
        <f t="shared" si="65"/>
        <v>TDC</v>
      </c>
      <c r="F463" s="11" t="str">
        <f t="shared" si="62"/>
        <v>て２０</v>
      </c>
      <c r="G463" s="11" t="str">
        <f t="shared" si="63"/>
        <v>岡本悟志</v>
      </c>
      <c r="H463" s="11" t="str">
        <f t="shared" si="66"/>
        <v>TDC</v>
      </c>
      <c r="I463" s="20" t="s">
        <v>151</v>
      </c>
      <c r="J463" s="12">
        <v>1988</v>
      </c>
      <c r="K463" s="30">
        <f t="shared" si="64"/>
        <v>29</v>
      </c>
      <c r="L463" s="18" t="str">
        <f t="shared" si="68"/>
        <v>OK</v>
      </c>
      <c r="M463" s="16" t="s">
        <v>360</v>
      </c>
    </row>
    <row r="464" spans="1:13">
      <c r="A464" s="11" t="s">
        <v>1122</v>
      </c>
      <c r="B464" s="16" t="s">
        <v>1074</v>
      </c>
      <c r="C464" s="16" t="s">
        <v>1123</v>
      </c>
      <c r="D464" s="11" t="str">
        <f t="shared" si="65"/>
        <v>TDC</v>
      </c>
      <c r="F464" s="18" t="str">
        <f t="shared" si="62"/>
        <v>て２１</v>
      </c>
      <c r="G464" s="11" t="str">
        <f t="shared" si="63"/>
        <v>片桐靖之</v>
      </c>
      <c r="H464" s="11" t="str">
        <f t="shared" si="66"/>
        <v>TDC</v>
      </c>
      <c r="I464" s="20" t="s">
        <v>151</v>
      </c>
      <c r="J464" s="31">
        <v>1976</v>
      </c>
      <c r="K464" s="30">
        <f t="shared" si="64"/>
        <v>41</v>
      </c>
      <c r="L464" s="18" t="str">
        <f t="shared" si="68"/>
        <v>OK</v>
      </c>
      <c r="M464" s="16" t="s">
        <v>152</v>
      </c>
    </row>
    <row r="465" spans="1:13">
      <c r="A465" s="11" t="s">
        <v>1124</v>
      </c>
      <c r="B465" s="57" t="s">
        <v>1125</v>
      </c>
      <c r="C465" s="57" t="s">
        <v>1126</v>
      </c>
      <c r="D465" s="11" t="str">
        <f t="shared" si="65"/>
        <v>TDC</v>
      </c>
      <c r="F465" s="18" t="str">
        <f t="shared" si="62"/>
        <v>て２２</v>
      </c>
      <c r="G465" s="11" t="str">
        <f t="shared" si="63"/>
        <v>川合優</v>
      </c>
      <c r="H465" s="11" t="str">
        <f t="shared" si="66"/>
        <v>TDC</v>
      </c>
      <c r="I465" s="20" t="s">
        <v>151</v>
      </c>
      <c r="J465" s="31">
        <v>1991</v>
      </c>
      <c r="K465" s="30">
        <f t="shared" si="64"/>
        <v>26</v>
      </c>
      <c r="L465" s="18" t="str">
        <f t="shared" si="68"/>
        <v>OK</v>
      </c>
      <c r="M465" s="16" t="s">
        <v>348</v>
      </c>
    </row>
    <row r="466" spans="1:13">
      <c r="A466" s="11" t="s">
        <v>1127</v>
      </c>
      <c r="B466" s="11" t="s">
        <v>1128</v>
      </c>
      <c r="C466" s="11" t="s">
        <v>904</v>
      </c>
      <c r="D466" s="11" t="str">
        <f t="shared" si="65"/>
        <v>TDC</v>
      </c>
      <c r="F466" s="11" t="str">
        <f t="shared" si="62"/>
        <v>て２３</v>
      </c>
      <c r="G466" s="11" t="str">
        <f t="shared" si="63"/>
        <v>川下洋平</v>
      </c>
      <c r="H466" s="11" t="str">
        <f t="shared" si="66"/>
        <v>TDC</v>
      </c>
      <c r="I466" s="20" t="s">
        <v>151</v>
      </c>
      <c r="J466" s="12">
        <v>1988</v>
      </c>
      <c r="K466" s="30">
        <f t="shared" si="64"/>
        <v>29</v>
      </c>
      <c r="L466" s="18" t="str">
        <f t="shared" si="68"/>
        <v>OK</v>
      </c>
      <c r="M466" s="16" t="s">
        <v>152</v>
      </c>
    </row>
    <row r="467" spans="1:13">
      <c r="A467" s="11" t="s">
        <v>1129</v>
      </c>
      <c r="B467" s="16" t="s">
        <v>1130</v>
      </c>
      <c r="C467" s="16" t="s">
        <v>1131</v>
      </c>
      <c r="D467" s="11" t="str">
        <f t="shared" si="65"/>
        <v>TDC</v>
      </c>
      <c r="F467" s="18" t="str">
        <f t="shared" si="62"/>
        <v>て２４</v>
      </c>
      <c r="G467" s="11" t="str">
        <f t="shared" si="63"/>
        <v>北澤純</v>
      </c>
      <c r="H467" s="11" t="str">
        <f t="shared" si="66"/>
        <v>TDC</v>
      </c>
      <c r="I467" s="20" t="s">
        <v>151</v>
      </c>
      <c r="J467" s="31">
        <v>1986</v>
      </c>
      <c r="K467" s="30">
        <f t="shared" si="64"/>
        <v>31</v>
      </c>
      <c r="L467" s="18" t="str">
        <f t="shared" si="68"/>
        <v>OK</v>
      </c>
      <c r="M467" s="16" t="s">
        <v>197</v>
      </c>
    </row>
    <row r="468" spans="1:13">
      <c r="A468" s="11" t="s">
        <v>1132</v>
      </c>
      <c r="B468" s="57" t="s">
        <v>1133</v>
      </c>
      <c r="C468" s="57" t="s">
        <v>1134</v>
      </c>
      <c r="D468" s="11" t="str">
        <f t="shared" si="65"/>
        <v>TDC</v>
      </c>
      <c r="F468" s="18" t="str">
        <f t="shared" si="62"/>
        <v>て２５</v>
      </c>
      <c r="G468" s="11" t="str">
        <f t="shared" si="63"/>
        <v>北村拓也</v>
      </c>
      <c r="H468" s="11" t="str">
        <f t="shared" si="66"/>
        <v>TDC</v>
      </c>
      <c r="I468" s="20" t="s">
        <v>151</v>
      </c>
      <c r="J468" s="31">
        <v>1985</v>
      </c>
      <c r="K468" s="30">
        <f t="shared" si="64"/>
        <v>32</v>
      </c>
      <c r="L468" s="18" t="str">
        <f>IF(G468="","",IF(COUNTIF($G$5:$G$665,G468)&gt;1,"2重登録","OK"))</f>
        <v>OK</v>
      </c>
      <c r="M468" s="16" t="s">
        <v>169</v>
      </c>
    </row>
    <row r="469" spans="1:13">
      <c r="A469" s="11" t="s">
        <v>1135</v>
      </c>
      <c r="B469" s="57" t="s">
        <v>1104</v>
      </c>
      <c r="C469" s="57" t="s">
        <v>1136</v>
      </c>
      <c r="D469" s="11" t="str">
        <f t="shared" si="65"/>
        <v>TDC</v>
      </c>
      <c r="F469" s="18" t="str">
        <f t="shared" si="62"/>
        <v>て２６</v>
      </c>
      <c r="G469" s="11" t="str">
        <f t="shared" si="63"/>
        <v>鹿野雄大</v>
      </c>
      <c r="H469" s="11" t="str">
        <f t="shared" si="66"/>
        <v>TDC</v>
      </c>
      <c r="I469" s="20" t="s">
        <v>151</v>
      </c>
      <c r="J469" s="31">
        <v>1991</v>
      </c>
      <c r="K469" s="30">
        <f t="shared" si="64"/>
        <v>26</v>
      </c>
      <c r="L469" s="18" t="str">
        <f t="shared" si="68"/>
        <v>OK</v>
      </c>
      <c r="M469" s="16" t="s">
        <v>152</v>
      </c>
    </row>
    <row r="470" spans="1:13">
      <c r="A470" s="11" t="s">
        <v>1137</v>
      </c>
      <c r="B470" s="16" t="s">
        <v>1138</v>
      </c>
      <c r="C470" s="16" t="s">
        <v>1139</v>
      </c>
      <c r="D470" s="11" t="str">
        <f t="shared" si="65"/>
        <v>TDC</v>
      </c>
      <c r="F470" s="18" t="str">
        <f t="shared" si="62"/>
        <v>て２７</v>
      </c>
      <c r="G470" s="11" t="str">
        <f t="shared" si="63"/>
        <v>澁谷晃大</v>
      </c>
      <c r="H470" s="11" t="str">
        <f t="shared" si="66"/>
        <v>TDC</v>
      </c>
      <c r="I470" s="20" t="s">
        <v>151</v>
      </c>
      <c r="J470" s="31">
        <v>1996</v>
      </c>
      <c r="K470" s="30">
        <f t="shared" si="64"/>
        <v>21</v>
      </c>
      <c r="L470" s="18" t="str">
        <f t="shared" si="68"/>
        <v>OK</v>
      </c>
      <c r="M470" s="16" t="s">
        <v>152</v>
      </c>
    </row>
    <row r="471" spans="1:13">
      <c r="A471" s="11" t="s">
        <v>1140</v>
      </c>
      <c r="B471" s="11" t="s">
        <v>1141</v>
      </c>
      <c r="C471" s="11" t="s">
        <v>959</v>
      </c>
      <c r="D471" s="11" t="str">
        <f t="shared" si="65"/>
        <v>TDC</v>
      </c>
      <c r="F471" s="11" t="str">
        <f t="shared" si="62"/>
        <v>て２８</v>
      </c>
      <c r="G471" s="11" t="str">
        <f t="shared" si="63"/>
        <v>嶋村和彦</v>
      </c>
      <c r="H471" s="11" t="str">
        <f t="shared" si="66"/>
        <v>TDC</v>
      </c>
      <c r="I471" s="20" t="s">
        <v>151</v>
      </c>
      <c r="J471" s="12">
        <v>1990</v>
      </c>
      <c r="K471" s="30">
        <f t="shared" si="64"/>
        <v>27</v>
      </c>
      <c r="L471" s="18" t="str">
        <f t="shared" si="68"/>
        <v>OK</v>
      </c>
      <c r="M471" s="16" t="s">
        <v>348</v>
      </c>
    </row>
    <row r="472" spans="1:13">
      <c r="A472" s="11" t="s">
        <v>1142</v>
      </c>
      <c r="B472" s="16" t="s">
        <v>1143</v>
      </c>
      <c r="C472" s="16" t="s">
        <v>1144</v>
      </c>
      <c r="D472" s="11" t="str">
        <f t="shared" si="65"/>
        <v>TDC</v>
      </c>
      <c r="F472" s="18" t="str">
        <f t="shared" si="62"/>
        <v>て２９</v>
      </c>
      <c r="G472" s="11" t="str">
        <f t="shared" si="63"/>
        <v>白井秀幸</v>
      </c>
      <c r="H472" s="11" t="str">
        <f t="shared" si="66"/>
        <v>TDC</v>
      </c>
      <c r="I472" s="20" t="s">
        <v>151</v>
      </c>
      <c r="J472" s="31">
        <v>1988</v>
      </c>
      <c r="K472" s="30">
        <f t="shared" si="64"/>
        <v>29</v>
      </c>
      <c r="L472" s="18" t="str">
        <f t="shared" si="68"/>
        <v>OK</v>
      </c>
      <c r="M472" s="16" t="s">
        <v>366</v>
      </c>
    </row>
    <row r="473" spans="1:13">
      <c r="A473" s="11" t="s">
        <v>1145</v>
      </c>
      <c r="B473" s="57" t="s">
        <v>67</v>
      </c>
      <c r="C473" s="57" t="s">
        <v>1146</v>
      </c>
      <c r="D473" s="11" t="str">
        <f t="shared" si="65"/>
        <v>TDC</v>
      </c>
      <c r="F473" s="18" t="str">
        <f t="shared" si="62"/>
        <v>て３０</v>
      </c>
      <c r="G473" s="11" t="str">
        <f t="shared" si="63"/>
        <v>谷口孟</v>
      </c>
      <c r="H473" s="11" t="str">
        <f t="shared" si="66"/>
        <v>TDC</v>
      </c>
      <c r="I473" s="20" t="s">
        <v>151</v>
      </c>
      <c r="J473" s="31">
        <v>1992</v>
      </c>
      <c r="K473" s="30">
        <f t="shared" si="64"/>
        <v>25</v>
      </c>
      <c r="L473" s="18" t="str">
        <f t="shared" si="68"/>
        <v>OK</v>
      </c>
      <c r="M473" s="16" t="s">
        <v>190</v>
      </c>
    </row>
    <row r="474" spans="1:13">
      <c r="A474" s="11" t="s">
        <v>1147</v>
      </c>
      <c r="B474" s="16" t="s">
        <v>1148</v>
      </c>
      <c r="C474" s="16" t="s">
        <v>1149</v>
      </c>
      <c r="D474" s="11" t="str">
        <f t="shared" si="65"/>
        <v>TDC</v>
      </c>
      <c r="F474" s="18" t="str">
        <f t="shared" si="62"/>
        <v>て３１</v>
      </c>
      <c r="G474" s="11" t="str">
        <f t="shared" si="63"/>
        <v>津曲崇志</v>
      </c>
      <c r="H474" s="11" t="str">
        <f t="shared" si="66"/>
        <v>TDC</v>
      </c>
      <c r="I474" s="20" t="s">
        <v>151</v>
      </c>
      <c r="J474" s="31">
        <v>1988</v>
      </c>
      <c r="K474" s="30">
        <f t="shared" si="64"/>
        <v>29</v>
      </c>
      <c r="L474" s="18" t="str">
        <f t="shared" si="68"/>
        <v>OK</v>
      </c>
      <c r="M474" s="16" t="s">
        <v>366</v>
      </c>
    </row>
    <row r="475" spans="1:13">
      <c r="A475" s="11" t="s">
        <v>1150</v>
      </c>
      <c r="B475" s="11" t="s">
        <v>1151</v>
      </c>
      <c r="C475" s="11" t="s">
        <v>1152</v>
      </c>
      <c r="D475" s="11" t="str">
        <f t="shared" si="65"/>
        <v>TDC</v>
      </c>
      <c r="F475" s="11" t="str">
        <f t="shared" si="62"/>
        <v>て３２</v>
      </c>
      <c r="G475" s="11" t="str">
        <f t="shared" si="63"/>
        <v>中尾巧</v>
      </c>
      <c r="H475" s="11" t="str">
        <f t="shared" si="66"/>
        <v>TDC</v>
      </c>
      <c r="I475" s="20" t="s">
        <v>151</v>
      </c>
      <c r="J475" s="12">
        <v>1983</v>
      </c>
      <c r="K475" s="30">
        <f t="shared" si="64"/>
        <v>34</v>
      </c>
      <c r="L475" s="18" t="str">
        <f t="shared" si="68"/>
        <v>OK</v>
      </c>
      <c r="M475" s="16" t="s">
        <v>1153</v>
      </c>
    </row>
    <row r="476" spans="1:13">
      <c r="A476" s="11" t="s">
        <v>1154</v>
      </c>
      <c r="B476" s="16" t="s">
        <v>1155</v>
      </c>
      <c r="C476" s="16" t="s">
        <v>603</v>
      </c>
      <c r="D476" s="11" t="str">
        <f t="shared" si="65"/>
        <v>TDC</v>
      </c>
      <c r="F476" s="18" t="str">
        <f t="shared" si="62"/>
        <v>て３３</v>
      </c>
      <c r="G476" s="11" t="str">
        <f t="shared" si="63"/>
        <v>西嶌達也</v>
      </c>
      <c r="H476" s="11" t="str">
        <f t="shared" si="66"/>
        <v>TDC</v>
      </c>
      <c r="I476" s="20" t="s">
        <v>151</v>
      </c>
      <c r="J476" s="31">
        <v>1989</v>
      </c>
      <c r="K476" s="30">
        <f t="shared" si="64"/>
        <v>28</v>
      </c>
      <c r="L476" s="18" t="str">
        <f t="shared" si="68"/>
        <v>OK</v>
      </c>
      <c r="M476" s="16" t="s">
        <v>190</v>
      </c>
    </row>
    <row r="477" spans="1:13">
      <c r="A477" s="11" t="s">
        <v>1156</v>
      </c>
      <c r="B477" s="57" t="s">
        <v>1157</v>
      </c>
      <c r="C477" s="57" t="s">
        <v>1158</v>
      </c>
      <c r="D477" s="11" t="str">
        <f t="shared" si="65"/>
        <v>TDC</v>
      </c>
      <c r="F477" s="18" t="str">
        <f t="shared" si="62"/>
        <v>て３４</v>
      </c>
      <c r="G477" s="11" t="str">
        <f t="shared" si="63"/>
        <v>野村良平</v>
      </c>
      <c r="H477" s="11" t="str">
        <f t="shared" si="66"/>
        <v>TDC</v>
      </c>
      <c r="I477" s="20" t="s">
        <v>151</v>
      </c>
      <c r="J477" s="31">
        <v>1989</v>
      </c>
      <c r="K477" s="30">
        <f t="shared" si="64"/>
        <v>28</v>
      </c>
      <c r="L477" s="18" t="str">
        <f t="shared" si="68"/>
        <v>OK</v>
      </c>
      <c r="M477" s="16" t="s">
        <v>732</v>
      </c>
    </row>
    <row r="478" spans="1:13">
      <c r="A478" s="11" t="s">
        <v>1159</v>
      </c>
      <c r="B478" s="11" t="s">
        <v>1160</v>
      </c>
      <c r="C478" s="11" t="s">
        <v>1161</v>
      </c>
      <c r="D478" s="11" t="str">
        <f t="shared" si="65"/>
        <v>TDC</v>
      </c>
      <c r="F478" s="11" t="str">
        <f t="shared" si="62"/>
        <v>て３５</v>
      </c>
      <c r="G478" s="11" t="str">
        <f t="shared" si="63"/>
        <v>浜中岳史</v>
      </c>
      <c r="H478" s="11" t="str">
        <f t="shared" si="66"/>
        <v>TDC</v>
      </c>
      <c r="I478" s="20" t="s">
        <v>151</v>
      </c>
      <c r="J478" s="12">
        <v>1980</v>
      </c>
      <c r="K478" s="30">
        <f t="shared" si="64"/>
        <v>37</v>
      </c>
      <c r="L478" s="18" t="str">
        <f t="shared" si="68"/>
        <v>OK</v>
      </c>
      <c r="M478" s="21" t="s">
        <v>283</v>
      </c>
    </row>
    <row r="479" spans="1:13">
      <c r="A479" s="11" t="s">
        <v>1162</v>
      </c>
      <c r="B479" s="16" t="s">
        <v>1163</v>
      </c>
      <c r="C479" s="16" t="s">
        <v>1164</v>
      </c>
      <c r="D479" s="11" t="str">
        <f t="shared" si="65"/>
        <v>TDC</v>
      </c>
      <c r="F479" s="18" t="str">
        <f t="shared" si="62"/>
        <v>て３６</v>
      </c>
      <c r="G479" s="11" t="str">
        <f t="shared" si="63"/>
        <v>東山博</v>
      </c>
      <c r="H479" s="11" t="str">
        <f t="shared" si="66"/>
        <v>TDC</v>
      </c>
      <c r="I479" s="20" t="s">
        <v>151</v>
      </c>
      <c r="J479" s="31">
        <v>1964</v>
      </c>
      <c r="K479" s="30">
        <f t="shared" si="64"/>
        <v>53</v>
      </c>
      <c r="L479" s="18" t="str">
        <f t="shared" si="68"/>
        <v>OK</v>
      </c>
      <c r="M479" s="16" t="s">
        <v>152</v>
      </c>
    </row>
    <row r="480" spans="1:13">
      <c r="A480" s="11" t="s">
        <v>1165</v>
      </c>
      <c r="B480" s="57" t="s">
        <v>448</v>
      </c>
      <c r="C480" s="57" t="s">
        <v>1166</v>
      </c>
      <c r="D480" s="11" t="str">
        <f t="shared" si="65"/>
        <v>TDC</v>
      </c>
      <c r="F480" s="18" t="str">
        <f t="shared" si="62"/>
        <v>て３７</v>
      </c>
      <c r="G480" s="11" t="str">
        <f t="shared" si="63"/>
        <v>松本遼太郎</v>
      </c>
      <c r="H480" s="11" t="str">
        <f t="shared" si="66"/>
        <v>TDC</v>
      </c>
      <c r="I480" s="20" t="s">
        <v>151</v>
      </c>
      <c r="J480" s="31">
        <v>1991</v>
      </c>
      <c r="K480" s="30">
        <f t="shared" si="64"/>
        <v>26</v>
      </c>
      <c r="L480" s="18" t="str">
        <f t="shared" si="68"/>
        <v>OK</v>
      </c>
      <c r="M480" s="16" t="s">
        <v>152</v>
      </c>
    </row>
    <row r="481" spans="1:13">
      <c r="A481" s="11" t="s">
        <v>1167</v>
      </c>
      <c r="B481" s="16" t="s">
        <v>761</v>
      </c>
      <c r="C481" s="16" t="s">
        <v>1168</v>
      </c>
      <c r="D481" s="11" t="str">
        <f t="shared" si="65"/>
        <v>TDC</v>
      </c>
      <c r="F481" s="18" t="str">
        <f t="shared" si="62"/>
        <v>て３８</v>
      </c>
      <c r="G481" s="11" t="str">
        <f t="shared" si="63"/>
        <v>山口稔貴</v>
      </c>
      <c r="H481" s="11" t="str">
        <f t="shared" si="66"/>
        <v>TDC</v>
      </c>
      <c r="I481" s="20" t="s">
        <v>151</v>
      </c>
      <c r="J481" s="31">
        <v>1988</v>
      </c>
      <c r="K481" s="30">
        <f t="shared" si="64"/>
        <v>29</v>
      </c>
      <c r="L481" s="18" t="str">
        <f t="shared" si="68"/>
        <v>OK</v>
      </c>
      <c r="M481" s="16" t="s">
        <v>366</v>
      </c>
    </row>
    <row r="482" spans="1:13">
      <c r="A482" s="11" t="s">
        <v>1169</v>
      </c>
      <c r="G482" s="101"/>
      <c r="I482" s="20"/>
      <c r="J482" s="11"/>
      <c r="L482" s="12"/>
      <c r="M482" s="18"/>
    </row>
    <row r="483" spans="1:12">
      <c r="A483" s="11" t="s">
        <v>1170</v>
      </c>
      <c r="J483" s="11"/>
      <c r="L483" s="12"/>
    </row>
    <row r="484" spans="2:12">
      <c r="B484" s="97"/>
      <c r="C484" s="97"/>
      <c r="D484" s="16"/>
      <c r="E484" s="57"/>
      <c r="H484" s="20"/>
      <c r="I484" s="57"/>
      <c r="J484" s="91"/>
      <c r="K484" s="100"/>
      <c r="L484" s="18" t="str">
        <f>IF(G484="","",IF(COUNTIF($G$24:$G$559,G484)&gt;1,"2重登録","OK"))</f>
        <v/>
      </c>
    </row>
    <row r="485" spans="2:12">
      <c r="B485" s="97"/>
      <c r="C485" s="97"/>
      <c r="D485" s="16"/>
      <c r="E485" s="57"/>
      <c r="H485" s="20"/>
      <c r="I485" s="57"/>
      <c r="J485" s="91"/>
      <c r="K485" s="100"/>
      <c r="L485" s="18" t="str">
        <f>IF(G485="","",IF(COUNTIF($G$24:$G$559,G485)&gt;1,"2重登録","OK"))</f>
        <v/>
      </c>
    </row>
    <row r="486" s="4" customFormat="1" spans="1:13">
      <c r="A486" s="1"/>
      <c r="B486" s="2" t="s">
        <v>1171</v>
      </c>
      <c r="C486" s="2"/>
      <c r="D486" s="2" t="s">
        <v>1172</v>
      </c>
      <c r="E486" s="2"/>
      <c r="F486" s="2"/>
      <c r="G486" s="2"/>
      <c r="H486" s="1"/>
      <c r="I486" s="1"/>
      <c r="J486" s="2"/>
      <c r="K486" s="1"/>
      <c r="L486" s="1"/>
      <c r="M486" s="1"/>
    </row>
    <row r="487" s="4" customFormat="1" spans="1:13">
      <c r="A487" s="1"/>
      <c r="B487" s="2"/>
      <c r="C487" s="2"/>
      <c r="D487" s="2"/>
      <c r="E487" s="2"/>
      <c r="F487" s="2"/>
      <c r="G487" s="2"/>
      <c r="H487" s="1"/>
      <c r="I487" s="1"/>
      <c r="J487" s="2"/>
      <c r="K487" s="1"/>
      <c r="L487" s="1"/>
      <c r="M487" s="1"/>
    </row>
    <row r="488" s="4" customFormat="1" spans="1:15">
      <c r="A488" s="57"/>
      <c r="B488" s="57" t="s">
        <v>1173</v>
      </c>
      <c r="C488" s="57"/>
      <c r="D488" s="16"/>
      <c r="E488" s="57"/>
      <c r="F488" s="101"/>
      <c r="G488" s="102" t="s">
        <v>142</v>
      </c>
      <c r="H488" s="102" t="s">
        <v>143</v>
      </c>
      <c r="I488" s="57"/>
      <c r="J488" s="111"/>
      <c r="K488" s="100"/>
      <c r="L488" s="101"/>
      <c r="M488" s="16"/>
      <c r="N488" s="112"/>
      <c r="O488" s="112"/>
    </row>
    <row r="489" s="4" customFormat="1" spans="1:13">
      <c r="A489" s="57"/>
      <c r="B489" s="103" t="s">
        <v>1174</v>
      </c>
      <c r="C489" s="103"/>
      <c r="D489" s="16"/>
      <c r="E489" s="57"/>
      <c r="F489" s="101">
        <f t="shared" ref="F489:F537" si="69">A489</f>
        <v>0</v>
      </c>
      <c r="G489" s="15">
        <f>COUNTIF(M490:M537,"東近江市")</f>
        <v>7</v>
      </c>
      <c r="H489" s="29">
        <f>(G489/RIGHT(A537,2))</f>
        <v>0.145833333333333</v>
      </c>
      <c r="I489" s="29"/>
      <c r="J489" s="29"/>
      <c r="K489" s="100"/>
      <c r="L489" s="101"/>
      <c r="M489" s="16"/>
    </row>
    <row r="490" s="4" customFormat="1" ht="14.25" spans="1:13">
      <c r="A490" s="104" t="s">
        <v>1175</v>
      </c>
      <c r="B490" s="105" t="s">
        <v>1176</v>
      </c>
      <c r="C490" s="105" t="s">
        <v>1177</v>
      </c>
      <c r="D490" s="57" t="s">
        <v>1173</v>
      </c>
      <c r="E490" s="104"/>
      <c r="F490" s="101" t="str">
        <f t="shared" si="69"/>
        <v>う０１</v>
      </c>
      <c r="G490" s="1" t="str">
        <f>B490&amp;C490</f>
        <v>池上浩幸</v>
      </c>
      <c r="H490" s="57" t="s">
        <v>1174</v>
      </c>
      <c r="I490" s="57" t="s">
        <v>151</v>
      </c>
      <c r="J490" s="113">
        <v>1965</v>
      </c>
      <c r="K490" s="100">
        <f>2017-J490</f>
        <v>52</v>
      </c>
      <c r="L490" s="101" t="s">
        <v>359</v>
      </c>
      <c r="M490" s="114" t="s">
        <v>159</v>
      </c>
    </row>
    <row r="491" s="4" customFormat="1" spans="1:13">
      <c r="A491" s="104" t="s">
        <v>1178</v>
      </c>
      <c r="B491" s="16" t="s">
        <v>1179</v>
      </c>
      <c r="C491" s="16" t="s">
        <v>1180</v>
      </c>
      <c r="D491" s="57" t="s">
        <v>1173</v>
      </c>
      <c r="E491" s="16"/>
      <c r="F491" s="16" t="str">
        <f t="shared" si="69"/>
        <v>う０２</v>
      </c>
      <c r="G491" s="16" t="str">
        <f t="shared" ref="G491:G501" si="70">B491&amp;C491</f>
        <v>井内一博</v>
      </c>
      <c r="H491" s="57" t="s">
        <v>1174</v>
      </c>
      <c r="I491" s="16" t="s">
        <v>151</v>
      </c>
      <c r="J491" s="17">
        <v>1976</v>
      </c>
      <c r="K491" s="100">
        <f t="shared" ref="K491:K537" si="71">2017-J491</f>
        <v>41</v>
      </c>
      <c r="L491" s="18" t="str">
        <f>IF(G491="","",IF(COUNTIF($G$3:$G$493,G491)&gt;1,"2重登録","OK"))</f>
        <v>OK</v>
      </c>
      <c r="M491" s="16" t="s">
        <v>611</v>
      </c>
    </row>
    <row r="492" s="4" customFormat="1" ht="14.25" spans="1:13">
      <c r="A492" s="104" t="s">
        <v>1181</v>
      </c>
      <c r="B492" s="106" t="s">
        <v>281</v>
      </c>
      <c r="C492" s="106" t="s">
        <v>1182</v>
      </c>
      <c r="D492" s="57" t="s">
        <v>1173</v>
      </c>
      <c r="E492" s="104"/>
      <c r="F492" s="101" t="str">
        <f t="shared" si="69"/>
        <v>う０３</v>
      </c>
      <c r="G492" s="1" t="str">
        <f t="shared" si="70"/>
        <v>片岡一寿</v>
      </c>
      <c r="H492" s="57" t="s">
        <v>1174</v>
      </c>
      <c r="I492" s="57" t="s">
        <v>151</v>
      </c>
      <c r="J492" s="113">
        <v>1971</v>
      </c>
      <c r="K492" s="100">
        <f t="shared" si="71"/>
        <v>46</v>
      </c>
      <c r="L492" s="101" t="s">
        <v>359</v>
      </c>
      <c r="M492" s="114" t="s">
        <v>366</v>
      </c>
    </row>
    <row r="493" s="4" customFormat="1" ht="14.25" spans="1:13">
      <c r="A493" s="104" t="s">
        <v>1183</v>
      </c>
      <c r="B493" s="106" t="s">
        <v>1184</v>
      </c>
      <c r="C493" s="106" t="s">
        <v>1185</v>
      </c>
      <c r="D493" s="57" t="s">
        <v>1173</v>
      </c>
      <c r="E493" s="104"/>
      <c r="F493" s="101" t="str">
        <f t="shared" si="69"/>
        <v>う０４</v>
      </c>
      <c r="G493" s="1" t="str">
        <f t="shared" si="70"/>
        <v>片岡  大</v>
      </c>
      <c r="H493" s="57" t="s">
        <v>1174</v>
      </c>
      <c r="I493" s="57" t="s">
        <v>151</v>
      </c>
      <c r="J493" s="113">
        <v>1969</v>
      </c>
      <c r="K493" s="100">
        <f t="shared" si="71"/>
        <v>48</v>
      </c>
      <c r="L493" s="101" t="s">
        <v>359</v>
      </c>
      <c r="M493" s="114" t="s">
        <v>792</v>
      </c>
    </row>
    <row r="494" s="4" customFormat="1" ht="14.25" spans="1:13">
      <c r="A494" s="104" t="s">
        <v>1186</v>
      </c>
      <c r="B494" s="106" t="s">
        <v>281</v>
      </c>
      <c r="C494" s="106" t="s">
        <v>1187</v>
      </c>
      <c r="D494" s="57" t="s">
        <v>1173</v>
      </c>
      <c r="E494" s="104"/>
      <c r="F494" s="101" t="str">
        <f t="shared" si="69"/>
        <v>う０５</v>
      </c>
      <c r="G494" s="1" t="str">
        <f t="shared" si="70"/>
        <v>片岡凛耶</v>
      </c>
      <c r="H494" s="57" t="s">
        <v>1174</v>
      </c>
      <c r="I494" s="57" t="s">
        <v>151</v>
      </c>
      <c r="J494" s="113">
        <v>1999</v>
      </c>
      <c r="K494" s="100">
        <f t="shared" si="71"/>
        <v>18</v>
      </c>
      <c r="L494" s="101" t="s">
        <v>359</v>
      </c>
      <c r="M494" s="114" t="s">
        <v>792</v>
      </c>
    </row>
    <row r="495" s="4" customFormat="1" ht="14.25" spans="1:13">
      <c r="A495" s="104" t="s">
        <v>1188</v>
      </c>
      <c r="B495" s="105" t="s">
        <v>1189</v>
      </c>
      <c r="C495" s="105" t="s">
        <v>1190</v>
      </c>
      <c r="D495" s="57" t="s">
        <v>1173</v>
      </c>
      <c r="E495" s="104"/>
      <c r="F495" s="101" t="str">
        <f t="shared" si="69"/>
        <v>う０６</v>
      </c>
      <c r="G495" s="1" t="str">
        <f t="shared" si="70"/>
        <v>亀井雅嗣</v>
      </c>
      <c r="H495" s="57" t="s">
        <v>1174</v>
      </c>
      <c r="I495" s="57" t="s">
        <v>151</v>
      </c>
      <c r="J495" s="115">
        <v>1970</v>
      </c>
      <c r="K495" s="100">
        <f t="shared" si="71"/>
        <v>47</v>
      </c>
      <c r="L495" s="101" t="s">
        <v>359</v>
      </c>
      <c r="M495" s="114" t="s">
        <v>183</v>
      </c>
    </row>
    <row r="496" s="4" customFormat="1" ht="14.25" spans="1:20">
      <c r="A496" s="104" t="s">
        <v>1191</v>
      </c>
      <c r="B496" s="105" t="s">
        <v>1189</v>
      </c>
      <c r="C496" s="105" t="s">
        <v>1192</v>
      </c>
      <c r="D496" s="57" t="s">
        <v>1173</v>
      </c>
      <c r="E496" s="104" t="s">
        <v>514</v>
      </c>
      <c r="F496" s="16" t="str">
        <f t="shared" si="69"/>
        <v>う０７</v>
      </c>
      <c r="G496" s="1" t="str">
        <f t="shared" si="70"/>
        <v>亀井皓太</v>
      </c>
      <c r="H496" s="57" t="s">
        <v>1174</v>
      </c>
      <c r="I496" s="57" t="s">
        <v>151</v>
      </c>
      <c r="J496" s="115">
        <v>2003</v>
      </c>
      <c r="K496" s="100">
        <f t="shared" si="71"/>
        <v>14</v>
      </c>
      <c r="L496" s="101" t="s">
        <v>359</v>
      </c>
      <c r="M496" s="114" t="s">
        <v>183</v>
      </c>
      <c r="N496" s="1"/>
      <c r="O496" s="1"/>
      <c r="P496" s="1"/>
      <c r="Q496" s="1"/>
      <c r="R496" s="1"/>
      <c r="S496" s="1"/>
      <c r="T496" s="1"/>
    </row>
    <row r="497" s="4" customFormat="1" spans="1:13">
      <c r="A497" s="104" t="s">
        <v>1193</v>
      </c>
      <c r="B497" s="1" t="s">
        <v>1194</v>
      </c>
      <c r="C497" s="1" t="s">
        <v>1195</v>
      </c>
      <c r="D497" s="57" t="s">
        <v>1173</v>
      </c>
      <c r="E497" s="1"/>
      <c r="F497" s="101" t="str">
        <f t="shared" si="69"/>
        <v>う０８</v>
      </c>
      <c r="G497" s="16" t="str">
        <f t="shared" si="70"/>
        <v>神田圭右</v>
      </c>
      <c r="H497" s="57" t="s">
        <v>1174</v>
      </c>
      <c r="I497" s="1" t="s">
        <v>151</v>
      </c>
      <c r="J497" s="2">
        <v>1991</v>
      </c>
      <c r="K497" s="100">
        <f t="shared" si="71"/>
        <v>26</v>
      </c>
      <c r="L497" s="101" t="s">
        <v>359</v>
      </c>
      <c r="M497" s="114" t="s">
        <v>1196</v>
      </c>
    </row>
    <row r="498" s="4" customFormat="1" ht="14.25" spans="1:13">
      <c r="A498" s="104" t="s">
        <v>1197</v>
      </c>
      <c r="B498" s="105" t="s">
        <v>1198</v>
      </c>
      <c r="C498" s="105" t="s">
        <v>1199</v>
      </c>
      <c r="D498" s="57" t="s">
        <v>1173</v>
      </c>
      <c r="E498" s="102"/>
      <c r="F498" s="101" t="str">
        <f t="shared" si="69"/>
        <v>う０９</v>
      </c>
      <c r="G498" s="1" t="str">
        <f t="shared" si="70"/>
        <v>木下進</v>
      </c>
      <c r="H498" s="57" t="s">
        <v>1174</v>
      </c>
      <c r="I498" s="57" t="s">
        <v>151</v>
      </c>
      <c r="J498" s="115">
        <v>1950</v>
      </c>
      <c r="K498" s="100">
        <f t="shared" si="71"/>
        <v>67</v>
      </c>
      <c r="L498" s="101" t="s">
        <v>359</v>
      </c>
      <c r="M498" s="114" t="s">
        <v>179</v>
      </c>
    </row>
    <row r="499" s="1" customFormat="1" spans="1:20">
      <c r="A499" s="104" t="s">
        <v>1200</v>
      </c>
      <c r="B499" s="105" t="s">
        <v>1201</v>
      </c>
      <c r="C499" s="1" t="s">
        <v>1202</v>
      </c>
      <c r="D499" s="57" t="s">
        <v>1173</v>
      </c>
      <c r="F499" s="101" t="str">
        <f t="shared" si="69"/>
        <v>う１０</v>
      </c>
      <c r="G499" s="1" t="str">
        <f t="shared" si="70"/>
        <v>久保田勉</v>
      </c>
      <c r="H499" s="57" t="s">
        <v>1174</v>
      </c>
      <c r="I499" s="116" t="s">
        <v>151</v>
      </c>
      <c r="J499" s="2">
        <v>1967</v>
      </c>
      <c r="K499" s="100">
        <f t="shared" si="71"/>
        <v>50</v>
      </c>
      <c r="L499" s="101" t="s">
        <v>359</v>
      </c>
      <c r="M499" s="114" t="s">
        <v>169</v>
      </c>
      <c r="N499" s="4"/>
      <c r="O499" s="4"/>
      <c r="P499" s="4"/>
      <c r="Q499" s="4"/>
      <c r="R499" s="4"/>
      <c r="S499" s="4"/>
      <c r="T499" s="4"/>
    </row>
    <row r="500" s="1" customFormat="1" spans="1:20">
      <c r="A500" s="104" t="s">
        <v>1203</v>
      </c>
      <c r="B500" s="105" t="s">
        <v>1204</v>
      </c>
      <c r="C500" s="105" t="s">
        <v>1205</v>
      </c>
      <c r="D500" s="57" t="s">
        <v>1173</v>
      </c>
      <c r="F500" s="16" t="str">
        <f t="shared" si="69"/>
        <v>う１１</v>
      </c>
      <c r="G500" s="1" t="str">
        <f t="shared" si="70"/>
        <v>渋谷拓哉</v>
      </c>
      <c r="H500" s="57" t="s">
        <v>1174</v>
      </c>
      <c r="I500" s="57" t="s">
        <v>151</v>
      </c>
      <c r="J500" s="2">
        <v>1989</v>
      </c>
      <c r="K500" s="100">
        <f t="shared" si="71"/>
        <v>28</v>
      </c>
      <c r="L500" s="101" t="s">
        <v>359</v>
      </c>
      <c r="M500" s="1" t="s">
        <v>169</v>
      </c>
      <c r="N500" s="4"/>
      <c r="O500" s="4"/>
      <c r="P500" s="4"/>
      <c r="Q500" s="4"/>
      <c r="R500" s="4"/>
      <c r="S500" s="4"/>
      <c r="T500" s="4"/>
    </row>
    <row r="501" s="1" customFormat="1" spans="1:20">
      <c r="A501" s="104" t="s">
        <v>1206</v>
      </c>
      <c r="B501" s="105" t="s">
        <v>1207</v>
      </c>
      <c r="C501" s="105" t="s">
        <v>1208</v>
      </c>
      <c r="D501" s="57" t="s">
        <v>1173</v>
      </c>
      <c r="F501" s="101" t="str">
        <f t="shared" si="69"/>
        <v>う１２</v>
      </c>
      <c r="G501" s="1" t="str">
        <f t="shared" si="70"/>
        <v>島新治</v>
      </c>
      <c r="H501" s="57" t="s">
        <v>1174</v>
      </c>
      <c r="I501" s="57" t="s">
        <v>151</v>
      </c>
      <c r="J501" s="2">
        <v>1993</v>
      </c>
      <c r="K501" s="100">
        <f t="shared" si="71"/>
        <v>24</v>
      </c>
      <c r="L501" s="101" t="s">
        <v>359</v>
      </c>
      <c r="M501" s="27" t="s">
        <v>283</v>
      </c>
      <c r="N501" s="4"/>
      <c r="O501" s="4"/>
      <c r="P501" s="4"/>
      <c r="Q501" s="4"/>
      <c r="R501" s="4"/>
      <c r="S501" s="4"/>
      <c r="T501" s="4"/>
    </row>
    <row r="502" s="4" customFormat="1" spans="1:13">
      <c r="A502" s="104" t="s">
        <v>1209</v>
      </c>
      <c r="B502" s="105" t="s">
        <v>1210</v>
      </c>
      <c r="C502" s="1" t="s">
        <v>1211</v>
      </c>
      <c r="D502" s="57" t="s">
        <v>1173</v>
      </c>
      <c r="E502" s="1"/>
      <c r="F502" s="101" t="str">
        <f t="shared" si="69"/>
        <v>う１３</v>
      </c>
      <c r="G502" s="1" t="s">
        <v>1212</v>
      </c>
      <c r="H502" s="57" t="s">
        <v>1174</v>
      </c>
      <c r="I502" s="116" t="s">
        <v>151</v>
      </c>
      <c r="J502" s="2">
        <v>1987</v>
      </c>
      <c r="K502" s="100">
        <f t="shared" si="71"/>
        <v>30</v>
      </c>
      <c r="L502" s="101" t="s">
        <v>359</v>
      </c>
      <c r="M502" s="114" t="s">
        <v>197</v>
      </c>
    </row>
    <row r="503" s="4" customFormat="1" ht="14.25" spans="1:13">
      <c r="A503" s="104" t="s">
        <v>1213</v>
      </c>
      <c r="B503" s="107" t="s">
        <v>1214</v>
      </c>
      <c r="C503" s="108" t="s">
        <v>1215</v>
      </c>
      <c r="D503" s="57" t="s">
        <v>1173</v>
      </c>
      <c r="E503" s="109"/>
      <c r="F503" s="101" t="str">
        <f t="shared" si="69"/>
        <v>う１４</v>
      </c>
      <c r="G503" s="1" t="str">
        <f t="shared" ref="G503:G512" si="72">B503&amp;C503</f>
        <v>高瀬眞志</v>
      </c>
      <c r="H503" s="57" t="s">
        <v>1174</v>
      </c>
      <c r="I503" s="57" t="s">
        <v>151</v>
      </c>
      <c r="J503" s="117">
        <v>1959</v>
      </c>
      <c r="K503" s="100">
        <f t="shared" si="71"/>
        <v>58</v>
      </c>
      <c r="L503" s="118" t="s">
        <v>359</v>
      </c>
      <c r="M503" s="114" t="s">
        <v>159</v>
      </c>
    </row>
    <row r="504" s="4" customFormat="1" spans="1:20">
      <c r="A504" s="104" t="s">
        <v>1216</v>
      </c>
      <c r="B504" s="16" t="s">
        <v>1217</v>
      </c>
      <c r="C504" s="16" t="s">
        <v>1218</v>
      </c>
      <c r="D504" s="57" t="s">
        <v>1173</v>
      </c>
      <c r="E504" s="16"/>
      <c r="F504" s="16" t="str">
        <f t="shared" si="69"/>
        <v>う１５</v>
      </c>
      <c r="G504" s="16" t="str">
        <f t="shared" si="72"/>
        <v>竹下英伸</v>
      </c>
      <c r="H504" s="57" t="s">
        <v>1174</v>
      </c>
      <c r="I504" s="16" t="s">
        <v>151</v>
      </c>
      <c r="J504" s="17">
        <v>1972</v>
      </c>
      <c r="K504" s="100">
        <f t="shared" si="71"/>
        <v>45</v>
      </c>
      <c r="L504" s="18" t="str">
        <f>IF(G504="","",IF(COUNTIF($G$3:$G$493,G504)&gt;1,"2重登録","OK"))</f>
        <v>OK</v>
      </c>
      <c r="M504" s="21" t="s">
        <v>283</v>
      </c>
      <c r="N504" s="1"/>
      <c r="O504" s="1"/>
      <c r="P504" s="1"/>
      <c r="Q504" s="1"/>
      <c r="R504" s="1"/>
      <c r="S504" s="1"/>
      <c r="T504" s="39"/>
    </row>
    <row r="505" s="4" customFormat="1" ht="14.25" spans="1:13">
      <c r="A505" s="104" t="s">
        <v>1219</v>
      </c>
      <c r="B505" s="105" t="s">
        <v>1220</v>
      </c>
      <c r="C505" s="105" t="s">
        <v>1221</v>
      </c>
      <c r="D505" s="57" t="s">
        <v>1173</v>
      </c>
      <c r="E505" s="104"/>
      <c r="F505" s="101" t="str">
        <f t="shared" si="69"/>
        <v>う１６</v>
      </c>
      <c r="G505" s="1" t="str">
        <f t="shared" si="72"/>
        <v>竹田圭佑</v>
      </c>
      <c r="H505" s="57" t="s">
        <v>1174</v>
      </c>
      <c r="I505" s="57" t="s">
        <v>151</v>
      </c>
      <c r="J505" s="113">
        <v>1982</v>
      </c>
      <c r="K505" s="100">
        <f t="shared" si="71"/>
        <v>35</v>
      </c>
      <c r="L505" s="101" t="s">
        <v>359</v>
      </c>
      <c r="M505" s="114" t="s">
        <v>152</v>
      </c>
    </row>
    <row r="506" s="4" customFormat="1" spans="1:20">
      <c r="A506" s="104" t="s">
        <v>1222</v>
      </c>
      <c r="B506" s="16" t="s">
        <v>24</v>
      </c>
      <c r="C506" s="16" t="s">
        <v>1223</v>
      </c>
      <c r="D506" s="57" t="s">
        <v>1173</v>
      </c>
      <c r="E506" s="16"/>
      <c r="F506" s="101" t="str">
        <f t="shared" si="69"/>
        <v>う１７</v>
      </c>
      <c r="G506" s="16" t="str">
        <f t="shared" si="72"/>
        <v>田中邦明</v>
      </c>
      <c r="H506" s="57" t="s">
        <v>1174</v>
      </c>
      <c r="I506" s="16" t="s">
        <v>151</v>
      </c>
      <c r="J506" s="17">
        <v>1984</v>
      </c>
      <c r="K506" s="100">
        <f t="shared" si="71"/>
        <v>33</v>
      </c>
      <c r="L506" s="18" t="str">
        <f>IF(G506="","",IF(COUNTIF($G$3:$G$493,G506)&gt;1,"2重登録","OK"))</f>
        <v>OK</v>
      </c>
      <c r="M506" s="16" t="s">
        <v>611</v>
      </c>
      <c r="N506" s="1"/>
      <c r="O506" s="1"/>
      <c r="P506" s="1"/>
      <c r="Q506" s="1"/>
      <c r="R506" s="1"/>
      <c r="S506" s="39"/>
      <c r="T506" s="1"/>
    </row>
    <row r="507" s="4" customFormat="1" spans="1:20">
      <c r="A507" s="104" t="s">
        <v>1224</v>
      </c>
      <c r="B507" s="1" t="s">
        <v>1225</v>
      </c>
      <c r="C507" s="1" t="s">
        <v>1202</v>
      </c>
      <c r="D507" s="57" t="s">
        <v>1173</v>
      </c>
      <c r="E507" s="1"/>
      <c r="F507" s="101" t="str">
        <f t="shared" si="69"/>
        <v>う１８</v>
      </c>
      <c r="G507" s="1" t="str">
        <f t="shared" si="72"/>
        <v>谷岡勉</v>
      </c>
      <c r="H507" s="57" t="s">
        <v>1174</v>
      </c>
      <c r="I507" s="57" t="s">
        <v>151</v>
      </c>
      <c r="J507" s="2">
        <v>1990</v>
      </c>
      <c r="K507" s="100">
        <f t="shared" si="71"/>
        <v>27</v>
      </c>
      <c r="L507" s="101" t="s">
        <v>359</v>
      </c>
      <c r="M507" s="119" t="s">
        <v>366</v>
      </c>
      <c r="N507" s="1"/>
      <c r="O507" s="1"/>
      <c r="P507" s="39"/>
      <c r="Q507" s="1"/>
      <c r="R507" s="1"/>
      <c r="S507" s="1"/>
      <c r="T507" s="1"/>
    </row>
    <row r="508" s="4" customFormat="1" spans="1:20">
      <c r="A508" s="104" t="s">
        <v>1226</v>
      </c>
      <c r="B508" s="1" t="s">
        <v>1227</v>
      </c>
      <c r="C508" s="1" t="s">
        <v>1228</v>
      </c>
      <c r="D508" s="57" t="s">
        <v>1173</v>
      </c>
      <c r="E508" s="1"/>
      <c r="F508" s="16" t="str">
        <f t="shared" si="69"/>
        <v>う１９</v>
      </c>
      <c r="G508" s="1" t="str">
        <f t="shared" si="72"/>
        <v>谷野功</v>
      </c>
      <c r="H508" s="57" t="s">
        <v>1174</v>
      </c>
      <c r="I508" s="57" t="s">
        <v>151</v>
      </c>
      <c r="J508" s="2">
        <v>1964</v>
      </c>
      <c r="K508" s="100">
        <f t="shared" si="71"/>
        <v>53</v>
      </c>
      <c r="L508" s="18" t="str">
        <f>IF(G508="","",IF(COUNTIF($G$3:$G$493,G508)&gt;1,"2重登録","OK"))</f>
        <v>OK</v>
      </c>
      <c r="M508" s="27" t="s">
        <v>283</v>
      </c>
      <c r="N508" s="1"/>
      <c r="O508" s="1"/>
      <c r="P508" s="39"/>
      <c r="Q508" s="1"/>
      <c r="R508" s="1"/>
      <c r="S508" s="1"/>
      <c r="T508" s="1"/>
    </row>
    <row r="509" s="4" customFormat="1" spans="1:13">
      <c r="A509" s="104" t="s">
        <v>1229</v>
      </c>
      <c r="B509" s="1" t="s">
        <v>1230</v>
      </c>
      <c r="C509" s="1" t="s">
        <v>1185</v>
      </c>
      <c r="D509" s="57" t="s">
        <v>1173</v>
      </c>
      <c r="E509" s="1"/>
      <c r="F509" s="101" t="str">
        <f t="shared" si="69"/>
        <v>う２０</v>
      </c>
      <c r="G509" s="1" t="str">
        <f t="shared" si="72"/>
        <v>月森大</v>
      </c>
      <c r="H509" s="57" t="s">
        <v>1174</v>
      </c>
      <c r="I509" s="57" t="s">
        <v>151</v>
      </c>
      <c r="J509" s="2">
        <v>1980</v>
      </c>
      <c r="K509" s="100">
        <f t="shared" si="71"/>
        <v>37</v>
      </c>
      <c r="L509" s="101" t="s">
        <v>359</v>
      </c>
      <c r="M509" s="27" t="s">
        <v>283</v>
      </c>
    </row>
    <row r="510" s="4" customFormat="1" spans="1:13">
      <c r="A510" s="104" t="s">
        <v>1231</v>
      </c>
      <c r="B510" s="105" t="s">
        <v>1232</v>
      </c>
      <c r="C510" s="1" t="s">
        <v>1233</v>
      </c>
      <c r="D510" s="57" t="s">
        <v>1173</v>
      </c>
      <c r="E510" s="1"/>
      <c r="F510" s="101" t="str">
        <f t="shared" si="69"/>
        <v>う２１</v>
      </c>
      <c r="G510" s="1" t="s">
        <v>1234</v>
      </c>
      <c r="H510" s="57" t="s">
        <v>1174</v>
      </c>
      <c r="I510" s="120" t="s">
        <v>151</v>
      </c>
      <c r="J510" s="2">
        <v>1967</v>
      </c>
      <c r="K510" s="100">
        <f t="shared" si="71"/>
        <v>50</v>
      </c>
      <c r="L510" s="101" t="s">
        <v>359</v>
      </c>
      <c r="M510" s="114" t="s">
        <v>444</v>
      </c>
    </row>
    <row r="511" s="4" customFormat="1" spans="1:13">
      <c r="A511" s="104" t="s">
        <v>1235</v>
      </c>
      <c r="B511" s="105" t="s">
        <v>1236</v>
      </c>
      <c r="C511" s="105" t="s">
        <v>1237</v>
      </c>
      <c r="D511" s="57" t="s">
        <v>1173</v>
      </c>
      <c r="E511" s="1"/>
      <c r="F511" s="101" t="str">
        <f t="shared" si="69"/>
        <v>う２２</v>
      </c>
      <c r="G511" s="1" t="str">
        <f t="shared" si="72"/>
        <v>永瀬卓夫</v>
      </c>
      <c r="H511" s="57" t="s">
        <v>1174</v>
      </c>
      <c r="I511" s="116" t="s">
        <v>151</v>
      </c>
      <c r="J511" s="2">
        <v>1950</v>
      </c>
      <c r="K511" s="100">
        <f t="shared" si="71"/>
        <v>67</v>
      </c>
      <c r="L511" s="101" t="s">
        <v>359</v>
      </c>
      <c r="M511" s="114" t="s">
        <v>360</v>
      </c>
    </row>
    <row r="512" s="1" customFormat="1" spans="1:20">
      <c r="A512" s="104" t="s">
        <v>1238</v>
      </c>
      <c r="B512" s="1" t="s">
        <v>1239</v>
      </c>
      <c r="C512" s="1" t="s">
        <v>1240</v>
      </c>
      <c r="D512" s="57" t="s">
        <v>1173</v>
      </c>
      <c r="F512" s="101" t="str">
        <f t="shared" si="69"/>
        <v>う２３</v>
      </c>
      <c r="G512" s="1" t="str">
        <f t="shared" si="72"/>
        <v>中田富憲</v>
      </c>
      <c r="H512" s="57" t="s">
        <v>1174</v>
      </c>
      <c r="I512" s="57" t="s">
        <v>151</v>
      </c>
      <c r="J512" s="2">
        <v>1961</v>
      </c>
      <c r="K512" s="100">
        <f t="shared" si="71"/>
        <v>56</v>
      </c>
      <c r="L512" s="101" t="s">
        <v>359</v>
      </c>
      <c r="M512" s="119" t="s">
        <v>366</v>
      </c>
      <c r="N512" s="4"/>
      <c r="O512" s="4"/>
      <c r="P512" s="4"/>
      <c r="Q512" s="4"/>
      <c r="R512" s="4"/>
      <c r="S512" s="4"/>
      <c r="T512" s="4"/>
    </row>
    <row r="513" s="4" customFormat="1" spans="1:13">
      <c r="A513" s="104" t="s">
        <v>1241</v>
      </c>
      <c r="B513" s="105" t="s">
        <v>1242</v>
      </c>
      <c r="C513" s="105" t="s">
        <v>1243</v>
      </c>
      <c r="D513" s="57" t="s">
        <v>1173</v>
      </c>
      <c r="E513" s="1"/>
      <c r="F513" s="16" t="str">
        <f t="shared" si="69"/>
        <v>う２４</v>
      </c>
      <c r="G513" s="1" t="s">
        <v>1244</v>
      </c>
      <c r="H513" s="57" t="s">
        <v>1174</v>
      </c>
      <c r="I513" s="57" t="s">
        <v>151</v>
      </c>
      <c r="J513" s="2">
        <v>1991</v>
      </c>
      <c r="K513" s="100">
        <f t="shared" si="71"/>
        <v>26</v>
      </c>
      <c r="L513" s="101" t="s">
        <v>359</v>
      </c>
      <c r="M513" s="27" t="s">
        <v>283</v>
      </c>
    </row>
    <row r="514" s="4" customFormat="1" spans="1:13">
      <c r="A514" s="104" t="s">
        <v>1245</v>
      </c>
      <c r="B514" s="105" t="s">
        <v>1246</v>
      </c>
      <c r="C514" s="1" t="s">
        <v>1247</v>
      </c>
      <c r="D514" s="57" t="s">
        <v>1173</v>
      </c>
      <c r="E514" s="1"/>
      <c r="F514" s="101" t="str">
        <f t="shared" si="69"/>
        <v>う２５</v>
      </c>
      <c r="G514" s="1" t="str">
        <f t="shared" ref="G514:G525" si="73">B514&amp;C514</f>
        <v>野上亮平</v>
      </c>
      <c r="H514" s="57" t="s">
        <v>1174</v>
      </c>
      <c r="I514" s="1" t="s">
        <v>151</v>
      </c>
      <c r="J514" s="2">
        <v>1986</v>
      </c>
      <c r="K514" s="100">
        <f t="shared" si="71"/>
        <v>31</v>
      </c>
      <c r="L514" s="101" t="s">
        <v>359</v>
      </c>
      <c r="M514" s="114" t="s">
        <v>197</v>
      </c>
    </row>
    <row r="515" s="4" customFormat="1" spans="1:13">
      <c r="A515" s="104" t="s">
        <v>1248</v>
      </c>
      <c r="B515" s="105" t="s">
        <v>1249</v>
      </c>
      <c r="C515" s="1" t="s">
        <v>1250</v>
      </c>
      <c r="D515" s="57" t="s">
        <v>1173</v>
      </c>
      <c r="E515" s="1"/>
      <c r="F515" s="101" t="str">
        <f t="shared" si="69"/>
        <v>う２６</v>
      </c>
      <c r="G515" s="1" t="str">
        <f t="shared" si="73"/>
        <v>松野航平</v>
      </c>
      <c r="H515" s="57" t="s">
        <v>1174</v>
      </c>
      <c r="I515" s="1" t="s">
        <v>151</v>
      </c>
      <c r="J515" s="2">
        <v>1990</v>
      </c>
      <c r="K515" s="100">
        <f t="shared" si="71"/>
        <v>27</v>
      </c>
      <c r="L515" s="101" t="s">
        <v>359</v>
      </c>
      <c r="M515" s="114" t="s">
        <v>575</v>
      </c>
    </row>
    <row r="516" s="4" customFormat="1" spans="1:13">
      <c r="A516" s="104" t="s">
        <v>1251</v>
      </c>
      <c r="B516" s="105" t="s">
        <v>273</v>
      </c>
      <c r="C516" s="105" t="s">
        <v>1049</v>
      </c>
      <c r="D516" s="57" t="s">
        <v>1173</v>
      </c>
      <c r="E516" s="1"/>
      <c r="F516" s="101" t="str">
        <f t="shared" si="69"/>
        <v>う２７</v>
      </c>
      <c r="G516" s="1" t="str">
        <f t="shared" si="73"/>
        <v>森健一</v>
      </c>
      <c r="H516" s="57" t="s">
        <v>1174</v>
      </c>
      <c r="I516" s="116" t="s">
        <v>151</v>
      </c>
      <c r="J516" s="2">
        <v>1971</v>
      </c>
      <c r="K516" s="100">
        <f t="shared" si="71"/>
        <v>46</v>
      </c>
      <c r="L516" s="101" t="s">
        <v>359</v>
      </c>
      <c r="M516" s="119" t="s">
        <v>366</v>
      </c>
    </row>
    <row r="517" s="4" customFormat="1" ht="14.25" spans="1:20">
      <c r="A517" s="104" t="s">
        <v>1252</v>
      </c>
      <c r="B517" s="105" t="s">
        <v>928</v>
      </c>
      <c r="C517" s="105" t="s">
        <v>1253</v>
      </c>
      <c r="D517" s="57" t="s">
        <v>1173</v>
      </c>
      <c r="E517" s="104"/>
      <c r="F517" s="101" t="str">
        <f t="shared" si="69"/>
        <v>う２８</v>
      </c>
      <c r="G517" s="1" t="str">
        <f t="shared" si="73"/>
        <v>山田智史</v>
      </c>
      <c r="H517" s="57" t="s">
        <v>1174</v>
      </c>
      <c r="I517" s="57" t="s">
        <v>151</v>
      </c>
      <c r="J517" s="113">
        <v>1969</v>
      </c>
      <c r="K517" s="100">
        <f t="shared" si="71"/>
        <v>48</v>
      </c>
      <c r="L517" s="101" t="s">
        <v>359</v>
      </c>
      <c r="M517" s="114" t="s">
        <v>183</v>
      </c>
      <c r="N517" s="1"/>
      <c r="O517" s="1"/>
      <c r="P517" s="1"/>
      <c r="Q517" s="1"/>
      <c r="R517" s="1"/>
      <c r="S517" s="1"/>
      <c r="T517" s="1"/>
    </row>
    <row r="518" s="4" customFormat="1" spans="1:13">
      <c r="A518" s="104" t="s">
        <v>1254</v>
      </c>
      <c r="B518" s="1" t="s">
        <v>928</v>
      </c>
      <c r="C518" s="1" t="s">
        <v>1255</v>
      </c>
      <c r="D518" s="57" t="s">
        <v>1173</v>
      </c>
      <c r="E518" s="1"/>
      <c r="F518" s="16" t="str">
        <f t="shared" si="69"/>
        <v>う２９</v>
      </c>
      <c r="G518" s="1" t="str">
        <f t="shared" si="73"/>
        <v>山田和宏</v>
      </c>
      <c r="H518" s="57" t="s">
        <v>1174</v>
      </c>
      <c r="I518" s="57" t="s">
        <v>151</v>
      </c>
      <c r="J518" s="2">
        <v>1962</v>
      </c>
      <c r="K518" s="100">
        <f t="shared" si="71"/>
        <v>55</v>
      </c>
      <c r="L518" s="101" t="s">
        <v>359</v>
      </c>
      <c r="M518" s="119" t="s">
        <v>366</v>
      </c>
    </row>
    <row r="519" s="4" customFormat="1" spans="1:13">
      <c r="A519" s="104" t="s">
        <v>1256</v>
      </c>
      <c r="B519" s="1" t="s">
        <v>928</v>
      </c>
      <c r="C519" s="1" t="s">
        <v>904</v>
      </c>
      <c r="D519" s="57" t="s">
        <v>1173</v>
      </c>
      <c r="E519" s="1"/>
      <c r="F519" s="16" t="str">
        <f t="shared" si="69"/>
        <v>う３０</v>
      </c>
      <c r="G519" s="1" t="str">
        <f t="shared" si="73"/>
        <v>山田洋平</v>
      </c>
      <c r="H519" s="57" t="s">
        <v>1174</v>
      </c>
      <c r="I519" s="57" t="s">
        <v>151</v>
      </c>
      <c r="J519" s="2">
        <v>1990</v>
      </c>
      <c r="K519" s="100">
        <f t="shared" si="71"/>
        <v>27</v>
      </c>
      <c r="L519" s="101" t="s">
        <v>359</v>
      </c>
      <c r="M519" s="119" t="s">
        <v>366</v>
      </c>
    </row>
    <row r="520" s="4" customFormat="1" ht="14.25" spans="1:13">
      <c r="A520" s="104" t="s">
        <v>1257</v>
      </c>
      <c r="B520" s="105" t="s">
        <v>285</v>
      </c>
      <c r="C520" s="105" t="s">
        <v>1258</v>
      </c>
      <c r="D520" s="57" t="s">
        <v>1173</v>
      </c>
      <c r="E520" s="104"/>
      <c r="F520" s="101" t="str">
        <f t="shared" si="69"/>
        <v>う３１</v>
      </c>
      <c r="G520" s="1" t="str">
        <f t="shared" si="73"/>
        <v>山本昌紀</v>
      </c>
      <c r="H520" s="57" t="s">
        <v>1174</v>
      </c>
      <c r="I520" s="57" t="s">
        <v>151</v>
      </c>
      <c r="J520" s="113">
        <v>1970</v>
      </c>
      <c r="K520" s="100">
        <f t="shared" si="71"/>
        <v>47</v>
      </c>
      <c r="L520" s="101" t="s">
        <v>359</v>
      </c>
      <c r="M520" s="114" t="s">
        <v>360</v>
      </c>
    </row>
    <row r="521" s="4" customFormat="1" ht="14.25" spans="1:13">
      <c r="A521" s="104" t="s">
        <v>1259</v>
      </c>
      <c r="B521" s="105" t="s">
        <v>285</v>
      </c>
      <c r="C521" s="105" t="s">
        <v>752</v>
      </c>
      <c r="D521" s="57" t="s">
        <v>1173</v>
      </c>
      <c r="E521" s="104"/>
      <c r="F521" s="101" t="str">
        <f t="shared" si="69"/>
        <v>う３２</v>
      </c>
      <c r="G521" s="1" t="str">
        <f t="shared" si="73"/>
        <v>山本浩之</v>
      </c>
      <c r="H521" s="57" t="s">
        <v>1174</v>
      </c>
      <c r="I521" s="57" t="s">
        <v>151</v>
      </c>
      <c r="J521" s="113">
        <v>1967</v>
      </c>
      <c r="K521" s="100">
        <f t="shared" si="71"/>
        <v>50</v>
      </c>
      <c r="L521" s="101" t="s">
        <v>359</v>
      </c>
      <c r="M521" s="114" t="s">
        <v>360</v>
      </c>
    </row>
    <row r="522" s="4" customFormat="1" spans="1:13">
      <c r="A522" s="104" t="s">
        <v>1260</v>
      </c>
      <c r="B522" s="102" t="s">
        <v>678</v>
      </c>
      <c r="C522" s="102" t="s">
        <v>1261</v>
      </c>
      <c r="D522" s="57" t="s">
        <v>1173</v>
      </c>
      <c r="E522" s="104"/>
      <c r="F522" s="101" t="str">
        <f t="shared" si="69"/>
        <v>う３３</v>
      </c>
      <c r="G522" s="1" t="str">
        <f t="shared" si="73"/>
        <v>吉村淳</v>
      </c>
      <c r="H522" s="57" t="s">
        <v>1174</v>
      </c>
      <c r="I522" s="116" t="s">
        <v>151</v>
      </c>
      <c r="J522" s="139">
        <v>1976</v>
      </c>
      <c r="K522" s="100">
        <f t="shared" si="71"/>
        <v>41</v>
      </c>
      <c r="L522" s="101" t="s">
        <v>359</v>
      </c>
      <c r="M522" s="114" t="s">
        <v>155</v>
      </c>
    </row>
    <row r="523" s="4" customFormat="1" spans="1:20">
      <c r="A523" s="104" t="s">
        <v>1262</v>
      </c>
      <c r="B523" s="121" t="s">
        <v>1263</v>
      </c>
      <c r="C523" s="121" t="s">
        <v>1264</v>
      </c>
      <c r="D523" s="57" t="s">
        <v>1173</v>
      </c>
      <c r="E523" s="74"/>
      <c r="F523" s="16" t="str">
        <f t="shared" si="69"/>
        <v>う３４</v>
      </c>
      <c r="G523" s="16" t="str">
        <f t="shared" si="73"/>
        <v>稙田優也</v>
      </c>
      <c r="H523" s="57" t="s">
        <v>1174</v>
      </c>
      <c r="I523" s="16" t="s">
        <v>151</v>
      </c>
      <c r="J523" s="17">
        <v>1982</v>
      </c>
      <c r="K523" s="100">
        <f t="shared" si="71"/>
        <v>35</v>
      </c>
      <c r="L523" s="18" t="str">
        <f>IF(G523="","",IF(COUNTIF($G$3:$G$493,G523)&gt;1,"2重登録","OK"))</f>
        <v>OK</v>
      </c>
      <c r="M523" s="57" t="s">
        <v>183</v>
      </c>
      <c r="N523" s="1"/>
      <c r="O523" s="1"/>
      <c r="P523" s="1"/>
      <c r="Q523" s="1"/>
      <c r="R523" s="1"/>
      <c r="S523" s="1"/>
      <c r="T523" s="1"/>
    </row>
    <row r="524" s="4" customFormat="1" ht="14.25" spans="1:13">
      <c r="A524" s="104" t="s">
        <v>36</v>
      </c>
      <c r="B524" s="122" t="s">
        <v>1265</v>
      </c>
      <c r="C524" s="122" t="s">
        <v>663</v>
      </c>
      <c r="D524" s="57" t="s">
        <v>1173</v>
      </c>
      <c r="E524" s="104"/>
      <c r="F524" s="101" t="str">
        <f t="shared" si="69"/>
        <v>う３５</v>
      </c>
      <c r="G524" s="1" t="str">
        <f t="shared" si="73"/>
        <v>今井順子</v>
      </c>
      <c r="H524" s="57" t="s">
        <v>1174</v>
      </c>
      <c r="I524" s="55" t="s">
        <v>175</v>
      </c>
      <c r="J524" s="115">
        <v>1958</v>
      </c>
      <c r="K524" s="100">
        <f t="shared" si="71"/>
        <v>59</v>
      </c>
      <c r="L524" s="101" t="s">
        <v>359</v>
      </c>
      <c r="M524" s="140" t="s">
        <v>283</v>
      </c>
    </row>
    <row r="525" s="4" customFormat="1" spans="1:13">
      <c r="A525" s="104" t="s">
        <v>1266</v>
      </c>
      <c r="B525" s="123" t="s">
        <v>1267</v>
      </c>
      <c r="C525" s="124" t="s">
        <v>1268</v>
      </c>
      <c r="D525" s="57" t="s">
        <v>1173</v>
      </c>
      <c r="E525" s="125"/>
      <c r="F525" s="101" t="str">
        <f t="shared" si="69"/>
        <v>う３６</v>
      </c>
      <c r="G525" s="1" t="str">
        <f t="shared" si="73"/>
        <v>植垣貴美子</v>
      </c>
      <c r="H525" s="57" t="s">
        <v>1174</v>
      </c>
      <c r="I525" s="55" t="s">
        <v>175</v>
      </c>
      <c r="J525" s="141">
        <v>1965</v>
      </c>
      <c r="K525" s="100">
        <f t="shared" si="71"/>
        <v>52</v>
      </c>
      <c r="L525" s="142" t="s">
        <v>359</v>
      </c>
      <c r="M525" s="119" t="s">
        <v>299</v>
      </c>
    </row>
    <row r="526" s="4" customFormat="1" spans="1:13">
      <c r="A526" s="104" t="s">
        <v>1269</v>
      </c>
      <c r="B526" s="126" t="s">
        <v>1270</v>
      </c>
      <c r="C526" s="127" t="s">
        <v>1271</v>
      </c>
      <c r="D526" s="57" t="s">
        <v>1173</v>
      </c>
      <c r="E526" s="1"/>
      <c r="F526" s="101" t="str">
        <f t="shared" si="69"/>
        <v>う３７</v>
      </c>
      <c r="G526" s="1" t="s">
        <v>1272</v>
      </c>
      <c r="H526" s="57" t="s">
        <v>1174</v>
      </c>
      <c r="I526" s="143" t="s">
        <v>175</v>
      </c>
      <c r="J526" s="2">
        <v>1965</v>
      </c>
      <c r="K526" s="100">
        <f t="shared" si="71"/>
        <v>52</v>
      </c>
      <c r="L526" s="101" t="s">
        <v>359</v>
      </c>
      <c r="M526" s="114" t="s">
        <v>155</v>
      </c>
    </row>
    <row r="527" s="4" customFormat="1" spans="1:13">
      <c r="A527" s="104" t="s">
        <v>1273</v>
      </c>
      <c r="B527" s="128" t="s">
        <v>1274</v>
      </c>
      <c r="C527" s="128" t="s">
        <v>1275</v>
      </c>
      <c r="D527" s="57" t="s">
        <v>1173</v>
      </c>
      <c r="E527" s="104"/>
      <c r="F527" s="101" t="str">
        <f t="shared" si="69"/>
        <v>う３８</v>
      </c>
      <c r="G527" s="1" t="str">
        <f t="shared" ref="G527:G532" si="74">B527&amp;C527</f>
        <v>川崎悦子</v>
      </c>
      <c r="H527" s="57" t="s">
        <v>1174</v>
      </c>
      <c r="I527" s="55" t="s">
        <v>175</v>
      </c>
      <c r="J527" s="139">
        <v>1955</v>
      </c>
      <c r="K527" s="100">
        <f t="shared" si="71"/>
        <v>62</v>
      </c>
      <c r="L527" s="101" t="s">
        <v>359</v>
      </c>
      <c r="M527" s="114" t="s">
        <v>152</v>
      </c>
    </row>
    <row r="528" s="1" customFormat="1" ht="14.25" spans="1:20">
      <c r="A528" s="104" t="s">
        <v>1276</v>
      </c>
      <c r="B528" s="126" t="s">
        <v>1277</v>
      </c>
      <c r="C528" s="126" t="s">
        <v>1278</v>
      </c>
      <c r="D528" s="57" t="s">
        <v>1173</v>
      </c>
      <c r="E528" s="104"/>
      <c r="F528" s="101" t="str">
        <f t="shared" si="69"/>
        <v>う３９</v>
      </c>
      <c r="G528" s="1" t="str">
        <f t="shared" si="74"/>
        <v>古株淳子</v>
      </c>
      <c r="H528" s="57" t="s">
        <v>1174</v>
      </c>
      <c r="I528" s="55" t="s">
        <v>175</v>
      </c>
      <c r="J528" s="113">
        <v>1968</v>
      </c>
      <c r="K528" s="100">
        <f t="shared" si="71"/>
        <v>49</v>
      </c>
      <c r="L528" s="101" t="s">
        <v>359</v>
      </c>
      <c r="M528" s="114" t="s">
        <v>183</v>
      </c>
      <c r="N528" s="4"/>
      <c r="O528" s="4"/>
      <c r="P528" s="4"/>
      <c r="Q528" s="4"/>
      <c r="R528" s="4"/>
      <c r="S528" s="4"/>
      <c r="T528" s="4"/>
    </row>
    <row r="529" s="1" customFormat="1" ht="14.25" spans="1:20">
      <c r="A529" s="104" t="s">
        <v>1279</v>
      </c>
      <c r="B529" s="126" t="s">
        <v>1280</v>
      </c>
      <c r="C529" s="126" t="s">
        <v>1281</v>
      </c>
      <c r="D529" s="57" t="s">
        <v>1173</v>
      </c>
      <c r="E529" s="104"/>
      <c r="F529" s="101" t="str">
        <f t="shared" si="69"/>
        <v>う４０</v>
      </c>
      <c r="G529" s="1" t="str">
        <f t="shared" si="74"/>
        <v>仙波敬子</v>
      </c>
      <c r="H529" s="57" t="s">
        <v>1174</v>
      </c>
      <c r="I529" s="55" t="s">
        <v>175</v>
      </c>
      <c r="J529" s="113">
        <v>1967</v>
      </c>
      <c r="K529" s="100">
        <f t="shared" si="71"/>
        <v>50</v>
      </c>
      <c r="L529" s="101" t="s">
        <v>359</v>
      </c>
      <c r="M529" s="114" t="s">
        <v>183</v>
      </c>
      <c r="N529" s="4"/>
      <c r="O529" s="4"/>
      <c r="P529" s="4"/>
      <c r="Q529" s="4"/>
      <c r="R529" s="4"/>
      <c r="S529" s="4"/>
      <c r="T529" s="4"/>
    </row>
    <row r="530" s="4" customFormat="1" spans="1:13">
      <c r="A530" s="104" t="s">
        <v>1282</v>
      </c>
      <c r="B530" s="55" t="s">
        <v>1217</v>
      </c>
      <c r="C530" s="55" t="s">
        <v>1283</v>
      </c>
      <c r="D530" s="57" t="s">
        <v>1173</v>
      </c>
      <c r="E530" s="16"/>
      <c r="F530" s="18" t="str">
        <f t="shared" si="69"/>
        <v>う４１</v>
      </c>
      <c r="G530" s="16" t="str">
        <f t="shared" si="74"/>
        <v>竹下光代</v>
      </c>
      <c r="H530" s="57" t="s">
        <v>1174</v>
      </c>
      <c r="I530" s="32" t="s">
        <v>175</v>
      </c>
      <c r="J530" s="17">
        <v>1974</v>
      </c>
      <c r="K530" s="100">
        <f t="shared" si="71"/>
        <v>43</v>
      </c>
      <c r="L530" s="18" t="str">
        <f>IF(G530="","",IF(COUNTIF($G$3:$G$493,G530)&gt;1,"2重登録","OK"))</f>
        <v>OK</v>
      </c>
      <c r="M530" s="21" t="s">
        <v>283</v>
      </c>
    </row>
    <row r="531" s="4" customFormat="1" spans="1:13">
      <c r="A531" s="104" t="s">
        <v>1284</v>
      </c>
      <c r="B531" s="21" t="s">
        <v>1084</v>
      </c>
      <c r="C531" s="21" t="s">
        <v>1285</v>
      </c>
      <c r="D531" s="57" t="s">
        <v>1173</v>
      </c>
      <c r="E531" s="16"/>
      <c r="F531" s="18" t="str">
        <f t="shared" si="69"/>
        <v>う４２</v>
      </c>
      <c r="G531" s="16" t="str">
        <f t="shared" si="74"/>
        <v>辻佳子</v>
      </c>
      <c r="H531" s="57" t="s">
        <v>1174</v>
      </c>
      <c r="I531" s="32" t="s">
        <v>175</v>
      </c>
      <c r="J531" s="17">
        <v>1973</v>
      </c>
      <c r="K531" s="100">
        <f t="shared" si="71"/>
        <v>44</v>
      </c>
      <c r="L531" s="18" t="str">
        <f>IF(G531="","",IF(COUNTIF($G$3:$G$491,G531)&gt;1,"2重登録","OK"))</f>
        <v>OK</v>
      </c>
      <c r="M531" s="16" t="s">
        <v>152</v>
      </c>
    </row>
    <row r="532" s="4" customFormat="1" ht="14.25" spans="1:13">
      <c r="A532" s="104" t="s">
        <v>1286</v>
      </c>
      <c r="B532" s="126" t="s">
        <v>1287</v>
      </c>
      <c r="C532" s="126" t="s">
        <v>1288</v>
      </c>
      <c r="D532" s="57" t="s">
        <v>1173</v>
      </c>
      <c r="E532" s="104"/>
      <c r="F532" s="101" t="str">
        <f t="shared" si="69"/>
        <v>う４３</v>
      </c>
      <c r="G532" s="16" t="str">
        <f t="shared" si="74"/>
        <v>西崎友香</v>
      </c>
      <c r="H532" s="57" t="s">
        <v>1174</v>
      </c>
      <c r="I532" s="55" t="s">
        <v>175</v>
      </c>
      <c r="J532" s="113">
        <v>1980</v>
      </c>
      <c r="K532" s="100">
        <f t="shared" si="71"/>
        <v>37</v>
      </c>
      <c r="L532" s="101" t="s">
        <v>359</v>
      </c>
      <c r="M532" s="114" t="s">
        <v>152</v>
      </c>
    </row>
    <row r="533" s="4" customFormat="1" spans="1:13">
      <c r="A533" s="104" t="s">
        <v>1289</v>
      </c>
      <c r="B533" s="126" t="s">
        <v>1290</v>
      </c>
      <c r="C533" s="127" t="s">
        <v>174</v>
      </c>
      <c r="D533" s="57" t="s">
        <v>1173</v>
      </c>
      <c r="E533" s="1"/>
      <c r="F533" s="101" t="str">
        <f t="shared" si="69"/>
        <v>う４４</v>
      </c>
      <c r="G533" s="1" t="s">
        <v>1291</v>
      </c>
      <c r="H533" s="57" t="s">
        <v>1174</v>
      </c>
      <c r="I533" s="143" t="s">
        <v>175</v>
      </c>
      <c r="J533" s="2">
        <v>1969</v>
      </c>
      <c r="K533" s="100">
        <f t="shared" si="71"/>
        <v>48</v>
      </c>
      <c r="L533" s="101" t="s">
        <v>359</v>
      </c>
      <c r="M533" s="114" t="s">
        <v>366</v>
      </c>
    </row>
    <row r="534" s="4" customFormat="1" ht="14.25" spans="1:13">
      <c r="A534" s="104" t="s">
        <v>1292</v>
      </c>
      <c r="B534" s="126" t="s">
        <v>1293</v>
      </c>
      <c r="C534" s="126" t="s">
        <v>1294</v>
      </c>
      <c r="D534" s="57" t="s">
        <v>1173</v>
      </c>
      <c r="E534" s="104"/>
      <c r="F534" s="101" t="str">
        <f t="shared" si="69"/>
        <v>う４５</v>
      </c>
      <c r="G534" s="1" t="str">
        <f t="shared" ref="G534:G537" si="75">B534&amp;C534</f>
        <v>村井典子</v>
      </c>
      <c r="H534" s="57" t="s">
        <v>1174</v>
      </c>
      <c r="I534" s="55" t="s">
        <v>175</v>
      </c>
      <c r="J534" s="115">
        <v>1968</v>
      </c>
      <c r="K534" s="100">
        <f t="shared" si="71"/>
        <v>49</v>
      </c>
      <c r="L534" s="101" t="s">
        <v>359</v>
      </c>
      <c r="M534" s="114" t="s">
        <v>183</v>
      </c>
    </row>
    <row r="535" s="4" customFormat="1" ht="14.25" spans="1:13">
      <c r="A535" s="104" t="s">
        <v>1295</v>
      </c>
      <c r="B535" s="126" t="s">
        <v>1296</v>
      </c>
      <c r="C535" s="126" t="s">
        <v>1297</v>
      </c>
      <c r="D535" s="57" t="s">
        <v>1173</v>
      </c>
      <c r="E535" s="104"/>
      <c r="F535" s="101" t="str">
        <f t="shared" si="69"/>
        <v>う４６</v>
      </c>
      <c r="G535" s="1" t="str">
        <f t="shared" si="75"/>
        <v>矢野由美子</v>
      </c>
      <c r="H535" s="57" t="s">
        <v>1174</v>
      </c>
      <c r="I535" s="55" t="s">
        <v>175</v>
      </c>
      <c r="J535" s="115">
        <v>1963</v>
      </c>
      <c r="K535" s="100">
        <f t="shared" si="71"/>
        <v>54</v>
      </c>
      <c r="L535" s="101" t="s">
        <v>359</v>
      </c>
      <c r="M535" s="114" t="s">
        <v>152</v>
      </c>
    </row>
    <row r="536" s="4" customFormat="1" spans="1:13">
      <c r="A536" s="104" t="s">
        <v>1298</v>
      </c>
      <c r="B536" s="126" t="s">
        <v>928</v>
      </c>
      <c r="C536" s="126" t="s">
        <v>1299</v>
      </c>
      <c r="D536" s="57" t="s">
        <v>1173</v>
      </c>
      <c r="E536" s="1"/>
      <c r="F536" s="101" t="str">
        <f t="shared" si="69"/>
        <v>う４７</v>
      </c>
      <c r="G536" s="1" t="s">
        <v>1300</v>
      </c>
      <c r="H536" s="57" t="s">
        <v>1174</v>
      </c>
      <c r="I536" s="55" t="s">
        <v>175</v>
      </c>
      <c r="J536" s="2">
        <v>1966</v>
      </c>
      <c r="K536" s="100">
        <f t="shared" si="71"/>
        <v>51</v>
      </c>
      <c r="L536" s="101" t="s">
        <v>359</v>
      </c>
      <c r="M536" s="119" t="s">
        <v>366</v>
      </c>
    </row>
    <row r="537" s="4" customFormat="1" spans="1:13">
      <c r="A537" s="104" t="s">
        <v>1301</v>
      </c>
      <c r="B537" s="27" t="s">
        <v>1302</v>
      </c>
      <c r="C537" s="27" t="s">
        <v>1303</v>
      </c>
      <c r="D537" s="57" t="s">
        <v>1173</v>
      </c>
      <c r="E537" s="1"/>
      <c r="F537" s="101" t="str">
        <f t="shared" si="69"/>
        <v>う４８</v>
      </c>
      <c r="G537" s="1" t="str">
        <f t="shared" si="75"/>
        <v>山脇慶子</v>
      </c>
      <c r="H537" s="57" t="s">
        <v>1174</v>
      </c>
      <c r="I537" s="143" t="s">
        <v>175</v>
      </c>
      <c r="J537" s="2">
        <v>1986</v>
      </c>
      <c r="K537" s="100">
        <f t="shared" si="71"/>
        <v>31</v>
      </c>
      <c r="L537" s="101" t="s">
        <v>359</v>
      </c>
      <c r="M537" s="114" t="s">
        <v>190</v>
      </c>
    </row>
    <row r="538" s="1" customFormat="1" ht="14.25" spans="1:20">
      <c r="A538" s="129"/>
      <c r="B538" s="126" t="s">
        <v>1304</v>
      </c>
      <c r="C538" s="126"/>
      <c r="D538" s="57"/>
      <c r="E538" s="40"/>
      <c r="F538" s="101"/>
      <c r="G538" s="3"/>
      <c r="H538" s="57"/>
      <c r="I538" s="57"/>
      <c r="J538" s="113"/>
      <c r="K538" s="100"/>
      <c r="L538" s="101"/>
      <c r="M538" s="114"/>
      <c r="N538" s="4"/>
      <c r="O538"/>
      <c r="P538"/>
      <c r="Q538"/>
      <c r="R538"/>
      <c r="S538"/>
      <c r="T538"/>
    </row>
    <row r="539" s="1" customFormat="1" ht="14.25" spans="1:20">
      <c r="A539" s="129"/>
      <c r="B539" s="126"/>
      <c r="C539" s="126"/>
      <c r="D539" s="57"/>
      <c r="E539" s="40"/>
      <c r="F539" s="101"/>
      <c r="G539" s="3"/>
      <c r="H539" s="57"/>
      <c r="I539" s="57"/>
      <c r="J539" s="113"/>
      <c r="K539" s="100"/>
      <c r="L539" s="101"/>
      <c r="M539" s="114"/>
      <c r="N539" s="4"/>
      <c r="O539"/>
      <c r="P539"/>
      <c r="Q539"/>
      <c r="R539"/>
      <c r="S539"/>
      <c r="T539"/>
    </row>
    <row r="540" s="1" customFormat="1" ht="14.25" spans="1:20">
      <c r="A540" s="129"/>
      <c r="B540" s="126"/>
      <c r="C540" s="126"/>
      <c r="D540" s="57"/>
      <c r="E540" s="40"/>
      <c r="F540" s="101"/>
      <c r="G540" s="3"/>
      <c r="H540" s="57"/>
      <c r="I540" s="57"/>
      <c r="J540" s="113"/>
      <c r="K540" s="100"/>
      <c r="L540" s="101"/>
      <c r="M540" s="114"/>
      <c r="N540" s="4"/>
      <c r="O540"/>
      <c r="P540"/>
      <c r="Q540"/>
      <c r="R540"/>
      <c r="S540"/>
      <c r="T540"/>
    </row>
    <row r="541" s="3" customFormat="1" spans="2:10">
      <c r="B541" s="2" t="s">
        <v>1305</v>
      </c>
      <c r="C541" s="2"/>
      <c r="D541" s="3" t="s">
        <v>1306</v>
      </c>
      <c r="J541" s="22"/>
    </row>
    <row r="542" s="3" customFormat="1" spans="2:10">
      <c r="B542" s="2"/>
      <c r="C542" s="2"/>
      <c r="J542" s="22"/>
    </row>
    <row r="543" s="3" customFormat="1" spans="1:15">
      <c r="A543" s="57"/>
      <c r="B543" s="57" t="s">
        <v>1307</v>
      </c>
      <c r="C543" s="57"/>
      <c r="D543" s="130" t="s">
        <v>145</v>
      </c>
      <c r="E543" s="130"/>
      <c r="F543" s="101"/>
      <c r="G543" s="102" t="s">
        <v>142</v>
      </c>
      <c r="H543" s="102" t="s">
        <v>143</v>
      </c>
      <c r="I543" s="57"/>
      <c r="J543" s="111"/>
      <c r="K543" s="100"/>
      <c r="L543" s="101"/>
      <c r="M543" s="11"/>
      <c r="N543" s="102"/>
      <c r="O543" s="102"/>
    </row>
    <row r="544" s="3" customFormat="1" spans="1:13">
      <c r="A544" s="57"/>
      <c r="B544" s="103" t="s">
        <v>1308</v>
      </c>
      <c r="C544" s="103"/>
      <c r="D544" s="29" t="s">
        <v>147</v>
      </c>
      <c r="E544" s="29"/>
      <c r="F544" s="101">
        <f>A544</f>
        <v>0</v>
      </c>
      <c r="G544" s="131">
        <v>0</v>
      </c>
      <c r="H544" s="132">
        <v>0</v>
      </c>
      <c r="I544" s="57"/>
      <c r="J544" s="111"/>
      <c r="K544" s="100"/>
      <c r="L544" s="101"/>
      <c r="M544" s="11"/>
    </row>
    <row r="545" s="3" customFormat="1" ht="14.25" spans="1:13">
      <c r="A545" s="133" t="s">
        <v>1309</v>
      </c>
      <c r="B545" s="105" t="s">
        <v>1310</v>
      </c>
      <c r="C545" s="105" t="s">
        <v>1192</v>
      </c>
      <c r="D545" s="57" t="s">
        <v>1311</v>
      </c>
      <c r="E545" s="40" t="s">
        <v>1312</v>
      </c>
      <c r="F545" s="101" t="str">
        <f t="shared" ref="F545:F554" si="76">A545</f>
        <v>わ０１</v>
      </c>
      <c r="G545" s="3" t="str">
        <f t="shared" ref="G545:G554" si="77">B545&amp;C545</f>
        <v>森下皓太</v>
      </c>
      <c r="H545" s="57" t="s">
        <v>1311</v>
      </c>
      <c r="I545" s="57" t="s">
        <v>151</v>
      </c>
      <c r="J545" s="113">
        <v>2002</v>
      </c>
      <c r="K545" s="100">
        <f>2017-J545</f>
        <v>15</v>
      </c>
      <c r="L545" s="18" t="str">
        <f>IF(G545="","",IF(COUNTIF($G$3:$G$640,G545)&gt;1,"2重登録","OK"))</f>
        <v>OK</v>
      </c>
      <c r="M545" s="144" t="s">
        <v>299</v>
      </c>
    </row>
    <row r="546" s="3" customFormat="1" ht="14.25" spans="1:13">
      <c r="A546" s="133" t="s">
        <v>1313</v>
      </c>
      <c r="B546" s="105" t="s">
        <v>477</v>
      </c>
      <c r="C546" s="105" t="s">
        <v>1314</v>
      </c>
      <c r="D546" s="57" t="s">
        <v>1311</v>
      </c>
      <c r="E546" s="40" t="s">
        <v>1312</v>
      </c>
      <c r="F546" s="101" t="str">
        <f t="shared" si="76"/>
        <v>わ０２</v>
      </c>
      <c r="G546" s="3" t="str">
        <f t="shared" si="77"/>
        <v>鈴木悠太</v>
      </c>
      <c r="H546" s="57" t="s">
        <v>1311</v>
      </c>
      <c r="I546" s="57" t="s">
        <v>151</v>
      </c>
      <c r="J546" s="113">
        <v>2000</v>
      </c>
      <c r="K546" s="100">
        <f t="shared" ref="K546:K554" si="78">2017-J546</f>
        <v>17</v>
      </c>
      <c r="L546" s="18" t="str">
        <f t="shared" ref="L546:L554" si="79">IF(G546="","",IF(COUNTIF($G$25:$G$731,G546)&gt;1,"2重登録","OK"))</f>
        <v>OK</v>
      </c>
      <c r="M546" s="144" t="s">
        <v>155</v>
      </c>
    </row>
    <row r="547" s="3" customFormat="1" spans="1:13">
      <c r="A547" s="133" t="s">
        <v>1315</v>
      </c>
      <c r="B547" s="102" t="s">
        <v>1316</v>
      </c>
      <c r="C547" s="102" t="s">
        <v>1317</v>
      </c>
      <c r="D547" s="57" t="s">
        <v>1311</v>
      </c>
      <c r="E547" s="40" t="s">
        <v>1312</v>
      </c>
      <c r="F547" s="101" t="str">
        <f t="shared" si="76"/>
        <v>わ０３</v>
      </c>
      <c r="G547" s="3" t="str">
        <f t="shared" si="77"/>
        <v>大道拓実</v>
      </c>
      <c r="H547" s="57" t="s">
        <v>1311</v>
      </c>
      <c r="I547" s="116" t="s">
        <v>151</v>
      </c>
      <c r="J547" s="139">
        <v>1998</v>
      </c>
      <c r="K547" s="100">
        <f t="shared" si="78"/>
        <v>19</v>
      </c>
      <c r="L547" s="18" t="str">
        <f t="shared" si="79"/>
        <v>OK</v>
      </c>
      <c r="M547" s="144" t="s">
        <v>1318</v>
      </c>
    </row>
    <row r="548" s="3" customFormat="1" spans="1:13">
      <c r="A548" s="133" t="s">
        <v>1319</v>
      </c>
      <c r="B548" s="134" t="s">
        <v>477</v>
      </c>
      <c r="C548" s="3" t="s">
        <v>1320</v>
      </c>
      <c r="D548" s="57" t="s">
        <v>1311</v>
      </c>
      <c r="F548" s="101" t="str">
        <f t="shared" si="76"/>
        <v>わ０４</v>
      </c>
      <c r="G548" s="3" t="str">
        <f t="shared" si="77"/>
        <v>鈴木正樹</v>
      </c>
      <c r="H548" s="57" t="s">
        <v>1311</v>
      </c>
      <c r="I548" s="116" t="s">
        <v>151</v>
      </c>
      <c r="J548" s="22">
        <v>1967</v>
      </c>
      <c r="K548" s="100">
        <f t="shared" si="78"/>
        <v>50</v>
      </c>
      <c r="L548" s="18" t="str">
        <f t="shared" si="79"/>
        <v>OK</v>
      </c>
      <c r="M548" s="144" t="s">
        <v>155</v>
      </c>
    </row>
    <row r="549" s="3" customFormat="1" ht="14.25" spans="1:13">
      <c r="A549" s="133" t="s">
        <v>1321</v>
      </c>
      <c r="B549" s="135" t="s">
        <v>1322</v>
      </c>
      <c r="C549" s="135" t="s">
        <v>259</v>
      </c>
      <c r="D549" s="57" t="s">
        <v>1311</v>
      </c>
      <c r="E549" s="40"/>
      <c r="F549" s="101" t="str">
        <f t="shared" si="76"/>
        <v>わ０５</v>
      </c>
      <c r="G549" s="3" t="str">
        <f t="shared" si="77"/>
        <v>河室千春</v>
      </c>
      <c r="H549" s="57" t="s">
        <v>1311</v>
      </c>
      <c r="I549" s="55" t="s">
        <v>175</v>
      </c>
      <c r="J549" s="113">
        <v>1979</v>
      </c>
      <c r="K549" s="100">
        <f t="shared" si="78"/>
        <v>38</v>
      </c>
      <c r="L549" s="18" t="str">
        <f t="shared" si="79"/>
        <v>OK</v>
      </c>
      <c r="M549" s="144" t="s">
        <v>169</v>
      </c>
    </row>
    <row r="550" s="3" customFormat="1" ht="14.25" spans="1:13">
      <c r="A550" s="133" t="s">
        <v>1323</v>
      </c>
      <c r="B550" s="135" t="s">
        <v>1324</v>
      </c>
      <c r="C550" s="135" t="s">
        <v>1325</v>
      </c>
      <c r="D550" s="57" t="s">
        <v>1311</v>
      </c>
      <c r="E550" s="40"/>
      <c r="F550" s="101" t="str">
        <f t="shared" si="76"/>
        <v>わ０６</v>
      </c>
      <c r="G550" s="3" t="str">
        <f t="shared" si="77"/>
        <v>梅景佐緒里</v>
      </c>
      <c r="H550" s="57" t="s">
        <v>1311</v>
      </c>
      <c r="I550" s="55" t="s">
        <v>175</v>
      </c>
      <c r="J550" s="113">
        <v>1981</v>
      </c>
      <c r="K550" s="100">
        <f t="shared" si="78"/>
        <v>36</v>
      </c>
      <c r="L550" s="18" t="str">
        <f t="shared" si="79"/>
        <v>OK</v>
      </c>
      <c r="M550" s="144" t="s">
        <v>260</v>
      </c>
    </row>
    <row r="551" s="3" customFormat="1" spans="1:13">
      <c r="A551" s="133" t="s">
        <v>1326</v>
      </c>
      <c r="B551" s="126" t="s">
        <v>584</v>
      </c>
      <c r="C551" s="126" t="s">
        <v>1327</v>
      </c>
      <c r="D551" s="57" t="s">
        <v>1311</v>
      </c>
      <c r="E551" s="40" t="s">
        <v>1312</v>
      </c>
      <c r="F551" s="101" t="str">
        <f t="shared" si="76"/>
        <v>わ０７</v>
      </c>
      <c r="G551" s="3" t="str">
        <f t="shared" si="77"/>
        <v>岸本麗奈</v>
      </c>
      <c r="H551" s="57" t="s">
        <v>1311</v>
      </c>
      <c r="I551" s="55" t="s">
        <v>175</v>
      </c>
      <c r="J551" s="22">
        <v>1999</v>
      </c>
      <c r="K551" s="100">
        <f t="shared" si="78"/>
        <v>18</v>
      </c>
      <c r="L551" s="18" t="str">
        <f t="shared" si="79"/>
        <v>OK</v>
      </c>
      <c r="M551" s="144" t="s">
        <v>155</v>
      </c>
    </row>
    <row r="552" s="3" customFormat="1" ht="14.25" spans="1:13">
      <c r="A552" s="133" t="s">
        <v>1328</v>
      </c>
      <c r="B552" s="126" t="s">
        <v>477</v>
      </c>
      <c r="C552" s="126" t="s">
        <v>1329</v>
      </c>
      <c r="D552" s="57" t="s">
        <v>1311</v>
      </c>
      <c r="E552" s="40" t="s">
        <v>1312</v>
      </c>
      <c r="F552" s="101" t="str">
        <f t="shared" si="76"/>
        <v>わ０８</v>
      </c>
      <c r="G552" s="3" t="str">
        <f t="shared" si="77"/>
        <v>鈴木仁美</v>
      </c>
      <c r="H552" s="57" t="s">
        <v>1311</v>
      </c>
      <c r="I552" s="55" t="s">
        <v>175</v>
      </c>
      <c r="J552" s="115">
        <v>2003</v>
      </c>
      <c r="K552" s="100">
        <f t="shared" si="78"/>
        <v>14</v>
      </c>
      <c r="L552" s="18" t="str">
        <f t="shared" si="79"/>
        <v>OK</v>
      </c>
      <c r="M552" s="144" t="s">
        <v>155</v>
      </c>
    </row>
    <row r="553" s="3" customFormat="1" spans="1:13">
      <c r="A553" s="133" t="s">
        <v>1330</v>
      </c>
      <c r="B553" s="126" t="s">
        <v>1331</v>
      </c>
      <c r="C553" s="27" t="s">
        <v>1332</v>
      </c>
      <c r="D553" s="57" t="s">
        <v>1311</v>
      </c>
      <c r="E553" s="40" t="s">
        <v>1312</v>
      </c>
      <c r="F553" s="136" t="str">
        <f t="shared" si="76"/>
        <v>わ０９</v>
      </c>
      <c r="G553" s="3" t="str">
        <f t="shared" si="77"/>
        <v>堤里奈</v>
      </c>
      <c r="H553" s="57" t="s">
        <v>1311</v>
      </c>
      <c r="I553" s="55" t="s">
        <v>175</v>
      </c>
      <c r="J553" s="22">
        <v>1999</v>
      </c>
      <c r="K553" s="100">
        <f t="shared" si="78"/>
        <v>18</v>
      </c>
      <c r="L553" s="18" t="str">
        <f t="shared" si="79"/>
        <v>OK</v>
      </c>
      <c r="M553" s="114" t="s">
        <v>152</v>
      </c>
    </row>
    <row r="554" s="3" customFormat="1" spans="1:13">
      <c r="A554" s="133" t="s">
        <v>1333</v>
      </c>
      <c r="B554" s="126" t="s">
        <v>1334</v>
      </c>
      <c r="C554" s="126" t="s">
        <v>1335</v>
      </c>
      <c r="D554" s="57" t="s">
        <v>1311</v>
      </c>
      <c r="E554" s="40" t="s">
        <v>1312</v>
      </c>
      <c r="F554" s="101" t="str">
        <f t="shared" si="76"/>
        <v>わ１０</v>
      </c>
      <c r="G554" s="3" t="str">
        <f t="shared" si="77"/>
        <v>小島千明</v>
      </c>
      <c r="H554" s="57" t="s">
        <v>1311</v>
      </c>
      <c r="I554" s="55" t="s">
        <v>175</v>
      </c>
      <c r="J554" s="22">
        <v>1999</v>
      </c>
      <c r="K554" s="100">
        <f t="shared" si="78"/>
        <v>18</v>
      </c>
      <c r="L554" s="18" t="str">
        <f t="shared" si="79"/>
        <v>OK</v>
      </c>
      <c r="M554" s="11" t="s">
        <v>299</v>
      </c>
    </row>
    <row r="555" s="1" customFormat="1" ht="14.25" spans="1:20">
      <c r="A555" s="133"/>
      <c r="B555" s="126"/>
      <c r="C555" s="126"/>
      <c r="D555" s="57"/>
      <c r="E555" s="40"/>
      <c r="F555" s="101"/>
      <c r="G555" s="3"/>
      <c r="H555" s="57"/>
      <c r="I555" s="57"/>
      <c r="J555" s="113"/>
      <c r="K555" s="100"/>
      <c r="L555" s="101"/>
      <c r="M555" s="114"/>
      <c r="N555" s="4"/>
      <c r="O555"/>
      <c r="P555"/>
      <c r="Q555"/>
      <c r="R555"/>
      <c r="S555"/>
      <c r="T555"/>
    </row>
    <row r="556" s="1" customFormat="1" ht="14.25" spans="1:20">
      <c r="A556" s="129"/>
      <c r="B556" s="126"/>
      <c r="C556" s="126"/>
      <c r="D556" s="57"/>
      <c r="E556" s="40"/>
      <c r="F556" s="101"/>
      <c r="G556" s="3"/>
      <c r="H556" s="57"/>
      <c r="I556" s="57"/>
      <c r="J556" s="113"/>
      <c r="K556" s="100"/>
      <c r="L556" s="101"/>
      <c r="M556" s="114"/>
      <c r="N556" s="4"/>
      <c r="O556"/>
      <c r="P556"/>
      <c r="Q556"/>
      <c r="R556"/>
      <c r="S556"/>
      <c r="T556"/>
    </row>
    <row r="557" s="1" customFormat="1" ht="14.25" spans="1:20">
      <c r="A557" s="129"/>
      <c r="B557" s="126" t="s">
        <v>1336</v>
      </c>
      <c r="C557" s="126"/>
      <c r="D557" s="57"/>
      <c r="E557" s="40"/>
      <c r="F557" s="101"/>
      <c r="G557" s="3"/>
      <c r="H557" s="57"/>
      <c r="I557" s="57"/>
      <c r="J557" s="113"/>
      <c r="K557" s="100"/>
      <c r="L557" s="101"/>
      <c r="M557" s="114"/>
      <c r="N557" s="4"/>
      <c r="O557"/>
      <c r="P557"/>
      <c r="Q557"/>
      <c r="R557"/>
      <c r="S557"/>
      <c r="T557"/>
    </row>
    <row r="558" s="1" customFormat="1" ht="14.25" spans="1:20">
      <c r="A558" s="129"/>
      <c r="B558" s="126"/>
      <c r="C558" s="126"/>
      <c r="D558" s="57"/>
      <c r="E558" s="40"/>
      <c r="F558" s="101"/>
      <c r="G558" s="3"/>
      <c r="H558" s="57"/>
      <c r="I558" s="57"/>
      <c r="J558" s="113"/>
      <c r="K558" s="100"/>
      <c r="L558" s="101"/>
      <c r="M558" s="114"/>
      <c r="N558" s="4"/>
      <c r="O558"/>
      <c r="P558"/>
      <c r="Q558"/>
      <c r="R558"/>
      <c r="S558"/>
      <c r="T558"/>
    </row>
    <row r="559" s="1" customFormat="1" ht="14.25" spans="1:20">
      <c r="A559" s="129"/>
      <c r="B559" s="126"/>
      <c r="C559" s="126"/>
      <c r="D559" s="57"/>
      <c r="E559" s="40"/>
      <c r="F559" s="101"/>
      <c r="G559" s="3"/>
      <c r="H559" s="57"/>
      <c r="I559" s="57"/>
      <c r="J559" s="113"/>
      <c r="K559" s="100"/>
      <c r="L559" s="101"/>
      <c r="M559" s="114"/>
      <c r="N559" s="4"/>
      <c r="O559"/>
      <c r="P559"/>
      <c r="Q559"/>
      <c r="R559"/>
      <c r="S559"/>
      <c r="T559"/>
    </row>
    <row r="560" spans="2:2">
      <c r="B560" s="11" t="s">
        <v>1337</v>
      </c>
    </row>
    <row r="574" s="1" customFormat="1" ht="18.75" customHeight="1" spans="1:13">
      <c r="A574" s="28" t="s">
        <v>1338</v>
      </c>
      <c r="B574" s="28"/>
      <c r="C574" s="137">
        <f>RIGHT(A537,2)+RIGHT(A481,2)+RIGHT(A358,2)+RIGHT(A298,2)+RIGHT(A170,2)+RIGHT(A19,2)+RIGHT(A554,2)+RIGHT(A405,2)+RIGHT(A126,2)+RIGHT(A434,2)+RIGHT(A247,2)+RIGHT(A54,2)</f>
        <v>415</v>
      </c>
      <c r="D574" s="137"/>
      <c r="E574" s="137"/>
      <c r="F574" s="18"/>
      <c r="G574" s="138">
        <f>$H$26+$H$195+$G$253+$G$308+$G$372+$G$489+$H$412+$G$71+$G$441+F139+$H$2</f>
        <v>84</v>
      </c>
      <c r="H574" s="138"/>
      <c r="I574" s="11"/>
      <c r="J574" s="12"/>
      <c r="K574" s="12"/>
      <c r="L574" s="18"/>
      <c r="M574" s="11"/>
    </row>
    <row r="575" s="1" customFormat="1" ht="18.75" customHeight="1" spans="1:13">
      <c r="A575" s="28"/>
      <c r="B575" s="28"/>
      <c r="C575" s="137"/>
      <c r="D575" s="137"/>
      <c r="E575" s="137"/>
      <c r="F575" s="18"/>
      <c r="G575" s="138"/>
      <c r="H575" s="138"/>
      <c r="I575" s="11"/>
      <c r="J575" s="12"/>
      <c r="K575" s="12"/>
      <c r="L575" s="11"/>
      <c r="M575" s="11"/>
    </row>
    <row r="576" s="1" customFormat="1" ht="18.75" customHeight="1" spans="1:13">
      <c r="A576" s="28"/>
      <c r="B576" s="11"/>
      <c r="C576" s="11"/>
      <c r="D576" s="11"/>
      <c r="E576" s="11"/>
      <c r="F576" s="11"/>
      <c r="G576" s="6"/>
      <c r="H576" s="6"/>
      <c r="I576" s="11"/>
      <c r="J576" s="12"/>
      <c r="K576" s="12"/>
      <c r="L576" s="11"/>
      <c r="M576" s="11"/>
    </row>
    <row r="577" s="1" customFormat="1" ht="18.75" customHeight="1" spans="1:13">
      <c r="A577" s="11"/>
      <c r="B577" s="11"/>
      <c r="C577" s="11"/>
      <c r="D577" s="145"/>
      <c r="E577" s="11"/>
      <c r="F577" s="11"/>
      <c r="G577" s="146" t="s">
        <v>1339</v>
      </c>
      <c r="H577" s="146"/>
      <c r="I577" s="11"/>
      <c r="J577" s="12"/>
      <c r="K577" s="12"/>
      <c r="L577" s="11"/>
      <c r="M577" s="11"/>
    </row>
    <row r="578" s="1" customFormat="1" spans="1:13">
      <c r="A578" s="11"/>
      <c r="B578" s="11"/>
      <c r="C578" s="145"/>
      <c r="D578" s="28"/>
      <c r="E578" s="11"/>
      <c r="F578" s="11"/>
      <c r="G578" s="146"/>
      <c r="H578" s="146"/>
      <c r="I578" s="11"/>
      <c r="J578" s="12"/>
      <c r="K578" s="12"/>
      <c r="L578" s="11"/>
      <c r="M578" s="11"/>
    </row>
    <row r="579" s="1" customFormat="1" spans="1:13">
      <c r="A579" s="11"/>
      <c r="B579" s="11"/>
      <c r="C579" s="137"/>
      <c r="D579" s="11"/>
      <c r="E579" s="11"/>
      <c r="F579" s="11"/>
      <c r="G579" s="147">
        <f>$G$574/$C$574</f>
        <v>0.202409638554217</v>
      </c>
      <c r="H579" s="147"/>
      <c r="I579" s="11"/>
      <c r="J579" s="12"/>
      <c r="K579" s="12"/>
      <c r="L579" s="11"/>
      <c r="M579" s="11"/>
    </row>
    <row r="580" s="1" customFormat="1" spans="1:13">
      <c r="A580" s="11"/>
      <c r="B580" s="11"/>
      <c r="C580" s="11"/>
      <c r="D580" s="11"/>
      <c r="E580" s="11"/>
      <c r="F580" s="11"/>
      <c r="G580" s="147"/>
      <c r="H580" s="147"/>
      <c r="I580" s="11"/>
      <c r="J580" s="12"/>
      <c r="K580" s="12"/>
      <c r="L580" s="11"/>
      <c r="M580" s="11"/>
    </row>
    <row r="581" s="1" customFormat="1" spans="1:13">
      <c r="A581" s="11"/>
      <c r="B581" s="11"/>
      <c r="C581" s="148"/>
      <c r="D581" s="11"/>
      <c r="E581" s="11"/>
      <c r="F581" s="11"/>
      <c r="G581" s="11"/>
      <c r="H581" s="11"/>
      <c r="I581" s="11"/>
      <c r="J581" s="12"/>
      <c r="K581" s="12"/>
      <c r="L581" s="11"/>
      <c r="M581" s="11"/>
    </row>
    <row r="582" s="1" customFormat="1" spans="1:13">
      <c r="A582" s="11"/>
      <c r="B582" s="11"/>
      <c r="C582" s="11"/>
      <c r="D582" s="11"/>
      <c r="E582" s="11"/>
      <c r="F582" s="11"/>
      <c r="G582" s="11"/>
      <c r="H582" s="11"/>
      <c r="I582" s="11"/>
      <c r="J582" s="12"/>
      <c r="K582" s="12"/>
      <c r="L582" s="11"/>
      <c r="M582" s="11"/>
    </row>
    <row r="583" s="1" customFormat="1" spans="1:13">
      <c r="A583" s="11"/>
      <c r="B583" s="11"/>
      <c r="C583" s="11"/>
      <c r="D583" s="11"/>
      <c r="E583" s="11"/>
      <c r="F583" s="11"/>
      <c r="G583" s="11"/>
      <c r="H583" s="11"/>
      <c r="I583" s="11"/>
      <c r="J583" s="12"/>
      <c r="K583" s="12"/>
      <c r="L583" s="11"/>
      <c r="M583" s="11"/>
    </row>
  </sheetData>
  <sheetProtection password="CC53" sheet="1" objects="1"/>
  <mergeCells count="55">
    <mergeCell ref="I1:K1"/>
    <mergeCell ref="I2:K2"/>
    <mergeCell ref="B4:C4"/>
    <mergeCell ref="I25:K25"/>
    <mergeCell ref="B27:C27"/>
    <mergeCell ref="B28:C28"/>
    <mergeCell ref="G138:I138"/>
    <mergeCell ref="G139:I139"/>
    <mergeCell ref="I194:K194"/>
    <mergeCell ref="I195:K195"/>
    <mergeCell ref="B197:C197"/>
    <mergeCell ref="H252:J252"/>
    <mergeCell ref="B253:C253"/>
    <mergeCell ref="H253:J253"/>
    <mergeCell ref="D369:G369"/>
    <mergeCell ref="H372:I372"/>
    <mergeCell ref="I411:K411"/>
    <mergeCell ref="I412:K412"/>
    <mergeCell ref="B414:C414"/>
    <mergeCell ref="H440:J440"/>
    <mergeCell ref="H441:J441"/>
    <mergeCell ref="B489:C489"/>
    <mergeCell ref="H489:J489"/>
    <mergeCell ref="D543:E543"/>
    <mergeCell ref="B544:C544"/>
    <mergeCell ref="D544:E544"/>
    <mergeCell ref="B440:B441"/>
    <mergeCell ref="C578:C579"/>
    <mergeCell ref="D577:D578"/>
    <mergeCell ref="G579:H580"/>
    <mergeCell ref="B541:C542"/>
    <mergeCell ref="D541:G542"/>
    <mergeCell ref="G574:H575"/>
    <mergeCell ref="G577:H578"/>
    <mergeCell ref="B411:C412"/>
    <mergeCell ref="D411:G412"/>
    <mergeCell ref="C440:F441"/>
    <mergeCell ref="B486:C487"/>
    <mergeCell ref="D486:G487"/>
    <mergeCell ref="C574:E575"/>
    <mergeCell ref="B306:C307"/>
    <mergeCell ref="B304:D305"/>
    <mergeCell ref="B250:C251"/>
    <mergeCell ref="H250:I251"/>
    <mergeCell ref="D250:G251"/>
    <mergeCell ref="B194:C195"/>
    <mergeCell ref="D194:G195"/>
    <mergeCell ref="C68:D69"/>
    <mergeCell ref="E68:I69"/>
    <mergeCell ref="B136:C137"/>
    <mergeCell ref="D136:G137"/>
    <mergeCell ref="B1:C2"/>
    <mergeCell ref="D1:G2"/>
    <mergeCell ref="B25:C26"/>
    <mergeCell ref="D25:G26"/>
  </mergeCells>
  <hyperlinks>
    <hyperlink ref="D389" r:id="rId2" display="プラチナ"/>
  </hyperlinks>
  <pageMargins left="0.75" right="0.75" top="1" bottom="1" header="0.509027777777778" footer="0.509027777777778"/>
  <pageSetup paperSize="9" orientation="portrait" horizontalDpi="1200" verticalDpi="1200"/>
  <headerFooter alignWithMargins="0" scaleWithDoc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5:H65"/>
  <sheetViews>
    <sheetView workbookViewId="0">
      <selection activeCell="E50" sqref="E50"/>
    </sheetView>
  </sheetViews>
  <sheetFormatPr defaultColWidth="10" defaultRowHeight="13.5" customHeight="1" outlineLevelCol="7"/>
  <cols>
    <col min="1" max="16384" width="10" style="1"/>
  </cols>
  <sheetData>
    <row r="15" customHeight="1" spans="1:8">
      <c r="A15" s="2" t="s">
        <v>1340</v>
      </c>
      <c r="B15" s="2"/>
      <c r="C15" s="2"/>
      <c r="D15" s="2"/>
      <c r="E15" s="2"/>
      <c r="F15" s="2"/>
      <c r="G15" s="2"/>
      <c r="H15" s="2"/>
    </row>
    <row r="16" customHeight="1" spans="1:8">
      <c r="A16" s="2"/>
      <c r="B16" s="2"/>
      <c r="C16" s="2"/>
      <c r="D16" s="2"/>
      <c r="E16" s="2"/>
      <c r="F16" s="2"/>
      <c r="G16" s="2"/>
      <c r="H16" s="2"/>
    </row>
    <row r="31" customHeight="1" spans="1:8">
      <c r="A31" s="2" t="s">
        <v>1341</v>
      </c>
      <c r="B31" s="2"/>
      <c r="C31" s="2"/>
      <c r="D31" s="2"/>
      <c r="E31" s="2"/>
      <c r="F31" s="2"/>
      <c r="G31" s="2"/>
      <c r="H31" s="2"/>
    </row>
    <row r="32" customHeight="1" spans="1:8">
      <c r="A32" s="2"/>
      <c r="B32" s="2"/>
      <c r="C32" s="2"/>
      <c r="D32" s="2"/>
      <c r="E32" s="2"/>
      <c r="F32" s="2"/>
      <c r="G32" s="2"/>
      <c r="H32" s="2"/>
    </row>
    <row r="47" customHeight="1" spans="1:8">
      <c r="A47" s="2" t="s">
        <v>1342</v>
      </c>
      <c r="B47" s="2"/>
      <c r="C47" s="2"/>
      <c r="D47" s="2"/>
      <c r="E47" s="2"/>
      <c r="F47" s="2"/>
      <c r="G47" s="2"/>
      <c r="H47" s="2"/>
    </row>
    <row r="48" customHeight="1" spans="1:8">
      <c r="A48" s="2"/>
      <c r="B48" s="2"/>
      <c r="C48" s="2"/>
      <c r="D48" s="2"/>
      <c r="E48" s="2"/>
      <c r="F48" s="2"/>
      <c r="G48" s="2"/>
      <c r="H48" s="2"/>
    </row>
    <row r="64" customHeight="1" spans="1:8">
      <c r="A64" s="2" t="s">
        <v>1343</v>
      </c>
      <c r="B64" s="2"/>
      <c r="C64" s="2"/>
      <c r="D64" s="2"/>
      <c r="E64" s="2"/>
      <c r="F64" s="2"/>
      <c r="G64" s="2"/>
      <c r="H64" s="2"/>
    </row>
    <row r="65" customHeight="1" spans="1:8">
      <c r="A65" s="2"/>
      <c r="B65" s="2"/>
      <c r="C65" s="2"/>
      <c r="D65" s="2"/>
      <c r="E65" s="2"/>
      <c r="F65" s="2"/>
      <c r="G65" s="2"/>
      <c r="H65" s="2"/>
    </row>
  </sheetData>
  <mergeCells count="4">
    <mergeCell ref="A15:H16"/>
    <mergeCell ref="A31:H32"/>
    <mergeCell ref="A47:H48"/>
    <mergeCell ref="A64:H65"/>
  </mergeCells>
  <pageMargins left="0.699305555555556" right="0.699305555555556" top="0.75" bottom="0.75" header="0.3" footer="0.3"/>
  <pageSetup paperSize="9" orientation="portrait" horizontalDpi="600" vertic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結果</vt:lpstr>
      <vt:lpstr>歴代入賞者</vt:lpstr>
      <vt:lpstr>登録ナンバー</vt:lpstr>
      <vt:lpstr>写真集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川並和之</dc:creator>
  <cp:lastModifiedBy>NEC-PCuser</cp:lastModifiedBy>
  <cp:revision>1</cp:revision>
  <dcterms:created xsi:type="dcterms:W3CDTF">2011-05-12T22:51:00Z</dcterms:created>
  <cp:lastPrinted>2017-04-13T08:31:00Z</cp:lastPrinted>
  <dcterms:modified xsi:type="dcterms:W3CDTF">2017-04-20T06:38:45Z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1041-10.2.0.5820</vt:lpwstr>
  </property>
</Properties>
</file>