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31" yWindow="65416" windowWidth="15450" windowHeight="10020" activeTab="3"/>
  </bookViews>
  <sheets>
    <sheet name="親子の部" sheetId="1" r:id="rId1"/>
    <sheet name="初心者" sheetId="2" r:id="rId2"/>
    <sheet name="一般の部" sheetId="3" r:id="rId3"/>
    <sheet name="歴代優勝" sheetId="4" r:id="rId4"/>
    <sheet name="写真集" sheetId="5" r:id="rId5"/>
    <sheet name="登録ナンバー" sheetId="6" r:id="rId6"/>
  </sheets>
  <definedNames>
    <definedName name="_xlnm.Print_Area" localSheetId="5">'登録ナンバー'!$A$418:$C$492</definedName>
  </definedNames>
  <calcPr fullCalcOnLoad="1"/>
</workbook>
</file>

<file path=xl/sharedStrings.xml><?xml version="1.0" encoding="utf-8"?>
<sst xmlns="http://schemas.openxmlformats.org/spreadsheetml/2006/main" count="3560" uniqueCount="1633">
  <si>
    <t>川上・田中</t>
  </si>
  <si>
    <r>
      <t xml:space="preserve"> </t>
    </r>
    <r>
      <rPr>
        <sz val="9.5"/>
        <rFont val="ＭＳ 明朝"/>
        <family val="1"/>
      </rPr>
      <t xml:space="preserve">  </t>
    </r>
    <r>
      <rPr>
        <b/>
        <sz val="9.5"/>
        <rFont val="ＭＳ ゴシック"/>
        <family val="3"/>
      </rPr>
      <t>１９９８年 第11回</t>
    </r>
  </si>
  <si>
    <t>森本・今井</t>
  </si>
  <si>
    <t>川並・田中一</t>
  </si>
  <si>
    <r>
      <t xml:space="preserve"> </t>
    </r>
    <r>
      <rPr>
        <b/>
        <sz val="9.5"/>
        <rFont val="ＭＳ ゴシック"/>
        <family val="3"/>
      </rPr>
      <t xml:space="preserve">  １９９９年 第12回</t>
    </r>
  </si>
  <si>
    <t>川並・田中</t>
  </si>
  <si>
    <t>２０００年 
第13回</t>
  </si>
  <si>
    <t>柴谷・青井</t>
  </si>
  <si>
    <t>２００１年 
第14回</t>
  </si>
  <si>
    <t>２００２年 
第15回</t>
  </si>
  <si>
    <t>２００３年 
第16回</t>
  </si>
  <si>
    <t>２００４年 
第17回</t>
  </si>
  <si>
    <t>高瀬・近藤
（Kテニスカレッジ）</t>
  </si>
  <si>
    <t>東近江市</t>
  </si>
  <si>
    <t>２００５年 
第1回</t>
  </si>
  <si>
    <t>稲泉・吉岡
（村田八日市・フレンズ）</t>
  </si>
  <si>
    <t>２００６年 
第２回</t>
  </si>
  <si>
    <t>２００７年 
第３回</t>
  </si>
  <si>
    <t>三代・三代
（Pin・ドラゴンワン）</t>
  </si>
  <si>
    <t>２００８年 
第４回</t>
  </si>
  <si>
    <t>川上・日比
（村田・JACK)</t>
  </si>
  <si>
    <t>２００９年 
第５回</t>
  </si>
  <si>
    <t>山本・村井
（うさかめ・一般）</t>
  </si>
  <si>
    <t>２０１０年 
第６回</t>
  </si>
  <si>
    <t>山口・永松
（Kテニスカレッジ）</t>
  </si>
  <si>
    <t>２０１１年 
第７回</t>
  </si>
  <si>
    <t>岡本・三崎
（グリフィンズ）</t>
  </si>
  <si>
    <t>２０１２年 
第８回</t>
  </si>
  <si>
    <t>２０１３年 
第９回</t>
  </si>
  <si>
    <t>2014年9/7 
第10回記念</t>
  </si>
  <si>
    <t>古市・佐竹
（ぼんズ）</t>
  </si>
  <si>
    <t>2015年9/6 
第11回</t>
  </si>
  <si>
    <t>北野・望月
（グリフィンズ・一般）</t>
  </si>
  <si>
    <t>２０１６年9/４ 
第１２回</t>
  </si>
  <si>
    <t>川並和之･田中和枝
（Kテニスカレッジ）</t>
  </si>
  <si>
    <t>井ノ口幹也・山本あづさ
（グリフィンズ）</t>
  </si>
  <si>
    <t>グリフィンズ</t>
  </si>
  <si>
    <t>あづさ</t>
  </si>
  <si>
    <t>グリフィンズ</t>
  </si>
  <si>
    <t>グリフィンズ</t>
  </si>
  <si>
    <t>グリフィンズ</t>
  </si>
  <si>
    <t>g54</t>
  </si>
  <si>
    <t>塩谷</t>
  </si>
  <si>
    <t>敦彦</t>
  </si>
  <si>
    <t>グリフィンズ</t>
  </si>
  <si>
    <t>g55</t>
  </si>
  <si>
    <t>良人</t>
  </si>
  <si>
    <t>グリフィンズ</t>
  </si>
  <si>
    <t>g56</t>
  </si>
  <si>
    <t>由子</t>
  </si>
  <si>
    <t>g57</t>
  </si>
  <si>
    <t>伊藤</t>
  </si>
  <si>
    <t>牧子</t>
  </si>
  <si>
    <t>容子</t>
  </si>
  <si>
    <t>出縄</t>
  </si>
  <si>
    <t>久子</t>
  </si>
  <si>
    <t>K42</t>
  </si>
  <si>
    <t>稲岡</t>
  </si>
  <si>
    <t>和紀</t>
  </si>
  <si>
    <t>女</t>
  </si>
  <si>
    <t>男</t>
  </si>
  <si>
    <t>男</t>
  </si>
  <si>
    <t>男</t>
  </si>
  <si>
    <t>女</t>
  </si>
  <si>
    <t>プラチナ</t>
  </si>
  <si>
    <t>プラチナ</t>
  </si>
  <si>
    <t>プラチナ</t>
  </si>
  <si>
    <t>プラチナ</t>
  </si>
  <si>
    <t>プラチナ</t>
  </si>
  <si>
    <t>プラチナ</t>
  </si>
  <si>
    <t>P27</t>
  </si>
  <si>
    <t>P28</t>
  </si>
  <si>
    <t>P30</t>
  </si>
  <si>
    <t>サプラ</t>
  </si>
  <si>
    <t>真佐子</t>
  </si>
  <si>
    <t>サプラ</t>
  </si>
  <si>
    <t>T01</t>
  </si>
  <si>
    <t>TDC</t>
  </si>
  <si>
    <t>TDC</t>
  </si>
  <si>
    <t>TDC</t>
  </si>
  <si>
    <t>TDC</t>
  </si>
  <si>
    <t>TDC</t>
  </si>
  <si>
    <t>TDC</t>
  </si>
  <si>
    <t>TDC</t>
  </si>
  <si>
    <t>TDC</t>
  </si>
  <si>
    <t>TDC</t>
  </si>
  <si>
    <t>u02</t>
  </si>
  <si>
    <t>男</t>
  </si>
  <si>
    <t>男</t>
  </si>
  <si>
    <t>男</t>
  </si>
  <si>
    <t>男</t>
  </si>
  <si>
    <t>男</t>
  </si>
  <si>
    <t>男</t>
  </si>
  <si>
    <t xml:space="preserve"> 淳</t>
  </si>
  <si>
    <t>男</t>
  </si>
  <si>
    <t>田中</t>
  </si>
  <si>
    <t>邦明</t>
  </si>
  <si>
    <t>ｊｒ</t>
  </si>
  <si>
    <t>u42</t>
  </si>
  <si>
    <t>亀井</t>
  </si>
  <si>
    <t>雅嗣</t>
  </si>
  <si>
    <t>u43</t>
  </si>
  <si>
    <t>皓太</t>
  </si>
  <si>
    <t>Jr</t>
  </si>
  <si>
    <t>u44</t>
  </si>
  <si>
    <t>浩之</t>
  </si>
  <si>
    <t>u45</t>
  </si>
  <si>
    <t>仙波</t>
  </si>
  <si>
    <t>敬子</t>
  </si>
  <si>
    <t>近江八幡市</t>
  </si>
  <si>
    <t>Mut</t>
  </si>
  <si>
    <t>Y03</t>
  </si>
  <si>
    <t>Mut</t>
  </si>
  <si>
    <t>Mut</t>
  </si>
  <si>
    <t>Mut</t>
  </si>
  <si>
    <t>全　東近江市民</t>
  </si>
  <si>
    <t>直貴</t>
  </si>
  <si>
    <t>K38</t>
  </si>
  <si>
    <t>　誠</t>
  </si>
  <si>
    <t>K39</t>
  </si>
  <si>
    <t>K40</t>
  </si>
  <si>
    <t>竜王町</t>
  </si>
  <si>
    <t>K41</t>
  </si>
  <si>
    <t>代表者　杉山邦夫</t>
  </si>
  <si>
    <t>東近江市民</t>
  </si>
  <si>
    <t>東近江市民率</t>
  </si>
  <si>
    <t>M01</t>
  </si>
  <si>
    <t>M03</t>
  </si>
  <si>
    <t>M04</t>
  </si>
  <si>
    <t>徳永</t>
  </si>
  <si>
    <t xml:space="preserve"> 剛</t>
  </si>
  <si>
    <t>悟朗</t>
  </si>
  <si>
    <t xml:space="preserve"> 大</t>
  </si>
  <si>
    <t>杉山</t>
  </si>
  <si>
    <t>あずさ</t>
  </si>
  <si>
    <t>文代</t>
  </si>
  <si>
    <t>村田</t>
  </si>
  <si>
    <t>村川</t>
  </si>
  <si>
    <t>洋平</t>
  </si>
  <si>
    <t>田淵</t>
  </si>
  <si>
    <t>敏史</t>
  </si>
  <si>
    <t>M49</t>
  </si>
  <si>
    <t>穐山</t>
  </si>
  <si>
    <t xml:space="preserve">  航</t>
  </si>
  <si>
    <t>M50</t>
  </si>
  <si>
    <t>国太郎</t>
  </si>
  <si>
    <t>M51</t>
  </si>
  <si>
    <t>M52</t>
  </si>
  <si>
    <t>安田　和彦</t>
  </si>
  <si>
    <t>kazuyasu7674@yahoo.co.jp</t>
  </si>
  <si>
    <t xml:space="preserve"> </t>
  </si>
  <si>
    <t>P01</t>
  </si>
  <si>
    <t>P01</t>
  </si>
  <si>
    <t>P02</t>
  </si>
  <si>
    <t xml:space="preserve"> 潤</t>
  </si>
  <si>
    <t>堀江</t>
  </si>
  <si>
    <t>孝信</t>
  </si>
  <si>
    <t>新屋</t>
  </si>
  <si>
    <t>正男</t>
  </si>
  <si>
    <t>青木</t>
  </si>
  <si>
    <t>保憲</t>
  </si>
  <si>
    <t>一男</t>
  </si>
  <si>
    <t>鶴田</t>
  </si>
  <si>
    <t xml:space="preserve"> 進</t>
  </si>
  <si>
    <t>P29</t>
  </si>
  <si>
    <t>P31</t>
  </si>
  <si>
    <t>苗村</t>
  </si>
  <si>
    <t>裕子</t>
  </si>
  <si>
    <t>P32</t>
  </si>
  <si>
    <t>五十嵐</t>
  </si>
  <si>
    <t>英毅</t>
  </si>
  <si>
    <t>宇尾数行</t>
  </si>
  <si>
    <t>oonamazu01@yahoo.co.jp</t>
  </si>
  <si>
    <t>S01</t>
  </si>
  <si>
    <t>本田</t>
  </si>
  <si>
    <t>健一</t>
  </si>
  <si>
    <t>野村　良平</t>
  </si>
  <si>
    <t>one_0nly_clear_way@yahoo.co.jp</t>
  </si>
  <si>
    <t>TDC</t>
  </si>
  <si>
    <t>野村</t>
  </si>
  <si>
    <t>良平</t>
  </si>
  <si>
    <t>T02</t>
  </si>
  <si>
    <t>鹿野</t>
  </si>
  <si>
    <t>雄大</t>
  </si>
  <si>
    <t>T03</t>
  </si>
  <si>
    <t xml:space="preserve"> 猛</t>
  </si>
  <si>
    <t>T04</t>
  </si>
  <si>
    <t>上津</t>
  </si>
  <si>
    <t>慶和</t>
  </si>
  <si>
    <t>T05</t>
  </si>
  <si>
    <t>松本</t>
  </si>
  <si>
    <t>遼太郎</t>
  </si>
  <si>
    <t>T06</t>
  </si>
  <si>
    <t>吉居</t>
  </si>
  <si>
    <t>さつ紀</t>
  </si>
  <si>
    <t>T07</t>
  </si>
  <si>
    <t>北川　</t>
  </si>
  <si>
    <t>円香</t>
  </si>
  <si>
    <t>T08</t>
  </si>
  <si>
    <t>池田</t>
  </si>
  <si>
    <t>まき</t>
  </si>
  <si>
    <t>TDC</t>
  </si>
  <si>
    <t>T09</t>
  </si>
  <si>
    <t>前川</t>
  </si>
  <si>
    <t>美恵</t>
  </si>
  <si>
    <t>TDC</t>
  </si>
  <si>
    <t>T10</t>
  </si>
  <si>
    <t>草野</t>
  </si>
  <si>
    <t>菜摘</t>
  </si>
  <si>
    <t>T11</t>
  </si>
  <si>
    <t>高橋</t>
  </si>
  <si>
    <t>和也</t>
  </si>
  <si>
    <t>T12</t>
  </si>
  <si>
    <t>川下</t>
  </si>
  <si>
    <t>上原</t>
  </si>
  <si>
    <t>義弘</t>
  </si>
  <si>
    <t>東山</t>
  </si>
  <si>
    <t xml:space="preserve"> 博</t>
  </si>
  <si>
    <t>中尾</t>
  </si>
  <si>
    <t xml:space="preserve"> 巧</t>
  </si>
  <si>
    <t>大阪府</t>
  </si>
  <si>
    <t>うさぎとかめの集い</t>
  </si>
  <si>
    <t>u01</t>
  </si>
  <si>
    <t>u03</t>
  </si>
  <si>
    <t>u04</t>
  </si>
  <si>
    <t>漆原</t>
  </si>
  <si>
    <t>大介</t>
  </si>
  <si>
    <t>漆原大介</t>
  </si>
  <si>
    <t>u05</t>
  </si>
  <si>
    <t>u06</t>
  </si>
  <si>
    <t>u07</t>
  </si>
  <si>
    <t>金子</t>
  </si>
  <si>
    <t>雅也</t>
  </si>
  <si>
    <t>金子雅也</t>
  </si>
  <si>
    <t>u08</t>
  </si>
  <si>
    <t>u09</t>
  </si>
  <si>
    <t>u10</t>
  </si>
  <si>
    <t>小嶋</t>
  </si>
  <si>
    <t>凜太郎</t>
  </si>
  <si>
    <t>小嶋凜太郎</t>
  </si>
  <si>
    <t>u11</t>
  </si>
  <si>
    <t>u12</t>
  </si>
  <si>
    <t>末</t>
  </si>
  <si>
    <t>末和也</t>
  </si>
  <si>
    <t>u13</t>
  </si>
  <si>
    <t>u14</t>
  </si>
  <si>
    <t>中井</t>
  </si>
  <si>
    <t>夏樹</t>
  </si>
  <si>
    <t>中井夏樹</t>
  </si>
  <si>
    <t>u15</t>
  </si>
  <si>
    <t>u16</t>
  </si>
  <si>
    <t>倍田</t>
  </si>
  <si>
    <t xml:space="preserve"> 武</t>
  </si>
  <si>
    <t>u17</t>
  </si>
  <si>
    <t xml:space="preserve"> 彰</t>
  </si>
  <si>
    <t>u18</t>
  </si>
  <si>
    <t>u19</t>
  </si>
  <si>
    <t>u20</t>
  </si>
  <si>
    <t>u21</t>
  </si>
  <si>
    <t>u22</t>
  </si>
  <si>
    <t>u23</t>
  </si>
  <si>
    <t>u24</t>
  </si>
  <si>
    <t>中原</t>
  </si>
  <si>
    <t>康晶</t>
  </si>
  <si>
    <t>u25</t>
  </si>
  <si>
    <t>u26</t>
  </si>
  <si>
    <t>u27</t>
  </si>
  <si>
    <t>u28</t>
  </si>
  <si>
    <t xml:space="preserve"> 聖</t>
  </si>
  <si>
    <t>u29</t>
  </si>
  <si>
    <t>u30</t>
  </si>
  <si>
    <t>叶丸</t>
  </si>
  <si>
    <t>利恵子</t>
  </si>
  <si>
    <t>叶丸利恵子</t>
  </si>
  <si>
    <t>u31</t>
  </si>
  <si>
    <t>u32</t>
  </si>
  <si>
    <t>u33</t>
  </si>
  <si>
    <t>u34</t>
  </si>
  <si>
    <t>u35</t>
  </si>
  <si>
    <t>倍田優子</t>
  </si>
  <si>
    <t>u36</t>
  </si>
  <si>
    <t>u37</t>
  </si>
  <si>
    <t>u38</t>
  </si>
  <si>
    <t>竹下</t>
  </si>
  <si>
    <t>u39</t>
  </si>
  <si>
    <t>野上</t>
  </si>
  <si>
    <t>亮平</t>
  </si>
  <si>
    <t>u40</t>
  </si>
  <si>
    <t>神田</t>
  </si>
  <si>
    <t>圭右</t>
  </si>
  <si>
    <t>岐阜市</t>
  </si>
  <si>
    <t>u41</t>
  </si>
  <si>
    <t>山脇</t>
  </si>
  <si>
    <t>慶子</t>
  </si>
  <si>
    <t>代表　辻　真弓</t>
  </si>
  <si>
    <t>gentian-18@e-omi.ne.jp</t>
  </si>
  <si>
    <t>Mut</t>
  </si>
  <si>
    <t>略称</t>
  </si>
  <si>
    <t>Mut(ムート）</t>
  </si>
  <si>
    <t>正式名称</t>
  </si>
  <si>
    <t>Y01</t>
  </si>
  <si>
    <t>真弓</t>
  </si>
  <si>
    <t>Mut</t>
  </si>
  <si>
    <t>東近江市</t>
  </si>
  <si>
    <t>Y02</t>
  </si>
  <si>
    <t>淳子</t>
  </si>
  <si>
    <t>山口</t>
  </si>
  <si>
    <t>稔貴</t>
  </si>
  <si>
    <t>Mut</t>
  </si>
  <si>
    <t>Y04</t>
  </si>
  <si>
    <t>白井</t>
  </si>
  <si>
    <t>秀幸</t>
  </si>
  <si>
    <t>Y05</t>
  </si>
  <si>
    <t>悟志</t>
  </si>
  <si>
    <t>Mut</t>
  </si>
  <si>
    <t>Y06</t>
  </si>
  <si>
    <t>津曲</t>
  </si>
  <si>
    <t>崇志</t>
  </si>
  <si>
    <t>Y07</t>
  </si>
  <si>
    <t>浜中</t>
  </si>
  <si>
    <t>岳史</t>
  </si>
  <si>
    <t>Y08</t>
  </si>
  <si>
    <t>三浦</t>
  </si>
  <si>
    <t>朱莉</t>
  </si>
  <si>
    <t>Y09</t>
  </si>
  <si>
    <t>福本</t>
  </si>
  <si>
    <t>香菜実</t>
  </si>
  <si>
    <t>Y10</t>
  </si>
  <si>
    <t>大野</t>
  </si>
  <si>
    <t>みずき</t>
  </si>
  <si>
    <t>Y11</t>
  </si>
  <si>
    <t>嶋村</t>
  </si>
  <si>
    <t>Y12</t>
  </si>
  <si>
    <t>川合</t>
  </si>
  <si>
    <t>優</t>
  </si>
  <si>
    <t>Y13</t>
  </si>
  <si>
    <t>Y14</t>
  </si>
  <si>
    <t>寺村</t>
  </si>
  <si>
    <t>浩一</t>
  </si>
  <si>
    <t>S19</t>
  </si>
  <si>
    <t>更家</t>
  </si>
  <si>
    <t>S20</t>
  </si>
  <si>
    <t>由紀</t>
  </si>
  <si>
    <t>サプラ</t>
  </si>
  <si>
    <t>湖東プラチナ</t>
  </si>
  <si>
    <t>湖東プラチナ</t>
  </si>
  <si>
    <t>梅田</t>
  </si>
  <si>
    <t>勉</t>
  </si>
  <si>
    <t>甲賀市</t>
  </si>
  <si>
    <t>永瀬</t>
  </si>
  <si>
    <t>卓夫</t>
  </si>
  <si>
    <t>　武</t>
  </si>
  <si>
    <t>西田</t>
  </si>
  <si>
    <t>和教</t>
  </si>
  <si>
    <t>彩子</t>
  </si>
  <si>
    <t>田中</t>
  </si>
  <si>
    <t>　淳</t>
  </si>
  <si>
    <t>名田</t>
  </si>
  <si>
    <t>育子</t>
  </si>
  <si>
    <t>M47</t>
  </si>
  <si>
    <t>遠崎</t>
  </si>
  <si>
    <t>大樹</t>
  </si>
  <si>
    <t>P02</t>
  </si>
  <si>
    <t>直八</t>
  </si>
  <si>
    <t>美由紀</t>
  </si>
  <si>
    <t>優子</t>
  </si>
  <si>
    <t>松田</t>
  </si>
  <si>
    <t>晶枝</t>
  </si>
  <si>
    <t>S03</t>
  </si>
  <si>
    <t>S04</t>
  </si>
  <si>
    <t>S05</t>
  </si>
  <si>
    <t>S06</t>
  </si>
  <si>
    <t>S07</t>
  </si>
  <si>
    <t>S08</t>
  </si>
  <si>
    <t>S09</t>
  </si>
  <si>
    <t>S10</t>
  </si>
  <si>
    <t xml:space="preserve"> 毅</t>
  </si>
  <si>
    <t>S11</t>
  </si>
  <si>
    <t>S12</t>
  </si>
  <si>
    <t>S13</t>
  </si>
  <si>
    <t>S14</t>
  </si>
  <si>
    <t>S15</t>
  </si>
  <si>
    <t xml:space="preserve"> 翼</t>
  </si>
  <si>
    <t>S16</t>
  </si>
  <si>
    <t>S17</t>
  </si>
  <si>
    <t>S18</t>
  </si>
  <si>
    <t>一色</t>
  </si>
  <si>
    <t>西崎</t>
  </si>
  <si>
    <t>友香</t>
  </si>
  <si>
    <t>東近江市　市民率</t>
  </si>
  <si>
    <t>栗東市</t>
  </si>
  <si>
    <t>久田</t>
  </si>
  <si>
    <t>本池</t>
  </si>
  <si>
    <t>清子</t>
  </si>
  <si>
    <t>川勝</t>
  </si>
  <si>
    <t>豊子</t>
  </si>
  <si>
    <t>F07</t>
  </si>
  <si>
    <t>F08</t>
  </si>
  <si>
    <t>F09</t>
  </si>
  <si>
    <t>F12</t>
  </si>
  <si>
    <t>稙田</t>
  </si>
  <si>
    <t>優也</t>
  </si>
  <si>
    <t>F14</t>
  </si>
  <si>
    <t>F16</t>
  </si>
  <si>
    <t>F25</t>
  </si>
  <si>
    <t>F26</t>
  </si>
  <si>
    <t>F27</t>
  </si>
  <si>
    <t>F28</t>
  </si>
  <si>
    <t>光代</t>
  </si>
  <si>
    <t>東近江グリフィンズ</t>
  </si>
  <si>
    <t>グリフィンズ</t>
  </si>
  <si>
    <t>弘祐</t>
  </si>
  <si>
    <t>グリフィンズ</t>
  </si>
  <si>
    <t>グリフィンズ</t>
  </si>
  <si>
    <t>岡　</t>
  </si>
  <si>
    <t>岡田</t>
  </si>
  <si>
    <t>真樹</t>
  </si>
  <si>
    <t>グリフィンズ</t>
  </si>
  <si>
    <t>蒲生郡</t>
  </si>
  <si>
    <t>富憲</t>
  </si>
  <si>
    <t>西原</t>
  </si>
  <si>
    <t>達也</t>
  </si>
  <si>
    <t>京都府</t>
  </si>
  <si>
    <t>　豊</t>
  </si>
  <si>
    <t>正和</t>
  </si>
  <si>
    <t>堀場</t>
  </si>
  <si>
    <t>俊宏</t>
  </si>
  <si>
    <t>鈎　</t>
  </si>
  <si>
    <t>優介</t>
  </si>
  <si>
    <t>渡辺</t>
  </si>
  <si>
    <t>裕士</t>
  </si>
  <si>
    <t>出口</t>
  </si>
  <si>
    <t>中村</t>
  </si>
  <si>
    <t>二ツ井</t>
  </si>
  <si>
    <t>裕也</t>
  </si>
  <si>
    <t>森永</t>
  </si>
  <si>
    <t>洋介</t>
  </si>
  <si>
    <t>M46</t>
  </si>
  <si>
    <t>庸子</t>
  </si>
  <si>
    <t>小川</t>
  </si>
  <si>
    <t>文雄</t>
  </si>
  <si>
    <t>プラチナ</t>
  </si>
  <si>
    <t>P03</t>
  </si>
  <si>
    <t>P04</t>
  </si>
  <si>
    <t>大林</t>
  </si>
  <si>
    <t>P05</t>
  </si>
  <si>
    <t>P06</t>
  </si>
  <si>
    <t>P07</t>
  </si>
  <si>
    <t>P08</t>
  </si>
  <si>
    <t>P09</t>
  </si>
  <si>
    <t>高田</t>
  </si>
  <si>
    <t>洋治</t>
  </si>
  <si>
    <t>P10</t>
  </si>
  <si>
    <t>P11</t>
  </si>
  <si>
    <t>P12</t>
  </si>
  <si>
    <t>P13</t>
  </si>
  <si>
    <t>P14</t>
  </si>
  <si>
    <t>P15</t>
  </si>
  <si>
    <t>羽田</t>
  </si>
  <si>
    <t>昭夫</t>
  </si>
  <si>
    <t>P16</t>
  </si>
  <si>
    <t>樋山</t>
  </si>
  <si>
    <t>達哉</t>
  </si>
  <si>
    <t>P17</t>
  </si>
  <si>
    <t>P18</t>
  </si>
  <si>
    <t>P19</t>
  </si>
  <si>
    <t>前田</t>
  </si>
  <si>
    <t>征人</t>
  </si>
  <si>
    <t>P20</t>
  </si>
  <si>
    <t>P21</t>
  </si>
  <si>
    <t>P22</t>
  </si>
  <si>
    <t>知司</t>
  </si>
  <si>
    <t>P23</t>
  </si>
  <si>
    <t>飯塚</t>
  </si>
  <si>
    <t>P24</t>
  </si>
  <si>
    <t>P25</t>
  </si>
  <si>
    <t>P26</t>
  </si>
  <si>
    <t>田邉</t>
  </si>
  <si>
    <t>サプラ　</t>
  </si>
  <si>
    <t>サプライズ</t>
  </si>
  <si>
    <t>宇尾</t>
  </si>
  <si>
    <t>S02</t>
  </si>
  <si>
    <t>サプラ　</t>
  </si>
  <si>
    <t>濱田</t>
  </si>
  <si>
    <t>代表　片岡一寿</t>
  </si>
  <si>
    <t>ptkq67180＠yahoo.co.jp</t>
  </si>
  <si>
    <t>うさぎとかめの集い</t>
  </si>
  <si>
    <t>高瀬</t>
  </si>
  <si>
    <t>眞志</t>
  </si>
  <si>
    <t>あつみ</t>
  </si>
  <si>
    <t>プラチナ</t>
  </si>
  <si>
    <t>プラチナ</t>
  </si>
  <si>
    <t>澤井</t>
  </si>
  <si>
    <t>恵子</t>
  </si>
  <si>
    <t>東近江市民</t>
  </si>
  <si>
    <t>東近江市民率</t>
  </si>
  <si>
    <t>k05</t>
  </si>
  <si>
    <t>村井</t>
  </si>
  <si>
    <t>典子</t>
  </si>
  <si>
    <t>木下</t>
  </si>
  <si>
    <t>多賀町</t>
  </si>
  <si>
    <t>鹿取</t>
  </si>
  <si>
    <t>男</t>
  </si>
  <si>
    <t>M02</t>
  </si>
  <si>
    <t>稲泉　</t>
  </si>
  <si>
    <t>聡</t>
  </si>
  <si>
    <t>近江八幡市</t>
  </si>
  <si>
    <t>草津市</t>
  </si>
  <si>
    <t>犬上郡</t>
  </si>
  <si>
    <t>土田</t>
  </si>
  <si>
    <t>典人</t>
  </si>
  <si>
    <t>辰巳</t>
  </si>
  <si>
    <t>女</t>
  </si>
  <si>
    <t>甲賀市</t>
  </si>
  <si>
    <t>女</t>
  </si>
  <si>
    <t>岡川</t>
  </si>
  <si>
    <t>恭子</t>
  </si>
  <si>
    <t>富田</t>
  </si>
  <si>
    <t>さおり</t>
  </si>
  <si>
    <t>女</t>
  </si>
  <si>
    <t>愛知郡</t>
  </si>
  <si>
    <t>久</t>
  </si>
  <si>
    <t>長谷川</t>
  </si>
  <si>
    <t>愛知郡</t>
  </si>
  <si>
    <t>奥内</t>
  </si>
  <si>
    <t>今井</t>
  </si>
  <si>
    <t>川崎</t>
  </si>
  <si>
    <t>悦子</t>
  </si>
  <si>
    <t>矢野</t>
  </si>
  <si>
    <t>彦根市</t>
  </si>
  <si>
    <t>平野</t>
  </si>
  <si>
    <t>志津子</t>
  </si>
  <si>
    <t>男</t>
  </si>
  <si>
    <t>竜王町</t>
  </si>
  <si>
    <t>草津市</t>
  </si>
  <si>
    <t>京都市</t>
  </si>
  <si>
    <t>近江八幡市</t>
  </si>
  <si>
    <t>湖南市</t>
  </si>
  <si>
    <t>彦根市</t>
  </si>
  <si>
    <t>守山市</t>
  </si>
  <si>
    <t>野洲市</t>
  </si>
  <si>
    <t>東近江市</t>
  </si>
  <si>
    <t xml:space="preserve">片岡  </t>
  </si>
  <si>
    <t>吉村</t>
  </si>
  <si>
    <t>リーグ1</t>
  </si>
  <si>
    <t>成　績</t>
  </si>
  <si>
    <t>順　位</t>
  </si>
  <si>
    <t>・</t>
  </si>
  <si>
    <t>-</t>
  </si>
  <si>
    <t>登録No</t>
  </si>
  <si>
    <r>
      <t xml:space="preserve"> </t>
    </r>
    <r>
      <rPr>
        <b/>
        <sz val="11"/>
        <color indexed="8"/>
        <rFont val="ＭＳ Ｐゴシック"/>
        <family val="3"/>
      </rPr>
      <t xml:space="preserve"> </t>
    </r>
  </si>
  <si>
    <t>優勝</t>
  </si>
  <si>
    <t>３位決定戦</t>
  </si>
  <si>
    <t>リーグ2</t>
  </si>
  <si>
    <t>リーグ3</t>
  </si>
  <si>
    <t>C09</t>
  </si>
  <si>
    <t>リーグ4</t>
  </si>
  <si>
    <t>リーグ5</t>
  </si>
  <si>
    <t>リーグ6</t>
  </si>
  <si>
    <t>リーグ7</t>
  </si>
  <si>
    <t>１位トーナメント</t>
  </si>
  <si>
    <t>リーグ8</t>
  </si>
  <si>
    <t>リーグ9</t>
  </si>
  <si>
    <t>K02</t>
  </si>
  <si>
    <t>リーグ10</t>
  </si>
  <si>
    <t>数行</t>
  </si>
  <si>
    <t>岡本</t>
  </si>
  <si>
    <t>小倉</t>
  </si>
  <si>
    <t>俊郎</t>
  </si>
  <si>
    <t>片岡</t>
  </si>
  <si>
    <t>北野</t>
  </si>
  <si>
    <t>智尋</t>
  </si>
  <si>
    <t>木森</t>
  </si>
  <si>
    <t>厚志</t>
  </si>
  <si>
    <t>正行</t>
  </si>
  <si>
    <t>田中</t>
  </si>
  <si>
    <t>宏樹</t>
  </si>
  <si>
    <t>坪田</t>
  </si>
  <si>
    <t>敏裕</t>
  </si>
  <si>
    <t>中村</t>
  </si>
  <si>
    <t>生岩</t>
  </si>
  <si>
    <t>寛史</t>
  </si>
  <si>
    <t>別宮</t>
  </si>
  <si>
    <t>敏朗</t>
  </si>
  <si>
    <t>松岡</t>
  </si>
  <si>
    <t>梅田</t>
  </si>
  <si>
    <t>陽子</t>
  </si>
  <si>
    <t>鈴木</t>
  </si>
  <si>
    <t>春美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</si>
  <si>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</si>
  <si>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</si>
  <si>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</si>
  <si>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</si>
  <si>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</si>
  <si>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</si>
  <si>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</si>
  <si>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</si>
  <si>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</si>
  <si>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</si>
  <si>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</si>
  <si>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</si>
  <si>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</si>
  <si>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</si>
  <si>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</si>
  <si>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山口</t>
  </si>
  <si>
    <t>B18</t>
  </si>
  <si>
    <t>山本</t>
  </si>
  <si>
    <t>B19</t>
  </si>
  <si>
    <t>B20</t>
  </si>
  <si>
    <t>B21</t>
  </si>
  <si>
    <t>B22</t>
  </si>
  <si>
    <t>木村</t>
  </si>
  <si>
    <t>B23</t>
  </si>
  <si>
    <t>直美</t>
  </si>
  <si>
    <t>B24</t>
  </si>
  <si>
    <t>B25</t>
  </si>
  <si>
    <t>B26</t>
  </si>
  <si>
    <t>B27</t>
  </si>
  <si>
    <t>B28</t>
  </si>
  <si>
    <t>京セラTC</t>
  </si>
  <si>
    <t>C01</t>
  </si>
  <si>
    <t>春己</t>
  </si>
  <si>
    <t>C02</t>
  </si>
  <si>
    <t>竹村</t>
  </si>
  <si>
    <t>仁志</t>
  </si>
  <si>
    <t>C03</t>
  </si>
  <si>
    <t>奥田</t>
  </si>
  <si>
    <t>康博</t>
  </si>
  <si>
    <t>C04</t>
  </si>
  <si>
    <t>C05</t>
  </si>
  <si>
    <t>　真</t>
  </si>
  <si>
    <t>C06</t>
  </si>
  <si>
    <t>上戸</t>
  </si>
  <si>
    <t>幸次</t>
  </si>
  <si>
    <t>C07</t>
  </si>
  <si>
    <t>C08</t>
  </si>
  <si>
    <t>山崎</t>
  </si>
  <si>
    <t>茂智</t>
  </si>
  <si>
    <t>秋山</t>
  </si>
  <si>
    <t>太助</t>
  </si>
  <si>
    <t>C10</t>
  </si>
  <si>
    <t>廣瀬</t>
  </si>
  <si>
    <t>智也</t>
  </si>
  <si>
    <t>C11</t>
  </si>
  <si>
    <t>玉川</t>
  </si>
  <si>
    <t>敬三</t>
  </si>
  <si>
    <t>C12</t>
  </si>
  <si>
    <t>太田</t>
  </si>
  <si>
    <t>圭亮</t>
  </si>
  <si>
    <t>C13</t>
  </si>
  <si>
    <t>園田</t>
  </si>
  <si>
    <t>智明</t>
  </si>
  <si>
    <t>C14</t>
  </si>
  <si>
    <t>憲次</t>
  </si>
  <si>
    <t>C15</t>
  </si>
  <si>
    <t>C16</t>
  </si>
  <si>
    <t>児玉</t>
  </si>
  <si>
    <t>C17</t>
  </si>
  <si>
    <t>　諭</t>
  </si>
  <si>
    <t>C18</t>
  </si>
  <si>
    <t>C19</t>
  </si>
  <si>
    <t>西田</t>
  </si>
  <si>
    <t>裕信</t>
  </si>
  <si>
    <t>C20</t>
  </si>
  <si>
    <t>馬場</t>
  </si>
  <si>
    <t>英年</t>
  </si>
  <si>
    <t>C21</t>
  </si>
  <si>
    <t>C22</t>
  </si>
  <si>
    <t>柴谷</t>
  </si>
  <si>
    <t>義信</t>
  </si>
  <si>
    <t>C23</t>
  </si>
  <si>
    <t>井尻</t>
  </si>
  <si>
    <t>善和</t>
  </si>
  <si>
    <t>C24</t>
  </si>
  <si>
    <t>C25</t>
  </si>
  <si>
    <t>湯本</t>
  </si>
  <si>
    <t>芳明</t>
  </si>
  <si>
    <t>C26</t>
  </si>
  <si>
    <t>C27</t>
  </si>
  <si>
    <t>C28</t>
  </si>
  <si>
    <t>坂元</t>
  </si>
  <si>
    <t>智成</t>
  </si>
  <si>
    <t>C29</t>
  </si>
  <si>
    <t>C30</t>
  </si>
  <si>
    <t>村尾</t>
  </si>
  <si>
    <t>彰了</t>
  </si>
  <si>
    <t>C31</t>
  </si>
  <si>
    <t>順次</t>
  </si>
  <si>
    <t>C32</t>
  </si>
  <si>
    <t>中本</t>
  </si>
  <si>
    <t>隆司</t>
  </si>
  <si>
    <t>C33</t>
  </si>
  <si>
    <t>住谷</t>
  </si>
  <si>
    <t>岳司</t>
  </si>
  <si>
    <t>C34</t>
  </si>
  <si>
    <t>永田</t>
  </si>
  <si>
    <t>寛教</t>
  </si>
  <si>
    <t>C35</t>
  </si>
  <si>
    <t>小山</t>
  </si>
  <si>
    <t>　嶺</t>
  </si>
  <si>
    <t>C36</t>
  </si>
  <si>
    <t>鉄川</t>
  </si>
  <si>
    <t>聡志</t>
  </si>
  <si>
    <t>C37</t>
  </si>
  <si>
    <t>C38</t>
  </si>
  <si>
    <t>C39</t>
  </si>
  <si>
    <t>高橋</t>
  </si>
  <si>
    <t>雄祐</t>
  </si>
  <si>
    <t>C40</t>
  </si>
  <si>
    <t>吉本</t>
  </si>
  <si>
    <t>泰二</t>
  </si>
  <si>
    <t>C41</t>
  </si>
  <si>
    <t>名合</t>
  </si>
  <si>
    <t>佑介</t>
  </si>
  <si>
    <t>C42</t>
  </si>
  <si>
    <t>宮道</t>
  </si>
  <si>
    <t>祐介</t>
  </si>
  <si>
    <t>C43</t>
  </si>
  <si>
    <t>曽我</t>
  </si>
  <si>
    <t>卓矢</t>
  </si>
  <si>
    <t>C45</t>
  </si>
  <si>
    <t>C46</t>
  </si>
  <si>
    <t>本間</t>
  </si>
  <si>
    <t>靖教</t>
  </si>
  <si>
    <t>C47</t>
  </si>
  <si>
    <t>C48</t>
  </si>
  <si>
    <t>並河</t>
  </si>
  <si>
    <t>智加</t>
  </si>
  <si>
    <t>坂居</t>
  </si>
  <si>
    <t>優介</t>
  </si>
  <si>
    <t>C50</t>
  </si>
  <si>
    <t>崇博</t>
  </si>
  <si>
    <t>　彰</t>
  </si>
  <si>
    <t>辻井</t>
  </si>
  <si>
    <t>貴大</t>
  </si>
  <si>
    <t>理和</t>
  </si>
  <si>
    <t>寺岡</t>
  </si>
  <si>
    <t>淳平</t>
  </si>
  <si>
    <t>牛尾</t>
  </si>
  <si>
    <t>紳之介</t>
  </si>
  <si>
    <t>　遼</t>
  </si>
  <si>
    <t>貴子</t>
  </si>
  <si>
    <t>西澤</t>
  </si>
  <si>
    <t>速水</t>
  </si>
  <si>
    <t>裕美</t>
  </si>
  <si>
    <t>美弥子</t>
  </si>
  <si>
    <t>石橋</t>
  </si>
  <si>
    <t>和基</t>
  </si>
  <si>
    <t>梅本</t>
  </si>
  <si>
    <t>彬充</t>
  </si>
  <si>
    <t>浦崎</t>
  </si>
  <si>
    <t>康平</t>
  </si>
  <si>
    <t>鍵谷</t>
  </si>
  <si>
    <t>浩太</t>
  </si>
  <si>
    <t>照幸</t>
  </si>
  <si>
    <t>北村　</t>
  </si>
  <si>
    <t>健</t>
  </si>
  <si>
    <t>英樹</t>
  </si>
  <si>
    <t>鶴田</t>
  </si>
  <si>
    <t>大地</t>
  </si>
  <si>
    <t>中澤</t>
  </si>
  <si>
    <t>拓馬</t>
  </si>
  <si>
    <t>羽月　</t>
  </si>
  <si>
    <t>秀</t>
  </si>
  <si>
    <t>林　</t>
  </si>
  <si>
    <t>和生</t>
  </si>
  <si>
    <t>飛鷹</t>
  </si>
  <si>
    <t>強志</t>
  </si>
  <si>
    <t>俊輔</t>
  </si>
  <si>
    <t>三崎</t>
  </si>
  <si>
    <t>真依</t>
  </si>
  <si>
    <t>川上</t>
  </si>
  <si>
    <t>K01</t>
  </si>
  <si>
    <t>Kテニス</t>
  </si>
  <si>
    <t>Ｋテニスカレッジ</t>
  </si>
  <si>
    <t>K03</t>
  </si>
  <si>
    <t>K04</t>
  </si>
  <si>
    <t>K05</t>
  </si>
  <si>
    <t>K06</t>
  </si>
  <si>
    <t>小笠原</t>
  </si>
  <si>
    <t>光雄</t>
  </si>
  <si>
    <t>K07</t>
  </si>
  <si>
    <t>川並</t>
  </si>
  <si>
    <t>和之</t>
  </si>
  <si>
    <t>K08</t>
  </si>
  <si>
    <t>菊居</t>
  </si>
  <si>
    <t>龍之介</t>
  </si>
  <si>
    <t>K09</t>
  </si>
  <si>
    <t>K10</t>
  </si>
  <si>
    <t>K11</t>
  </si>
  <si>
    <t>K12</t>
  </si>
  <si>
    <t>　治</t>
  </si>
  <si>
    <t>K13</t>
  </si>
  <si>
    <t>K14</t>
  </si>
  <si>
    <t>真嘉</t>
  </si>
  <si>
    <t>K15</t>
  </si>
  <si>
    <t>K16</t>
  </si>
  <si>
    <t>永里</t>
  </si>
  <si>
    <t>裕次</t>
  </si>
  <si>
    <t>K17</t>
  </si>
  <si>
    <t>喜彦</t>
  </si>
  <si>
    <t>K18</t>
  </si>
  <si>
    <t>K19</t>
  </si>
  <si>
    <t>宮嶋</t>
  </si>
  <si>
    <t>利行</t>
  </si>
  <si>
    <t>K20</t>
  </si>
  <si>
    <t>K21</t>
  </si>
  <si>
    <t>K22</t>
  </si>
  <si>
    <t>直彦</t>
  </si>
  <si>
    <t>K23</t>
  </si>
  <si>
    <t>真彦</t>
  </si>
  <si>
    <t>K24</t>
  </si>
  <si>
    <t>K25</t>
  </si>
  <si>
    <t>K26</t>
  </si>
  <si>
    <t>浅田</t>
  </si>
  <si>
    <t>K27</t>
  </si>
  <si>
    <t>石原</t>
  </si>
  <si>
    <t>はる美</t>
  </si>
  <si>
    <t>K28</t>
  </si>
  <si>
    <t>K29</t>
  </si>
  <si>
    <t>K30</t>
  </si>
  <si>
    <t>容子</t>
  </si>
  <si>
    <t>梶木</t>
  </si>
  <si>
    <t>和子</t>
  </si>
  <si>
    <t>和枝</t>
  </si>
  <si>
    <t>永松</t>
  </si>
  <si>
    <t>福永</t>
  </si>
  <si>
    <t>村田八日市</t>
  </si>
  <si>
    <t>安久</t>
  </si>
  <si>
    <t>智之</t>
  </si>
  <si>
    <t>岡川</t>
  </si>
  <si>
    <t>謙二</t>
  </si>
  <si>
    <t>M05</t>
  </si>
  <si>
    <t>M06</t>
  </si>
  <si>
    <t>河野</t>
  </si>
  <si>
    <t>M07</t>
  </si>
  <si>
    <t>M08</t>
  </si>
  <si>
    <t>M09</t>
  </si>
  <si>
    <t>M10</t>
  </si>
  <si>
    <t>雅弘</t>
  </si>
  <si>
    <t>M11</t>
  </si>
  <si>
    <t>M12</t>
  </si>
  <si>
    <t>M13</t>
  </si>
  <si>
    <t>杉山</t>
  </si>
  <si>
    <t>邦夫</t>
  </si>
  <si>
    <t>M14</t>
  </si>
  <si>
    <t>杉本</t>
  </si>
  <si>
    <t>龍平</t>
  </si>
  <si>
    <t>M15</t>
  </si>
  <si>
    <t>西内</t>
  </si>
  <si>
    <t>友也</t>
  </si>
  <si>
    <t>M16</t>
  </si>
  <si>
    <t>M17</t>
  </si>
  <si>
    <t>英二</t>
  </si>
  <si>
    <t>M18</t>
  </si>
  <si>
    <t>泉谷</t>
  </si>
  <si>
    <t>純也</t>
  </si>
  <si>
    <t>M19</t>
  </si>
  <si>
    <t>隆昭</t>
  </si>
  <si>
    <t>M20</t>
  </si>
  <si>
    <t>前田</t>
  </si>
  <si>
    <t>雅人</t>
  </si>
  <si>
    <t>M21</t>
  </si>
  <si>
    <t>大脇</t>
  </si>
  <si>
    <t>和世</t>
  </si>
  <si>
    <t>M22</t>
  </si>
  <si>
    <t>M23</t>
  </si>
  <si>
    <t>M24</t>
  </si>
  <si>
    <t>冨田</t>
  </si>
  <si>
    <t>哲弥</t>
  </si>
  <si>
    <t>M25</t>
  </si>
  <si>
    <t>康訓</t>
  </si>
  <si>
    <t>M26</t>
  </si>
  <si>
    <t>名田</t>
  </si>
  <si>
    <t>一茂</t>
  </si>
  <si>
    <t>M27</t>
  </si>
  <si>
    <t>M28</t>
  </si>
  <si>
    <t>M29</t>
  </si>
  <si>
    <t>M30</t>
  </si>
  <si>
    <t>M31</t>
  </si>
  <si>
    <t>晶子</t>
  </si>
  <si>
    <t>M32</t>
  </si>
  <si>
    <t>M33</t>
  </si>
  <si>
    <t>森田</t>
  </si>
  <si>
    <t>恵美</t>
  </si>
  <si>
    <t>M34</t>
  </si>
  <si>
    <t>M35</t>
  </si>
  <si>
    <t>友紀</t>
  </si>
  <si>
    <t>M36</t>
  </si>
  <si>
    <t>多田</t>
  </si>
  <si>
    <t>麻実</t>
  </si>
  <si>
    <t>純子</t>
  </si>
  <si>
    <t>堀田</t>
  </si>
  <si>
    <t>明子</t>
  </si>
  <si>
    <t>井内</t>
  </si>
  <si>
    <t>一博</t>
  </si>
  <si>
    <t>竹下</t>
  </si>
  <si>
    <t>英伸</t>
  </si>
  <si>
    <t>うさかめ</t>
  </si>
  <si>
    <t>淳子</t>
  </si>
  <si>
    <t>登録メンバー</t>
  </si>
  <si>
    <t>男</t>
  </si>
  <si>
    <t>女</t>
  </si>
  <si>
    <t>京セラ</t>
  </si>
  <si>
    <t>谷口</t>
  </si>
  <si>
    <t>中野</t>
  </si>
  <si>
    <t>哲也</t>
  </si>
  <si>
    <t>藤本</t>
  </si>
  <si>
    <t>昌彦</t>
  </si>
  <si>
    <t>安田</t>
  </si>
  <si>
    <t>和彦</t>
  </si>
  <si>
    <t>アイ子</t>
  </si>
  <si>
    <t>大橋</t>
  </si>
  <si>
    <t>富子</t>
  </si>
  <si>
    <t>堀部</t>
  </si>
  <si>
    <t>品子</t>
  </si>
  <si>
    <t>喜久子</t>
  </si>
  <si>
    <t>森谷</t>
  </si>
  <si>
    <t>洋子</t>
  </si>
  <si>
    <t>吉田</t>
  </si>
  <si>
    <t>池上</t>
  </si>
  <si>
    <t>浩幸</t>
  </si>
  <si>
    <t>石井</t>
  </si>
  <si>
    <t>正俊</t>
  </si>
  <si>
    <t>片岡</t>
  </si>
  <si>
    <t>一寿</t>
  </si>
  <si>
    <t>大</t>
  </si>
  <si>
    <t>竹田</t>
  </si>
  <si>
    <t>圭佑</t>
  </si>
  <si>
    <t>豊</t>
  </si>
  <si>
    <t>山田</t>
  </si>
  <si>
    <t>智史</t>
  </si>
  <si>
    <t>山本</t>
  </si>
  <si>
    <t>昌紀</t>
  </si>
  <si>
    <t>古株</t>
  </si>
  <si>
    <t>田中</t>
  </si>
  <si>
    <t>有紀</t>
  </si>
  <si>
    <t>直子</t>
  </si>
  <si>
    <t>中村</t>
  </si>
  <si>
    <t>男</t>
  </si>
  <si>
    <t>ここに</t>
  </si>
  <si>
    <t>池端</t>
  </si>
  <si>
    <t>誠治</t>
  </si>
  <si>
    <t>押谷</t>
  </si>
  <si>
    <t>繁樹</t>
  </si>
  <si>
    <t>太郎</t>
  </si>
  <si>
    <t>友宏</t>
  </si>
  <si>
    <t>義規</t>
  </si>
  <si>
    <t>成宮</t>
  </si>
  <si>
    <t>康弘</t>
  </si>
  <si>
    <t>西川</t>
  </si>
  <si>
    <t>西村</t>
  </si>
  <si>
    <t>橋本</t>
  </si>
  <si>
    <t>古市</t>
  </si>
  <si>
    <t>村上</t>
  </si>
  <si>
    <t>八木</t>
  </si>
  <si>
    <t>篤司</t>
  </si>
  <si>
    <t>正雄</t>
  </si>
  <si>
    <t>伊吹</t>
  </si>
  <si>
    <t>邦子</t>
  </si>
  <si>
    <t>木村</t>
  </si>
  <si>
    <t>美香</t>
  </si>
  <si>
    <t>近藤</t>
  </si>
  <si>
    <t>直美</t>
  </si>
  <si>
    <t>佐竹</t>
  </si>
  <si>
    <t>昌子</t>
  </si>
  <si>
    <t>千春</t>
  </si>
  <si>
    <t>廣部</t>
  </si>
  <si>
    <t>藤田</t>
  </si>
  <si>
    <t>博美</t>
  </si>
  <si>
    <t>藤原</t>
  </si>
  <si>
    <t>泰子</t>
  </si>
  <si>
    <t>貴</t>
  </si>
  <si>
    <t>清水</t>
  </si>
  <si>
    <t>浩</t>
  </si>
  <si>
    <t>森本</t>
  </si>
  <si>
    <t>進太郎</t>
  </si>
  <si>
    <t>岩崎</t>
  </si>
  <si>
    <t>筒井</t>
  </si>
  <si>
    <t>布藤</t>
  </si>
  <si>
    <t>江実子</t>
  </si>
  <si>
    <t>松井</t>
  </si>
  <si>
    <t>美和子</t>
  </si>
  <si>
    <t>和代</t>
  </si>
  <si>
    <t>由美子</t>
  </si>
  <si>
    <t>美弥子</t>
  </si>
  <si>
    <t>吉岡</t>
  </si>
  <si>
    <t>京子</t>
  </si>
  <si>
    <t>福島</t>
  </si>
  <si>
    <t>麻公</t>
  </si>
  <si>
    <t>浜田</t>
  </si>
  <si>
    <t>男</t>
  </si>
  <si>
    <t>仁史</t>
  </si>
  <si>
    <t>佐藤</t>
  </si>
  <si>
    <t>直也</t>
  </si>
  <si>
    <t>坂口</t>
  </si>
  <si>
    <t>中田</t>
  </si>
  <si>
    <t>植垣</t>
  </si>
  <si>
    <t>貴美子</t>
  </si>
  <si>
    <t>佐野</t>
  </si>
  <si>
    <t>米原市</t>
  </si>
  <si>
    <t>長浜市</t>
  </si>
  <si>
    <t>近江八幡市</t>
  </si>
  <si>
    <t>大津市</t>
  </si>
  <si>
    <t>川端</t>
  </si>
  <si>
    <t>文子</t>
  </si>
  <si>
    <t>裕紀</t>
  </si>
  <si>
    <t>石田</t>
  </si>
  <si>
    <t>浅田</t>
  </si>
  <si>
    <t>亜祐子</t>
  </si>
  <si>
    <t>女</t>
  </si>
  <si>
    <t>大島</t>
  </si>
  <si>
    <t>巧也</t>
  </si>
  <si>
    <t>土肥</t>
  </si>
  <si>
    <t>将博</t>
  </si>
  <si>
    <t>鈴木</t>
  </si>
  <si>
    <t>英夫</t>
  </si>
  <si>
    <t>長谷出</t>
  </si>
  <si>
    <t xml:space="preserve">山崎 </t>
  </si>
  <si>
    <t>伸一</t>
  </si>
  <si>
    <t>善弘</t>
  </si>
  <si>
    <t>三代</t>
  </si>
  <si>
    <t>康成</t>
  </si>
  <si>
    <t>水本</t>
  </si>
  <si>
    <t>淳史</t>
  </si>
  <si>
    <t>順子</t>
  </si>
  <si>
    <t>節恵</t>
  </si>
  <si>
    <t>俊子</t>
  </si>
  <si>
    <t>梨絵</t>
  </si>
  <si>
    <t>祐子</t>
  </si>
  <si>
    <t>高島市</t>
  </si>
  <si>
    <t>東近江市</t>
  </si>
  <si>
    <t>男</t>
  </si>
  <si>
    <t>野洲市</t>
  </si>
  <si>
    <t>栗東市</t>
  </si>
  <si>
    <t>東近江市</t>
  </si>
  <si>
    <t>田端</t>
  </si>
  <si>
    <t>守山市</t>
  </si>
  <si>
    <t>日野市</t>
  </si>
  <si>
    <t>栗東市</t>
  </si>
  <si>
    <t>宇治市</t>
  </si>
  <si>
    <t>俊二</t>
  </si>
  <si>
    <t>奥村</t>
  </si>
  <si>
    <t>隆広</t>
  </si>
  <si>
    <t>井上</t>
  </si>
  <si>
    <t>聖哉</t>
  </si>
  <si>
    <t>河内</t>
  </si>
  <si>
    <t>滋人</t>
  </si>
  <si>
    <t>遠藤</t>
  </si>
  <si>
    <t>深尾</t>
  </si>
  <si>
    <t>純子</t>
  </si>
  <si>
    <t>東近江市民</t>
  </si>
  <si>
    <t>東近江市民率</t>
  </si>
  <si>
    <t>東近江市</t>
  </si>
  <si>
    <t>M37</t>
  </si>
  <si>
    <t>後藤</t>
  </si>
  <si>
    <t>圭介</t>
  </si>
  <si>
    <t>M38</t>
  </si>
  <si>
    <t>晃平</t>
  </si>
  <si>
    <t>M39</t>
  </si>
  <si>
    <t>原田</t>
  </si>
  <si>
    <t>真稔</t>
  </si>
  <si>
    <t>M40</t>
  </si>
  <si>
    <t>池内</t>
  </si>
  <si>
    <t>伸介</t>
  </si>
  <si>
    <t>M41</t>
  </si>
  <si>
    <t>彰</t>
  </si>
  <si>
    <t>M42</t>
  </si>
  <si>
    <t>佐用</t>
  </si>
  <si>
    <t>康啓</t>
  </si>
  <si>
    <t>M43</t>
  </si>
  <si>
    <t>岩田</t>
  </si>
  <si>
    <t>光央</t>
  </si>
  <si>
    <t>M44</t>
  </si>
  <si>
    <t>月森</t>
  </si>
  <si>
    <t>M45</t>
  </si>
  <si>
    <t>三神</t>
  </si>
  <si>
    <t>秀嗣</t>
  </si>
  <si>
    <t>一般</t>
  </si>
  <si>
    <t>藤井</t>
  </si>
  <si>
    <t>k06</t>
  </si>
  <si>
    <t>菜々</t>
  </si>
  <si>
    <t>植田</t>
  </si>
  <si>
    <t>早耶</t>
  </si>
  <si>
    <t>井ノ口</t>
  </si>
  <si>
    <t>幹也</t>
  </si>
  <si>
    <t>神山</t>
  </si>
  <si>
    <t>松村</t>
  </si>
  <si>
    <t>北川</t>
  </si>
  <si>
    <t>米原市</t>
  </si>
  <si>
    <t>平塚</t>
  </si>
  <si>
    <t>女</t>
  </si>
  <si>
    <t>西　</t>
  </si>
  <si>
    <t>佑人</t>
  </si>
  <si>
    <t>F02</t>
  </si>
  <si>
    <t>F03</t>
  </si>
  <si>
    <t>F04</t>
  </si>
  <si>
    <t>F05</t>
  </si>
  <si>
    <t>栄治</t>
  </si>
  <si>
    <t>F06</t>
  </si>
  <si>
    <t>油利</t>
  </si>
  <si>
    <t>kawanami0930@yahoo.co.jp</t>
  </si>
  <si>
    <t>Jr</t>
  </si>
  <si>
    <t>近江八幡市</t>
  </si>
  <si>
    <t>犬上郡</t>
  </si>
  <si>
    <t>彦根市</t>
  </si>
  <si>
    <t>日野町</t>
  </si>
  <si>
    <t>三重県</t>
  </si>
  <si>
    <t>浩之</t>
  </si>
  <si>
    <t>山口</t>
  </si>
  <si>
    <t>美由希</t>
  </si>
  <si>
    <t>上村</t>
  </si>
  <si>
    <t>悠大</t>
  </si>
  <si>
    <t>中西</t>
  </si>
  <si>
    <t>勇夫</t>
  </si>
  <si>
    <t>大島</t>
  </si>
  <si>
    <t>浩範</t>
  </si>
  <si>
    <t>京都市</t>
  </si>
  <si>
    <t>男</t>
  </si>
  <si>
    <t>男</t>
  </si>
  <si>
    <t>女</t>
  </si>
  <si>
    <t>女</t>
  </si>
  <si>
    <t>佳子</t>
  </si>
  <si>
    <t>将義</t>
  </si>
  <si>
    <t>雅幸</t>
  </si>
  <si>
    <t>明香</t>
  </si>
  <si>
    <t>松村明香</t>
  </si>
  <si>
    <t>略称</t>
  </si>
  <si>
    <t>正式名称</t>
  </si>
  <si>
    <t>金谷</t>
  </si>
  <si>
    <t>昌一</t>
  </si>
  <si>
    <t>卓志</t>
  </si>
  <si>
    <t>知孝</t>
  </si>
  <si>
    <t>山崎</t>
  </si>
  <si>
    <t>加津子</t>
  </si>
  <si>
    <t>珠世</t>
  </si>
  <si>
    <t>真理</t>
  </si>
  <si>
    <t>薫吏</t>
  </si>
  <si>
    <t>日髙</t>
  </si>
  <si>
    <t>眞規子</t>
  </si>
  <si>
    <t>荒浪</t>
  </si>
  <si>
    <t>北村</t>
  </si>
  <si>
    <t>直史</t>
  </si>
  <si>
    <t>久保田</t>
  </si>
  <si>
    <t>泰成</t>
  </si>
  <si>
    <t>石川</t>
  </si>
  <si>
    <t>和洋</t>
  </si>
  <si>
    <t>蒲生郡</t>
  </si>
  <si>
    <t>精一</t>
  </si>
  <si>
    <t>光岡</t>
  </si>
  <si>
    <t>孝行</t>
  </si>
  <si>
    <t>赤木</t>
  </si>
  <si>
    <t>C51</t>
  </si>
  <si>
    <t>松島</t>
  </si>
  <si>
    <t>C53</t>
  </si>
  <si>
    <t>大鳥</t>
  </si>
  <si>
    <t>有希子</t>
  </si>
  <si>
    <t>C54</t>
  </si>
  <si>
    <t>霧島市</t>
  </si>
  <si>
    <t xml:space="preserve"> 享</t>
  </si>
  <si>
    <t>鍵弥</t>
  </si>
  <si>
    <t>初美</t>
  </si>
  <si>
    <t>鍵弥初美</t>
  </si>
  <si>
    <t>愛荘町</t>
  </si>
  <si>
    <t>代表 北村 健</t>
  </si>
  <si>
    <t>遠池</t>
  </si>
  <si>
    <t>建介</t>
  </si>
  <si>
    <t>安土ＴＣ</t>
  </si>
  <si>
    <t>近江八幡市</t>
  </si>
  <si>
    <t>A02</t>
  </si>
  <si>
    <t>寺田</t>
  </si>
  <si>
    <t>A03</t>
  </si>
  <si>
    <t>A04</t>
  </si>
  <si>
    <t>片山</t>
  </si>
  <si>
    <t>A05</t>
  </si>
  <si>
    <t>A06</t>
  </si>
  <si>
    <t>河村</t>
  </si>
  <si>
    <t>愛荘町</t>
  </si>
  <si>
    <t>A07</t>
  </si>
  <si>
    <t>A08</t>
  </si>
  <si>
    <t>住田</t>
  </si>
  <si>
    <t>A09</t>
  </si>
  <si>
    <t>A10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</si>
  <si>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</si>
  <si>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</si>
  <si>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</si>
  <si>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</si>
  <si>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</si>
  <si>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</si>
  <si>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</si>
  <si>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</si>
  <si>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</si>
  <si>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</si>
  <si>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</si>
  <si>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</si>
  <si>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</si>
  <si>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</si>
  <si>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</si>
  <si>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</si>
  <si>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</si>
  <si>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</si>
  <si>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</si>
  <si>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</si>
  <si>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</si>
  <si>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</si>
  <si>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</si>
  <si>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</si>
  <si>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</si>
  <si>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</si>
  <si>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</si>
  <si>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</si>
  <si>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</si>
  <si>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</si>
  <si>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</si>
  <si>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</si>
  <si>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</si>
  <si>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</si>
  <si>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</si>
  <si>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</si>
  <si>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</si>
  <si>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</si>
  <si>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</si>
  <si>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</si>
  <si>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</si>
  <si>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</si>
  <si>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</si>
  <si>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</si>
  <si>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</si>
  <si>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</si>
  <si>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</si>
  <si>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</si>
  <si>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美敬</t>
  </si>
  <si>
    <t>g52</t>
  </si>
  <si>
    <t>倉本</t>
  </si>
  <si>
    <t>亮太</t>
  </si>
  <si>
    <t>川上</t>
  </si>
  <si>
    <t>悠作</t>
  </si>
  <si>
    <t>M48</t>
  </si>
  <si>
    <t>村田</t>
  </si>
  <si>
    <t>朋子</t>
  </si>
  <si>
    <t>好真</t>
  </si>
  <si>
    <t>佐々木</t>
  </si>
  <si>
    <t>金武</t>
  </si>
  <si>
    <t>岐阜県</t>
  </si>
  <si>
    <t>佐合</t>
  </si>
  <si>
    <t>K31</t>
  </si>
  <si>
    <t>友政</t>
  </si>
  <si>
    <t>八木　篤司</t>
  </si>
  <si>
    <t xml:space="preserve"> 望</t>
  </si>
  <si>
    <t xml:space="preserve">辻 </t>
  </si>
  <si>
    <t xml:space="preserve"> 聡</t>
  </si>
  <si>
    <t xml:space="preserve"> 都</t>
  </si>
  <si>
    <t xml:space="preserve">森 </t>
  </si>
  <si>
    <t>代表：牛尾　紳之介</t>
  </si>
  <si>
    <t>法人会員</t>
  </si>
  <si>
    <t>井澤　</t>
  </si>
  <si>
    <t>匡志</t>
  </si>
  <si>
    <t>C57</t>
  </si>
  <si>
    <t>井澤　匡志</t>
  </si>
  <si>
    <t>文彦</t>
  </si>
  <si>
    <t>C55</t>
  </si>
  <si>
    <t>石田文彦</t>
  </si>
  <si>
    <t xml:space="preserve"> 拓</t>
  </si>
  <si>
    <t>香芝市</t>
  </si>
  <si>
    <t>澤田</t>
  </si>
  <si>
    <t>啓一</t>
  </si>
  <si>
    <t>C56</t>
  </si>
  <si>
    <t>西岡</t>
  </si>
  <si>
    <t>庸介</t>
  </si>
  <si>
    <t>相楽郡</t>
  </si>
  <si>
    <t>吉岡　京子</t>
  </si>
  <si>
    <t>津田</t>
  </si>
  <si>
    <t>原樹</t>
  </si>
  <si>
    <t>大丸</t>
  </si>
  <si>
    <t>和輝</t>
  </si>
  <si>
    <t>脇野</t>
  </si>
  <si>
    <t>佳邦</t>
  </si>
  <si>
    <t>森本進太郎</t>
  </si>
  <si>
    <t>小路</t>
  </si>
  <si>
    <t>小路 貴</t>
  </si>
  <si>
    <t>伸子</t>
  </si>
  <si>
    <t>恵亮</t>
  </si>
  <si>
    <t>g02</t>
  </si>
  <si>
    <t>洋史</t>
  </si>
  <si>
    <t>兵庫県</t>
  </si>
  <si>
    <t>岩本</t>
  </si>
  <si>
    <t xml:space="preserve"> 龍</t>
  </si>
  <si>
    <t>岸本</t>
  </si>
  <si>
    <t>貴大</t>
  </si>
  <si>
    <t>松岡</t>
  </si>
  <si>
    <t xml:space="preserve"> 準</t>
  </si>
  <si>
    <t>京都府</t>
  </si>
  <si>
    <t>宮本</t>
  </si>
  <si>
    <t>悠佑</t>
  </si>
  <si>
    <t xml:space="preserve"> 卓</t>
  </si>
  <si>
    <t>吉野</t>
  </si>
  <si>
    <t>淳也</t>
  </si>
  <si>
    <t xml:space="preserve"> 恵</t>
  </si>
  <si>
    <t>山下</t>
  </si>
  <si>
    <t>莉紗</t>
  </si>
  <si>
    <t>g51</t>
  </si>
  <si>
    <t>梅森</t>
  </si>
  <si>
    <t>恵太</t>
  </si>
  <si>
    <t>g53</t>
  </si>
  <si>
    <t>中山</t>
  </si>
  <si>
    <t>幸典</t>
  </si>
  <si>
    <t>グリフィンズ</t>
  </si>
  <si>
    <t>川並和之</t>
  </si>
  <si>
    <t>東近江市民</t>
  </si>
  <si>
    <t>東近江市民率</t>
  </si>
  <si>
    <t>健治</t>
  </si>
  <si>
    <t>川上</t>
  </si>
  <si>
    <t>政治</t>
  </si>
  <si>
    <t>K32</t>
  </si>
  <si>
    <t>宮村</t>
  </si>
  <si>
    <t>知宏</t>
  </si>
  <si>
    <t>K33</t>
  </si>
  <si>
    <t>小澤</t>
  </si>
  <si>
    <t>藤信</t>
  </si>
  <si>
    <t>K34</t>
  </si>
  <si>
    <t>岡本</t>
  </si>
  <si>
    <t>大樹</t>
  </si>
  <si>
    <t>K35</t>
  </si>
  <si>
    <t>池尻</t>
  </si>
  <si>
    <t>陽香</t>
  </si>
  <si>
    <t>K36</t>
  </si>
  <si>
    <t>姫欧</t>
  </si>
  <si>
    <t>K37</t>
  </si>
  <si>
    <t xml:space="preserve">南 </t>
  </si>
  <si>
    <t>塩田浩三</t>
  </si>
  <si>
    <t>tanochu03@s.email.ne.jp</t>
  </si>
  <si>
    <t>東近江市民</t>
  </si>
  <si>
    <t>東近江市民率</t>
  </si>
  <si>
    <t>A01</t>
  </si>
  <si>
    <t>塩田</t>
  </si>
  <si>
    <t>浩三</t>
  </si>
  <si>
    <t>昌登</t>
  </si>
  <si>
    <t>勝治</t>
  </si>
  <si>
    <t>光紀</t>
  </si>
  <si>
    <t>濱邊</t>
  </si>
  <si>
    <t>皓彦</t>
  </si>
  <si>
    <t>能裕</t>
  </si>
  <si>
    <t>友二</t>
  </si>
  <si>
    <t>安司</t>
  </si>
  <si>
    <t>栄治</t>
  </si>
  <si>
    <t>me-me-yagirock@siren.ocn.ne.jp</t>
  </si>
  <si>
    <t>ぼんズ</t>
  </si>
  <si>
    <t>ぼんズ</t>
  </si>
  <si>
    <t>B01</t>
  </si>
  <si>
    <t>ぼんズ</t>
  </si>
  <si>
    <t>ぼんズ</t>
  </si>
  <si>
    <t>B02</t>
  </si>
  <si>
    <t>ぼんズ</t>
  </si>
  <si>
    <t>ぼんズ</t>
  </si>
  <si>
    <t>ぼんズ</t>
  </si>
  <si>
    <t>ぼんズ</t>
  </si>
  <si>
    <t>ぼんズ</t>
  </si>
  <si>
    <t>ぼんズ</t>
  </si>
  <si>
    <t>ぼんズ</t>
  </si>
  <si>
    <t>Ｊｒ</t>
  </si>
  <si>
    <t>ぼんズ</t>
  </si>
  <si>
    <t>ぼんズ</t>
  </si>
  <si>
    <t>ぼんズ</t>
  </si>
  <si>
    <t>ぼんズ</t>
  </si>
  <si>
    <t>ぼんズ</t>
  </si>
  <si>
    <t>東近江市民</t>
  </si>
  <si>
    <t>東近江市民率</t>
  </si>
  <si>
    <t>京セラTC</t>
  </si>
  <si>
    <t>京セラTC</t>
  </si>
  <si>
    <t>橘　</t>
  </si>
  <si>
    <t>C44</t>
  </si>
  <si>
    <t>C49</t>
  </si>
  <si>
    <t>京セラ</t>
  </si>
  <si>
    <t>C52</t>
  </si>
  <si>
    <t>京セラ</t>
  </si>
  <si>
    <t>京セラ</t>
  </si>
  <si>
    <t>京セラ</t>
  </si>
  <si>
    <t>京セラ</t>
  </si>
  <si>
    <t>京セラ</t>
  </si>
  <si>
    <t>vwkt57422@nike.eonet.ne.jp</t>
  </si>
  <si>
    <t>F01</t>
  </si>
  <si>
    <t>フレンズ</t>
  </si>
  <si>
    <t>Jr</t>
  </si>
  <si>
    <t>F01</t>
  </si>
  <si>
    <t>フレンズ</t>
  </si>
  <si>
    <t>フレンズ</t>
  </si>
  <si>
    <t>フレンズ</t>
  </si>
  <si>
    <t>F10</t>
  </si>
  <si>
    <t>F11</t>
  </si>
  <si>
    <t>F13</t>
  </si>
  <si>
    <t>F15</t>
  </si>
  <si>
    <t>フレンズ</t>
  </si>
  <si>
    <t>F17</t>
  </si>
  <si>
    <t>フレンズ</t>
  </si>
  <si>
    <t>フレンズ</t>
  </si>
  <si>
    <t>男</t>
  </si>
  <si>
    <t>F18</t>
  </si>
  <si>
    <t>F19</t>
  </si>
  <si>
    <t>F20</t>
  </si>
  <si>
    <t>F21</t>
  </si>
  <si>
    <t>F22</t>
  </si>
  <si>
    <t>F23</t>
  </si>
  <si>
    <t>F24</t>
  </si>
  <si>
    <t>ひとみ</t>
  </si>
  <si>
    <t>フレンズ</t>
  </si>
  <si>
    <t>Jr</t>
  </si>
  <si>
    <t>フレンズ</t>
  </si>
  <si>
    <t>F29</t>
  </si>
  <si>
    <t>F30</t>
  </si>
  <si>
    <t>フレンズ</t>
  </si>
  <si>
    <t>at2002take@yahoo.co.jp</t>
  </si>
  <si>
    <t>g01</t>
  </si>
  <si>
    <t>グリフィンズ</t>
  </si>
  <si>
    <t>寿憲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</si>
  <si>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</si>
  <si>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</si>
  <si>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</si>
  <si>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</si>
  <si>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</si>
  <si>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</si>
  <si>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</si>
  <si>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</si>
  <si>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</si>
  <si>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</si>
  <si>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</si>
  <si>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</si>
  <si>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</si>
  <si>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</si>
  <si>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</si>
  <si>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</si>
  <si>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一般Ｊｒ</t>
  </si>
  <si>
    <t>b10</t>
  </si>
  <si>
    <t>k26</t>
  </si>
  <si>
    <t>m07</t>
  </si>
  <si>
    <t>f20</t>
  </si>
  <si>
    <t>杉山</t>
  </si>
  <si>
    <t>村田コート　8：45までに本部に出席を届ける</t>
  </si>
  <si>
    <t>ここに</t>
  </si>
  <si>
    <t>親子の部</t>
  </si>
  <si>
    <t>初心者の部</t>
  </si>
  <si>
    <t>t10</t>
  </si>
  <si>
    <t>石内</t>
  </si>
  <si>
    <t>y06</t>
  </si>
  <si>
    <t>奥野</t>
  </si>
  <si>
    <t>g15</t>
  </si>
  <si>
    <t>u29</t>
  </si>
  <si>
    <t>薮内</t>
  </si>
  <si>
    <t>菊井</t>
  </si>
  <si>
    <t>リーグ１１</t>
  </si>
  <si>
    <t>k03</t>
  </si>
  <si>
    <t>g06</t>
  </si>
  <si>
    <t>b03</t>
  </si>
  <si>
    <t>g32</t>
  </si>
  <si>
    <t>岡田」</t>
  </si>
  <si>
    <t>u13</t>
  </si>
  <si>
    <t>m10</t>
  </si>
  <si>
    <t>m20</t>
  </si>
  <si>
    <t>f15</t>
  </si>
  <si>
    <t>m03</t>
  </si>
  <si>
    <t>t01</t>
  </si>
  <si>
    <t>t08</t>
  </si>
  <si>
    <t>t04</t>
  </si>
  <si>
    <t>国村</t>
  </si>
  <si>
    <t>k20</t>
  </si>
  <si>
    <t>k40</t>
  </si>
  <si>
    <t>f06</t>
  </si>
  <si>
    <t>f30</t>
  </si>
  <si>
    <t>f12</t>
  </si>
  <si>
    <t>f19</t>
  </si>
  <si>
    <t>y12</t>
  </si>
  <si>
    <t>u39</t>
  </si>
  <si>
    <t>斉田</t>
  </si>
  <si>
    <t>u05</t>
  </si>
  <si>
    <t>b01</t>
  </si>
  <si>
    <t>小林</t>
  </si>
  <si>
    <t>y07</t>
  </si>
  <si>
    <t>y08</t>
  </si>
  <si>
    <t>y05</t>
  </si>
  <si>
    <t>y02</t>
  </si>
  <si>
    <t>y03</t>
  </si>
  <si>
    <t>y01</t>
  </si>
  <si>
    <t>t14</t>
  </si>
  <si>
    <t>T13</t>
  </si>
  <si>
    <t>T14</t>
  </si>
  <si>
    <t>T15</t>
  </si>
  <si>
    <t>t</t>
  </si>
  <si>
    <t>片桐</t>
  </si>
  <si>
    <t>t02</t>
  </si>
  <si>
    <t>t06</t>
  </si>
  <si>
    <t>t13</t>
  </si>
  <si>
    <t>姫井</t>
  </si>
  <si>
    <t>u25</t>
  </si>
  <si>
    <t>f25</t>
  </si>
  <si>
    <t>f18</t>
  </si>
  <si>
    <t>f23</t>
  </si>
  <si>
    <t>三原</t>
  </si>
  <si>
    <t>平居</t>
  </si>
  <si>
    <t>m43</t>
  </si>
  <si>
    <t>盛山</t>
  </si>
  <si>
    <t>西山</t>
  </si>
  <si>
    <t>杉原</t>
  </si>
  <si>
    <t>⑧</t>
  </si>
  <si>
    <r>
      <t>↓ひばり公園　ドームA・Ｂ　8：45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</si>
  <si>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ドームA・Ｂ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</si>
  <si>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r>
      <t>↓ひばり公園　外Ａ・Ｂ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</si>
  <si>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r>
      <t>↓ひばり公園　外Ｃ・Ｄ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</si>
  <si>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r>
      <t>↓</t>
    </r>
    <r>
      <rPr>
        <b/>
        <sz val="11"/>
        <color indexed="10"/>
        <rFont val="ＭＳ Ｐゴシック"/>
        <family val="3"/>
      </rPr>
      <t>すこやかの杜</t>
    </r>
    <r>
      <rPr>
        <b/>
        <sz val="11"/>
        <color indexed="8"/>
        <rFont val="ＭＳ Ｐゴシック"/>
        <family val="3"/>
      </rPr>
      <t>　Ａ・Ｂ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</si>
  <si>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t>３位トーナメント</t>
  </si>
  <si>
    <t>↓ひばり公園　ドームA・Ｂ　８：４５までに本部に出席を届ける</t>
  </si>
  <si>
    <t>８ゲームマッチ（８－８タイブレーク）ノーアド方式</t>
  </si>
  <si>
    <r>
      <t>予選：1セットマッチ（６－６タイブレーク）ノーアド　</t>
    </r>
    <r>
      <rPr>
        <b/>
        <sz val="11"/>
        <color indexed="10"/>
        <rFont val="ＭＳ Ｐゴシック"/>
        <family val="3"/>
      </rPr>
      <t>順位トーナメント：８ゲームマッチ（８－８タイブレーク）ノーアド方式</t>
    </r>
  </si>
  <si>
    <t>順位決定方法　①完了試合②勝数　③直接対決　④取得ゲーム率（取得ゲーム数/全ゲーム数）</t>
  </si>
  <si>
    <t>k42</t>
  </si>
  <si>
    <t>m24</t>
  </si>
  <si>
    <t>⑥</t>
  </si>
  <si>
    <t>ＷＯ</t>
  </si>
  <si>
    <t>ＷＯ</t>
  </si>
  <si>
    <t>ＮＳ</t>
  </si>
  <si>
    <t>⑦</t>
  </si>
  <si>
    <t>⑧</t>
  </si>
  <si>
    <t>k18</t>
  </si>
  <si>
    <t>ＮＳ</t>
  </si>
  <si>
    <t>野上</t>
  </si>
  <si>
    <t>ＮＳ</t>
  </si>
  <si>
    <t>うさかめ</t>
  </si>
  <si>
    <t>y10</t>
  </si>
  <si>
    <t>k31</t>
  </si>
  <si>
    <t>⑦</t>
  </si>
  <si>
    <t>⑥</t>
  </si>
  <si>
    <t>由利</t>
  </si>
  <si>
    <t>⑥</t>
  </si>
  <si>
    <t>岩崎</t>
  </si>
  <si>
    <t>２位トーナメント</t>
  </si>
  <si>
    <t>速水</t>
  </si>
  <si>
    <t>u35</t>
  </si>
  <si>
    <t>k41</t>
  </si>
  <si>
    <t>⑥</t>
  </si>
  <si>
    <t>t09</t>
  </si>
  <si>
    <t>Bye</t>
  </si>
  <si>
    <t>ここに</t>
  </si>
  <si>
    <t>⑥</t>
  </si>
  <si>
    <t>b16</t>
  </si>
  <si>
    <t>u41</t>
  </si>
  <si>
    <t>g49</t>
  </si>
  <si>
    <t>u37</t>
  </si>
  <si>
    <t>t07</t>
  </si>
  <si>
    <t>廣部</t>
  </si>
  <si>
    <t>三原</t>
  </si>
  <si>
    <t>小路</t>
  </si>
  <si>
    <t>８－３</t>
  </si>
  <si>
    <t>８－２</t>
  </si>
  <si>
    <t>８－１</t>
  </si>
  <si>
    <t>８－６</t>
  </si>
  <si>
    <t>９－７</t>
  </si>
  <si>
    <t>８－４</t>
  </si>
  <si>
    <t>８－３</t>
  </si>
  <si>
    <t>８－３</t>
  </si>
  <si>
    <t>９－７</t>
  </si>
  <si>
    <t>８－３</t>
  </si>
  <si>
    <t>８－６</t>
  </si>
  <si>
    <t>８－４</t>
  </si>
  <si>
    <t>８－１</t>
  </si>
  <si>
    <t>第１２回重森スポーツ杯ミックス　２０１６．９．４</t>
  </si>
  <si>
    <t>b11</t>
  </si>
  <si>
    <t>⑧</t>
  </si>
  <si>
    <t>⑨</t>
  </si>
  <si>
    <t>k22</t>
  </si>
  <si>
    <t>８－６</t>
  </si>
  <si>
    <t>t10</t>
  </si>
  <si>
    <t>⑧</t>
  </si>
  <si>
    <t>ここに</t>
  </si>
  <si>
    <t>⑧</t>
  </si>
  <si>
    <t>⑨</t>
  </si>
  <si>
    <t>8-2</t>
  </si>
  <si>
    <t>8-6</t>
  </si>
  <si>
    <t>藤井・岡田</t>
  </si>
  <si>
    <t>金谷・岩崎</t>
  </si>
  <si>
    <t>8-6</t>
  </si>
  <si>
    <t>8-1</t>
  </si>
  <si>
    <t>9-7</t>
  </si>
  <si>
    <t>9-7 8-5　</t>
  </si>
  <si>
    <t>一般の部　1位Ｔ優勝　川並和之・田中和枝（Ｋテニスカレッジ）　　準優勝　井ノ口幹也・山本あづさ（グリフィンズ）</t>
  </si>
  <si>
    <t>2位Ｔ　優勝　木村・北川（一般・ＴＤＣ）　　　　　　　　　　　　　　　　　　準優勝　国村・前川（一般・ＴＤＣ）</t>
  </si>
  <si>
    <t>3位Ｔ　優勝　平居・杉山（一般・村田八日市）</t>
  </si>
  <si>
    <t>［歴代優勝・準優勝チ－ム］</t>
  </si>
  <si>
    <t>木沢・甲斐</t>
  </si>
  <si>
    <t>川並・田中</t>
  </si>
  <si>
    <t>植松・仙波</t>
  </si>
  <si>
    <t>藤井・谷</t>
  </si>
  <si>
    <t>山本・仙波</t>
  </si>
  <si>
    <t>高瀬・入江</t>
  </si>
  <si>
    <t>山本・日比</t>
  </si>
  <si>
    <r>
      <t xml:space="preserve"> </t>
    </r>
    <r>
      <rPr>
        <b/>
        <sz val="9.5"/>
        <rFont val="ＭＳ ゴシック"/>
        <family val="3"/>
      </rPr>
      <t xml:space="preserve">  　優　　　勝</t>
    </r>
  </si>
  <si>
    <r>
      <t xml:space="preserve"> </t>
    </r>
    <r>
      <rPr>
        <b/>
        <sz val="9.5"/>
        <rFont val="ＭＳ ゴシック"/>
        <family val="3"/>
      </rPr>
      <t xml:space="preserve">     準　優　勝</t>
    </r>
  </si>
  <si>
    <t>八日市市</t>
  </si>
  <si>
    <r>
      <t xml:space="preserve"> </t>
    </r>
    <r>
      <rPr>
        <b/>
        <sz val="9.5"/>
        <rFont val="ＭＳ ゴシック"/>
        <family val="3"/>
      </rPr>
      <t xml:space="preserve">  １９８８年 第１回</t>
    </r>
  </si>
  <si>
    <t>佐藤・谷田</t>
  </si>
  <si>
    <t>西村・和田</t>
  </si>
  <si>
    <r>
      <t xml:space="preserve"> </t>
    </r>
    <r>
      <rPr>
        <b/>
        <sz val="9.5"/>
        <rFont val="ＭＳ ゴシック"/>
        <family val="3"/>
      </rPr>
      <t xml:space="preserve">  １９８９年 第２回</t>
    </r>
  </si>
  <si>
    <t>川並・川並</t>
  </si>
  <si>
    <r>
      <t xml:space="preserve"> </t>
    </r>
    <r>
      <rPr>
        <b/>
        <sz val="9.5"/>
        <rFont val="ＭＳ ゴシック"/>
        <family val="3"/>
      </rPr>
      <t xml:space="preserve">  １９９０年 第３回</t>
    </r>
  </si>
  <si>
    <t>宇野・大谷</t>
  </si>
  <si>
    <r>
      <t xml:space="preserve"> </t>
    </r>
    <r>
      <rPr>
        <b/>
        <sz val="9.5"/>
        <rFont val="ＭＳ ゴシック"/>
        <family val="3"/>
      </rPr>
      <t xml:space="preserve">  １９９１年 第４回</t>
    </r>
  </si>
  <si>
    <t>佐藤・岡本</t>
  </si>
  <si>
    <t>高山・初古</t>
  </si>
  <si>
    <r>
      <t xml:space="preserve"> </t>
    </r>
    <r>
      <rPr>
        <b/>
        <sz val="9.5"/>
        <rFont val="ＭＳ ゴシック"/>
        <family val="3"/>
      </rPr>
      <t xml:space="preserve">  １９９２年 第５回</t>
    </r>
  </si>
  <si>
    <t>青井・和田</t>
  </si>
  <si>
    <r>
      <t xml:space="preserve"> </t>
    </r>
    <r>
      <rPr>
        <b/>
        <sz val="9.5"/>
        <rFont val="ＭＳ ゴシック"/>
        <family val="3"/>
      </rPr>
      <t xml:space="preserve">  １９９３年 第６回</t>
    </r>
  </si>
  <si>
    <t>本持・ 辻</t>
  </si>
  <si>
    <t>広瀬・広瀬</t>
  </si>
  <si>
    <r>
      <t xml:space="preserve"> </t>
    </r>
    <r>
      <rPr>
        <b/>
        <sz val="9.5"/>
        <rFont val="ＭＳ ゴシック"/>
        <family val="3"/>
      </rPr>
      <t xml:space="preserve">  １９９４年 第７回</t>
    </r>
  </si>
  <si>
    <t>川上・重田</t>
  </si>
  <si>
    <t>青井・青井</t>
  </si>
  <si>
    <r>
      <t xml:space="preserve"> </t>
    </r>
    <r>
      <rPr>
        <b/>
        <sz val="9.5"/>
        <rFont val="ＭＳ ゴシック"/>
        <family val="3"/>
      </rPr>
      <t xml:space="preserve">  １９９５年 第８回</t>
    </r>
  </si>
  <si>
    <t>長谷出・長谷出</t>
  </si>
  <si>
    <r>
      <t xml:space="preserve"> </t>
    </r>
    <r>
      <rPr>
        <b/>
        <sz val="9.5"/>
        <rFont val="ＭＳ ゴシック"/>
        <family val="3"/>
      </rPr>
      <t xml:space="preserve">  １９９６年 第９回</t>
    </r>
  </si>
  <si>
    <t>川並・森谷</t>
  </si>
  <si>
    <t>松本・宇野</t>
  </si>
  <si>
    <r>
      <t xml:space="preserve"> </t>
    </r>
    <r>
      <rPr>
        <b/>
        <sz val="9.5"/>
        <rFont val="ＭＳ ゴシック"/>
        <family val="3"/>
      </rPr>
      <t xml:space="preserve">  １９９７年 第10回</t>
    </r>
  </si>
  <si>
    <t>親子の部　優勝　平塚・平塚（ぼんズ）　　　　　　　　　　　　　　　　　　　準優勝　上村・上村（Ｋテニスカレッジ）</t>
  </si>
  <si>
    <t>初心者の部　草野・石内（一般・ＴＤＣ）　　　　　　　　　　　　　　　　　　　　　　準優勝　菊井・薮内（一般）</t>
  </si>
  <si>
    <t>1位Ｔ入賞者　4位金谷・岩崎　優勝　田中・川並　　準優勝　井ノ口・山本　　　　　　3位　岡田・藤井</t>
  </si>
  <si>
    <t>8-4</t>
  </si>
  <si>
    <t>8-2</t>
  </si>
  <si>
    <t>8-2  8-5</t>
  </si>
  <si>
    <t>8-6</t>
  </si>
  <si>
    <t>川上英二・今井順子
（村田八日市・うさかめ）</t>
  </si>
  <si>
    <t>森本進太郎・松井美和子
（フレンズ）</t>
  </si>
  <si>
    <t>岡本大樹・福島麻公　　　　　　（グリフィンズ）</t>
  </si>
  <si>
    <t>山口真彦・浅田亜佑子　　　　　（Kテニスカレッジ）</t>
  </si>
  <si>
    <t>川上英二・今井順子
（村田八日市・ぼんズ）</t>
  </si>
  <si>
    <t>坪田真嘉・松山　遙
（Kテニスカレッジ）</t>
  </si>
  <si>
    <t>北村健・永松貴子
（グリフィンズ・Ｋテニス）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</si>
</sst>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#&quot;位&quot;"/>
    <numFmt numFmtId="180" formatCode="0&quot;勝&quot;"/>
    <numFmt numFmtId="181" formatCode="0.000"/>
    <numFmt numFmtId="182" formatCode="0&quot;敗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&quot;人&quot;"/>
    <numFmt numFmtId="188" formatCode="0_);[Red]\(0\)"/>
    <numFmt numFmtId="189" formatCode="0&quot;位&quot;"/>
    <numFmt numFmtId="190" formatCode="yyyy/m/d;@"/>
    <numFmt numFmtId="191" formatCode="0&quot;名&quot;"/>
    <numFmt numFmtId="192" formatCode="0&quot;円&quot;"/>
  </numFmts>
  <fonts count="51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8"/>
      <name val="Arial"/>
      <family val="2"/>
    </font>
    <font>
      <b/>
      <sz val="10"/>
      <color indexed="10"/>
      <name val="ＭＳ Ｐゴシック"/>
      <family val="3"/>
    </font>
    <font>
      <b/>
      <sz val="10"/>
      <color indexed="17"/>
      <name val="ＭＳ Ｐゴシック"/>
      <family val="3"/>
    </font>
    <font>
      <b/>
      <sz val="9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9"/>
      <name val="ＭＳ ゴシック"/>
      <family val="3"/>
    </font>
    <font>
      <sz val="9.5"/>
      <name val="Century"/>
      <family val="1"/>
    </font>
    <font>
      <b/>
      <sz val="9.5"/>
      <name val="ＭＳ ゴシック"/>
      <family val="3"/>
    </font>
    <font>
      <b/>
      <sz val="11"/>
      <name val="ＭＳ Ｐ明朝"/>
      <family val="1"/>
    </font>
    <font>
      <sz val="9.5"/>
      <name val="ＭＳ 明朝"/>
      <family val="1"/>
    </font>
    <font>
      <b/>
      <sz val="9"/>
      <name val="ＭＳ ゴシック"/>
      <family val="3"/>
    </font>
    <font>
      <b/>
      <sz val="9"/>
      <color indexed="8"/>
      <name val="ＭＳ ゴシック"/>
      <family val="3"/>
    </font>
    <font>
      <b/>
      <sz val="9.5"/>
      <color indexed="8"/>
      <name val="ＭＳ ゴシック"/>
      <family val="3"/>
    </font>
    <font>
      <b/>
      <sz val="9"/>
      <color indexed="10"/>
      <name val="ＭＳ ゴシック"/>
      <family val="3"/>
    </font>
    <font>
      <b/>
      <sz val="9.5"/>
      <color indexed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/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thick">
        <color indexed="8"/>
      </left>
      <right style="thick">
        <color indexed="8"/>
      </right>
      <top style="thick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 applyProtection="0">
      <alignment vertical="center"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6" fontId="0" fillId="0" borderId="0" applyProtection="0">
      <alignment vertical="center"/>
    </xf>
    <xf numFmtId="0" fontId="28" fillId="7" borderId="4" applyNumberFormat="0" applyAlignment="0" applyProtection="0"/>
    <xf numFmtId="0" fontId="0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717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7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4" fillId="0" borderId="19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20" xfId="0" applyNumberFormat="1" applyFont="1" applyFill="1" applyBorder="1" applyAlignment="1" applyProtection="1">
      <alignment vertical="center" shrinkToFit="1"/>
      <protection locked="0"/>
    </xf>
    <xf numFmtId="0" fontId="4" fillId="0" borderId="14" xfId="0" applyNumberFormat="1" applyFont="1" applyFill="1" applyBorder="1" applyAlignment="1" applyProtection="1">
      <alignment vertical="center" shrinkToFit="1"/>
      <protection locked="0"/>
    </xf>
    <xf numFmtId="0" fontId="4" fillId="0" borderId="22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vertical="center" shrinkToFit="1"/>
    </xf>
    <xf numFmtId="0" fontId="4" fillId="0" borderId="23" xfId="0" applyNumberFormat="1" applyFont="1" applyFill="1" applyBorder="1" applyAlignment="1" applyProtection="1">
      <alignment vertical="center" shrinkToFit="1"/>
      <protection locked="0"/>
    </xf>
    <xf numFmtId="0" fontId="4" fillId="0" borderId="21" xfId="0" applyNumberFormat="1" applyFont="1" applyFill="1" applyBorder="1" applyAlignment="1">
      <alignment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 applyProtection="1">
      <alignment vertical="center" shrinkToFit="1"/>
      <protection locked="0"/>
    </xf>
    <xf numFmtId="0" fontId="4" fillId="0" borderId="24" xfId="0" applyNumberFormat="1" applyFont="1" applyFill="1" applyBorder="1" applyAlignment="1">
      <alignment vertical="center" shrinkToFit="1"/>
    </xf>
    <xf numFmtId="2" fontId="4" fillId="0" borderId="24" xfId="0" applyNumberFormat="1" applyFont="1" applyFill="1" applyBorder="1" applyAlignment="1">
      <alignment horizontal="center" vertical="center" shrinkToFit="1"/>
    </xf>
    <xf numFmtId="179" fontId="4" fillId="0" borderId="24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4" fillId="0" borderId="19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NumberFormat="1" applyFont="1" applyFill="1" applyBorder="1" applyAlignment="1">
      <alignment vertical="center" shrinkToFit="1"/>
    </xf>
    <xf numFmtId="2" fontId="4" fillId="0" borderId="25" xfId="0" applyNumberFormat="1" applyFont="1" applyFill="1" applyBorder="1" applyAlignment="1">
      <alignment vertical="center" shrinkToFit="1"/>
    </xf>
    <xf numFmtId="0" fontId="0" fillId="0" borderId="26" xfId="0" applyNumberFormat="1" applyFont="1" applyFill="1" applyBorder="1" applyAlignment="1">
      <alignment vertical="center" shrinkToFit="1"/>
    </xf>
    <xf numFmtId="0" fontId="0" fillId="0" borderId="27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20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vertical="center" shrinkToFit="1"/>
    </xf>
    <xf numFmtId="0" fontId="0" fillId="0" borderId="0" xfId="69" applyNumberFormat="1" applyFont="1" applyFill="1" applyBorder="1" applyAlignment="1">
      <alignment/>
    </xf>
    <xf numFmtId="0" fontId="11" fillId="0" borderId="0" xfId="76" applyNumberFormat="1" applyFont="1" applyFill="1" applyBorder="1" applyAlignment="1">
      <alignment vertical="center"/>
    </xf>
    <xf numFmtId="0" fontId="4" fillId="0" borderId="0" xfId="76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0" xfId="69" applyNumberFormat="1" applyFont="1" applyFill="1" applyBorder="1" applyAlignment="1">
      <alignment vertical="center"/>
    </xf>
    <xf numFmtId="0" fontId="4" fillId="0" borderId="0" xfId="76" applyNumberFormat="1" applyFont="1" applyFill="1" applyBorder="1" applyAlignment="1">
      <alignment horizontal="left" vertical="center"/>
    </xf>
    <xf numFmtId="0" fontId="6" fillId="0" borderId="0" xfId="69" applyNumberFormat="1" applyFont="1" applyFill="1" applyBorder="1" applyAlignment="1">
      <alignment vertical="center"/>
    </xf>
    <xf numFmtId="0" fontId="6" fillId="0" borderId="0" xfId="76" applyNumberFormat="1" applyFont="1" applyFill="1" applyBorder="1" applyAlignment="1">
      <alignment vertical="center"/>
    </xf>
    <xf numFmtId="0" fontId="6" fillId="0" borderId="0" xfId="76" applyNumberFormat="1" applyFont="1" applyFill="1" applyBorder="1" applyAlignment="1">
      <alignment horizontal="left" vertical="center"/>
    </xf>
    <xf numFmtId="0" fontId="11" fillId="0" borderId="0" xfId="76" applyNumberFormat="1" applyFont="1" applyFill="1" applyAlignment="1">
      <alignment vertical="center"/>
    </xf>
    <xf numFmtId="0" fontId="9" fillId="0" borderId="0" xfId="76" applyNumberFormat="1" applyFont="1" applyFill="1" applyBorder="1" applyAlignment="1">
      <alignment vertical="center"/>
    </xf>
    <xf numFmtId="0" fontId="11" fillId="0" borderId="0" xfId="78" applyNumberFormat="1" applyFont="1" applyFill="1" applyBorder="1" applyAlignment="1">
      <alignment/>
    </xf>
    <xf numFmtId="0" fontId="11" fillId="0" borderId="0" xfId="76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69" applyNumberFormat="1" applyFont="1" applyFill="1" applyBorder="1" applyAlignment="1">
      <alignment horizontal="right" vertical="center"/>
    </xf>
    <xf numFmtId="0" fontId="4" fillId="0" borderId="0" xfId="76" applyNumberFormat="1" applyFont="1" applyFill="1" applyBorder="1" applyAlignment="1">
      <alignment horizontal="right" vertical="center"/>
    </xf>
    <xf numFmtId="0" fontId="9" fillId="0" borderId="0" xfId="76" applyNumberFormat="1" applyFont="1" applyFill="1" applyBorder="1" applyAlignment="1">
      <alignment horizontal="right" vertical="center"/>
    </xf>
    <xf numFmtId="0" fontId="11" fillId="0" borderId="0" xfId="75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11" fillId="0" borderId="0" xfId="68" applyFont="1" applyBorder="1" applyAlignment="1">
      <alignment horizontal="center" vertical="center"/>
    </xf>
    <xf numFmtId="0" fontId="4" fillId="0" borderId="0" xfId="68" applyFont="1" applyFill="1" applyBorder="1" applyAlignment="1">
      <alignment horizontal="left" vertical="center"/>
    </xf>
    <xf numFmtId="0" fontId="4" fillId="0" borderId="0" xfId="68" applyFont="1" applyBorder="1" applyAlignment="1">
      <alignment horizontal="left" vertical="center"/>
    </xf>
    <xf numFmtId="0" fontId="2" fillId="0" borderId="0" xfId="70" applyFont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6" fillId="0" borderId="0" xfId="68" applyFont="1" applyFill="1" applyBorder="1" applyAlignment="1">
      <alignment horizontal="left" vertical="center"/>
    </xf>
    <xf numFmtId="0" fontId="4" fillId="0" borderId="0" xfId="70" applyFont="1" applyBorder="1" applyAlignment="1">
      <alignment horizontal="left" vertical="center"/>
      <protection/>
    </xf>
    <xf numFmtId="2" fontId="4" fillId="0" borderId="29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68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68" applyFont="1" applyFill="1" applyBorder="1">
      <alignment vertical="center"/>
    </xf>
    <xf numFmtId="0" fontId="6" fillId="0" borderId="0" xfId="68" applyFont="1" applyBorder="1">
      <alignment vertical="center"/>
    </xf>
    <xf numFmtId="0" fontId="6" fillId="0" borderId="0" xfId="0" applyFont="1" applyAlignment="1">
      <alignment vertical="center"/>
    </xf>
    <xf numFmtId="0" fontId="4" fillId="0" borderId="0" xfId="70" applyNumberFormat="1" applyFont="1" applyFill="1" applyBorder="1" applyAlignment="1">
      <alignment horizontal="left"/>
      <protection/>
    </xf>
    <xf numFmtId="187" fontId="11" fillId="0" borderId="0" xfId="76" applyNumberFormat="1" applyFont="1" applyFill="1" applyBorder="1" applyAlignment="1">
      <alignment vertical="center"/>
    </xf>
    <xf numFmtId="10" fontId="11" fillId="0" borderId="0" xfId="76" applyNumberFormat="1" applyFont="1" applyFill="1" applyBorder="1" applyAlignment="1">
      <alignment vertical="center"/>
    </xf>
    <xf numFmtId="0" fontId="6" fillId="0" borderId="0" xfId="68" applyFont="1" applyFill="1" applyBorder="1">
      <alignment vertical="center"/>
    </xf>
    <xf numFmtId="0" fontId="11" fillId="0" borderId="0" xfId="75" applyFont="1" applyBorder="1">
      <alignment vertical="center"/>
    </xf>
    <xf numFmtId="0" fontId="6" fillId="0" borderId="0" xfId="70" applyNumberFormat="1" applyFont="1" applyFill="1" applyBorder="1" applyAlignment="1">
      <alignment horizontal="left"/>
      <protection/>
    </xf>
    <xf numFmtId="0" fontId="6" fillId="0" borderId="22" xfId="0" applyFont="1" applyBorder="1" applyAlignment="1">
      <alignment vertical="center" shrinkToFit="1"/>
    </xf>
    <xf numFmtId="0" fontId="1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69" applyNumberFormat="1" applyFont="1" applyFill="1" applyBorder="1" applyAlignment="1">
      <alignment/>
    </xf>
    <xf numFmtId="0" fontId="4" fillId="0" borderId="0" xfId="69" applyNumberFormat="1" applyFont="1" applyFill="1" applyBorder="1" applyAlignment="1">
      <alignment/>
    </xf>
    <xf numFmtId="0" fontId="11" fillId="0" borderId="0" xfId="69" applyNumberFormat="1" applyFont="1" applyFill="1" applyBorder="1" applyAlignment="1">
      <alignment vertical="center"/>
    </xf>
    <xf numFmtId="0" fontId="11" fillId="0" borderId="0" xfId="68" applyFont="1" applyFill="1" applyBorder="1" applyAlignment="1">
      <alignment horizontal="left" vertical="center"/>
    </xf>
    <xf numFmtId="0" fontId="11" fillId="0" borderId="0" xfId="68" applyFont="1" applyFill="1" applyBorder="1" applyAlignment="1">
      <alignment horizontal="center" vertical="center"/>
    </xf>
    <xf numFmtId="0" fontId="4" fillId="0" borderId="0" xfId="72" applyFont="1">
      <alignment vertical="center"/>
      <protection/>
    </xf>
    <xf numFmtId="0" fontId="4" fillId="0" borderId="0" xfId="72" applyNumberFormat="1" applyFont="1" applyFill="1" applyBorder="1" applyAlignment="1">
      <alignment/>
      <protection/>
    </xf>
    <xf numFmtId="0" fontId="4" fillId="0" borderId="0" xfId="76" applyNumberFormat="1" applyFont="1" applyFill="1" applyBorder="1" applyAlignment="1">
      <alignment horizontal="center" vertical="center"/>
    </xf>
    <xf numFmtId="0" fontId="4" fillId="0" borderId="0" xfId="76" applyNumberFormat="1" applyFont="1" applyFill="1" applyBorder="1" applyAlignment="1">
      <alignment horizontal="left" vertical="center" shrinkToFit="1"/>
    </xf>
    <xf numFmtId="0" fontId="6" fillId="0" borderId="0" xfId="76" applyNumberFormat="1" applyFont="1" applyFill="1" applyBorder="1" applyAlignment="1">
      <alignment horizontal="left" vertical="center" shrinkToFit="1"/>
    </xf>
    <xf numFmtId="0" fontId="11" fillId="0" borderId="0" xfId="76" applyNumberFormat="1" applyFont="1" applyFill="1" applyBorder="1" applyAlignment="1">
      <alignment horizontal="left" vertical="center" shrinkToFit="1"/>
    </xf>
    <xf numFmtId="0" fontId="11" fillId="0" borderId="0" xfId="79" applyFont="1" applyFill="1" applyBorder="1">
      <alignment vertical="center"/>
      <protection/>
    </xf>
    <xf numFmtId="0" fontId="11" fillId="0" borderId="0" xfId="79" applyFont="1" applyBorder="1">
      <alignment vertical="center"/>
      <protection/>
    </xf>
    <xf numFmtId="0" fontId="3" fillId="0" borderId="0" xfId="76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4" fillId="0" borderId="0" xfId="76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78" applyNumberFormat="1" applyFont="1" applyFill="1" applyBorder="1" applyAlignment="1">
      <alignment/>
    </xf>
    <xf numFmtId="188" fontId="4" fillId="0" borderId="0" xfId="76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72" applyFont="1" applyAlignment="1">
      <alignment horizontal="center" vertical="center"/>
      <protection/>
    </xf>
    <xf numFmtId="0" fontId="4" fillId="0" borderId="0" xfId="74" applyNumberFormat="1" applyFont="1" applyFill="1" applyBorder="1" applyAlignment="1">
      <alignment vertical="center"/>
      <protection/>
    </xf>
    <xf numFmtId="0" fontId="4" fillId="0" borderId="0" xfId="74" applyFont="1" applyFill="1" applyBorder="1">
      <alignment vertical="center"/>
      <protection/>
    </xf>
    <xf numFmtId="0" fontId="4" fillId="0" borderId="0" xfId="74" applyFont="1">
      <alignment vertical="center"/>
      <protection/>
    </xf>
    <xf numFmtId="0" fontId="2" fillId="0" borderId="0" xfId="76" applyNumberFormat="1" applyFont="1" applyFill="1" applyBorder="1" applyAlignment="1">
      <alignment horizontal="center" vertical="center"/>
    </xf>
    <xf numFmtId="0" fontId="13" fillId="0" borderId="0" xfId="63" applyNumberFormat="1" applyFont="1" applyFill="1" applyBorder="1" applyAlignment="1">
      <alignment horizontal="left"/>
      <protection/>
    </xf>
    <xf numFmtId="0" fontId="6" fillId="0" borderId="0" xfId="63" applyNumberFormat="1" applyFont="1" applyFill="1" applyBorder="1" applyAlignment="1">
      <alignment horizontal="left"/>
      <protection/>
    </xf>
    <xf numFmtId="0" fontId="4" fillId="0" borderId="0" xfId="63" applyFo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left"/>
      <protection/>
    </xf>
    <xf numFmtId="0" fontId="4" fillId="0" borderId="0" xfId="80" applyFont="1">
      <alignment vertical="center"/>
      <protection/>
    </xf>
    <xf numFmtId="0" fontId="36" fillId="0" borderId="0" xfId="0" applyFont="1" applyAlignment="1">
      <alignment vertical="center"/>
    </xf>
    <xf numFmtId="0" fontId="30" fillId="0" borderId="0" xfId="44" applyFont="1" applyAlignment="1">
      <alignment vertical="center"/>
    </xf>
    <xf numFmtId="0" fontId="35" fillId="0" borderId="0" xfId="76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72" applyNumberFormat="1" applyFont="1" applyFill="1" applyBorder="1" applyAlignment="1">
      <alignment/>
      <protection/>
    </xf>
    <xf numFmtId="0" fontId="11" fillId="0" borderId="0" xfId="0" applyFont="1" applyAlignment="1">
      <alignment horizontal="center" vertical="center"/>
    </xf>
    <xf numFmtId="0" fontId="11" fillId="0" borderId="0" xfId="76" applyNumberFormat="1" applyFont="1" applyFill="1" applyBorder="1" applyAlignment="1">
      <alignment horizontal="center" vertical="center"/>
    </xf>
    <xf numFmtId="10" fontId="11" fillId="0" borderId="0" xfId="76" applyNumberFormat="1" applyFont="1" applyFill="1" applyBorder="1" applyAlignment="1">
      <alignment horizontal="center" vertical="center"/>
    </xf>
    <xf numFmtId="0" fontId="9" fillId="0" borderId="0" xfId="76" applyNumberFormat="1" applyFont="1" applyFill="1" applyBorder="1" applyAlignment="1">
      <alignment horizontal="left" vertical="center"/>
    </xf>
    <xf numFmtId="0" fontId="11" fillId="0" borderId="0" xfId="76" applyNumberFormat="1" applyFont="1" applyFill="1" applyBorder="1" applyAlignment="1">
      <alignment horizontal="left" vertical="center"/>
    </xf>
    <xf numFmtId="0" fontId="11" fillId="0" borderId="0" xfId="69" applyNumberFormat="1" applyFont="1" applyFill="1" applyBorder="1" applyAlignment="1">
      <alignment/>
    </xf>
    <xf numFmtId="0" fontId="0" fillId="0" borderId="0" xfId="69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75" applyFont="1" applyFill="1" applyBorder="1">
      <alignment vertical="center"/>
    </xf>
    <xf numFmtId="0" fontId="11" fillId="0" borderId="0" xfId="33" applyFont="1" applyBorder="1">
      <alignment vertical="center"/>
    </xf>
    <xf numFmtId="0" fontId="11" fillId="0" borderId="0" xfId="75" applyFont="1" applyBorder="1">
      <alignment vertical="center"/>
    </xf>
    <xf numFmtId="0" fontId="6" fillId="0" borderId="0" xfId="75" applyFont="1" applyFill="1" applyBorder="1">
      <alignment vertical="center"/>
    </xf>
    <xf numFmtId="0" fontId="6" fillId="0" borderId="0" xfId="33" applyFont="1" applyBorder="1">
      <alignment vertical="center"/>
    </xf>
    <xf numFmtId="0" fontId="14" fillId="0" borderId="0" xfId="77" applyFont="1" applyBorder="1">
      <alignment/>
    </xf>
    <xf numFmtId="0" fontId="11" fillId="0" borderId="0" xfId="77" applyFont="1" applyBorder="1">
      <alignment/>
    </xf>
    <xf numFmtId="0" fontId="4" fillId="0" borderId="0" xfId="75" applyFont="1" applyBorder="1">
      <alignment vertical="center"/>
    </xf>
    <xf numFmtId="0" fontId="6" fillId="0" borderId="0" xfId="33" applyFont="1" applyBorder="1">
      <alignment vertical="center"/>
    </xf>
    <xf numFmtId="0" fontId="6" fillId="0" borderId="0" xfId="75" applyFont="1" applyBorder="1">
      <alignment vertical="center"/>
    </xf>
    <xf numFmtId="0" fontId="6" fillId="0" borderId="0" xfId="33" applyFont="1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77" applyFont="1" applyBorder="1">
      <alignment/>
    </xf>
    <xf numFmtId="0" fontId="4" fillId="0" borderId="0" xfId="75" applyFont="1" applyFill="1" applyBorder="1">
      <alignment vertical="center"/>
    </xf>
    <xf numFmtId="0" fontId="4" fillId="0" borderId="0" xfId="33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78" applyNumberFormat="1" applyFont="1" applyFill="1" applyBorder="1" applyAlignment="1">
      <alignment/>
    </xf>
    <xf numFmtId="0" fontId="11" fillId="0" borderId="0" xfId="76" applyNumberFormat="1" applyFont="1" applyFill="1" applyBorder="1" applyAlignment="1">
      <alignment vertical="center"/>
    </xf>
    <xf numFmtId="0" fontId="4" fillId="0" borderId="0" xfId="69" applyNumberFormat="1" applyFont="1" applyFill="1" applyBorder="1" applyAlignment="1">
      <alignment vertical="center"/>
    </xf>
    <xf numFmtId="0" fontId="4" fillId="0" borderId="0" xfId="69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/>
    </xf>
    <xf numFmtId="0" fontId="4" fillId="0" borderId="0" xfId="76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1" fillId="0" borderId="0" xfId="76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0" borderId="0" xfId="69" applyNumberFormat="1" applyFont="1" applyFill="1" applyBorder="1" applyAlignment="1">
      <alignment vertical="center"/>
    </xf>
    <xf numFmtId="0" fontId="4" fillId="0" borderId="0" xfId="75" applyFont="1" applyBorder="1">
      <alignment vertical="center"/>
    </xf>
    <xf numFmtId="0" fontId="4" fillId="0" borderId="0" xfId="75" applyFont="1" applyBorder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0" xfId="75" applyFont="1" applyBorder="1">
      <alignment vertical="center"/>
    </xf>
    <xf numFmtId="0" fontId="0" fillId="0" borderId="0" xfId="69" applyNumberFormat="1" applyFont="1" applyFill="1" applyBorder="1" applyAlignment="1">
      <alignment vertical="center"/>
    </xf>
    <xf numFmtId="0" fontId="6" fillId="0" borderId="0" xfId="78" applyNumberFormat="1" applyFont="1" applyFill="1" applyBorder="1" applyAlignment="1">
      <alignment/>
    </xf>
    <xf numFmtId="0" fontId="11" fillId="0" borderId="0" xfId="77" applyFont="1" applyBorder="1">
      <alignment/>
    </xf>
    <xf numFmtId="0" fontId="4" fillId="0" borderId="0" xfId="70" applyNumberFormat="1" applyFont="1" applyFill="1" applyBorder="1" applyAlignment="1">
      <alignment horizontal="right"/>
      <protection/>
    </xf>
    <xf numFmtId="0" fontId="6" fillId="0" borderId="0" xfId="76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8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9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 vertical="center"/>
    </xf>
    <xf numFmtId="0" fontId="35" fillId="0" borderId="0" xfId="76" applyNumberFormat="1" applyFont="1" applyFill="1" applyBorder="1" applyAlignment="1">
      <alignment vertical="center"/>
    </xf>
    <xf numFmtId="0" fontId="34" fillId="0" borderId="0" xfId="76" applyNumberFormat="1" applyFont="1" applyFill="1" applyBorder="1" applyAlignment="1">
      <alignment vertical="center"/>
    </xf>
    <xf numFmtId="0" fontId="6" fillId="0" borderId="0" xfId="75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78" applyNumberFormat="1" applyFont="1" applyFill="1" applyBorder="1" applyAlignment="1">
      <alignment/>
    </xf>
    <xf numFmtId="57" fontId="0" fillId="0" borderId="0" xfId="0" applyNumberFormat="1" applyAlignment="1">
      <alignment vertical="center"/>
    </xf>
    <xf numFmtId="0" fontId="11" fillId="0" borderId="0" xfId="76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76" applyNumberFormat="1" applyFont="1" applyFill="1" applyBorder="1" applyAlignment="1">
      <alignment horizontal="left" vertical="center"/>
    </xf>
    <xf numFmtId="188" fontId="4" fillId="0" borderId="0" xfId="76" applyNumberFormat="1" applyFont="1" applyFill="1" applyBorder="1" applyAlignment="1">
      <alignment horizontal="right" vertical="center"/>
    </xf>
    <xf numFmtId="0" fontId="11" fillId="0" borderId="0" xfId="76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6" fillId="0" borderId="0" xfId="76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72" applyFont="1">
      <alignment vertical="center"/>
      <protection/>
    </xf>
    <xf numFmtId="0" fontId="0" fillId="0" borderId="0" xfId="72">
      <alignment vertical="center"/>
      <protection/>
    </xf>
    <xf numFmtId="0" fontId="11" fillId="0" borderId="0" xfId="68" applyFont="1" applyBorder="1" applyAlignment="1">
      <alignment horizontal="left" vertical="center"/>
    </xf>
    <xf numFmtId="0" fontId="6" fillId="0" borderId="0" xfId="70" applyNumberFormat="1" applyFont="1" applyFill="1" applyBorder="1" applyAlignment="1">
      <alignment horizontal="left"/>
      <protection/>
    </xf>
    <xf numFmtId="0" fontId="4" fillId="0" borderId="0" xfId="70" applyFont="1" applyFill="1" applyBorder="1" applyAlignment="1">
      <alignment horizontal="left" vertical="center"/>
      <protection/>
    </xf>
    <xf numFmtId="0" fontId="6" fillId="0" borderId="0" xfId="72" applyFont="1" applyFill="1">
      <alignment vertical="center"/>
      <protection/>
    </xf>
    <xf numFmtId="0" fontId="6" fillId="0" borderId="0" xfId="0" applyFont="1" applyFill="1" applyAlignment="1">
      <alignment vertical="center"/>
    </xf>
    <xf numFmtId="0" fontId="3" fillId="0" borderId="0" xfId="76" applyNumberFormat="1" applyFont="1" applyFill="1" applyBorder="1" applyAlignment="1">
      <alignment vertical="center"/>
    </xf>
    <xf numFmtId="0" fontId="9" fillId="0" borderId="0" xfId="76" applyNumberFormat="1" applyFont="1" applyFill="1" applyBorder="1" applyAlignment="1">
      <alignment vertical="center"/>
    </xf>
    <xf numFmtId="0" fontId="9" fillId="0" borderId="0" xfId="76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75" applyFont="1" applyBorder="1">
      <alignment vertical="center"/>
    </xf>
    <xf numFmtId="0" fontId="6" fillId="0" borderId="0" xfId="69" applyNumberFormat="1" applyFont="1" applyFill="1" applyBorder="1" applyAlignment="1">
      <alignment vertical="center"/>
    </xf>
    <xf numFmtId="0" fontId="6" fillId="0" borderId="0" xfId="70" applyFont="1" applyFill="1" applyBorder="1" applyAlignment="1">
      <alignment horizontal="left" vertical="center"/>
      <protection/>
    </xf>
    <xf numFmtId="0" fontId="4" fillId="0" borderId="30" xfId="0" applyFont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>
      <alignment horizontal="center" vertical="center" shrinkToFit="1"/>
    </xf>
    <xf numFmtId="182" fontId="3" fillId="0" borderId="11" xfId="0" applyNumberFormat="1" applyFont="1" applyFill="1" applyBorder="1" applyAlignment="1">
      <alignment horizontal="left" vertical="center" shrinkToFit="1"/>
    </xf>
    <xf numFmtId="179" fontId="4" fillId="0" borderId="1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NumberFormat="1" applyFont="1" applyFill="1" applyBorder="1" applyAlignment="1" applyProtection="1">
      <alignment vertical="center" shrinkToFit="1"/>
      <protection locked="0"/>
    </xf>
    <xf numFmtId="0" fontId="6" fillId="0" borderId="14" xfId="0" applyNumberFormat="1" applyFont="1" applyFill="1" applyBorder="1" applyAlignment="1" applyProtection="1">
      <alignment vertical="center" shrinkToFit="1"/>
      <protection locked="0"/>
    </xf>
    <xf numFmtId="0" fontId="6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19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4" xfId="0" applyNumberFormat="1" applyFont="1" applyFill="1" applyBorder="1" applyAlignment="1" applyProtection="1">
      <alignment vertical="center" shrinkToFit="1"/>
      <protection locked="0"/>
    </xf>
    <xf numFmtId="0" fontId="7" fillId="0" borderId="14" xfId="0" applyNumberFormat="1" applyFont="1" applyFill="1" applyBorder="1" applyAlignment="1">
      <alignment vertical="center" shrinkToFit="1"/>
    </xf>
    <xf numFmtId="0" fontId="7" fillId="0" borderId="22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 applyProtection="1">
      <alignment vertical="center" shrinkToFit="1"/>
      <protection locked="0"/>
    </xf>
    <xf numFmtId="0" fontId="7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16" xfId="0" applyFont="1" applyBorder="1" applyAlignment="1">
      <alignment vertical="center" shrinkToFit="1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6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34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30" xfId="0" applyNumberFormat="1" applyFont="1" applyFill="1" applyBorder="1" applyAlignment="1">
      <alignment horizontal="left" vertical="center" shrinkToFit="1"/>
    </xf>
    <xf numFmtId="0" fontId="7" fillId="0" borderId="35" xfId="0" applyNumberFormat="1" applyFont="1" applyFill="1" applyBorder="1" applyAlignment="1">
      <alignment horizontal="left" vertical="center" shrinkToFit="1"/>
    </xf>
    <xf numFmtId="0" fontId="7" fillId="0" borderId="22" xfId="0" applyFont="1" applyBorder="1" applyAlignment="1">
      <alignment vertical="center" shrinkToFit="1"/>
    </xf>
    <xf numFmtId="0" fontId="7" fillId="0" borderId="23" xfId="0" applyNumberFormat="1" applyFont="1" applyFill="1" applyBorder="1" applyAlignment="1" applyProtection="1">
      <alignment vertical="center" shrinkToFit="1"/>
      <protection locked="0"/>
    </xf>
    <xf numFmtId="0" fontId="0" fillId="0" borderId="36" xfId="0" applyNumberFormat="1" applyFont="1" applyFill="1" applyBorder="1" applyAlignment="1">
      <alignment vertical="center" shrinkToFit="1"/>
    </xf>
    <xf numFmtId="0" fontId="4" fillId="0" borderId="36" xfId="0" applyNumberFormat="1" applyFont="1" applyFill="1" applyBorder="1" applyAlignment="1">
      <alignment vertical="center" shrinkToFit="1"/>
    </xf>
    <xf numFmtId="0" fontId="0" fillId="0" borderId="37" xfId="0" applyNumberFormat="1" applyFont="1" applyFill="1" applyBorder="1" applyAlignment="1">
      <alignment vertical="center" shrinkToFit="1"/>
    </xf>
    <xf numFmtId="0" fontId="4" fillId="0" borderId="38" xfId="0" applyNumberFormat="1" applyFont="1" applyFill="1" applyBorder="1" applyAlignment="1">
      <alignment vertical="center" shrinkToFit="1"/>
    </xf>
    <xf numFmtId="0" fontId="4" fillId="0" borderId="37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vertical="center" shrinkToFit="1"/>
    </xf>
    <xf numFmtId="0" fontId="4" fillId="0" borderId="2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vertical="center" shrinkToFit="1"/>
    </xf>
    <xf numFmtId="0" fontId="0" fillId="0" borderId="39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40" xfId="0" applyNumberFormat="1" applyFont="1" applyFill="1" applyBorder="1" applyAlignment="1">
      <alignment vertical="center" shrinkToFit="1"/>
    </xf>
    <xf numFmtId="0" fontId="0" fillId="0" borderId="40" xfId="0" applyNumberFormat="1" applyFont="1" applyFill="1" applyBorder="1" applyAlignment="1">
      <alignment vertical="center" shrinkToFit="1"/>
    </xf>
    <xf numFmtId="0" fontId="0" fillId="0" borderId="0" xfId="0" applyNumberFormat="1" applyFill="1" applyBorder="1" applyAlignment="1">
      <alignment vertical="center" shrinkToFit="1"/>
    </xf>
    <xf numFmtId="0" fontId="0" fillId="0" borderId="38" xfId="0" applyNumberFormat="1" applyFont="1" applyFill="1" applyBorder="1" applyAlignment="1">
      <alignment vertical="center" shrinkToFit="1"/>
    </xf>
    <xf numFmtId="0" fontId="0" fillId="0" borderId="12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2" fontId="7" fillId="0" borderId="29" xfId="0" applyNumberFormat="1" applyFont="1" applyFill="1" applyBorder="1" applyAlignment="1">
      <alignment vertical="center" shrinkToFit="1"/>
    </xf>
    <xf numFmtId="2" fontId="7" fillId="0" borderId="25" xfId="0" applyNumberFormat="1" applyFont="1" applyFill="1" applyBorder="1" applyAlignment="1">
      <alignment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Fill="1" applyBorder="1" applyAlignment="1">
      <alignment horizontal="center" vertical="center" shrinkToFit="1"/>
    </xf>
    <xf numFmtId="0" fontId="7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vertical="center" shrinkToFit="1"/>
    </xf>
    <xf numFmtId="0" fontId="4" fillId="0" borderId="42" xfId="0" applyNumberFormat="1" applyFont="1" applyFill="1" applyBorder="1" applyAlignment="1">
      <alignment vertical="center" shrinkToFit="1"/>
    </xf>
    <xf numFmtId="0" fontId="4" fillId="0" borderId="43" xfId="0" applyNumberFormat="1" applyFont="1" applyFill="1" applyBorder="1" applyAlignment="1">
      <alignment vertical="center" shrinkToFit="1"/>
    </xf>
    <xf numFmtId="0" fontId="4" fillId="0" borderId="44" xfId="0" applyNumberFormat="1" applyFont="1" applyFill="1" applyBorder="1" applyAlignment="1">
      <alignment vertical="center" shrinkToFit="1"/>
    </xf>
    <xf numFmtId="0" fontId="4" fillId="0" borderId="45" xfId="0" applyNumberFormat="1" applyFont="1" applyFill="1" applyBorder="1" applyAlignment="1">
      <alignment vertical="center"/>
    </xf>
    <xf numFmtId="0" fontId="4" fillId="0" borderId="45" xfId="0" applyNumberFormat="1" applyFont="1" applyFill="1" applyBorder="1" applyAlignment="1">
      <alignment vertical="center" shrinkToFit="1"/>
    </xf>
    <xf numFmtId="0" fontId="29" fillId="0" borderId="0" xfId="0" applyNumberFormat="1" applyFont="1" applyFill="1" applyBorder="1" applyAlignment="1">
      <alignment vertical="center" shrinkToFit="1"/>
    </xf>
    <xf numFmtId="0" fontId="1" fillId="0" borderId="0" xfId="81">
      <alignment/>
      <protection/>
    </xf>
    <xf numFmtId="0" fontId="41" fillId="0" borderId="0" xfId="81" applyFont="1" applyAlignment="1">
      <alignment horizontal="left" vertical="center"/>
      <protection/>
    </xf>
    <xf numFmtId="0" fontId="42" fillId="0" borderId="46" xfId="81" applyFont="1" applyBorder="1" applyAlignment="1">
      <alignment vertical="top" wrapText="1"/>
      <protection/>
    </xf>
    <xf numFmtId="0" fontId="42" fillId="0" borderId="47" xfId="81" applyFont="1" applyBorder="1" applyAlignment="1">
      <alignment horizontal="justify" vertical="top" wrapText="1"/>
      <protection/>
    </xf>
    <xf numFmtId="0" fontId="42" fillId="0" borderId="48" xfId="81" applyFont="1" applyBorder="1" applyAlignment="1">
      <alignment horizontal="justify" vertical="top" wrapText="1"/>
      <protection/>
    </xf>
    <xf numFmtId="0" fontId="44" fillId="0" borderId="46" xfId="81" applyFont="1" applyBorder="1" applyAlignment="1">
      <alignment vertical="top" wrapText="1"/>
      <protection/>
    </xf>
    <xf numFmtId="0" fontId="42" fillId="0" borderId="49" xfId="81" applyFont="1" applyBorder="1" applyAlignment="1">
      <alignment horizontal="center" vertical="top" wrapText="1"/>
      <protection/>
    </xf>
    <xf numFmtId="0" fontId="43" fillId="0" borderId="50" xfId="81" applyFont="1" applyBorder="1" applyAlignment="1">
      <alignment horizontal="center" vertical="top" wrapText="1"/>
      <protection/>
    </xf>
    <xf numFmtId="0" fontId="42" fillId="0" borderId="51" xfId="81" applyFont="1" applyBorder="1" applyAlignment="1">
      <alignment horizontal="center" vertical="top" wrapText="1"/>
      <protection/>
    </xf>
    <xf numFmtId="0" fontId="43" fillId="0" borderId="52" xfId="81" applyFont="1" applyBorder="1" applyAlignment="1">
      <alignment horizontal="center" vertical="top" wrapText="1"/>
      <protection/>
    </xf>
    <xf numFmtId="0" fontId="46" fillId="0" borderId="51" xfId="81" applyFont="1" applyBorder="1" applyAlignment="1">
      <alignment horizontal="center" vertical="top" wrapText="1"/>
      <protection/>
    </xf>
    <xf numFmtId="0" fontId="46" fillId="0" borderId="53" xfId="81" applyFont="1" applyBorder="1" applyAlignment="1">
      <alignment horizontal="center" vertical="top" wrapText="1"/>
      <protection/>
    </xf>
    <xf numFmtId="0" fontId="43" fillId="0" borderId="53" xfId="81" applyFont="1" applyBorder="1" applyAlignment="1">
      <alignment horizontal="center" vertical="top" wrapText="1"/>
      <protection/>
    </xf>
    <xf numFmtId="0" fontId="42" fillId="0" borderId="0" xfId="81" applyFont="1" applyBorder="1" applyAlignment="1">
      <alignment vertical="top" wrapText="1"/>
      <protection/>
    </xf>
    <xf numFmtId="0" fontId="46" fillId="0" borderId="0" xfId="81" applyFont="1" applyBorder="1" applyAlignment="1">
      <alignment horizontal="center" vertical="top" wrapText="1"/>
      <protection/>
    </xf>
    <xf numFmtId="0" fontId="43" fillId="0" borderId="0" xfId="81" applyFont="1" applyBorder="1" applyAlignment="1">
      <alignment horizontal="center" vertical="top" wrapText="1"/>
      <protection/>
    </xf>
    <xf numFmtId="0" fontId="46" fillId="0" borderId="30" xfId="81" applyFont="1" applyBorder="1" applyAlignment="1">
      <alignment horizontal="center" vertical="top" wrapText="1"/>
      <protection/>
    </xf>
    <xf numFmtId="0" fontId="43" fillId="0" borderId="30" xfId="81" applyFont="1" applyBorder="1" applyAlignment="1">
      <alignment horizontal="center" vertical="top" wrapText="1"/>
      <protection/>
    </xf>
    <xf numFmtId="0" fontId="42" fillId="0" borderId="0" xfId="81" applyFont="1" applyAlignment="1">
      <alignment horizontal="justify"/>
      <protection/>
    </xf>
    <xf numFmtId="0" fontId="47" fillId="0" borderId="51" xfId="81" applyFont="1" applyBorder="1" applyAlignment="1">
      <alignment horizontal="center" vertical="top" wrapText="1"/>
      <protection/>
    </xf>
    <xf numFmtId="0" fontId="48" fillId="0" borderId="52" xfId="81" applyFont="1" applyBorder="1" applyAlignment="1">
      <alignment horizontal="center" vertical="top" wrapText="1"/>
      <protection/>
    </xf>
    <xf numFmtId="0" fontId="10" fillId="0" borderId="0" xfId="81" applyFont="1">
      <alignment/>
      <protection/>
    </xf>
    <xf numFmtId="0" fontId="49" fillId="0" borderId="51" xfId="81" applyFont="1" applyBorder="1" applyAlignment="1">
      <alignment horizontal="center" vertical="top" wrapText="1"/>
      <protection/>
    </xf>
    <xf numFmtId="0" fontId="50" fillId="0" borderId="52" xfId="81" applyFont="1" applyBorder="1" applyAlignment="1">
      <alignment horizontal="center" vertical="top" wrapText="1"/>
      <protection/>
    </xf>
    <xf numFmtId="181" fontId="7" fillId="0" borderId="54" xfId="0" applyNumberFormat="1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180" fontId="7" fillId="0" borderId="21" xfId="0" applyNumberFormat="1" applyFont="1" applyFill="1" applyBorder="1" applyAlignment="1">
      <alignment horizontal="center" vertical="center" shrinkToFit="1"/>
    </xf>
    <xf numFmtId="180" fontId="7" fillId="0" borderId="0" xfId="0" applyNumberFormat="1" applyFont="1" applyFill="1" applyBorder="1" applyAlignment="1">
      <alignment horizontal="center" vertical="center" shrinkToFit="1"/>
    </xf>
    <xf numFmtId="2" fontId="7" fillId="0" borderId="29" xfId="0" applyNumberFormat="1" applyFont="1" applyFill="1" applyBorder="1" applyAlignment="1">
      <alignment horizontal="center" vertical="center" shrinkToFit="1"/>
    </xf>
    <xf numFmtId="2" fontId="7" fillId="0" borderId="25" xfId="0" applyNumberFormat="1" applyFont="1" applyFill="1" applyBorder="1" applyAlignment="1">
      <alignment horizontal="center" vertical="center" shrinkToFit="1"/>
    </xf>
    <xf numFmtId="181" fontId="7" fillId="0" borderId="25" xfId="0" applyNumberFormat="1" applyFont="1" applyFill="1" applyBorder="1" applyAlignment="1">
      <alignment horizontal="center" vertical="center" shrinkToFit="1"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7" fillId="0" borderId="28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0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4" fillId="0" borderId="58" xfId="0" applyNumberFormat="1" applyFont="1" applyFill="1" applyBorder="1" applyAlignment="1">
      <alignment horizontal="center" vertical="center" shrinkToFit="1"/>
    </xf>
    <xf numFmtId="0" fontId="4" fillId="0" borderId="59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28" xfId="0" applyNumberFormat="1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0" xfId="0" applyNumberFormat="1" applyFont="1" applyFill="1" applyBorder="1" applyAlignment="1">
      <alignment vertical="center" shrinkToFit="1"/>
    </xf>
    <xf numFmtId="0" fontId="4" fillId="0" borderId="61" xfId="0" applyNumberFormat="1" applyFont="1" applyFill="1" applyBorder="1" applyAlignment="1">
      <alignment vertical="center" shrinkToFit="1"/>
    </xf>
    <xf numFmtId="0" fontId="4" fillId="0" borderId="62" xfId="0" applyNumberFormat="1" applyFont="1" applyFill="1" applyBorder="1" applyAlignment="1">
      <alignment vertical="center" shrinkToFit="1"/>
    </xf>
    <xf numFmtId="0" fontId="4" fillId="0" borderId="63" xfId="0" applyNumberFormat="1" applyFont="1" applyFill="1" applyBorder="1" applyAlignment="1">
      <alignment vertical="center" shrinkToFit="1"/>
    </xf>
    <xf numFmtId="0" fontId="4" fillId="0" borderId="64" xfId="0" applyNumberFormat="1" applyFont="1" applyFill="1" applyBorder="1" applyAlignment="1">
      <alignment vertical="center" shrinkToFit="1"/>
    </xf>
    <xf numFmtId="0" fontId="4" fillId="0" borderId="65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8" fillId="0" borderId="30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57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7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21" xfId="0" applyNumberFormat="1" applyFont="1" applyFill="1" applyBorder="1" applyAlignment="1">
      <alignment horizontal="center" vertical="center" shrinkToFit="1"/>
    </xf>
    <xf numFmtId="180" fontId="6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32" fillId="0" borderId="0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54" xfId="0" applyNumberFormat="1" applyFont="1" applyFill="1" applyBorder="1" applyAlignment="1">
      <alignment horizontal="center" vertical="center" shrinkToFit="1"/>
    </xf>
    <xf numFmtId="0" fontId="4" fillId="0" borderId="67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2" fontId="6" fillId="0" borderId="29" xfId="0" applyNumberFormat="1" applyFont="1" applyFill="1" applyBorder="1" applyAlignment="1">
      <alignment horizontal="center" vertical="center" shrinkToFit="1"/>
    </xf>
    <xf numFmtId="2" fontId="6" fillId="0" borderId="25" xfId="0" applyNumberFormat="1" applyFont="1" applyFill="1" applyBorder="1" applyAlignment="1">
      <alignment horizontal="center" vertical="center" shrinkToFit="1"/>
    </xf>
    <xf numFmtId="181" fontId="6" fillId="0" borderId="25" xfId="0" applyNumberFormat="1" applyFont="1" applyFill="1" applyBorder="1" applyAlignment="1">
      <alignment horizontal="center" vertical="center" shrinkToFit="1"/>
    </xf>
    <xf numFmtId="181" fontId="6" fillId="0" borderId="54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5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 vertical="center"/>
    </xf>
    <xf numFmtId="179" fontId="6" fillId="0" borderId="28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center" vertical="center" shrinkToFit="1"/>
    </xf>
    <xf numFmtId="2" fontId="6" fillId="0" borderId="14" xfId="0" applyNumberFormat="1" applyFont="1" applyFill="1" applyBorder="1" applyAlignment="1">
      <alignment horizontal="center" vertical="center" shrinkToFit="1"/>
    </xf>
    <xf numFmtId="182" fontId="37" fillId="0" borderId="21" xfId="0" applyNumberFormat="1" applyFont="1" applyFill="1" applyBorder="1" applyAlignment="1">
      <alignment horizontal="left" vertical="center" shrinkToFit="1"/>
    </xf>
    <xf numFmtId="182" fontId="37" fillId="0" borderId="68" xfId="0" applyNumberFormat="1" applyFont="1" applyFill="1" applyBorder="1" applyAlignment="1">
      <alignment horizontal="left" vertical="center" shrinkToFit="1"/>
    </xf>
    <xf numFmtId="182" fontId="37" fillId="0" borderId="0" xfId="0" applyNumberFormat="1" applyFont="1" applyFill="1" applyBorder="1" applyAlignment="1">
      <alignment horizontal="left" vertical="center" shrinkToFit="1"/>
    </xf>
    <xf numFmtId="182" fontId="37" fillId="0" borderId="15" xfId="0" applyNumberFormat="1" applyFont="1" applyFill="1" applyBorder="1" applyAlignment="1">
      <alignment horizontal="left" vertical="center" shrinkToFit="1"/>
    </xf>
    <xf numFmtId="0" fontId="7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7" xfId="0" applyNumberFormat="1" applyFont="1" applyFill="1" applyBorder="1" applyAlignment="1" applyProtection="1">
      <alignment horizontal="center" vertical="center" shrinkToFit="1"/>
      <protection locked="0"/>
    </xf>
    <xf numFmtId="182" fontId="3" fillId="0" borderId="21" xfId="0" applyNumberFormat="1" applyFont="1" applyFill="1" applyBorder="1" applyAlignment="1">
      <alignment horizontal="left" vertical="center" shrinkToFit="1"/>
    </xf>
    <xf numFmtId="182" fontId="3" fillId="0" borderId="68" xfId="0" applyNumberFormat="1" applyFont="1" applyFill="1" applyBorder="1" applyAlignment="1">
      <alignment horizontal="left" vertical="center" shrinkToFit="1"/>
    </xf>
    <xf numFmtId="182" fontId="3" fillId="0" borderId="0" xfId="0" applyNumberFormat="1" applyFont="1" applyFill="1" applyBorder="1" applyAlignment="1">
      <alignment horizontal="left" vertical="center" shrinkToFit="1"/>
    </xf>
    <xf numFmtId="182" fontId="3" fillId="0" borderId="15" xfId="0" applyNumberFormat="1" applyFont="1" applyFill="1" applyBorder="1" applyAlignment="1">
      <alignment horizontal="left" vertical="center" shrinkToFit="1"/>
    </xf>
    <xf numFmtId="0" fontId="4" fillId="0" borderId="69" xfId="0" applyNumberFormat="1" applyFont="1" applyFill="1" applyBorder="1" applyAlignment="1">
      <alignment horizontal="center" vertical="center" shrinkToFit="1"/>
    </xf>
    <xf numFmtId="0" fontId="4" fillId="0" borderId="70" xfId="0" applyNumberFormat="1" applyFont="1" applyFill="1" applyBorder="1" applyAlignment="1">
      <alignment horizontal="center" vertical="center" shrinkToFit="1"/>
    </xf>
    <xf numFmtId="0" fontId="4" fillId="0" borderId="78" xfId="0" applyNumberFormat="1" applyFont="1" applyFill="1" applyBorder="1" applyAlignment="1">
      <alignment horizontal="center" vertical="center" shrinkToFit="1"/>
    </xf>
    <xf numFmtId="0" fontId="4" fillId="0" borderId="72" xfId="0" applyNumberFormat="1" applyFont="1" applyFill="1" applyBorder="1" applyAlignment="1">
      <alignment horizontal="center" vertical="center" shrinkToFit="1"/>
    </xf>
    <xf numFmtId="0" fontId="4" fillId="0" borderId="73" xfId="0" applyNumberFormat="1" applyFont="1" applyFill="1" applyBorder="1" applyAlignment="1">
      <alignment horizontal="center" vertical="center" shrinkToFit="1"/>
    </xf>
    <xf numFmtId="0" fontId="4" fillId="0" borderId="79" xfId="0" applyNumberFormat="1" applyFont="1" applyFill="1" applyBorder="1" applyAlignment="1">
      <alignment horizontal="center" vertical="center" shrinkToFit="1"/>
    </xf>
    <xf numFmtId="182" fontId="38" fillId="0" borderId="21" xfId="0" applyNumberFormat="1" applyFont="1" applyFill="1" applyBorder="1" applyAlignment="1">
      <alignment horizontal="left" vertical="center" shrinkToFit="1"/>
    </xf>
    <xf numFmtId="182" fontId="38" fillId="0" borderId="68" xfId="0" applyNumberFormat="1" applyFont="1" applyFill="1" applyBorder="1" applyAlignment="1">
      <alignment horizontal="left" vertical="center" shrinkToFit="1"/>
    </xf>
    <xf numFmtId="182" fontId="38" fillId="0" borderId="0" xfId="0" applyNumberFormat="1" applyFont="1" applyFill="1" applyBorder="1" applyAlignment="1">
      <alignment horizontal="left" vertical="center" shrinkToFit="1"/>
    </xf>
    <xf numFmtId="182" fontId="38" fillId="0" borderId="15" xfId="0" applyNumberFormat="1" applyFont="1" applyFill="1" applyBorder="1" applyAlignment="1">
      <alignment horizontal="left" vertical="center" shrinkToFit="1"/>
    </xf>
    <xf numFmtId="2" fontId="4" fillId="0" borderId="0" xfId="0" applyNumberFormat="1" applyFont="1" applyFill="1" applyBorder="1" applyAlignment="1">
      <alignment horizontal="center" vertical="center" shrinkToFit="1"/>
    </xf>
    <xf numFmtId="2" fontId="4" fillId="0" borderId="8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28" xfId="0" applyNumberFormat="1" applyFont="1" applyFill="1" applyBorder="1" applyAlignment="1">
      <alignment horizontal="right" vertical="center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0" borderId="71" xfId="0" applyNumberFormat="1" applyFont="1" applyFill="1" applyBorder="1" applyAlignment="1">
      <alignment horizontal="center" vertical="center" shrinkToFit="1"/>
    </xf>
    <xf numFmtId="0" fontId="4" fillId="0" borderId="74" xfId="0" applyNumberFormat="1" applyFont="1" applyFill="1" applyBorder="1" applyAlignment="1">
      <alignment horizontal="center" vertical="center" shrinkToFit="1"/>
    </xf>
    <xf numFmtId="0" fontId="4" fillId="0" borderId="75" xfId="0" applyNumberFormat="1" applyFont="1" applyFill="1" applyBorder="1" applyAlignment="1">
      <alignment horizontal="center" vertical="center" shrinkToFit="1"/>
    </xf>
    <xf numFmtId="0" fontId="4" fillId="0" borderId="76" xfId="0" applyNumberFormat="1" applyFont="1" applyFill="1" applyBorder="1" applyAlignment="1">
      <alignment horizontal="center" vertical="center" shrinkToFit="1"/>
    </xf>
    <xf numFmtId="0" fontId="4" fillId="0" borderId="77" xfId="0" applyNumberFormat="1" applyFont="1" applyFill="1" applyBorder="1" applyAlignment="1">
      <alignment horizontal="center" vertical="center" shrinkToFit="1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2" fontId="4" fillId="0" borderId="29" xfId="0" applyNumberFormat="1" applyFont="1" applyFill="1" applyBorder="1" applyAlignment="1">
      <alignment horizontal="center" vertical="center" shrinkToFit="1"/>
    </xf>
    <xf numFmtId="2" fontId="4" fillId="0" borderId="25" xfId="0" applyNumberFormat="1" applyFont="1" applyFill="1" applyBorder="1" applyAlignment="1">
      <alignment horizontal="center" vertical="center" shrinkToFit="1"/>
    </xf>
    <xf numFmtId="181" fontId="4" fillId="0" borderId="25" xfId="0" applyNumberFormat="1" applyFont="1" applyFill="1" applyBorder="1" applyAlignment="1">
      <alignment horizontal="center" vertical="center" shrinkToFit="1"/>
    </xf>
    <xf numFmtId="181" fontId="4" fillId="0" borderId="54" xfId="0" applyNumberFormat="1" applyFont="1" applyFill="1" applyBorder="1" applyAlignment="1">
      <alignment horizontal="center" vertical="center" shrinkToFit="1"/>
    </xf>
    <xf numFmtId="2" fontId="4" fillId="0" borderId="14" xfId="0" applyNumberFormat="1" applyFont="1" applyFill="1" applyBorder="1" applyAlignment="1">
      <alignment horizontal="center" vertical="center" shrinkToFit="1"/>
    </xf>
    <xf numFmtId="180" fontId="4" fillId="0" borderId="21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55" xfId="0" applyNumberFormat="1" applyFont="1" applyFill="1" applyBorder="1" applyAlignment="1">
      <alignment horizontal="center" vertical="center" wrapText="1" shrinkToFit="1"/>
    </xf>
    <xf numFmtId="0" fontId="35" fillId="0" borderId="21" xfId="0" applyNumberFormat="1" applyFont="1" applyFill="1" applyBorder="1" applyAlignment="1">
      <alignment horizontal="center" vertical="center" wrapText="1" shrinkToFit="1"/>
    </xf>
    <xf numFmtId="0" fontId="35" fillId="0" borderId="27" xfId="0" applyNumberFormat="1" applyFont="1" applyFill="1" applyBorder="1" applyAlignment="1">
      <alignment horizontal="center" vertical="center" wrapText="1" shrinkToFit="1"/>
    </xf>
    <xf numFmtId="0" fontId="35" fillId="0" borderId="19" xfId="0" applyNumberFormat="1" applyFont="1" applyFill="1" applyBorder="1" applyAlignment="1">
      <alignment horizontal="center" vertical="center" wrapText="1" shrinkToFit="1"/>
    </xf>
    <xf numFmtId="0" fontId="35" fillId="0" borderId="0" xfId="0" applyNumberFormat="1" applyFont="1" applyFill="1" applyBorder="1" applyAlignment="1">
      <alignment horizontal="center" vertical="center" wrapText="1" shrinkToFit="1"/>
    </xf>
    <xf numFmtId="0" fontId="35" fillId="0" borderId="16" xfId="0" applyNumberFormat="1" applyFont="1" applyFill="1" applyBorder="1" applyAlignment="1">
      <alignment horizontal="center" vertical="center" wrapText="1" shrinkToFit="1"/>
    </xf>
    <xf numFmtId="0" fontId="35" fillId="0" borderId="20" xfId="0" applyNumberFormat="1" applyFont="1" applyFill="1" applyBorder="1" applyAlignment="1">
      <alignment horizontal="center" vertical="center" wrapText="1" shrinkToFit="1"/>
    </xf>
    <xf numFmtId="0" fontId="35" fillId="0" borderId="14" xfId="0" applyNumberFormat="1" applyFont="1" applyFill="1" applyBorder="1" applyAlignment="1">
      <alignment horizontal="center" vertical="center" wrapText="1" shrinkToFit="1"/>
    </xf>
    <xf numFmtId="0" fontId="35" fillId="0" borderId="22" xfId="0" applyNumberFormat="1" applyFont="1" applyFill="1" applyBorder="1" applyAlignment="1">
      <alignment horizontal="center" vertical="center" wrapText="1" shrinkToFit="1"/>
    </xf>
    <xf numFmtId="0" fontId="7" fillId="0" borderId="55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15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4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7" fillId="0" borderId="30" xfId="0" applyNumberFormat="1" applyFont="1" applyFill="1" applyBorder="1" applyAlignment="1">
      <alignment horizontal="center" vertical="center" shrinkToFit="1"/>
    </xf>
    <xf numFmtId="0" fontId="7" fillId="0" borderId="34" xfId="0" applyNumberFormat="1" applyFont="1" applyFill="1" applyBorder="1" applyAlignment="1">
      <alignment horizontal="center" vertical="center" shrinkToFit="1"/>
    </xf>
    <xf numFmtId="0" fontId="7" fillId="0" borderId="69" xfId="0" applyNumberFormat="1" applyFont="1" applyFill="1" applyBorder="1" applyAlignment="1">
      <alignment horizontal="center" vertical="center" shrinkToFit="1"/>
    </xf>
    <xf numFmtId="0" fontId="7" fillId="0" borderId="70" xfId="0" applyNumberFormat="1" applyFont="1" applyFill="1" applyBorder="1" applyAlignment="1">
      <alignment horizontal="center" vertical="center" shrinkToFit="1"/>
    </xf>
    <xf numFmtId="0" fontId="7" fillId="0" borderId="78" xfId="0" applyNumberFormat="1" applyFont="1" applyFill="1" applyBorder="1" applyAlignment="1">
      <alignment horizontal="center" vertical="center" shrinkToFit="1"/>
    </xf>
    <xf numFmtId="0" fontId="7" fillId="0" borderId="72" xfId="0" applyNumberFormat="1" applyFont="1" applyFill="1" applyBorder="1" applyAlignment="1">
      <alignment horizontal="center" vertical="center" shrinkToFit="1"/>
    </xf>
    <xf numFmtId="0" fontId="7" fillId="0" borderId="73" xfId="0" applyNumberFormat="1" applyFont="1" applyFill="1" applyBorder="1" applyAlignment="1">
      <alignment horizontal="center" vertical="center" shrinkToFit="1"/>
    </xf>
    <xf numFmtId="0" fontId="7" fillId="0" borderId="79" xfId="0" applyNumberFormat="1" applyFont="1" applyFill="1" applyBorder="1" applyAlignment="1">
      <alignment horizontal="center" vertical="center" shrinkToFit="1"/>
    </xf>
    <xf numFmtId="2" fontId="7" fillId="0" borderId="0" xfId="0" applyNumberFormat="1" applyFont="1" applyFill="1" applyBorder="1" applyAlignment="1">
      <alignment horizontal="center" vertical="center" shrinkToFit="1"/>
    </xf>
    <xf numFmtId="2" fontId="7" fillId="0" borderId="80" xfId="0" applyNumberFormat="1" applyFont="1" applyFill="1" applyBorder="1" applyAlignment="1">
      <alignment horizontal="center" vertical="center" shrinkToFit="1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NumberFormat="1" applyFont="1" applyFill="1" applyBorder="1" applyAlignment="1" quotePrefix="1">
      <alignment horizontal="center" vertical="center" shrinkToFit="1"/>
    </xf>
    <xf numFmtId="0" fontId="4" fillId="0" borderId="36" xfId="0" applyNumberFormat="1" applyFont="1" applyFill="1" applyBorder="1" applyAlignment="1" quotePrefix="1">
      <alignment horizontal="center" vertical="center" shrinkToFit="1"/>
    </xf>
    <xf numFmtId="0" fontId="4" fillId="0" borderId="61" xfId="0" applyNumberFormat="1" applyFont="1" applyFill="1" applyBorder="1" applyAlignment="1" quotePrefix="1">
      <alignment horizontal="center" vertical="center" shrinkToFit="1"/>
    </xf>
    <xf numFmtId="0" fontId="4" fillId="0" borderId="0" xfId="0" applyNumberFormat="1" applyFont="1" applyFill="1" applyBorder="1" applyAlignment="1" quotePrefix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quotePrefix="1">
      <alignment horizontal="right" vertical="center" shrinkToFit="1"/>
    </xf>
    <xf numFmtId="0" fontId="4" fillId="0" borderId="45" xfId="0" applyNumberFormat="1" applyFont="1" applyFill="1" applyBorder="1" applyAlignment="1" quotePrefix="1">
      <alignment horizontal="right" vertical="center" shrinkToFit="1"/>
    </xf>
    <xf numFmtId="0" fontId="4" fillId="0" borderId="19" xfId="0" applyNumberFormat="1" applyFont="1" applyFill="1" applyBorder="1" applyAlignment="1" quotePrefix="1">
      <alignment horizontal="center" vertical="center" shrinkToFit="1"/>
    </xf>
    <xf numFmtId="0" fontId="0" fillId="0" borderId="36" xfId="0" applyNumberFormat="1" applyFill="1" applyBorder="1" applyAlignment="1">
      <alignment horizontal="center" vertical="center" shrinkToFit="1"/>
    </xf>
    <xf numFmtId="0" fontId="0" fillId="0" borderId="36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40" fillId="0" borderId="0" xfId="0" applyNumberFormat="1" applyFont="1" applyFill="1" applyBorder="1" applyAlignment="1">
      <alignment horizontal="center" vertical="center" shrinkToFit="1"/>
    </xf>
    <xf numFmtId="0" fontId="4" fillId="0" borderId="38" xfId="0" applyNumberFormat="1" applyFont="1" applyFill="1" applyBorder="1" applyAlignment="1" quotePrefix="1">
      <alignment horizontal="center"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30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2" xfId="0" applyNumberFormat="1" applyFont="1" applyFill="1" applyBorder="1" applyAlignment="1" quotePrefix="1">
      <alignment horizontal="right" vertical="center" shrinkToFit="1"/>
    </xf>
    <xf numFmtId="0" fontId="4" fillId="0" borderId="82" xfId="0" applyFont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4" fillId="0" borderId="83" xfId="0" applyNumberFormat="1" applyFont="1" applyFill="1" applyBorder="1" applyAlignment="1" quotePrefix="1">
      <alignment horizontal="center" vertical="center" shrinkToFit="1"/>
    </xf>
    <xf numFmtId="0" fontId="4" fillId="0" borderId="36" xfId="0" applyNumberFormat="1" applyFont="1" applyFill="1" applyBorder="1" applyAlignment="1">
      <alignment horizontal="center" vertical="center" shrinkToFit="1"/>
    </xf>
    <xf numFmtId="0" fontId="4" fillId="0" borderId="84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Fill="1" applyBorder="1" applyAlignment="1">
      <alignment horizontal="center" vertical="center" shrinkToFit="1"/>
    </xf>
    <xf numFmtId="179" fontId="3" fillId="0" borderId="15" xfId="0" applyNumberFormat="1" applyFont="1" applyFill="1" applyBorder="1" applyAlignment="1">
      <alignment horizontal="center" vertical="center" shrinkToFit="1"/>
    </xf>
    <xf numFmtId="2" fontId="7" fillId="0" borderId="14" xfId="0" applyNumberFormat="1" applyFont="1" applyFill="1" applyBorder="1" applyAlignment="1">
      <alignment horizontal="center" vertical="center" shrinkToFit="1"/>
    </xf>
    <xf numFmtId="179" fontId="7" fillId="0" borderId="0" xfId="0" applyNumberFormat="1" applyFont="1" applyFill="1" applyBorder="1" applyAlignment="1">
      <alignment horizontal="left" vertical="center"/>
    </xf>
    <xf numFmtId="179" fontId="7" fillId="0" borderId="15" xfId="0" applyNumberFormat="1" applyFont="1" applyFill="1" applyBorder="1" applyAlignment="1">
      <alignment horizontal="left" vertical="center"/>
    </xf>
    <xf numFmtId="179" fontId="7" fillId="0" borderId="14" xfId="0" applyNumberFormat="1" applyFont="1" applyFill="1" applyBorder="1" applyAlignment="1">
      <alignment horizontal="left" vertical="center"/>
    </xf>
    <xf numFmtId="179" fontId="7" fillId="0" borderId="28" xfId="0" applyNumberFormat="1" applyFont="1" applyFill="1" applyBorder="1" applyAlignment="1">
      <alignment horizontal="left" vertical="center"/>
    </xf>
    <xf numFmtId="0" fontId="7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66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67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74" xfId="0" applyNumberFormat="1" applyFont="1" applyFill="1" applyBorder="1" applyAlignment="1">
      <alignment horizontal="center" vertical="center" shrinkToFit="1"/>
    </xf>
    <xf numFmtId="0" fontId="7" fillId="0" borderId="75" xfId="0" applyNumberFormat="1" applyFont="1" applyFill="1" applyBorder="1" applyAlignment="1">
      <alignment horizontal="center" vertical="center" shrinkToFit="1"/>
    </xf>
    <xf numFmtId="0" fontId="7" fillId="0" borderId="76" xfId="0" applyNumberFormat="1" applyFont="1" applyFill="1" applyBorder="1" applyAlignment="1">
      <alignment horizontal="center" vertical="center" shrinkToFit="1"/>
    </xf>
    <xf numFmtId="0" fontId="7" fillId="0" borderId="77" xfId="0" applyNumberFormat="1" applyFont="1" applyFill="1" applyBorder="1" applyAlignment="1">
      <alignment horizontal="center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15" xfId="0" applyNumberFormat="1" applyFont="1" applyFill="1" applyBorder="1" applyAlignment="1">
      <alignment horizontal="left" vertical="center"/>
    </xf>
    <xf numFmtId="179" fontId="4" fillId="0" borderId="14" xfId="0" applyNumberFormat="1" applyFont="1" applyFill="1" applyBorder="1" applyAlignment="1">
      <alignment horizontal="left" vertical="center"/>
    </xf>
    <xf numFmtId="179" fontId="4" fillId="0" borderId="28" xfId="0" applyNumberFormat="1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left" vertical="center" shrinkToFit="1"/>
      <protection locked="0"/>
    </xf>
    <xf numFmtId="179" fontId="6" fillId="0" borderId="0" xfId="0" applyNumberFormat="1" applyFont="1" applyFill="1" applyBorder="1" applyAlignment="1">
      <alignment horizontal="left" vertical="center"/>
    </xf>
    <xf numFmtId="179" fontId="6" fillId="0" borderId="15" xfId="0" applyNumberFormat="1" applyFont="1" applyFill="1" applyBorder="1" applyAlignment="1">
      <alignment horizontal="left" vertical="center"/>
    </xf>
    <xf numFmtId="179" fontId="6" fillId="0" borderId="14" xfId="0" applyNumberFormat="1" applyFont="1" applyFill="1" applyBorder="1" applyAlignment="1">
      <alignment horizontal="left" vertical="center"/>
    </xf>
    <xf numFmtId="179" fontId="6" fillId="0" borderId="28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66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67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85" xfId="0" applyNumberFormat="1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181" fontId="7" fillId="0" borderId="86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55" xfId="0" applyNumberFormat="1" applyFont="1" applyFill="1" applyBorder="1" applyAlignment="1">
      <alignment horizontal="center" vertical="center" shrinkToFit="1"/>
    </xf>
    <xf numFmtId="0" fontId="6" fillId="0" borderId="19" xfId="0" applyNumberFormat="1" applyFont="1" applyFill="1" applyBorder="1" applyAlignment="1">
      <alignment horizontal="center" vertical="center" shrinkToFit="1"/>
    </xf>
    <xf numFmtId="0" fontId="4" fillId="0" borderId="56" xfId="0" applyNumberFormat="1" applyFont="1" applyFill="1" applyBorder="1" applyAlignment="1">
      <alignment horizontal="center" vertical="center" shrinkToFit="1"/>
    </xf>
    <xf numFmtId="0" fontId="33" fillId="0" borderId="10" xfId="0" applyNumberFormat="1" applyFont="1" applyFill="1" applyBorder="1" applyAlignment="1">
      <alignment horizontal="left" vertical="center" shrinkToFit="1"/>
    </xf>
    <xf numFmtId="0" fontId="33" fillId="0" borderId="30" xfId="0" applyNumberFormat="1" applyFont="1" applyFill="1" applyBorder="1" applyAlignment="1">
      <alignment horizontal="left" vertical="center" shrinkToFit="1"/>
    </xf>
    <xf numFmtId="0" fontId="4" fillId="0" borderId="87" xfId="0" applyNumberFormat="1" applyFont="1" applyFill="1" applyBorder="1" applyAlignment="1">
      <alignment horizontal="center" vertical="center" shrinkToFit="1"/>
    </xf>
    <xf numFmtId="0" fontId="6" fillId="0" borderId="69" xfId="0" applyNumberFormat="1" applyFont="1" applyFill="1" applyBorder="1" applyAlignment="1">
      <alignment horizontal="center" vertical="center" shrinkToFit="1"/>
    </xf>
    <xf numFmtId="0" fontId="6" fillId="0" borderId="70" xfId="0" applyNumberFormat="1" applyFont="1" applyFill="1" applyBorder="1" applyAlignment="1">
      <alignment horizontal="center" vertical="center" shrinkToFit="1"/>
    </xf>
    <xf numFmtId="0" fontId="6" fillId="0" borderId="73" xfId="0" applyNumberFormat="1" applyFont="1" applyFill="1" applyBorder="1" applyAlignment="1">
      <alignment horizontal="center" vertical="center" shrinkToFit="1"/>
    </xf>
    <xf numFmtId="0" fontId="6" fillId="0" borderId="74" xfId="0" applyNumberFormat="1" applyFont="1" applyFill="1" applyBorder="1" applyAlignment="1">
      <alignment horizontal="center" vertical="center" shrinkToFit="1"/>
    </xf>
    <xf numFmtId="0" fontId="6" fillId="0" borderId="72" xfId="0" applyNumberFormat="1" applyFont="1" applyFill="1" applyBorder="1" applyAlignment="1">
      <alignment horizontal="center" vertical="center" shrinkToFit="1"/>
    </xf>
    <xf numFmtId="0" fontId="6" fillId="0" borderId="75" xfId="0" applyNumberFormat="1" applyFont="1" applyFill="1" applyBorder="1" applyAlignment="1">
      <alignment horizontal="center" vertical="center" shrinkToFit="1"/>
    </xf>
    <xf numFmtId="0" fontId="6" fillId="0" borderId="76" xfId="0" applyNumberFormat="1" applyFont="1" applyFill="1" applyBorder="1" applyAlignment="1">
      <alignment horizontal="center" vertical="center" shrinkToFit="1"/>
    </xf>
    <xf numFmtId="0" fontId="6" fillId="0" borderId="77" xfId="0" applyNumberFormat="1" applyFont="1" applyFill="1" applyBorder="1" applyAlignment="1">
      <alignment horizontal="center" vertical="center" shrinkToFit="1"/>
    </xf>
    <xf numFmtId="181" fontId="6" fillId="0" borderId="86" xfId="0" applyNumberFormat="1" applyFont="1" applyFill="1" applyBorder="1" applyAlignment="1">
      <alignment horizontal="center" vertical="center" shrinkToFit="1"/>
    </xf>
    <xf numFmtId="2" fontId="6" fillId="0" borderId="30" xfId="0" applyNumberFormat="1" applyFont="1" applyFill="1" applyBorder="1" applyAlignment="1">
      <alignment horizontal="center" vertical="center" shrinkToFit="1"/>
    </xf>
    <xf numFmtId="179" fontId="6" fillId="0" borderId="30" xfId="0" applyNumberFormat="1" applyFont="1" applyFill="1" applyBorder="1" applyAlignment="1">
      <alignment horizontal="right" vertical="center"/>
    </xf>
    <xf numFmtId="179" fontId="6" fillId="0" borderId="33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39" fillId="0" borderId="21" xfId="0" applyNumberFormat="1" applyFont="1" applyFill="1" applyBorder="1" applyAlignment="1">
      <alignment horizontal="center" vertical="center" wrapText="1" shrinkToFit="1"/>
    </xf>
    <xf numFmtId="0" fontId="39" fillId="0" borderId="27" xfId="0" applyNumberFormat="1" applyFont="1" applyFill="1" applyBorder="1" applyAlignment="1">
      <alignment horizontal="center" vertical="center" wrapText="1" shrinkToFit="1"/>
    </xf>
    <xf numFmtId="0" fontId="39" fillId="0" borderId="0" xfId="0" applyNumberFormat="1" applyFont="1" applyFill="1" applyBorder="1" applyAlignment="1">
      <alignment horizontal="center" vertical="center" wrapText="1" shrinkToFit="1"/>
    </xf>
    <xf numFmtId="0" fontId="39" fillId="0" borderId="16" xfId="0" applyNumberFormat="1" applyFont="1" applyFill="1" applyBorder="1" applyAlignment="1">
      <alignment horizontal="center" vertical="center" wrapText="1" shrinkToFit="1"/>
    </xf>
    <xf numFmtId="0" fontId="39" fillId="0" borderId="14" xfId="0" applyNumberFormat="1" applyFont="1" applyFill="1" applyBorder="1" applyAlignment="1">
      <alignment horizontal="center" vertical="center" wrapText="1" shrinkToFit="1"/>
    </xf>
    <xf numFmtId="0" fontId="39" fillId="0" borderId="22" xfId="0" applyNumberFormat="1" applyFont="1" applyFill="1" applyBorder="1" applyAlignment="1">
      <alignment horizontal="center" vertical="center" wrapText="1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2" fontId="7" fillId="0" borderId="29" xfId="0" applyNumberFormat="1" applyFont="1" applyFill="1" applyBorder="1" applyAlignment="1">
      <alignment horizontal="left" vertical="center" shrinkToFit="1"/>
    </xf>
    <xf numFmtId="2" fontId="7" fillId="0" borderId="25" xfId="0" applyNumberFormat="1" applyFont="1" applyFill="1" applyBorder="1" applyAlignment="1">
      <alignment horizontal="left" vertical="center" shrinkToFit="1"/>
    </xf>
    <xf numFmtId="181" fontId="7" fillId="0" borderId="25" xfId="0" applyNumberFormat="1" applyFont="1" applyFill="1" applyBorder="1" applyAlignment="1">
      <alignment horizontal="left" vertical="center" shrinkToFit="1"/>
    </xf>
    <xf numFmtId="181" fontId="7" fillId="0" borderId="86" xfId="0" applyNumberFormat="1" applyFont="1" applyFill="1" applyBorder="1" applyAlignment="1">
      <alignment horizontal="left" vertical="center" shrinkToFit="1"/>
    </xf>
    <xf numFmtId="0" fontId="39" fillId="0" borderId="55" xfId="0" applyNumberFormat="1" applyFont="1" applyFill="1" applyBorder="1" applyAlignment="1">
      <alignment horizontal="center" vertical="center" wrapText="1" shrinkToFit="1"/>
    </xf>
    <xf numFmtId="0" fontId="39" fillId="0" borderId="19" xfId="0" applyNumberFormat="1" applyFont="1" applyFill="1" applyBorder="1" applyAlignment="1">
      <alignment horizontal="center" vertical="center" wrapText="1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2" fontId="4" fillId="0" borderId="3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180" fontId="7" fillId="0" borderId="21" xfId="0" applyNumberFormat="1" applyFont="1" applyFill="1" applyBorder="1" applyAlignment="1">
      <alignment horizontal="left" vertical="center" shrinkToFit="1"/>
    </xf>
    <xf numFmtId="180" fontId="7" fillId="0" borderId="0" xfId="0" applyNumberFormat="1" applyFont="1" applyFill="1" applyBorder="1" applyAlignment="1">
      <alignment horizontal="left" vertical="center" shrinkToFit="1"/>
    </xf>
    <xf numFmtId="2" fontId="7" fillId="0" borderId="0" xfId="0" applyNumberFormat="1" applyFont="1" applyFill="1" applyBorder="1" applyAlignment="1">
      <alignment horizontal="left" vertical="center" shrinkToFit="1"/>
    </xf>
    <xf numFmtId="2" fontId="7" fillId="0" borderId="30" xfId="0" applyNumberFormat="1" applyFont="1" applyFill="1" applyBorder="1" applyAlignment="1">
      <alignment horizontal="left" vertical="center" shrinkToFit="1"/>
    </xf>
    <xf numFmtId="179" fontId="7" fillId="0" borderId="30" xfId="0" applyNumberFormat="1" applyFont="1" applyFill="1" applyBorder="1" applyAlignment="1">
      <alignment horizontal="left" vertical="center"/>
    </xf>
    <xf numFmtId="179" fontId="7" fillId="0" borderId="33" xfId="0" applyNumberFormat="1" applyFont="1" applyFill="1" applyBorder="1" applyAlignment="1">
      <alignment horizontal="left" vertical="center"/>
    </xf>
    <xf numFmtId="0" fontId="7" fillId="0" borderId="55" xfId="0" applyNumberFormat="1" applyFont="1" applyFill="1" applyBorder="1" applyAlignment="1">
      <alignment horizontal="left" vertical="center" shrinkToFit="1"/>
    </xf>
    <xf numFmtId="0" fontId="7" fillId="0" borderId="19" xfId="0" applyNumberFormat="1" applyFont="1" applyFill="1" applyBorder="1" applyAlignment="1">
      <alignment horizontal="left" vertical="center" shrinkToFit="1"/>
    </xf>
    <xf numFmtId="0" fontId="7" fillId="0" borderId="27" xfId="0" applyNumberFormat="1" applyFont="1" applyFill="1" applyBorder="1" applyAlignment="1">
      <alignment horizontal="left" vertical="center" shrinkToFit="1"/>
    </xf>
    <xf numFmtId="0" fontId="7" fillId="0" borderId="16" xfId="0" applyNumberFormat="1" applyFont="1" applyFill="1" applyBorder="1" applyAlignment="1">
      <alignment horizontal="left" vertical="center" shrinkToFit="1"/>
    </xf>
    <xf numFmtId="0" fontId="7" fillId="0" borderId="14" xfId="0" applyNumberFormat="1" applyFont="1" applyFill="1" applyBorder="1" applyAlignment="1">
      <alignment horizontal="left" vertical="center" shrinkToFit="1"/>
    </xf>
    <xf numFmtId="0" fontId="7" fillId="0" borderId="22" xfId="0" applyNumberFormat="1" applyFont="1" applyFill="1" applyBorder="1" applyAlignment="1">
      <alignment horizontal="left" vertical="center" shrinkToFit="1"/>
    </xf>
    <xf numFmtId="2" fontId="7" fillId="0" borderId="30" xfId="0" applyNumberFormat="1" applyFont="1" applyFill="1" applyBorder="1" applyAlignment="1">
      <alignment horizontal="center" vertical="center" shrinkToFit="1"/>
    </xf>
    <xf numFmtId="179" fontId="7" fillId="0" borderId="30" xfId="0" applyNumberFormat="1" applyFont="1" applyFill="1" applyBorder="1" applyAlignment="1">
      <alignment horizontal="right" vertical="center"/>
    </xf>
    <xf numFmtId="179" fontId="7" fillId="0" borderId="33" xfId="0" applyNumberFormat="1" applyFont="1" applyFill="1" applyBorder="1" applyAlignment="1">
      <alignment horizontal="right" vertical="center"/>
    </xf>
    <xf numFmtId="0" fontId="4" fillId="0" borderId="82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7" fillId="0" borderId="69" xfId="0" applyNumberFormat="1" applyFont="1" applyFill="1" applyBorder="1" applyAlignment="1">
      <alignment horizontal="left" vertical="center" shrinkToFit="1"/>
    </xf>
    <xf numFmtId="0" fontId="7" fillId="0" borderId="70" xfId="0" applyNumberFormat="1" applyFont="1" applyFill="1" applyBorder="1" applyAlignment="1">
      <alignment horizontal="left" vertical="center" shrinkToFit="1"/>
    </xf>
    <xf numFmtId="0" fontId="7" fillId="0" borderId="73" xfId="0" applyNumberFormat="1" applyFont="1" applyFill="1" applyBorder="1" applyAlignment="1">
      <alignment horizontal="left" vertical="center" shrinkToFit="1"/>
    </xf>
    <xf numFmtId="0" fontId="7" fillId="0" borderId="74" xfId="0" applyNumberFormat="1" applyFont="1" applyFill="1" applyBorder="1" applyAlignment="1">
      <alignment horizontal="left" vertical="center" shrinkToFit="1"/>
    </xf>
    <xf numFmtId="0" fontId="7" fillId="0" borderId="72" xfId="0" applyNumberFormat="1" applyFont="1" applyFill="1" applyBorder="1" applyAlignment="1">
      <alignment horizontal="left" vertical="center" shrinkToFit="1"/>
    </xf>
    <xf numFmtId="0" fontId="7" fillId="0" borderId="88" xfId="0" applyNumberFormat="1" applyFont="1" applyFill="1" applyBorder="1" applyAlignment="1">
      <alignment horizontal="left" vertical="center" shrinkToFit="1"/>
    </xf>
    <xf numFmtId="0" fontId="7" fillId="0" borderId="89" xfId="0" applyNumberFormat="1" applyFont="1" applyFill="1" applyBorder="1" applyAlignment="1">
      <alignment horizontal="left" vertical="center" shrinkToFit="1"/>
    </xf>
    <xf numFmtId="0" fontId="7" fillId="0" borderId="90" xfId="0" applyNumberFormat="1" applyFont="1" applyFill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179" fontId="4" fillId="0" borderId="16" xfId="0" applyNumberFormat="1" applyFont="1" applyFill="1" applyBorder="1" applyAlignment="1">
      <alignment horizontal="right" vertical="center"/>
    </xf>
    <xf numFmtId="181" fontId="4" fillId="0" borderId="86" xfId="0" applyNumberFormat="1" applyFont="1" applyFill="1" applyBorder="1" applyAlignment="1">
      <alignment horizontal="center" vertical="center" shrinkToFit="1"/>
    </xf>
    <xf numFmtId="0" fontId="4" fillId="0" borderId="91" xfId="0" applyNumberFormat="1" applyFont="1" applyFill="1" applyBorder="1" applyAlignment="1">
      <alignment horizontal="center" vertical="center" shrinkToFit="1"/>
    </xf>
    <xf numFmtId="0" fontId="4" fillId="0" borderId="61" xfId="0" applyNumberFormat="1" applyFont="1" applyFill="1" applyBorder="1" applyAlignment="1" quotePrefix="1">
      <alignment horizontal="left" vertical="center" shrinkToFit="1"/>
    </xf>
    <xf numFmtId="0" fontId="4" fillId="0" borderId="61" xfId="0" applyNumberFormat="1" applyFont="1" applyFill="1" applyBorder="1" applyAlignment="1">
      <alignment horizontal="left" vertical="center" shrinkToFit="1"/>
    </xf>
    <xf numFmtId="0" fontId="0" fillId="0" borderId="21" xfId="0" applyNumberFormat="1" applyFill="1" applyBorder="1" applyAlignment="1">
      <alignment horizontal="center" vertical="center" shrinkToFit="1"/>
    </xf>
    <xf numFmtId="0" fontId="0" fillId="0" borderId="27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6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40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horizontal="center" vertical="center" shrinkToFit="1"/>
    </xf>
    <xf numFmtId="179" fontId="4" fillId="0" borderId="30" xfId="0" applyNumberFormat="1" applyFont="1" applyFill="1" applyBorder="1" applyAlignment="1">
      <alignment horizontal="right" vertical="center"/>
    </xf>
    <xf numFmtId="179" fontId="4" fillId="0" borderId="33" xfId="0" applyNumberFormat="1" applyFont="1" applyFill="1" applyBorder="1" applyAlignment="1">
      <alignment horizontal="right" vertical="center"/>
    </xf>
    <xf numFmtId="0" fontId="4" fillId="0" borderId="92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 quotePrefix="1">
      <alignment horizontal="center" vertical="center" shrinkToFi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69" applyNumberFormat="1" applyFont="1" applyFill="1" applyBorder="1" applyAlignment="1">
      <alignment horizontal="center"/>
    </xf>
    <xf numFmtId="187" fontId="11" fillId="0" borderId="0" xfId="76" applyNumberFormat="1" applyFont="1" applyFill="1" applyBorder="1" applyAlignment="1">
      <alignment horizontal="center" vertical="center"/>
    </xf>
    <xf numFmtId="187" fontId="6" fillId="0" borderId="0" xfId="69" applyNumberFormat="1" applyFont="1" applyFill="1" applyBorder="1" applyAlignment="1">
      <alignment horizontal="center"/>
    </xf>
    <xf numFmtId="49" fontId="11" fillId="0" borderId="0" xfId="76" applyNumberFormat="1" applyFont="1" applyFill="1" applyBorder="1" applyAlignment="1">
      <alignment horizontal="center" vertical="center"/>
    </xf>
    <xf numFmtId="0" fontId="11" fillId="0" borderId="0" xfId="76" applyNumberFormat="1" applyFont="1" applyFill="1" applyBorder="1" applyAlignment="1">
      <alignment horizontal="center" vertical="center"/>
    </xf>
    <xf numFmtId="10" fontId="6" fillId="0" borderId="0" xfId="69" applyNumberFormat="1" applyFont="1" applyFill="1" applyBorder="1" applyAlignment="1">
      <alignment horizontal="center"/>
    </xf>
    <xf numFmtId="0" fontId="4" fillId="0" borderId="0" xfId="69" applyNumberFormat="1" applyFont="1" applyFill="1" applyBorder="1" applyAlignment="1">
      <alignment horizontal="center" vertical="center"/>
    </xf>
    <xf numFmtId="10" fontId="11" fillId="0" borderId="0" xfId="76" applyNumberFormat="1" applyFont="1" applyFill="1" applyBorder="1" applyAlignment="1">
      <alignment horizontal="center" vertical="center"/>
    </xf>
    <xf numFmtId="0" fontId="4" fillId="0" borderId="0" xfId="76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76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76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76" applyNumberFormat="1" applyFont="1" applyFill="1" applyBorder="1" applyAlignment="1">
      <alignment horizontal="center" vertical="center"/>
    </xf>
    <xf numFmtId="0" fontId="2" fillId="0" borderId="0" xfId="76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68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10" xfId="63"/>
    <cellStyle name="標準 2" xfId="64"/>
    <cellStyle name="標準 2 2" xfId="65"/>
    <cellStyle name="標準 2 2 2" xfId="66"/>
    <cellStyle name="標準 2_201609mix youkou" xfId="67"/>
    <cellStyle name="標準 3" xfId="68"/>
    <cellStyle name="標準 3_登録ナンバー" xfId="69"/>
    <cellStyle name="標準 4" xfId="70"/>
    <cellStyle name="標準 5" xfId="71"/>
    <cellStyle name="標準 6" xfId="72"/>
    <cellStyle name="標準 7" xfId="73"/>
    <cellStyle name="標準 9" xfId="74"/>
    <cellStyle name="標準_Book2" xfId="75"/>
    <cellStyle name="標準_Book2_登録ナンバー" xfId="76"/>
    <cellStyle name="標準_Sheet1" xfId="77"/>
    <cellStyle name="標準_Sheet1_登録ナンバー" xfId="78"/>
    <cellStyle name="標準_登録ナンバー" xfId="79"/>
    <cellStyle name="標準_登録ナンバー　2013.06.07" xfId="80"/>
    <cellStyle name="標準_東近江市ミックス2011" xfId="81"/>
    <cellStyle name="Followed Hyperlink" xfId="82"/>
    <cellStyle name="良い" xfId="83"/>
  </cellStyles>
  <dxfs count="2">
    <dxf>
      <font>
        <b/>
        <i val="0"/>
        <color rgb="FF00808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16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10</xdr:col>
      <xdr:colOff>0</xdr:colOff>
      <xdr:row>16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0"/>
          <a:ext cx="38100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5</xdr:col>
      <xdr:colOff>0</xdr:colOff>
      <xdr:row>37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600450"/>
          <a:ext cx="38100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10</xdr:col>
      <xdr:colOff>0</xdr:colOff>
      <xdr:row>37</xdr:row>
      <xdr:rowOff>123825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3600450"/>
          <a:ext cx="38100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5</xdr:col>
      <xdr:colOff>0</xdr:colOff>
      <xdr:row>58</xdr:row>
      <xdr:rowOff>123825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200900"/>
          <a:ext cx="38100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9525</xdr:rowOff>
    </xdr:from>
    <xdr:to>
      <xdr:col>5</xdr:col>
      <xdr:colOff>0</xdr:colOff>
      <xdr:row>80</xdr:row>
      <xdr:rowOff>123825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9823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9525</xdr:rowOff>
    </xdr:from>
    <xdr:to>
      <xdr:col>10</xdr:col>
      <xdr:colOff>0</xdr:colOff>
      <xdr:row>80</xdr:row>
      <xdr:rowOff>123825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109823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5</xdr:col>
      <xdr:colOff>0</xdr:colOff>
      <xdr:row>102</xdr:row>
      <xdr:rowOff>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44018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10</xdr:col>
      <xdr:colOff>0</xdr:colOff>
      <xdr:row>102</xdr:row>
      <xdr:rowOff>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0" y="144018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57150</xdr:rowOff>
    </xdr:from>
    <xdr:to>
      <xdr:col>9</xdr:col>
      <xdr:colOff>704850</xdr:colOff>
      <xdr:row>127</xdr:row>
      <xdr:rowOff>123825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7830800"/>
          <a:ext cx="75628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526</xdr:row>
      <xdr:rowOff>114300</xdr:rowOff>
    </xdr:from>
    <xdr:to>
      <xdr:col>2</xdr:col>
      <xdr:colOff>47625</xdr:colOff>
      <xdr:row>526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285875" y="904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421</xdr:row>
      <xdr:rowOff>114300</xdr:rowOff>
    </xdr:from>
    <xdr:to>
      <xdr:col>2</xdr:col>
      <xdr:colOff>47625</xdr:colOff>
      <xdr:row>421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285875" y="7232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536</xdr:row>
      <xdr:rowOff>114300</xdr:rowOff>
    </xdr:from>
    <xdr:to>
      <xdr:col>2</xdr:col>
      <xdr:colOff>47625</xdr:colOff>
      <xdr:row>536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285875" y="922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427</xdr:row>
      <xdr:rowOff>114300</xdr:rowOff>
    </xdr:from>
    <xdr:to>
      <xdr:col>2</xdr:col>
      <xdr:colOff>47625</xdr:colOff>
      <xdr:row>427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285875" y="733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naru_yoshida_88@leto.eonet.ne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FA104"/>
  <sheetViews>
    <sheetView zoomScaleSheetLayoutView="100" workbookViewId="0" topLeftCell="A1">
      <selection activeCell="F24" sqref="F24:J25"/>
    </sheetView>
  </sheetViews>
  <sheetFormatPr defaultColWidth="1.875" defaultRowHeight="7.5" customHeight="1"/>
  <cols>
    <col min="1" max="1" width="1.875" style="2" customWidth="1"/>
    <col min="2" max="2" width="0.74609375" style="2" hidden="1" customWidth="1"/>
    <col min="3" max="5" width="1.875" style="2" hidden="1" customWidth="1"/>
    <col min="6" max="11" width="1.875" style="2" customWidth="1"/>
    <col min="12" max="14" width="1.875" style="2" hidden="1" customWidth="1"/>
    <col min="15" max="19" width="1.875" style="2" customWidth="1"/>
    <col min="20" max="20" width="0.875" style="2" hidden="1" customWidth="1"/>
    <col min="21" max="27" width="1.875" style="2" customWidth="1"/>
    <col min="28" max="28" width="0.875" style="2" hidden="1" customWidth="1"/>
    <col min="29" max="35" width="1.875" style="2" customWidth="1"/>
    <col min="36" max="36" width="0.74609375" style="2" hidden="1" customWidth="1"/>
    <col min="37" max="43" width="1.875" style="2" customWidth="1"/>
    <col min="44" max="44" width="0.6171875" style="2" hidden="1" customWidth="1"/>
    <col min="45" max="51" width="1.875" style="2" customWidth="1"/>
    <col min="52" max="52" width="8.375" style="2" customWidth="1"/>
    <col min="53" max="16384" width="1.875" style="2" customWidth="1"/>
  </cols>
  <sheetData>
    <row r="1" ht="29.25" customHeight="1"/>
    <row r="2" spans="3:97" ht="12" customHeight="1">
      <c r="C2" s="393" t="s">
        <v>1562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</row>
    <row r="3" spans="3:97" ht="23.25" customHeight="1"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</row>
    <row r="4" spans="3:97" ht="46.5" customHeight="1">
      <c r="C4" s="43"/>
      <c r="D4" s="43"/>
      <c r="E4" s="406" t="s">
        <v>1509</v>
      </c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31"/>
      <c r="BB4" s="31"/>
      <c r="BC4" s="31"/>
      <c r="BD4" s="31"/>
      <c r="BE4" s="31"/>
      <c r="BF4" s="31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</row>
    <row r="5" spans="3:97" ht="46.5" customHeight="1">
      <c r="C5" s="43"/>
      <c r="D5" s="43"/>
      <c r="E5" s="407" t="s">
        <v>1438</v>
      </c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</row>
    <row r="6" spans="3:59" ht="12" customHeight="1">
      <c r="C6" s="406" t="s">
        <v>1436</v>
      </c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</row>
    <row r="7" spans="3:59" ht="22.5" customHeight="1"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</row>
    <row r="8" spans="1:59" ht="18.75" customHeight="1">
      <c r="A8" s="12"/>
      <c r="C8" s="395" t="s">
        <v>544</v>
      </c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10"/>
      <c r="T8" s="397" t="str">
        <f>F12</f>
        <v>平塚</v>
      </c>
      <c r="U8" s="398"/>
      <c r="V8" s="398"/>
      <c r="W8" s="398"/>
      <c r="X8" s="398"/>
      <c r="Y8" s="398"/>
      <c r="Z8" s="398"/>
      <c r="AA8" s="399"/>
      <c r="AB8" s="408" t="str">
        <f>F16</f>
        <v>上村</v>
      </c>
      <c r="AC8" s="409"/>
      <c r="AD8" s="409"/>
      <c r="AE8" s="409"/>
      <c r="AF8" s="409"/>
      <c r="AG8" s="409"/>
      <c r="AH8" s="409"/>
      <c r="AI8" s="410"/>
      <c r="AJ8" s="408" t="str">
        <f>F20</f>
        <v>杉山</v>
      </c>
      <c r="AK8" s="409"/>
      <c r="AL8" s="409"/>
      <c r="AM8" s="409"/>
      <c r="AN8" s="409"/>
      <c r="AO8" s="409"/>
      <c r="AP8" s="409"/>
      <c r="AQ8" s="410"/>
      <c r="AR8" s="409" t="str">
        <f>F24</f>
        <v>松井</v>
      </c>
      <c r="AS8" s="409"/>
      <c r="AT8" s="409"/>
      <c r="AU8" s="409"/>
      <c r="AV8" s="409"/>
      <c r="AW8" s="409"/>
      <c r="AX8" s="409"/>
      <c r="AY8" s="416"/>
      <c r="AZ8" s="382">
        <f>IF(AZ14&lt;&gt;"","取得","")</f>
      </c>
      <c r="BA8" s="41"/>
      <c r="BB8" s="398" t="s">
        <v>545</v>
      </c>
      <c r="BC8" s="398"/>
      <c r="BD8" s="398"/>
      <c r="BE8" s="398"/>
      <c r="BF8" s="398"/>
      <c r="BG8" s="383"/>
    </row>
    <row r="9" spans="1:59" ht="18.75" customHeight="1">
      <c r="A9" s="12"/>
      <c r="C9" s="395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10"/>
      <c r="T9" s="408"/>
      <c r="U9" s="409"/>
      <c r="V9" s="409"/>
      <c r="W9" s="409"/>
      <c r="X9" s="409"/>
      <c r="Y9" s="409"/>
      <c r="Z9" s="409"/>
      <c r="AA9" s="410"/>
      <c r="AB9" s="408"/>
      <c r="AC9" s="409"/>
      <c r="AD9" s="409"/>
      <c r="AE9" s="409"/>
      <c r="AF9" s="409"/>
      <c r="AG9" s="409"/>
      <c r="AH9" s="409"/>
      <c r="AI9" s="410"/>
      <c r="AJ9" s="408"/>
      <c r="AK9" s="409"/>
      <c r="AL9" s="409"/>
      <c r="AM9" s="409"/>
      <c r="AN9" s="409"/>
      <c r="AO9" s="409"/>
      <c r="AP9" s="409"/>
      <c r="AQ9" s="410"/>
      <c r="AR9" s="409"/>
      <c r="AS9" s="409"/>
      <c r="AT9" s="409"/>
      <c r="AU9" s="409"/>
      <c r="AV9" s="409"/>
      <c r="AW9" s="409"/>
      <c r="AX9" s="409"/>
      <c r="AY9" s="416"/>
      <c r="AZ9" s="414"/>
      <c r="BB9" s="409"/>
      <c r="BC9" s="409"/>
      <c r="BD9" s="409"/>
      <c r="BE9" s="409"/>
      <c r="BF9" s="409"/>
      <c r="BG9" s="384"/>
    </row>
    <row r="10" spans="1:59" ht="18.75" customHeight="1">
      <c r="A10" s="12"/>
      <c r="C10" s="395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10"/>
      <c r="T10" s="408" t="str">
        <f>O12</f>
        <v>平塚</v>
      </c>
      <c r="U10" s="409"/>
      <c r="V10" s="409"/>
      <c r="W10" s="409"/>
      <c r="X10" s="409"/>
      <c r="Y10" s="409"/>
      <c r="Z10" s="409"/>
      <c r="AA10" s="410"/>
      <c r="AB10" s="408" t="str">
        <f>O16</f>
        <v>上村</v>
      </c>
      <c r="AC10" s="409"/>
      <c r="AD10" s="409"/>
      <c r="AE10" s="409"/>
      <c r="AF10" s="409"/>
      <c r="AG10" s="409"/>
      <c r="AH10" s="409"/>
      <c r="AI10" s="410"/>
      <c r="AJ10" s="408" t="str">
        <f>O20</f>
        <v>杉山</v>
      </c>
      <c r="AK10" s="409"/>
      <c r="AL10" s="409"/>
      <c r="AM10" s="409"/>
      <c r="AN10" s="409"/>
      <c r="AO10" s="409"/>
      <c r="AP10" s="409"/>
      <c r="AQ10" s="410"/>
      <c r="AR10" s="409" t="str">
        <f>O24</f>
        <v>松井</v>
      </c>
      <c r="AS10" s="409"/>
      <c r="AT10" s="409"/>
      <c r="AU10" s="409"/>
      <c r="AV10" s="409"/>
      <c r="AW10" s="409"/>
      <c r="AX10" s="409"/>
      <c r="AY10" s="416"/>
      <c r="AZ10" s="414">
        <f>IF(AZ14&lt;&gt;"","ゲーム率","")</f>
      </c>
      <c r="BA10" s="409"/>
      <c r="BB10" s="409" t="s">
        <v>546</v>
      </c>
      <c r="BC10" s="409"/>
      <c r="BD10" s="409"/>
      <c r="BE10" s="409"/>
      <c r="BF10" s="409"/>
      <c r="BG10" s="384"/>
    </row>
    <row r="11" spans="1:59" ht="18.75" customHeight="1">
      <c r="A11" s="12"/>
      <c r="C11" s="396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3"/>
      <c r="T11" s="411"/>
      <c r="U11" s="412"/>
      <c r="V11" s="412"/>
      <c r="W11" s="412"/>
      <c r="X11" s="412"/>
      <c r="Y11" s="412"/>
      <c r="Z11" s="412"/>
      <c r="AA11" s="413"/>
      <c r="AB11" s="411"/>
      <c r="AC11" s="412"/>
      <c r="AD11" s="412"/>
      <c r="AE11" s="412"/>
      <c r="AF11" s="412"/>
      <c r="AG11" s="412"/>
      <c r="AH11" s="412"/>
      <c r="AI11" s="413"/>
      <c r="AJ11" s="411"/>
      <c r="AK11" s="412"/>
      <c r="AL11" s="412"/>
      <c r="AM11" s="412"/>
      <c r="AN11" s="412"/>
      <c r="AO11" s="412"/>
      <c r="AP11" s="412"/>
      <c r="AQ11" s="413"/>
      <c r="AR11" s="412"/>
      <c r="AS11" s="412"/>
      <c r="AT11" s="412"/>
      <c r="AU11" s="412"/>
      <c r="AV11" s="412"/>
      <c r="AW11" s="412"/>
      <c r="AX11" s="412"/>
      <c r="AY11" s="417"/>
      <c r="AZ11" s="415"/>
      <c r="BA11" s="412"/>
      <c r="BB11" s="412"/>
      <c r="BC11" s="412"/>
      <c r="BD11" s="412"/>
      <c r="BE11" s="412"/>
      <c r="BF11" s="412"/>
      <c r="BG11" s="385"/>
    </row>
    <row r="12" spans="1:60" s="1" customFormat="1" ht="18.75" customHeight="1">
      <c r="A12" s="55"/>
      <c r="B12" s="500">
        <f>BD14</f>
        <v>1</v>
      </c>
      <c r="C12" s="372" t="s">
        <v>1431</v>
      </c>
      <c r="D12" s="365"/>
      <c r="E12" s="365"/>
      <c r="F12" s="510" t="str">
        <f>IF(C12="ここに","",VLOOKUP(C12,'登録ナンバー'!$A$1:$C$619,2,0))</f>
        <v>平塚</v>
      </c>
      <c r="G12" s="510"/>
      <c r="H12" s="510"/>
      <c r="I12" s="510"/>
      <c r="J12" s="510"/>
      <c r="K12" s="366" t="s">
        <v>547</v>
      </c>
      <c r="L12" s="510" t="s">
        <v>1563</v>
      </c>
      <c r="M12" s="510"/>
      <c r="N12" s="510"/>
      <c r="O12" s="510" t="str">
        <f>IF(L12="ここに","",VLOOKUP(L12,'登録ナンバー'!$A$1:$C$619,2,0))</f>
        <v>平塚</v>
      </c>
      <c r="P12" s="510"/>
      <c r="Q12" s="510"/>
      <c r="R12" s="510"/>
      <c r="S12" s="511"/>
      <c r="T12" s="485">
        <f>IF(AB12="","丸付き数字は試合順番","")</f>
      </c>
      <c r="U12" s="486"/>
      <c r="V12" s="486"/>
      <c r="W12" s="486"/>
      <c r="X12" s="486"/>
      <c r="Y12" s="486"/>
      <c r="Z12" s="486"/>
      <c r="AA12" s="487"/>
      <c r="AB12" s="498" t="s">
        <v>1564</v>
      </c>
      <c r="AC12" s="400"/>
      <c r="AD12" s="400"/>
      <c r="AE12" s="400"/>
      <c r="AF12" s="400" t="s">
        <v>548</v>
      </c>
      <c r="AG12" s="400">
        <v>3</v>
      </c>
      <c r="AH12" s="400"/>
      <c r="AI12" s="496"/>
      <c r="AJ12" s="498" t="s">
        <v>1564</v>
      </c>
      <c r="AK12" s="400"/>
      <c r="AL12" s="400"/>
      <c r="AM12" s="400"/>
      <c r="AN12" s="400" t="s">
        <v>548</v>
      </c>
      <c r="AO12" s="400">
        <v>3</v>
      </c>
      <c r="AP12" s="400"/>
      <c r="AQ12" s="496"/>
      <c r="AR12" s="498" t="s">
        <v>1565</v>
      </c>
      <c r="AS12" s="400"/>
      <c r="AT12" s="400"/>
      <c r="AU12" s="400"/>
      <c r="AV12" s="400" t="s">
        <v>548</v>
      </c>
      <c r="AW12" s="400">
        <v>7</v>
      </c>
      <c r="AX12" s="400"/>
      <c r="AY12" s="401"/>
      <c r="AZ12" s="418">
        <f>IF(COUNTIF(BA12:BC25,1)=2,"直接対決","")</f>
      </c>
      <c r="BA12" s="404">
        <f>COUNTIF(T12:AY13,"⑧")+COUNTIF(T12:AY13,"⑨")</f>
        <v>3</v>
      </c>
      <c r="BB12" s="404"/>
      <c r="BC12" s="404"/>
      <c r="BD12" s="428">
        <f>IF(AB12="","",3-BA12)</f>
        <v>0</v>
      </c>
      <c r="BE12" s="428"/>
      <c r="BF12" s="428"/>
      <c r="BG12" s="429"/>
      <c r="BH12" s="8"/>
    </row>
    <row r="13" spans="1:60" s="1" customFormat="1" ht="18.75" customHeight="1">
      <c r="A13" s="55"/>
      <c r="B13" s="500"/>
      <c r="C13" s="386"/>
      <c r="D13" s="381"/>
      <c r="E13" s="381"/>
      <c r="F13" s="508"/>
      <c r="G13" s="508"/>
      <c r="H13" s="508"/>
      <c r="I13" s="508"/>
      <c r="J13" s="508"/>
      <c r="K13" s="366"/>
      <c r="L13" s="508"/>
      <c r="M13" s="508"/>
      <c r="N13" s="508"/>
      <c r="O13" s="508"/>
      <c r="P13" s="508"/>
      <c r="Q13" s="508"/>
      <c r="R13" s="508"/>
      <c r="S13" s="509"/>
      <c r="T13" s="488"/>
      <c r="U13" s="489"/>
      <c r="V13" s="489"/>
      <c r="W13" s="489"/>
      <c r="X13" s="489"/>
      <c r="Y13" s="489"/>
      <c r="Z13" s="489"/>
      <c r="AA13" s="490"/>
      <c r="AB13" s="499"/>
      <c r="AC13" s="402"/>
      <c r="AD13" s="402"/>
      <c r="AE13" s="402"/>
      <c r="AF13" s="402"/>
      <c r="AG13" s="402"/>
      <c r="AH13" s="402"/>
      <c r="AI13" s="497"/>
      <c r="AJ13" s="499"/>
      <c r="AK13" s="402"/>
      <c r="AL13" s="402"/>
      <c r="AM13" s="402"/>
      <c r="AN13" s="402"/>
      <c r="AO13" s="402"/>
      <c r="AP13" s="402"/>
      <c r="AQ13" s="497"/>
      <c r="AR13" s="499"/>
      <c r="AS13" s="402"/>
      <c r="AT13" s="402"/>
      <c r="AU13" s="402"/>
      <c r="AV13" s="402"/>
      <c r="AW13" s="402"/>
      <c r="AX13" s="402"/>
      <c r="AY13" s="403"/>
      <c r="AZ13" s="419"/>
      <c r="BA13" s="405"/>
      <c r="BB13" s="405"/>
      <c r="BC13" s="405"/>
      <c r="BD13" s="430"/>
      <c r="BE13" s="430"/>
      <c r="BF13" s="430"/>
      <c r="BG13" s="431"/>
      <c r="BH13" s="8"/>
    </row>
    <row r="14" spans="1:60" ht="18.75" customHeight="1">
      <c r="A14" s="12"/>
      <c r="C14" s="386" t="s">
        <v>549</v>
      </c>
      <c r="D14" s="381"/>
      <c r="E14" s="381"/>
      <c r="F14" s="508" t="str">
        <f>IF(C12="ここに","",VLOOKUP(C12,'登録ナンバー'!$A$1:$D$619,4,0))</f>
        <v>ぼんズ</v>
      </c>
      <c r="G14" s="508"/>
      <c r="H14" s="508"/>
      <c r="I14" s="508"/>
      <c r="J14" s="508"/>
      <c r="K14" s="78"/>
      <c r="L14" s="366" t="s">
        <v>549</v>
      </c>
      <c r="M14" s="366"/>
      <c r="N14" s="366"/>
      <c r="O14" s="508" t="str">
        <f>IF(L12="ここに","",VLOOKUP(L12,'登録ナンバー'!$A$1:$D$619,4,0))</f>
        <v>ぼんズ</v>
      </c>
      <c r="P14" s="508"/>
      <c r="Q14" s="508"/>
      <c r="R14" s="508"/>
      <c r="S14" s="509"/>
      <c r="T14" s="488"/>
      <c r="U14" s="489"/>
      <c r="V14" s="489"/>
      <c r="W14" s="489"/>
      <c r="X14" s="489"/>
      <c r="Y14" s="489"/>
      <c r="Z14" s="489"/>
      <c r="AA14" s="490"/>
      <c r="AB14" s="499"/>
      <c r="AC14" s="402"/>
      <c r="AD14" s="402"/>
      <c r="AE14" s="402"/>
      <c r="AF14" s="402"/>
      <c r="AG14" s="402"/>
      <c r="AH14" s="402"/>
      <c r="AI14" s="497"/>
      <c r="AJ14" s="499"/>
      <c r="AK14" s="402"/>
      <c r="AL14" s="402"/>
      <c r="AM14" s="402"/>
      <c r="AN14" s="402"/>
      <c r="AO14" s="402"/>
      <c r="AP14" s="402"/>
      <c r="AQ14" s="497"/>
      <c r="AR14" s="499"/>
      <c r="AS14" s="402"/>
      <c r="AT14" s="402"/>
      <c r="AU14" s="402"/>
      <c r="AV14" s="402"/>
      <c r="AW14" s="402"/>
      <c r="AX14" s="402"/>
      <c r="AY14" s="403"/>
      <c r="AZ14" s="420">
        <f>IF(OR(COUNTIF(BA12:BC25,2)=3,COUNTIF(BA12:BC25,1)=3),(AB15+AJ15+AR15)/(AB15+AJ15+AG12+AO12+AW12+AR15),"")</f>
      </c>
      <c r="BA14" s="426"/>
      <c r="BB14" s="426"/>
      <c r="BC14" s="426"/>
      <c r="BD14" s="422">
        <f>IF(AZ14&lt;&gt;"",RANK(AZ14,AZ14:AZ27),RANK(BA12,BA12:BC25))</f>
        <v>1</v>
      </c>
      <c r="BE14" s="422"/>
      <c r="BF14" s="422"/>
      <c r="BG14" s="423"/>
      <c r="BH14" s="11"/>
    </row>
    <row r="15" spans="1:60" ht="5.25" customHeight="1" hidden="1">
      <c r="A15" s="12"/>
      <c r="C15" s="378"/>
      <c r="D15" s="379"/>
      <c r="E15" s="379"/>
      <c r="F15" s="78"/>
      <c r="G15" s="78"/>
      <c r="H15" s="78"/>
      <c r="I15" s="78"/>
      <c r="J15" s="79"/>
      <c r="K15" s="78"/>
      <c r="L15" s="367"/>
      <c r="M15" s="367"/>
      <c r="N15" s="367"/>
      <c r="O15" s="78"/>
      <c r="P15" s="78"/>
      <c r="Q15" s="78"/>
      <c r="R15" s="81"/>
      <c r="S15" s="103"/>
      <c r="T15" s="491"/>
      <c r="U15" s="492"/>
      <c r="V15" s="492"/>
      <c r="W15" s="492"/>
      <c r="X15" s="492"/>
      <c r="Y15" s="492"/>
      <c r="Z15" s="492"/>
      <c r="AA15" s="493"/>
      <c r="AB15" s="306" t="str">
        <f>IF(AB12="⑦","7",IF(AB12="⑥","6",AB12))</f>
        <v>⑧</v>
      </c>
      <c r="AC15" s="307"/>
      <c r="AD15" s="307"/>
      <c r="AE15" s="307"/>
      <c r="AF15" s="307"/>
      <c r="AG15" s="307"/>
      <c r="AH15" s="307"/>
      <c r="AI15" s="308"/>
      <c r="AJ15" s="306" t="str">
        <f>IF(AJ12="⑦","7",IF(AJ12="⑥","6",AJ12))</f>
        <v>⑧</v>
      </c>
      <c r="AK15" s="307"/>
      <c r="AL15" s="307"/>
      <c r="AM15" s="307"/>
      <c r="AN15" s="307"/>
      <c r="AO15" s="307"/>
      <c r="AP15" s="307"/>
      <c r="AQ15" s="308"/>
      <c r="AR15" s="307" t="str">
        <f>IF(AR12="⑦","7",IF(AR12="⑥","6",AR12))</f>
        <v>⑨</v>
      </c>
      <c r="AS15" s="307"/>
      <c r="AT15" s="307"/>
      <c r="AU15" s="307"/>
      <c r="AV15" s="307"/>
      <c r="AW15" s="307"/>
      <c r="AX15" s="307"/>
      <c r="AY15" s="308"/>
      <c r="AZ15" s="421"/>
      <c r="BA15" s="427"/>
      <c r="BB15" s="427"/>
      <c r="BC15" s="427"/>
      <c r="BD15" s="424"/>
      <c r="BE15" s="424"/>
      <c r="BF15" s="424"/>
      <c r="BG15" s="425"/>
      <c r="BH15" s="11"/>
    </row>
    <row r="16" spans="1:60" ht="18.75" customHeight="1">
      <c r="A16" s="12"/>
      <c r="B16" s="500">
        <f>BD18</f>
        <v>2</v>
      </c>
      <c r="C16" s="372" t="s">
        <v>1432</v>
      </c>
      <c r="D16" s="365"/>
      <c r="E16" s="365"/>
      <c r="F16" s="368" t="str">
        <f>IF(C16="ここに","",VLOOKUP(C16,'登録ナンバー'!$A$1:$C$619,2,0))</f>
        <v>上村</v>
      </c>
      <c r="G16" s="368"/>
      <c r="H16" s="368"/>
      <c r="I16" s="368"/>
      <c r="J16" s="368"/>
      <c r="K16" s="501" t="s">
        <v>547</v>
      </c>
      <c r="L16" s="368" t="s">
        <v>1566</v>
      </c>
      <c r="M16" s="368"/>
      <c r="N16" s="368"/>
      <c r="O16" s="368" t="str">
        <f>IF(L16="ここに","",VLOOKUP(L16,'登録ナンバー'!$A$1:$C$619,2,0))</f>
        <v>上村</v>
      </c>
      <c r="P16" s="368"/>
      <c r="Q16" s="368"/>
      <c r="R16" s="368"/>
      <c r="S16" s="370"/>
      <c r="T16" s="494">
        <f>IF(AB12="","",IF(AND(AG12=6,AB12&lt;&gt;"⑦"),"⑥",IF(AG12=7,"⑦",AG12)))</f>
        <v>3</v>
      </c>
      <c r="U16" s="361"/>
      <c r="V16" s="361"/>
      <c r="W16" s="361"/>
      <c r="X16" s="361" t="s">
        <v>548</v>
      </c>
      <c r="Y16" s="361">
        <v>8</v>
      </c>
      <c r="Z16" s="361"/>
      <c r="AA16" s="349"/>
      <c r="AB16" s="434"/>
      <c r="AC16" s="435"/>
      <c r="AD16" s="435"/>
      <c r="AE16" s="435"/>
      <c r="AF16" s="435"/>
      <c r="AG16" s="435"/>
      <c r="AH16" s="435"/>
      <c r="AI16" s="436"/>
      <c r="AJ16" s="362" t="s">
        <v>1564</v>
      </c>
      <c r="AK16" s="380"/>
      <c r="AL16" s="380"/>
      <c r="AM16" s="380"/>
      <c r="AN16" s="380" t="s">
        <v>548</v>
      </c>
      <c r="AO16" s="380">
        <v>5</v>
      </c>
      <c r="AP16" s="380"/>
      <c r="AQ16" s="375"/>
      <c r="AR16" s="362" t="s">
        <v>1564</v>
      </c>
      <c r="AS16" s="380"/>
      <c r="AT16" s="380"/>
      <c r="AU16" s="380"/>
      <c r="AV16" s="380" t="s">
        <v>548</v>
      </c>
      <c r="AW16" s="380">
        <v>4</v>
      </c>
      <c r="AX16" s="380"/>
      <c r="AY16" s="432"/>
      <c r="AZ16" s="353">
        <f>IF(COUNTIF(BA12:BC27,1)=2,"直接対決","")</f>
      </c>
      <c r="BA16" s="351">
        <f>COUNTIF(T16:AY17,"⑧")+COUNTIF(T16:AY17,"⑦")</f>
        <v>2</v>
      </c>
      <c r="BB16" s="351"/>
      <c r="BC16" s="351"/>
      <c r="BD16" s="453">
        <f>IF(AB12="","",3-BA16)</f>
        <v>1</v>
      </c>
      <c r="BE16" s="453"/>
      <c r="BF16" s="453"/>
      <c r="BG16" s="454"/>
      <c r="BH16" s="11"/>
    </row>
    <row r="17" spans="1:59" ht="18.75" customHeight="1">
      <c r="A17" s="12"/>
      <c r="B17" s="500"/>
      <c r="C17" s="386"/>
      <c r="D17" s="381"/>
      <c r="E17" s="381"/>
      <c r="F17" s="369"/>
      <c r="G17" s="369"/>
      <c r="H17" s="369"/>
      <c r="I17" s="369"/>
      <c r="J17" s="369"/>
      <c r="K17" s="501"/>
      <c r="L17" s="369"/>
      <c r="M17" s="369"/>
      <c r="N17" s="369"/>
      <c r="O17" s="369"/>
      <c r="P17" s="369"/>
      <c r="Q17" s="369"/>
      <c r="R17" s="369"/>
      <c r="S17" s="371"/>
      <c r="T17" s="495"/>
      <c r="U17" s="359"/>
      <c r="V17" s="359"/>
      <c r="W17" s="359"/>
      <c r="X17" s="359"/>
      <c r="Y17" s="359"/>
      <c r="Z17" s="359"/>
      <c r="AA17" s="350"/>
      <c r="AB17" s="437"/>
      <c r="AC17" s="438"/>
      <c r="AD17" s="438"/>
      <c r="AE17" s="438"/>
      <c r="AF17" s="438"/>
      <c r="AG17" s="438"/>
      <c r="AH17" s="438"/>
      <c r="AI17" s="439"/>
      <c r="AJ17" s="363"/>
      <c r="AK17" s="376"/>
      <c r="AL17" s="376"/>
      <c r="AM17" s="376"/>
      <c r="AN17" s="376"/>
      <c r="AO17" s="376"/>
      <c r="AP17" s="376"/>
      <c r="AQ17" s="377"/>
      <c r="AR17" s="363"/>
      <c r="AS17" s="376"/>
      <c r="AT17" s="376"/>
      <c r="AU17" s="376"/>
      <c r="AV17" s="376"/>
      <c r="AW17" s="376"/>
      <c r="AX17" s="376"/>
      <c r="AY17" s="433"/>
      <c r="AZ17" s="354"/>
      <c r="BA17" s="352"/>
      <c r="BB17" s="352"/>
      <c r="BC17" s="352"/>
      <c r="BD17" s="455"/>
      <c r="BE17" s="455"/>
      <c r="BF17" s="455"/>
      <c r="BG17" s="456"/>
    </row>
    <row r="18" spans="1:59" ht="18.75" customHeight="1">
      <c r="A18" s="12"/>
      <c r="B18" s="12"/>
      <c r="C18" s="386" t="s">
        <v>549</v>
      </c>
      <c r="D18" s="381"/>
      <c r="E18" s="381"/>
      <c r="F18" s="369" t="str">
        <f>IF(C16="ここに","",VLOOKUP(C16,'登録ナンバー'!$A$1:$D$619,4,0))</f>
        <v>Kテニス</v>
      </c>
      <c r="G18" s="369"/>
      <c r="H18" s="369"/>
      <c r="I18" s="369"/>
      <c r="J18" s="369"/>
      <c r="K18" s="256"/>
      <c r="L18" s="501" t="s">
        <v>549</v>
      </c>
      <c r="M18" s="501"/>
      <c r="N18" s="501"/>
      <c r="O18" s="369" t="str">
        <f>IF(L16="ここに","",VLOOKUP(L16,'登録ナンバー'!$A$1:$D$619,4,0))</f>
        <v>Kテニス</v>
      </c>
      <c r="P18" s="369"/>
      <c r="Q18" s="369"/>
      <c r="R18" s="369"/>
      <c r="S18" s="371"/>
      <c r="T18" s="495"/>
      <c r="U18" s="359"/>
      <c r="V18" s="359"/>
      <c r="W18" s="359"/>
      <c r="X18" s="359"/>
      <c r="Y18" s="359"/>
      <c r="Z18" s="359"/>
      <c r="AA18" s="350"/>
      <c r="AB18" s="437"/>
      <c r="AC18" s="438"/>
      <c r="AD18" s="438"/>
      <c r="AE18" s="438"/>
      <c r="AF18" s="438"/>
      <c r="AG18" s="438"/>
      <c r="AH18" s="438"/>
      <c r="AI18" s="439"/>
      <c r="AJ18" s="363"/>
      <c r="AK18" s="376"/>
      <c r="AL18" s="376"/>
      <c r="AM18" s="376"/>
      <c r="AN18" s="376"/>
      <c r="AO18" s="373"/>
      <c r="AP18" s="373"/>
      <c r="AQ18" s="374"/>
      <c r="AR18" s="363"/>
      <c r="AS18" s="376"/>
      <c r="AT18" s="376"/>
      <c r="AU18" s="376"/>
      <c r="AV18" s="376"/>
      <c r="AW18" s="376"/>
      <c r="AX18" s="376"/>
      <c r="AY18" s="433"/>
      <c r="AZ18" s="355">
        <f>IF(OR(COUNTIF(BA12:BC25,2)=3,COUNTIF(BA12:BC25,1)=3),(T19+AJ19+AR19)/(T19+AJ19+Y16+AO16+AW16+AR19),"")</f>
      </c>
      <c r="BA18" s="359"/>
      <c r="BB18" s="359"/>
      <c r="BC18" s="359"/>
      <c r="BD18" s="364">
        <f>IF(AZ18&lt;&gt;"",RANK(AZ18,AZ14:AZ27),RANK(BA16,BA12:BC25))</f>
        <v>2</v>
      </c>
      <c r="BE18" s="364"/>
      <c r="BF18" s="364"/>
      <c r="BG18" s="356"/>
    </row>
    <row r="19" spans="1:59" ht="4.5" customHeight="1" hidden="1">
      <c r="A19" s="12"/>
      <c r="B19" s="12"/>
      <c r="C19" s="378"/>
      <c r="D19" s="379"/>
      <c r="E19" s="379"/>
      <c r="F19" s="256"/>
      <c r="G19" s="256"/>
      <c r="H19" s="256"/>
      <c r="I19" s="256"/>
      <c r="J19" s="259"/>
      <c r="K19" s="256"/>
      <c r="L19" s="507"/>
      <c r="M19" s="507"/>
      <c r="N19" s="507"/>
      <c r="O19" s="256"/>
      <c r="P19" s="256"/>
      <c r="Q19" s="256"/>
      <c r="R19" s="262"/>
      <c r="S19" s="289"/>
      <c r="T19" s="309">
        <f>IF(T16="⑦","7",IF(T16="⑥","6",T16))</f>
        <v>3</v>
      </c>
      <c r="U19" s="260"/>
      <c r="V19" s="260"/>
      <c r="W19" s="260"/>
      <c r="X19" s="260"/>
      <c r="Y19" s="260"/>
      <c r="Z19" s="260"/>
      <c r="AA19" s="261"/>
      <c r="AB19" s="440"/>
      <c r="AC19" s="441"/>
      <c r="AD19" s="441"/>
      <c r="AE19" s="441"/>
      <c r="AF19" s="441"/>
      <c r="AG19" s="441"/>
      <c r="AH19" s="441"/>
      <c r="AI19" s="442"/>
      <c r="AJ19" s="309" t="str">
        <f>IF(AJ16="⑦","7",IF(AJ16="⑥","6",AJ16))</f>
        <v>⑧</v>
      </c>
      <c r="AK19" s="271"/>
      <c r="AL19" s="271"/>
      <c r="AM19" s="271"/>
      <c r="AN19" s="271"/>
      <c r="AO19" s="271"/>
      <c r="AP19" s="271"/>
      <c r="AQ19" s="272"/>
      <c r="AR19" s="271" t="str">
        <f>IF(AR16="⑦","7",IF(AR16="⑥","6",AR16))</f>
        <v>⑧</v>
      </c>
      <c r="AS19" s="271"/>
      <c r="AT19" s="271"/>
      <c r="AU19" s="271"/>
      <c r="AV19" s="271"/>
      <c r="AW19" s="271"/>
      <c r="AX19" s="271"/>
      <c r="AY19" s="310"/>
      <c r="AZ19" s="348"/>
      <c r="BA19" s="360"/>
      <c r="BB19" s="360"/>
      <c r="BC19" s="360"/>
      <c r="BD19" s="357"/>
      <c r="BE19" s="357"/>
      <c r="BF19" s="357"/>
      <c r="BG19" s="358"/>
    </row>
    <row r="20" spans="1:59" ht="18.75" customHeight="1">
      <c r="A20" s="12"/>
      <c r="B20" s="12"/>
      <c r="C20" s="372" t="s">
        <v>1433</v>
      </c>
      <c r="D20" s="365"/>
      <c r="E20" s="365"/>
      <c r="F20" s="365" t="str">
        <f>IF(C20="ここに","",VLOOKUP(C20,'登録ナンバー'!$A$1:$C$619,2,0))</f>
        <v>杉山</v>
      </c>
      <c r="G20" s="365"/>
      <c r="H20" s="365"/>
      <c r="I20" s="365"/>
      <c r="J20" s="365"/>
      <c r="K20" s="502" t="s">
        <v>547</v>
      </c>
      <c r="L20" s="365" t="s">
        <v>940</v>
      </c>
      <c r="M20" s="365"/>
      <c r="N20" s="365"/>
      <c r="O20" s="365" t="s">
        <v>1435</v>
      </c>
      <c r="P20" s="365"/>
      <c r="Q20" s="365"/>
      <c r="R20" s="365"/>
      <c r="S20" s="503"/>
      <c r="T20" s="467">
        <f>IF(AO12="","",IF(AND(AO12=6,AJ12&lt;&gt;"⑦"),"⑥",IF(AO12=7,"⑦",AO12)))</f>
        <v>3</v>
      </c>
      <c r="U20" s="468"/>
      <c r="V20" s="468"/>
      <c r="W20" s="468"/>
      <c r="X20" s="468" t="s">
        <v>548</v>
      </c>
      <c r="Y20" s="468">
        <v>8</v>
      </c>
      <c r="Z20" s="468"/>
      <c r="AA20" s="469"/>
      <c r="AB20" s="467">
        <f>IF(AO16="","",IF(AND(AO16=6,AJ16&lt;&gt;"⑦"),"⑥",IF(AO16=7,"⑦",AO16)))</f>
        <v>5</v>
      </c>
      <c r="AC20" s="468"/>
      <c r="AD20" s="468"/>
      <c r="AE20" s="468"/>
      <c r="AF20" s="468" t="s">
        <v>548</v>
      </c>
      <c r="AG20" s="468">
        <v>8</v>
      </c>
      <c r="AH20" s="468"/>
      <c r="AI20" s="469"/>
      <c r="AJ20" s="447"/>
      <c r="AK20" s="448"/>
      <c r="AL20" s="448"/>
      <c r="AM20" s="448"/>
      <c r="AN20" s="448"/>
      <c r="AO20" s="448"/>
      <c r="AP20" s="448"/>
      <c r="AQ20" s="470"/>
      <c r="AR20" s="463" t="s">
        <v>1501</v>
      </c>
      <c r="AS20" s="464"/>
      <c r="AT20" s="464"/>
      <c r="AU20" s="464"/>
      <c r="AV20" s="464" t="s">
        <v>548</v>
      </c>
      <c r="AW20" s="464">
        <v>4</v>
      </c>
      <c r="AX20" s="464"/>
      <c r="AY20" s="475"/>
      <c r="AZ20" s="477">
        <f>IF(COUNTIF(BA12:BC27,1)=2,"直接対決","")</f>
      </c>
      <c r="BA20" s="482">
        <f>COUNTIF(T20:AY21,"⑧")+COUNTIF(T20:AY21,"⑦")</f>
        <v>1</v>
      </c>
      <c r="BB20" s="482"/>
      <c r="BC20" s="482"/>
      <c r="BD20" s="443">
        <v>2</v>
      </c>
      <c r="BE20" s="443"/>
      <c r="BF20" s="443"/>
      <c r="BG20" s="444"/>
    </row>
    <row r="21" spans="1:59" ht="18.75" customHeight="1">
      <c r="A21" s="12"/>
      <c r="B21" s="12"/>
      <c r="C21" s="386"/>
      <c r="D21" s="381"/>
      <c r="E21" s="381"/>
      <c r="F21" s="381"/>
      <c r="G21" s="381"/>
      <c r="H21" s="381"/>
      <c r="I21" s="381"/>
      <c r="J21" s="381"/>
      <c r="K21" s="502"/>
      <c r="L21" s="381"/>
      <c r="M21" s="381"/>
      <c r="N21" s="381"/>
      <c r="O21" s="381"/>
      <c r="P21" s="381"/>
      <c r="Q21" s="381"/>
      <c r="R21" s="381"/>
      <c r="S21" s="504"/>
      <c r="T21" s="408"/>
      <c r="U21" s="409"/>
      <c r="V21" s="409"/>
      <c r="W21" s="409"/>
      <c r="X21" s="409"/>
      <c r="Y21" s="409"/>
      <c r="Z21" s="409"/>
      <c r="AA21" s="410"/>
      <c r="AB21" s="408"/>
      <c r="AC21" s="409"/>
      <c r="AD21" s="409"/>
      <c r="AE21" s="409"/>
      <c r="AF21" s="409"/>
      <c r="AG21" s="409"/>
      <c r="AH21" s="409"/>
      <c r="AI21" s="410"/>
      <c r="AJ21" s="450"/>
      <c r="AK21" s="451"/>
      <c r="AL21" s="451"/>
      <c r="AM21" s="451"/>
      <c r="AN21" s="451"/>
      <c r="AO21" s="451"/>
      <c r="AP21" s="451"/>
      <c r="AQ21" s="471"/>
      <c r="AR21" s="465"/>
      <c r="AS21" s="466"/>
      <c r="AT21" s="466"/>
      <c r="AU21" s="466"/>
      <c r="AV21" s="466"/>
      <c r="AW21" s="466"/>
      <c r="AX21" s="466"/>
      <c r="AY21" s="476"/>
      <c r="AZ21" s="478"/>
      <c r="BA21" s="483"/>
      <c r="BB21" s="483"/>
      <c r="BC21" s="483"/>
      <c r="BD21" s="445"/>
      <c r="BE21" s="445"/>
      <c r="BF21" s="445"/>
      <c r="BG21" s="446"/>
    </row>
    <row r="22" spans="1:59" ht="18.75" customHeight="1">
      <c r="A22" s="12"/>
      <c r="B22" s="12"/>
      <c r="C22" s="386" t="s">
        <v>549</v>
      </c>
      <c r="D22" s="381"/>
      <c r="E22" s="381"/>
      <c r="F22" s="381" t="str">
        <f>IF(C20="ここに","",VLOOKUP(C20,'登録ナンバー'!$A$1:$D$619,4,0))</f>
        <v>村田八日市</v>
      </c>
      <c r="G22" s="381"/>
      <c r="H22" s="381"/>
      <c r="I22" s="381"/>
      <c r="J22" s="381"/>
      <c r="K22" s="77"/>
      <c r="L22" s="502" t="s">
        <v>549</v>
      </c>
      <c r="M22" s="502"/>
      <c r="N22" s="502"/>
      <c r="O22" s="381" t="s">
        <v>1430</v>
      </c>
      <c r="P22" s="381"/>
      <c r="Q22" s="381"/>
      <c r="R22" s="381"/>
      <c r="S22" s="504"/>
      <c r="T22" s="408"/>
      <c r="U22" s="409"/>
      <c r="V22" s="409"/>
      <c r="W22" s="409"/>
      <c r="X22" s="409"/>
      <c r="Y22" s="409"/>
      <c r="Z22" s="409"/>
      <c r="AA22" s="410"/>
      <c r="AB22" s="408"/>
      <c r="AC22" s="409"/>
      <c r="AD22" s="409"/>
      <c r="AE22" s="409"/>
      <c r="AF22" s="409"/>
      <c r="AG22" s="409"/>
      <c r="AH22" s="409"/>
      <c r="AI22" s="410"/>
      <c r="AJ22" s="450"/>
      <c r="AK22" s="451"/>
      <c r="AL22" s="451"/>
      <c r="AM22" s="451"/>
      <c r="AN22" s="451"/>
      <c r="AO22" s="451"/>
      <c r="AP22" s="451"/>
      <c r="AQ22" s="471"/>
      <c r="AR22" s="465"/>
      <c r="AS22" s="466"/>
      <c r="AT22" s="466"/>
      <c r="AU22" s="466"/>
      <c r="AV22" s="484"/>
      <c r="AW22" s="466"/>
      <c r="AX22" s="466"/>
      <c r="AY22" s="476"/>
      <c r="AZ22" s="479">
        <f>IF(OR(COUNTIF(BA12:BC25,2)=3,COUNTIF(BA12:BC25,1)=3),(AB23+AR23+T23)/(T23+AG20+Y20+AW20+AR23+AB23),"")</f>
      </c>
      <c r="BA22" s="457"/>
      <c r="BB22" s="457"/>
      <c r="BC22" s="457"/>
      <c r="BD22" s="459">
        <f>IF(AZ22&lt;&gt;"",RANK(AZ22,AZ14:AZ27),RANK(BA20,BA12:BC25))</f>
        <v>3</v>
      </c>
      <c r="BE22" s="459"/>
      <c r="BF22" s="459"/>
      <c r="BG22" s="460"/>
    </row>
    <row r="23" spans="1:59" ht="6" customHeight="1" hidden="1">
      <c r="A23" s="12"/>
      <c r="B23" s="12"/>
      <c r="C23" s="378"/>
      <c r="D23" s="379"/>
      <c r="E23" s="379"/>
      <c r="F23" s="77"/>
      <c r="G23" s="77"/>
      <c r="H23" s="77"/>
      <c r="I23" s="77"/>
      <c r="J23" s="77"/>
      <c r="K23" s="77"/>
      <c r="L23" s="379"/>
      <c r="M23" s="379"/>
      <c r="N23" s="379"/>
      <c r="O23" s="77"/>
      <c r="P23" s="77"/>
      <c r="Q23" s="77"/>
      <c r="R23" s="80"/>
      <c r="S23" s="238"/>
      <c r="T23" s="240">
        <f>IF(T20="⑦","7",IF(T20="⑥","6",T20))</f>
        <v>3</v>
      </c>
      <c r="U23" s="1"/>
      <c r="V23" s="1"/>
      <c r="W23" s="1"/>
      <c r="X23" s="1"/>
      <c r="Y23" s="1"/>
      <c r="Z23" s="1"/>
      <c r="AA23" s="237"/>
      <c r="AB23" s="240">
        <f>IF(AB20="⑦","7",IF(AB20="⑥","6",AB20))</f>
        <v>5</v>
      </c>
      <c r="AC23" s="1"/>
      <c r="AD23" s="1"/>
      <c r="AE23" s="1"/>
      <c r="AF23" s="1"/>
      <c r="AG23" s="1"/>
      <c r="AH23" s="1"/>
      <c r="AI23" s="1"/>
      <c r="AJ23" s="472"/>
      <c r="AK23" s="473"/>
      <c r="AL23" s="473"/>
      <c r="AM23" s="473"/>
      <c r="AN23" s="473"/>
      <c r="AO23" s="473"/>
      <c r="AP23" s="473"/>
      <c r="AQ23" s="474"/>
      <c r="AR23" s="242" t="str">
        <f>IF(AR20="⑦","7",IF(AR20="⑥","6",AR20))</f>
        <v>⑧</v>
      </c>
      <c r="AS23" s="242"/>
      <c r="AT23" s="242"/>
      <c r="AU23" s="242"/>
      <c r="AV23" s="242"/>
      <c r="AW23" s="242"/>
      <c r="AX23" s="242"/>
      <c r="AY23" s="251"/>
      <c r="AZ23" s="480"/>
      <c r="BA23" s="481"/>
      <c r="BB23" s="481"/>
      <c r="BC23" s="481"/>
      <c r="BD23" s="461"/>
      <c r="BE23" s="461"/>
      <c r="BF23" s="461"/>
      <c r="BG23" s="462"/>
    </row>
    <row r="24" spans="1:59" ht="18.75" customHeight="1">
      <c r="A24" s="12"/>
      <c r="B24" s="500">
        <f>BD26</f>
        <v>4</v>
      </c>
      <c r="C24" s="372" t="s">
        <v>1434</v>
      </c>
      <c r="D24" s="365"/>
      <c r="E24" s="365"/>
      <c r="F24" s="365" t="str">
        <f>IF(C24="ここに","",VLOOKUP(C24,'登録ナンバー'!$A$1:$C$619,2,0))</f>
        <v>松井</v>
      </c>
      <c r="G24" s="365"/>
      <c r="H24" s="365"/>
      <c r="I24" s="365"/>
      <c r="J24" s="365"/>
      <c r="K24" s="502" t="s">
        <v>547</v>
      </c>
      <c r="L24" s="365" t="s">
        <v>1437</v>
      </c>
      <c r="M24" s="365"/>
      <c r="N24" s="365"/>
      <c r="O24" s="365" t="s">
        <v>981</v>
      </c>
      <c r="P24" s="365"/>
      <c r="Q24" s="365"/>
      <c r="R24" s="365"/>
      <c r="S24" s="503"/>
      <c r="T24" s="467">
        <v>7</v>
      </c>
      <c r="U24" s="468"/>
      <c r="V24" s="468"/>
      <c r="W24" s="468"/>
      <c r="X24" s="468" t="s">
        <v>548</v>
      </c>
      <c r="Y24" s="468">
        <v>9</v>
      </c>
      <c r="Z24" s="468"/>
      <c r="AA24" s="469"/>
      <c r="AB24" s="467">
        <f>IF(AW16="","",IF(AND(AW16=6,AR16&lt;&gt;"⑦"),"⑥",IF(AW16=7,"⑦",AW16)))</f>
        <v>4</v>
      </c>
      <c r="AC24" s="468"/>
      <c r="AD24" s="468"/>
      <c r="AE24" s="468"/>
      <c r="AF24" s="468" t="s">
        <v>548</v>
      </c>
      <c r="AG24" s="468">
        <v>8</v>
      </c>
      <c r="AH24" s="468"/>
      <c r="AI24" s="469"/>
      <c r="AJ24" s="467">
        <f>IF(AW20="","",IF(AND(AW20=6,AR20&lt;&gt;"⑦"),"⑥",IF(AW20=7,"⑦",AW20)))</f>
        <v>4</v>
      </c>
      <c r="AK24" s="468"/>
      <c r="AL24" s="468"/>
      <c r="AM24" s="468"/>
      <c r="AN24" s="468" t="s">
        <v>548</v>
      </c>
      <c r="AO24" s="468">
        <v>8</v>
      </c>
      <c r="AP24" s="468"/>
      <c r="AQ24" s="469"/>
      <c r="AR24" s="447"/>
      <c r="AS24" s="448"/>
      <c r="AT24" s="448"/>
      <c r="AU24" s="448"/>
      <c r="AV24" s="448"/>
      <c r="AW24" s="448"/>
      <c r="AX24" s="448"/>
      <c r="AY24" s="449"/>
      <c r="AZ24" s="90">
        <f>IF(COUNTIF(BA12:BC25,1)=2,"直接対決","")</f>
      </c>
      <c r="BA24" s="482">
        <f>COUNTIF(T24:AQ25,"⑥")+COUNTIF(T24:AQ25,"⑦")</f>
        <v>0</v>
      </c>
      <c r="BB24" s="482"/>
      <c r="BC24" s="482"/>
      <c r="BD24" s="443">
        <f>IF(AB12="","",3-BA24)</f>
        <v>3</v>
      </c>
      <c r="BE24" s="443"/>
      <c r="BF24" s="443"/>
      <c r="BG24" s="444"/>
    </row>
    <row r="25" spans="1:59" ht="18.75" customHeight="1">
      <c r="A25" s="12"/>
      <c r="B25" s="384"/>
      <c r="C25" s="386"/>
      <c r="D25" s="381"/>
      <c r="E25" s="381"/>
      <c r="F25" s="381"/>
      <c r="G25" s="381"/>
      <c r="H25" s="381"/>
      <c r="I25" s="381"/>
      <c r="J25" s="381"/>
      <c r="K25" s="502"/>
      <c r="L25" s="381"/>
      <c r="M25" s="381"/>
      <c r="N25" s="381"/>
      <c r="O25" s="381"/>
      <c r="P25" s="381"/>
      <c r="Q25" s="381"/>
      <c r="R25" s="381"/>
      <c r="S25" s="504"/>
      <c r="T25" s="408"/>
      <c r="U25" s="409"/>
      <c r="V25" s="409"/>
      <c r="W25" s="409"/>
      <c r="X25" s="409"/>
      <c r="Y25" s="409"/>
      <c r="Z25" s="409"/>
      <c r="AA25" s="410"/>
      <c r="AB25" s="408"/>
      <c r="AC25" s="409"/>
      <c r="AD25" s="409"/>
      <c r="AE25" s="409"/>
      <c r="AF25" s="409"/>
      <c r="AG25" s="409"/>
      <c r="AH25" s="409"/>
      <c r="AI25" s="410"/>
      <c r="AJ25" s="408"/>
      <c r="AK25" s="409"/>
      <c r="AL25" s="409"/>
      <c r="AM25" s="409"/>
      <c r="AN25" s="409"/>
      <c r="AO25" s="409"/>
      <c r="AP25" s="409"/>
      <c r="AQ25" s="410"/>
      <c r="AR25" s="450"/>
      <c r="AS25" s="451"/>
      <c r="AT25" s="451"/>
      <c r="AU25" s="451"/>
      <c r="AV25" s="451"/>
      <c r="AW25" s="451"/>
      <c r="AX25" s="451"/>
      <c r="AY25" s="452"/>
      <c r="AZ25" s="44"/>
      <c r="BA25" s="483"/>
      <c r="BB25" s="483"/>
      <c r="BC25" s="483"/>
      <c r="BD25" s="445"/>
      <c r="BE25" s="445"/>
      <c r="BF25" s="445"/>
      <c r="BG25" s="446"/>
    </row>
    <row r="26" spans="1:59" ht="18.75" customHeight="1">
      <c r="A26" s="12"/>
      <c r="B26" s="12"/>
      <c r="C26" s="386" t="s">
        <v>549</v>
      </c>
      <c r="D26" s="381"/>
      <c r="E26" s="381"/>
      <c r="F26" s="381" t="str">
        <f>IF(C24="ここに","",VLOOKUP(C24,'登録ナンバー'!$A$1:$D$619,4,0))</f>
        <v>フレンズ</v>
      </c>
      <c r="G26" s="381"/>
      <c r="H26" s="381"/>
      <c r="I26" s="381"/>
      <c r="J26" s="381"/>
      <c r="K26" s="77"/>
      <c r="L26" s="502" t="s">
        <v>549</v>
      </c>
      <c r="M26" s="502"/>
      <c r="N26" s="502"/>
      <c r="O26" s="381" t="s">
        <v>1430</v>
      </c>
      <c r="P26" s="381"/>
      <c r="Q26" s="381"/>
      <c r="R26" s="381"/>
      <c r="S26" s="504"/>
      <c r="T26" s="408"/>
      <c r="U26" s="409"/>
      <c r="V26" s="409"/>
      <c r="W26" s="409"/>
      <c r="X26" s="409"/>
      <c r="Y26" s="409"/>
      <c r="Z26" s="409"/>
      <c r="AA26" s="410"/>
      <c r="AB26" s="408"/>
      <c r="AC26" s="409"/>
      <c r="AD26" s="409"/>
      <c r="AE26" s="409"/>
      <c r="AF26" s="506"/>
      <c r="AG26" s="409"/>
      <c r="AH26" s="409"/>
      <c r="AI26" s="410"/>
      <c r="AJ26" s="505"/>
      <c r="AK26" s="506"/>
      <c r="AL26" s="506"/>
      <c r="AM26" s="506"/>
      <c r="AN26" s="506"/>
      <c r="AO26" s="409"/>
      <c r="AP26" s="409"/>
      <c r="AQ26" s="410"/>
      <c r="AR26" s="450"/>
      <c r="AS26" s="451"/>
      <c r="AT26" s="451"/>
      <c r="AU26" s="451"/>
      <c r="AV26" s="451"/>
      <c r="AW26" s="451"/>
      <c r="AX26" s="451"/>
      <c r="AY26" s="452"/>
      <c r="AZ26" s="479">
        <f>IF(OR(COUNTIF(BA12:BC25,2)=3,COUNTIF(BA12:BC25,1)=3),(AB27+AJ27+T27)/(AB27+AJ27+AG24+AO24+Y24+T27),"")</f>
      </c>
      <c r="BA26" s="457"/>
      <c r="BB26" s="457"/>
      <c r="BC26" s="457"/>
      <c r="BD26" s="459">
        <f>IF(AZ26&lt;&gt;"",RANK(AZ26,AZ14:AZ27),RANK(BA24,BA12:BC25))</f>
        <v>4</v>
      </c>
      <c r="BE26" s="459"/>
      <c r="BF26" s="459"/>
      <c r="BG26" s="460"/>
    </row>
    <row r="27" spans="2:59" ht="6.75" customHeight="1" hidden="1">
      <c r="B27" s="12"/>
      <c r="C27" s="378"/>
      <c r="D27" s="379"/>
      <c r="E27" s="379"/>
      <c r="F27" s="77"/>
      <c r="G27" s="77"/>
      <c r="H27" s="77"/>
      <c r="I27" s="77"/>
      <c r="J27" s="77"/>
      <c r="K27" s="77"/>
      <c r="L27" s="379"/>
      <c r="M27" s="379"/>
      <c r="N27" s="379"/>
      <c r="O27" s="77"/>
      <c r="P27" s="77"/>
      <c r="Q27" s="77"/>
      <c r="R27" s="80"/>
      <c r="S27" s="239"/>
      <c r="T27" s="250">
        <f>IF(T24="⑦","7",IF(T24="⑥","6",T24))</f>
        <v>7</v>
      </c>
      <c r="U27" s="1"/>
      <c r="V27" s="1"/>
      <c r="W27" s="1"/>
      <c r="X27" s="1"/>
      <c r="Y27" s="1"/>
      <c r="Z27" s="1"/>
      <c r="AA27" s="237"/>
      <c r="AB27" s="250">
        <f>IF(AB24="⑦","7",IF(AB24="⑥","6",AB24))</f>
        <v>4</v>
      </c>
      <c r="AC27" s="1"/>
      <c r="AD27" s="1"/>
      <c r="AE27" s="1"/>
      <c r="AF27" s="3"/>
      <c r="AG27" s="3"/>
      <c r="AH27" s="3"/>
      <c r="AI27" s="241"/>
      <c r="AJ27" s="252">
        <f>IF(AJ24="⑦","7",IF(AJ24="⑥","6",AJ24))</f>
        <v>4</v>
      </c>
      <c r="AK27" s="3"/>
      <c r="AL27" s="3"/>
      <c r="AM27" s="3"/>
      <c r="AN27" s="3"/>
      <c r="AO27" s="3"/>
      <c r="AP27" s="3"/>
      <c r="AQ27" s="241"/>
      <c r="AR27" s="450"/>
      <c r="AS27" s="451"/>
      <c r="AT27" s="451"/>
      <c r="AU27" s="451"/>
      <c r="AV27" s="451"/>
      <c r="AW27" s="451"/>
      <c r="AX27" s="451"/>
      <c r="AY27" s="452"/>
      <c r="AZ27" s="480"/>
      <c r="BA27" s="458"/>
      <c r="BB27" s="458"/>
      <c r="BC27" s="458"/>
      <c r="BD27" s="461"/>
      <c r="BE27" s="461"/>
      <c r="BF27" s="461"/>
      <c r="BG27" s="462"/>
    </row>
    <row r="28" spans="3:59" ht="12" customHeight="1">
      <c r="C28" s="51"/>
      <c r="D28" s="51"/>
      <c r="E28" s="51"/>
      <c r="F28" s="51"/>
      <c r="G28" s="51"/>
      <c r="H28" s="5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36"/>
      <c r="U28" s="37"/>
      <c r="V28" s="37"/>
      <c r="W28" s="37"/>
      <c r="X28" s="37"/>
      <c r="Y28" s="37"/>
      <c r="Z28" s="37"/>
      <c r="AA28" s="37"/>
      <c r="AB28" s="36"/>
      <c r="AC28" s="37"/>
      <c r="AD28" s="37"/>
      <c r="AE28" s="37"/>
      <c r="AF28" s="41"/>
      <c r="AG28" s="41"/>
      <c r="AH28" s="41"/>
      <c r="AI28" s="41"/>
      <c r="AJ28" s="3"/>
      <c r="AK28" s="3"/>
      <c r="AL28" s="3"/>
      <c r="AM28" s="3"/>
      <c r="AN28" s="3"/>
      <c r="AO28" s="3"/>
      <c r="AP28" s="3"/>
      <c r="AQ28" s="3"/>
      <c r="AR28" s="3"/>
      <c r="AS28" s="35"/>
      <c r="AT28" s="35"/>
      <c r="AU28" s="35"/>
      <c r="AV28" s="35"/>
      <c r="AW28" s="35"/>
      <c r="AX28" s="35"/>
      <c r="AY28" s="35"/>
      <c r="AZ28" s="38"/>
      <c r="BA28" s="38"/>
      <c r="BB28" s="38"/>
      <c r="BC28" s="38"/>
      <c r="BD28" s="39"/>
      <c r="BE28" s="39"/>
      <c r="BF28" s="39"/>
      <c r="BG28" s="39"/>
    </row>
    <row r="29" spans="3:59" ht="12" customHeight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5"/>
      <c r="BA29" s="5"/>
      <c r="BB29" s="5"/>
      <c r="BC29" s="5"/>
      <c r="BD29" s="5"/>
      <c r="BE29" s="5"/>
      <c r="BF29" s="5"/>
      <c r="BG29" s="5"/>
    </row>
    <row r="30" spans="3:59" ht="12" customHeight="1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6"/>
      <c r="AB30" s="6"/>
      <c r="AJ30" s="6"/>
      <c r="AR30" s="1"/>
      <c r="AS30" s="1"/>
      <c r="AT30" s="1"/>
      <c r="AU30" s="1"/>
      <c r="AV30" s="1"/>
      <c r="AW30" s="1"/>
      <c r="AX30" s="1"/>
      <c r="AY30" s="1"/>
      <c r="AZ30" s="48"/>
      <c r="BA30" s="48"/>
      <c r="BB30" s="48"/>
      <c r="BC30" s="48"/>
      <c r="BD30" s="49"/>
      <c r="BE30" s="49"/>
      <c r="BF30" s="49"/>
      <c r="BG30" s="49"/>
    </row>
    <row r="31" spans="6:7" s="47" customFormat="1" ht="32.25" customHeight="1">
      <c r="F31" s="2"/>
      <c r="G31" s="2"/>
    </row>
    <row r="32" spans="49:65" s="47" customFormat="1" ht="21" customHeight="1">
      <c r="AW32" s="2"/>
      <c r="AX32" s="2"/>
      <c r="BL32" s="2"/>
      <c r="BM32" s="2"/>
    </row>
    <row r="33" spans="99:112" ht="7.5" customHeight="1"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60:112" ht="7.5" customHeight="1">
      <c r="BH34" s="1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60:112" ht="7.5" customHeight="1">
      <c r="BH35" s="1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98:112" ht="7.5" customHeight="1"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98:112" ht="7.5" customHeight="1"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60:112" ht="7.5" customHeight="1">
      <c r="BH38" s="1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60:112" ht="7.5" customHeight="1">
      <c r="BH39" s="1"/>
      <c r="CU39" s="6"/>
      <c r="CV39" s="2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2:112" s="14" customFormat="1" ht="7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1"/>
      <c r="CU40" s="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</row>
    <row r="41" spans="2:112" s="14" customFormat="1" ht="7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6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</row>
    <row r="42" spans="2:112" s="14" customFormat="1" ht="7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</row>
    <row r="43" spans="2:112" s="14" customFormat="1" ht="7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</row>
    <row r="44" spans="2:116" s="14" customFormat="1" ht="7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</row>
    <row r="45" spans="2:117" s="14" customFormat="1" ht="7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6"/>
      <c r="CV45" s="2"/>
      <c r="CW45" s="2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</row>
    <row r="46" spans="2:134" s="14" customFormat="1" ht="7.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6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</row>
    <row r="47" spans="2:148" s="14" customFormat="1" ht="7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</row>
    <row r="48" spans="2:157" s="14" customFormat="1" ht="7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</row>
    <row r="49" spans="2:149" s="14" customFormat="1" ht="7.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</row>
    <row r="50" spans="2:135" s="14" customFormat="1" ht="7.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6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</row>
    <row r="51" spans="2:135" s="14" customFormat="1" ht="7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6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</row>
    <row r="52" spans="2:134" s="14" customFormat="1" ht="7.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6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</row>
    <row r="53" spans="2:135" s="14" customFormat="1" ht="7.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6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</row>
    <row r="56" ht="7.5" customHeight="1">
      <c r="EF56" s="1"/>
    </row>
    <row r="66" ht="7.5" customHeight="1">
      <c r="CT66" s="6"/>
    </row>
    <row r="67" ht="7.5" customHeight="1">
      <c r="CT67" s="6"/>
    </row>
    <row r="68" ht="7.5" customHeight="1">
      <c r="CT68" s="6"/>
    </row>
    <row r="69" ht="7.5" customHeight="1">
      <c r="CT69" s="6"/>
    </row>
    <row r="70" ht="7.5" customHeight="1">
      <c r="CT70" s="6"/>
    </row>
    <row r="71" ht="7.5" customHeight="1">
      <c r="CT71" s="6"/>
    </row>
    <row r="72" spans="98:100" ht="7.5" customHeight="1">
      <c r="CT72" s="6"/>
      <c r="CV72" s="1"/>
    </row>
    <row r="73" spans="98:133" ht="7.5" customHeight="1">
      <c r="CT73" s="6"/>
      <c r="DU73" s="1"/>
      <c r="DV73" s="10"/>
      <c r="DW73" s="10"/>
      <c r="DX73" s="10"/>
      <c r="DY73" s="10"/>
      <c r="DZ73" s="10"/>
      <c r="EA73" s="10"/>
      <c r="EB73" s="10"/>
      <c r="EC73" s="10"/>
    </row>
    <row r="74" spans="98:99" ht="7.5" customHeight="1">
      <c r="CT74" s="6"/>
      <c r="CU74" s="1"/>
    </row>
    <row r="75" ht="7.5" customHeight="1">
      <c r="CT75" s="6"/>
    </row>
    <row r="76" spans="2:106" s="14" customFormat="1" ht="7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6"/>
      <c r="CU76" s="2"/>
      <c r="CV76" s="2"/>
      <c r="CW76" s="2"/>
      <c r="CX76" s="2"/>
      <c r="CY76" s="2"/>
      <c r="CZ76" s="2"/>
      <c r="DA76" s="2"/>
      <c r="DB76" s="2"/>
    </row>
    <row r="77" spans="2:142" s="14" customFormat="1" ht="7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6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2:149" s="14" customFormat="1" ht="7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</row>
    <row r="79" spans="2:141" s="14" customFormat="1" ht="7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</row>
    <row r="80" spans="2:127" s="14" customFormat="1" ht="7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</row>
    <row r="81" spans="2:127" s="14" customFormat="1" ht="7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</row>
    <row r="82" spans="2:127" s="14" customFormat="1" ht="7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</row>
    <row r="83" spans="2:127" s="14" customFormat="1" ht="7.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</row>
    <row r="84" spans="107:127" ht="7.5" customHeight="1"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</row>
    <row r="86" ht="7.5" customHeight="1">
      <c r="DZ86" s="1"/>
    </row>
    <row r="90" spans="100:106" ht="7.5" customHeight="1">
      <c r="CV90" s="1"/>
      <c r="CW90" s="1"/>
      <c r="CX90" s="1"/>
      <c r="CY90" s="1"/>
      <c r="DA90" s="14"/>
      <c r="DB90" s="14"/>
    </row>
    <row r="91" spans="2:117" s="14" customFormat="1" ht="7.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1"/>
      <c r="CW91" s="1"/>
      <c r="CX91" s="1"/>
      <c r="CY91" s="1"/>
      <c r="CZ91" s="1"/>
      <c r="DA91" s="1"/>
      <c r="DB91" s="1"/>
      <c r="DC91" s="1"/>
      <c r="DF91" s="2"/>
      <c r="DG91" s="2"/>
      <c r="DH91" s="2"/>
      <c r="DI91" s="2"/>
      <c r="DJ91" s="2"/>
      <c r="DK91" s="2"/>
      <c r="DL91" s="2"/>
      <c r="DM91" s="2"/>
    </row>
    <row r="92" spans="2:130" s="14" customFormat="1" ht="7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2:139" s="14" customFormat="1" ht="7.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</row>
    <row r="94" spans="2:144" s="14" customFormat="1" ht="7.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1"/>
      <c r="CW94" s="1"/>
      <c r="CX94" s="1"/>
      <c r="CY94" s="1"/>
      <c r="CZ94" s="1"/>
      <c r="DA94" s="1"/>
      <c r="DB94" s="1"/>
      <c r="DC94" s="1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</row>
    <row r="95" spans="2:131" s="14" customFormat="1" ht="7.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1"/>
      <c r="CW95" s="1"/>
      <c r="CX95" s="1"/>
      <c r="CY95" s="1"/>
      <c r="CZ95" s="1"/>
      <c r="DA95" s="1"/>
      <c r="DB95" s="1"/>
      <c r="DC95" s="1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1"/>
    </row>
    <row r="96" spans="2:131" s="14" customFormat="1" ht="7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1"/>
      <c r="CW96" s="1"/>
      <c r="CX96" s="1"/>
      <c r="CY96" s="1"/>
      <c r="CZ96" s="1"/>
      <c r="DA96" s="1"/>
      <c r="DB96" s="1"/>
      <c r="DC96" s="1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1"/>
    </row>
    <row r="97" spans="2:131" s="14" customFormat="1" ht="7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1"/>
      <c r="CW97" s="1"/>
      <c r="CX97" s="1"/>
      <c r="CY97" s="1"/>
      <c r="CZ97" s="1"/>
      <c r="DA97" s="1"/>
      <c r="DB97" s="1"/>
      <c r="DC97" s="1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</row>
    <row r="98" spans="2:131" s="14" customFormat="1" ht="7.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1"/>
      <c r="CW98" s="1"/>
      <c r="CX98" s="1"/>
      <c r="CY98" s="1"/>
      <c r="CZ98" s="1"/>
      <c r="DA98" s="1"/>
      <c r="DB98" s="1"/>
      <c r="DC98" s="1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2"/>
    </row>
    <row r="99" spans="100:131" ht="7.5" customHeight="1">
      <c r="CV99" s="1"/>
      <c r="CW99" s="1"/>
      <c r="CX99" s="1"/>
      <c r="CY99" s="1"/>
      <c r="CZ99" s="1"/>
      <c r="DA99" s="1"/>
      <c r="DB99" s="1"/>
      <c r="DC99" s="1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1"/>
    </row>
    <row r="100" spans="100:131" ht="7.5" customHeight="1">
      <c r="CV100" s="1"/>
      <c r="CW100" s="1"/>
      <c r="CX100" s="1"/>
      <c r="CY100" s="1"/>
      <c r="CZ100" s="1"/>
      <c r="DA100" s="1"/>
      <c r="DB100" s="1"/>
      <c r="DC100" s="1"/>
      <c r="EA100" s="1"/>
    </row>
    <row r="101" spans="100:131" ht="7.5" customHeight="1">
      <c r="CV101" s="1"/>
      <c r="CW101" s="1"/>
      <c r="CX101" s="1"/>
      <c r="CY101" s="1"/>
      <c r="CZ101" s="1"/>
      <c r="DA101" s="1"/>
      <c r="DB101" s="1"/>
      <c r="DC101" s="1"/>
      <c r="EA101" s="1"/>
    </row>
    <row r="102" spans="100:107" ht="7.5" customHeight="1">
      <c r="CV102" s="1"/>
      <c r="CW102" s="1"/>
      <c r="CX102" s="1"/>
      <c r="CY102" s="1"/>
      <c r="CZ102" s="1"/>
      <c r="DA102" s="1"/>
      <c r="DB102" s="1"/>
      <c r="DC102" s="1"/>
    </row>
    <row r="103" spans="100:104" ht="7.5" customHeight="1">
      <c r="CV103" s="1"/>
      <c r="CW103" s="1"/>
      <c r="CX103" s="1"/>
      <c r="CY103" s="1"/>
      <c r="CZ103" s="1"/>
    </row>
    <row r="104" ht="7.5" customHeight="1">
      <c r="CZ104" s="1"/>
    </row>
  </sheetData>
  <mergeCells count="119">
    <mergeCell ref="F14:J14"/>
    <mergeCell ref="O14:S14"/>
    <mergeCell ref="AV12:AV14"/>
    <mergeCell ref="F12:J13"/>
    <mergeCell ref="L12:N13"/>
    <mergeCell ref="O12:S13"/>
    <mergeCell ref="AN12:AN14"/>
    <mergeCell ref="AJ12:AM14"/>
    <mergeCell ref="AO12:AQ14"/>
    <mergeCell ref="AR12:AU14"/>
    <mergeCell ref="F18:J18"/>
    <mergeCell ref="O18:S18"/>
    <mergeCell ref="F22:J22"/>
    <mergeCell ref="O22:S22"/>
    <mergeCell ref="O20:S21"/>
    <mergeCell ref="L22:N23"/>
    <mergeCell ref="F20:J21"/>
    <mergeCell ref="L20:N21"/>
    <mergeCell ref="L18:N19"/>
    <mergeCell ref="F26:J26"/>
    <mergeCell ref="O26:S26"/>
    <mergeCell ref="L26:N27"/>
    <mergeCell ref="AN24:AN26"/>
    <mergeCell ref="AF24:AF26"/>
    <mergeCell ref="Y24:AA26"/>
    <mergeCell ref="AZ26:AZ27"/>
    <mergeCell ref="L24:N25"/>
    <mergeCell ref="O24:S25"/>
    <mergeCell ref="C26:E27"/>
    <mergeCell ref="F24:J25"/>
    <mergeCell ref="AG24:AI26"/>
    <mergeCell ref="T24:W26"/>
    <mergeCell ref="AJ24:AM26"/>
    <mergeCell ref="AO24:AQ26"/>
    <mergeCell ref="X24:X26"/>
    <mergeCell ref="BA24:BC25"/>
    <mergeCell ref="B12:B13"/>
    <mergeCell ref="B16:B17"/>
    <mergeCell ref="B24:B25"/>
    <mergeCell ref="K12:K13"/>
    <mergeCell ref="K16:K17"/>
    <mergeCell ref="K20:K21"/>
    <mergeCell ref="K24:K25"/>
    <mergeCell ref="C20:E21"/>
    <mergeCell ref="C22:E23"/>
    <mergeCell ref="AN16:AN18"/>
    <mergeCell ref="X16:X18"/>
    <mergeCell ref="X20:X22"/>
    <mergeCell ref="AF12:AF14"/>
    <mergeCell ref="AF20:AF22"/>
    <mergeCell ref="Y20:AA22"/>
    <mergeCell ref="T12:AA15"/>
    <mergeCell ref="T16:W18"/>
    <mergeCell ref="AG12:AI14"/>
    <mergeCell ref="AB12:AE14"/>
    <mergeCell ref="BD22:BG23"/>
    <mergeCell ref="AG20:AI22"/>
    <mergeCell ref="AJ20:AQ23"/>
    <mergeCell ref="AW20:AY22"/>
    <mergeCell ref="BD20:BG21"/>
    <mergeCell ref="AZ20:AZ21"/>
    <mergeCell ref="AZ22:AZ23"/>
    <mergeCell ref="BA22:BC23"/>
    <mergeCell ref="BA20:BC21"/>
    <mergeCell ref="AV20:AV22"/>
    <mergeCell ref="BD24:BG25"/>
    <mergeCell ref="C24:E25"/>
    <mergeCell ref="AR24:AY27"/>
    <mergeCell ref="BD16:BG17"/>
    <mergeCell ref="BA26:BC27"/>
    <mergeCell ref="BD26:BG27"/>
    <mergeCell ref="AR20:AU22"/>
    <mergeCell ref="AB24:AE26"/>
    <mergeCell ref="AB20:AE22"/>
    <mergeCell ref="T20:W22"/>
    <mergeCell ref="BD18:BG19"/>
    <mergeCell ref="BA18:BC19"/>
    <mergeCell ref="Y16:AA18"/>
    <mergeCell ref="BA16:BC17"/>
    <mergeCell ref="AZ16:AZ17"/>
    <mergeCell ref="AZ18:AZ19"/>
    <mergeCell ref="AW16:AY18"/>
    <mergeCell ref="AB16:AI19"/>
    <mergeCell ref="AR16:AU18"/>
    <mergeCell ref="AV16:AV18"/>
    <mergeCell ref="C18:E19"/>
    <mergeCell ref="AO16:AQ18"/>
    <mergeCell ref="C14:E15"/>
    <mergeCell ref="C12:E13"/>
    <mergeCell ref="C16:E17"/>
    <mergeCell ref="L14:N15"/>
    <mergeCell ref="L16:N17"/>
    <mergeCell ref="O16:S17"/>
    <mergeCell ref="AJ16:AM18"/>
    <mergeCell ref="F16:J17"/>
    <mergeCell ref="C2:BG3"/>
    <mergeCell ref="C6:BG7"/>
    <mergeCell ref="C8:S11"/>
    <mergeCell ref="AB8:AI9"/>
    <mergeCell ref="AJ8:AQ9"/>
    <mergeCell ref="AR8:AY9"/>
    <mergeCell ref="T8:AA9"/>
    <mergeCell ref="AZ8:AZ9"/>
    <mergeCell ref="BB8:BG9"/>
    <mergeCell ref="BB10:BG11"/>
    <mergeCell ref="AZ14:AZ15"/>
    <mergeCell ref="BD14:BG15"/>
    <mergeCell ref="BA14:BC15"/>
    <mergeCell ref="BD12:BG13"/>
    <mergeCell ref="AW12:AY14"/>
    <mergeCell ref="BA12:BC13"/>
    <mergeCell ref="E4:AZ4"/>
    <mergeCell ref="E5:Q5"/>
    <mergeCell ref="AB10:AI11"/>
    <mergeCell ref="AJ10:AQ11"/>
    <mergeCell ref="T10:AA11"/>
    <mergeCell ref="AZ10:BA11"/>
    <mergeCell ref="AR10:AY11"/>
    <mergeCell ref="AZ12:AZ13"/>
  </mergeCells>
  <printOptions/>
  <pageMargins left="0" right="0" top="0" bottom="0" header="0.3145833333333333" footer="0.31458333333333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FA104"/>
  <sheetViews>
    <sheetView zoomScaleSheetLayoutView="100" workbookViewId="0" topLeftCell="A4">
      <selection activeCell="AK31" sqref="AK31"/>
    </sheetView>
  </sheetViews>
  <sheetFormatPr defaultColWidth="1.875" defaultRowHeight="7.5" customHeight="1"/>
  <cols>
    <col min="1" max="1" width="1.875" style="2" customWidth="1"/>
    <col min="2" max="2" width="0.74609375" style="2" hidden="1" customWidth="1"/>
    <col min="3" max="5" width="1.875" style="2" hidden="1" customWidth="1"/>
    <col min="6" max="11" width="1.875" style="2" customWidth="1"/>
    <col min="12" max="14" width="1.875" style="2" hidden="1" customWidth="1"/>
    <col min="15" max="19" width="1.875" style="2" customWidth="1"/>
    <col min="20" max="20" width="0.875" style="2" hidden="1" customWidth="1"/>
    <col min="21" max="27" width="1.875" style="2" customWidth="1"/>
    <col min="28" max="28" width="0.875" style="2" hidden="1" customWidth="1"/>
    <col min="29" max="35" width="1.875" style="2" customWidth="1"/>
    <col min="36" max="36" width="0.74609375" style="2" hidden="1" customWidth="1"/>
    <col min="37" max="43" width="1.875" style="2" customWidth="1"/>
    <col min="44" max="44" width="0.6171875" style="2" hidden="1" customWidth="1"/>
    <col min="45" max="51" width="1.875" style="2" customWidth="1"/>
    <col min="52" max="52" width="8.375" style="2" customWidth="1"/>
    <col min="53" max="16384" width="1.875" style="2" customWidth="1"/>
  </cols>
  <sheetData>
    <row r="1" ht="29.25" customHeight="1"/>
    <row r="2" spans="3:97" ht="12" customHeight="1">
      <c r="C2" s="393" t="s">
        <v>1562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</row>
    <row r="3" spans="3:97" ht="23.25" customHeight="1"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</row>
    <row r="4" spans="3:97" ht="46.5" customHeight="1">
      <c r="C4" s="43"/>
      <c r="D4" s="43"/>
      <c r="E4" s="406" t="s">
        <v>1509</v>
      </c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31"/>
      <c r="BB4" s="31"/>
      <c r="BC4" s="31"/>
      <c r="BD4" s="31"/>
      <c r="BE4" s="31"/>
      <c r="BF4" s="31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</row>
    <row r="5" spans="3:97" ht="46.5" customHeight="1">
      <c r="C5" s="43"/>
      <c r="D5" s="43"/>
      <c r="E5" s="407" t="s">
        <v>1439</v>
      </c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</row>
    <row r="6" spans="3:59" ht="12" customHeight="1">
      <c r="C6" s="406" t="s">
        <v>1436</v>
      </c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</row>
    <row r="7" spans="3:59" ht="22.5" customHeight="1"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</row>
    <row r="8" spans="1:59" ht="18.75" customHeight="1">
      <c r="A8" s="12"/>
      <c r="C8" s="395" t="s">
        <v>544</v>
      </c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10"/>
      <c r="T8" s="397" t="str">
        <f>F12</f>
        <v>石内</v>
      </c>
      <c r="U8" s="398"/>
      <c r="V8" s="398"/>
      <c r="W8" s="398"/>
      <c r="X8" s="398"/>
      <c r="Y8" s="398"/>
      <c r="Z8" s="398"/>
      <c r="AA8" s="399"/>
      <c r="AB8" s="408" t="str">
        <f>F16</f>
        <v>津曲</v>
      </c>
      <c r="AC8" s="409"/>
      <c r="AD8" s="409"/>
      <c r="AE8" s="409"/>
      <c r="AF8" s="409"/>
      <c r="AG8" s="409"/>
      <c r="AH8" s="409"/>
      <c r="AI8" s="410"/>
      <c r="AJ8" s="408" t="str">
        <f>F20</f>
        <v>岸本</v>
      </c>
      <c r="AK8" s="409"/>
      <c r="AL8" s="409"/>
      <c r="AM8" s="409"/>
      <c r="AN8" s="409"/>
      <c r="AO8" s="409"/>
      <c r="AP8" s="409"/>
      <c r="AQ8" s="410"/>
      <c r="AR8" s="409" t="str">
        <f>F24</f>
        <v>薮内</v>
      </c>
      <c r="AS8" s="409"/>
      <c r="AT8" s="409"/>
      <c r="AU8" s="409"/>
      <c r="AV8" s="409"/>
      <c r="AW8" s="409"/>
      <c r="AX8" s="409"/>
      <c r="AY8" s="416"/>
      <c r="AZ8" s="382">
        <f>IF(AZ14&lt;&gt;"","取得","")</f>
      </c>
      <c r="BA8" s="41"/>
      <c r="BB8" s="398" t="s">
        <v>545</v>
      </c>
      <c r="BC8" s="398"/>
      <c r="BD8" s="398"/>
      <c r="BE8" s="398"/>
      <c r="BF8" s="398"/>
      <c r="BG8" s="383"/>
    </row>
    <row r="9" spans="1:59" ht="18.75" customHeight="1">
      <c r="A9" s="12"/>
      <c r="C9" s="395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10"/>
      <c r="T9" s="408"/>
      <c r="U9" s="409"/>
      <c r="V9" s="409"/>
      <c r="W9" s="409"/>
      <c r="X9" s="409"/>
      <c r="Y9" s="409"/>
      <c r="Z9" s="409"/>
      <c r="AA9" s="410"/>
      <c r="AB9" s="408"/>
      <c r="AC9" s="409"/>
      <c r="AD9" s="409"/>
      <c r="AE9" s="409"/>
      <c r="AF9" s="409"/>
      <c r="AG9" s="409"/>
      <c r="AH9" s="409"/>
      <c r="AI9" s="410"/>
      <c r="AJ9" s="408"/>
      <c r="AK9" s="409"/>
      <c r="AL9" s="409"/>
      <c r="AM9" s="409"/>
      <c r="AN9" s="409"/>
      <c r="AO9" s="409"/>
      <c r="AP9" s="409"/>
      <c r="AQ9" s="410"/>
      <c r="AR9" s="409"/>
      <c r="AS9" s="409"/>
      <c r="AT9" s="409"/>
      <c r="AU9" s="409"/>
      <c r="AV9" s="409"/>
      <c r="AW9" s="409"/>
      <c r="AX9" s="409"/>
      <c r="AY9" s="416"/>
      <c r="AZ9" s="414"/>
      <c r="BB9" s="409"/>
      <c r="BC9" s="409"/>
      <c r="BD9" s="409"/>
      <c r="BE9" s="409"/>
      <c r="BF9" s="409"/>
      <c r="BG9" s="384"/>
    </row>
    <row r="10" spans="1:59" ht="18.75" customHeight="1">
      <c r="A10" s="12"/>
      <c r="C10" s="395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10"/>
      <c r="T10" s="408" t="str">
        <f>O12</f>
        <v>草野</v>
      </c>
      <c r="U10" s="409"/>
      <c r="V10" s="409"/>
      <c r="W10" s="409"/>
      <c r="X10" s="409"/>
      <c r="Y10" s="409"/>
      <c r="Z10" s="409"/>
      <c r="AA10" s="410"/>
      <c r="AB10" s="408" t="str">
        <f>O16</f>
        <v>奥野</v>
      </c>
      <c r="AC10" s="409"/>
      <c r="AD10" s="409"/>
      <c r="AE10" s="409"/>
      <c r="AF10" s="409"/>
      <c r="AG10" s="409"/>
      <c r="AH10" s="409"/>
      <c r="AI10" s="410"/>
      <c r="AJ10" s="408" t="str">
        <f>O20</f>
        <v>鹿取</v>
      </c>
      <c r="AK10" s="409"/>
      <c r="AL10" s="409"/>
      <c r="AM10" s="409"/>
      <c r="AN10" s="409"/>
      <c r="AO10" s="409"/>
      <c r="AP10" s="409"/>
      <c r="AQ10" s="410"/>
      <c r="AR10" s="409" t="str">
        <f>O24</f>
        <v>菊井</v>
      </c>
      <c r="AS10" s="409"/>
      <c r="AT10" s="409"/>
      <c r="AU10" s="409"/>
      <c r="AV10" s="409"/>
      <c r="AW10" s="409"/>
      <c r="AX10" s="409"/>
      <c r="AY10" s="416"/>
      <c r="AZ10" s="414">
        <f>IF(AZ14&lt;&gt;"","ゲーム率","")</f>
      </c>
      <c r="BA10" s="409"/>
      <c r="BB10" s="409" t="s">
        <v>546</v>
      </c>
      <c r="BC10" s="409"/>
      <c r="BD10" s="409"/>
      <c r="BE10" s="409"/>
      <c r="BF10" s="409"/>
      <c r="BG10" s="384"/>
    </row>
    <row r="11" spans="1:59" ht="18.75" customHeight="1">
      <c r="A11" s="12"/>
      <c r="C11" s="396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3"/>
      <c r="T11" s="411"/>
      <c r="U11" s="412"/>
      <c r="V11" s="412"/>
      <c r="W11" s="412"/>
      <c r="X11" s="412"/>
      <c r="Y11" s="412"/>
      <c r="Z11" s="412"/>
      <c r="AA11" s="413"/>
      <c r="AB11" s="411"/>
      <c r="AC11" s="412"/>
      <c r="AD11" s="412"/>
      <c r="AE11" s="412"/>
      <c r="AF11" s="412"/>
      <c r="AG11" s="412"/>
      <c r="AH11" s="412"/>
      <c r="AI11" s="413"/>
      <c r="AJ11" s="411"/>
      <c r="AK11" s="412"/>
      <c r="AL11" s="412"/>
      <c r="AM11" s="412"/>
      <c r="AN11" s="412"/>
      <c r="AO11" s="412"/>
      <c r="AP11" s="412"/>
      <c r="AQ11" s="413"/>
      <c r="AR11" s="412"/>
      <c r="AS11" s="412"/>
      <c r="AT11" s="412"/>
      <c r="AU11" s="412"/>
      <c r="AV11" s="412"/>
      <c r="AW11" s="412"/>
      <c r="AX11" s="412"/>
      <c r="AY11" s="417"/>
      <c r="AZ11" s="415"/>
      <c r="BA11" s="412"/>
      <c r="BB11" s="412"/>
      <c r="BC11" s="412"/>
      <c r="BD11" s="412"/>
      <c r="BE11" s="412"/>
      <c r="BF11" s="412"/>
      <c r="BG11" s="385"/>
    </row>
    <row r="12" spans="1:60" s="1" customFormat="1" ht="18.75" customHeight="1">
      <c r="A12" s="55"/>
      <c r="B12" s="500">
        <f>BD14</f>
        <v>1</v>
      </c>
      <c r="C12" s="372" t="s">
        <v>1440</v>
      </c>
      <c r="D12" s="365"/>
      <c r="E12" s="365"/>
      <c r="F12" s="510" t="s">
        <v>1441</v>
      </c>
      <c r="G12" s="510"/>
      <c r="H12" s="510"/>
      <c r="I12" s="510"/>
      <c r="J12" s="510"/>
      <c r="K12" s="366" t="s">
        <v>547</v>
      </c>
      <c r="L12" s="510" t="s">
        <v>1568</v>
      </c>
      <c r="M12" s="510"/>
      <c r="N12" s="510"/>
      <c r="O12" s="510" t="str">
        <f>IF(L12="ここに","",VLOOKUP(L12,'登録ナンバー'!$A$1:$C$619,2,0))</f>
        <v>草野</v>
      </c>
      <c r="P12" s="510"/>
      <c r="Q12" s="510"/>
      <c r="R12" s="510"/>
      <c r="S12" s="511"/>
      <c r="T12" s="485">
        <f>IF(AB12="","丸付き数字は試合順番","")</f>
      </c>
      <c r="U12" s="486"/>
      <c r="V12" s="486"/>
      <c r="W12" s="486"/>
      <c r="X12" s="486"/>
      <c r="Y12" s="486"/>
      <c r="Z12" s="486"/>
      <c r="AA12" s="487"/>
      <c r="AB12" s="498">
        <v>6</v>
      </c>
      <c r="AC12" s="400"/>
      <c r="AD12" s="400"/>
      <c r="AE12" s="400"/>
      <c r="AF12" s="400" t="s">
        <v>548</v>
      </c>
      <c r="AG12" s="400">
        <v>8</v>
      </c>
      <c r="AH12" s="400"/>
      <c r="AI12" s="496"/>
      <c r="AJ12" s="498" t="s">
        <v>1569</v>
      </c>
      <c r="AK12" s="400"/>
      <c r="AL12" s="400"/>
      <c r="AM12" s="400"/>
      <c r="AN12" s="400" t="s">
        <v>548</v>
      </c>
      <c r="AO12" s="400">
        <v>5</v>
      </c>
      <c r="AP12" s="400"/>
      <c r="AQ12" s="496"/>
      <c r="AR12" s="498" t="s">
        <v>1569</v>
      </c>
      <c r="AS12" s="400"/>
      <c r="AT12" s="400"/>
      <c r="AU12" s="400"/>
      <c r="AV12" s="400" t="s">
        <v>548</v>
      </c>
      <c r="AW12" s="400">
        <v>4</v>
      </c>
      <c r="AX12" s="400"/>
      <c r="AY12" s="401"/>
      <c r="AZ12" s="418" t="str">
        <f>IF(COUNTIF(BA12:BC25,1)=2,"直接対決","")</f>
        <v>直接対決</v>
      </c>
      <c r="BA12" s="404">
        <f>COUNTIF(T12:AY13,"⑧")+COUNTIF(T12:AY13,"⑦")</f>
        <v>2</v>
      </c>
      <c r="BB12" s="404"/>
      <c r="BC12" s="404"/>
      <c r="BD12" s="428">
        <f>IF(AB12="","",3-BA12)</f>
        <v>1</v>
      </c>
      <c r="BE12" s="428"/>
      <c r="BF12" s="428"/>
      <c r="BG12" s="429"/>
      <c r="BH12" s="8"/>
    </row>
    <row r="13" spans="1:60" s="1" customFormat="1" ht="18.75" customHeight="1">
      <c r="A13" s="55"/>
      <c r="B13" s="500"/>
      <c r="C13" s="386"/>
      <c r="D13" s="381"/>
      <c r="E13" s="381"/>
      <c r="F13" s="508"/>
      <c r="G13" s="508"/>
      <c r="H13" s="508"/>
      <c r="I13" s="508"/>
      <c r="J13" s="508"/>
      <c r="K13" s="366"/>
      <c r="L13" s="508"/>
      <c r="M13" s="508"/>
      <c r="N13" s="508"/>
      <c r="O13" s="508"/>
      <c r="P13" s="508"/>
      <c r="Q13" s="508"/>
      <c r="R13" s="508"/>
      <c r="S13" s="509"/>
      <c r="T13" s="488"/>
      <c r="U13" s="489"/>
      <c r="V13" s="489"/>
      <c r="W13" s="489"/>
      <c r="X13" s="489"/>
      <c r="Y13" s="489"/>
      <c r="Z13" s="489"/>
      <c r="AA13" s="490"/>
      <c r="AB13" s="499"/>
      <c r="AC13" s="402"/>
      <c r="AD13" s="402"/>
      <c r="AE13" s="402"/>
      <c r="AF13" s="402"/>
      <c r="AG13" s="402"/>
      <c r="AH13" s="402"/>
      <c r="AI13" s="497"/>
      <c r="AJ13" s="499"/>
      <c r="AK13" s="402"/>
      <c r="AL13" s="402"/>
      <c r="AM13" s="402"/>
      <c r="AN13" s="402"/>
      <c r="AO13" s="402"/>
      <c r="AP13" s="402"/>
      <c r="AQ13" s="497"/>
      <c r="AR13" s="499"/>
      <c r="AS13" s="402"/>
      <c r="AT13" s="402"/>
      <c r="AU13" s="402"/>
      <c r="AV13" s="402"/>
      <c r="AW13" s="402"/>
      <c r="AX13" s="402"/>
      <c r="AY13" s="403"/>
      <c r="AZ13" s="419"/>
      <c r="BA13" s="405"/>
      <c r="BB13" s="405"/>
      <c r="BC13" s="405"/>
      <c r="BD13" s="430"/>
      <c r="BE13" s="430"/>
      <c r="BF13" s="430"/>
      <c r="BG13" s="431"/>
      <c r="BH13" s="8"/>
    </row>
    <row r="14" spans="1:60" ht="18.75" customHeight="1">
      <c r="A14" s="12"/>
      <c r="C14" s="386" t="s">
        <v>549</v>
      </c>
      <c r="D14" s="381"/>
      <c r="E14" s="381"/>
      <c r="F14" s="508" t="s">
        <v>1078</v>
      </c>
      <c r="G14" s="508"/>
      <c r="H14" s="508"/>
      <c r="I14" s="508"/>
      <c r="J14" s="508"/>
      <c r="K14" s="78"/>
      <c r="L14" s="366" t="s">
        <v>549</v>
      </c>
      <c r="M14" s="366"/>
      <c r="N14" s="366"/>
      <c r="O14" s="508" t="str">
        <f>IF(L12="ここに","",VLOOKUP(L12,'登録ナンバー'!$A$1:$D$619,4,0))</f>
        <v>TDC</v>
      </c>
      <c r="P14" s="508"/>
      <c r="Q14" s="508"/>
      <c r="R14" s="508"/>
      <c r="S14" s="509"/>
      <c r="T14" s="488"/>
      <c r="U14" s="489"/>
      <c r="V14" s="489"/>
      <c r="W14" s="489"/>
      <c r="X14" s="489"/>
      <c r="Y14" s="489"/>
      <c r="Z14" s="489"/>
      <c r="AA14" s="490"/>
      <c r="AB14" s="499"/>
      <c r="AC14" s="402"/>
      <c r="AD14" s="402"/>
      <c r="AE14" s="402"/>
      <c r="AF14" s="402"/>
      <c r="AG14" s="402"/>
      <c r="AH14" s="402"/>
      <c r="AI14" s="497"/>
      <c r="AJ14" s="499"/>
      <c r="AK14" s="402"/>
      <c r="AL14" s="402"/>
      <c r="AM14" s="402"/>
      <c r="AN14" s="402"/>
      <c r="AO14" s="402"/>
      <c r="AP14" s="402"/>
      <c r="AQ14" s="497"/>
      <c r="AR14" s="499"/>
      <c r="AS14" s="402"/>
      <c r="AT14" s="402"/>
      <c r="AU14" s="402"/>
      <c r="AV14" s="402"/>
      <c r="AW14" s="402"/>
      <c r="AX14" s="402"/>
      <c r="AY14" s="403"/>
      <c r="AZ14" s="420">
        <f>IF(OR(COUNTIF(BA12:BC25,2)=3,COUNTIF(BA12:BC25,1)=3),(AB15+AJ15+AR15)/(AB15+AJ15+AG12+AO12+AW12+AR15),"")</f>
      </c>
      <c r="BA14" s="426"/>
      <c r="BB14" s="426"/>
      <c r="BC14" s="426"/>
      <c r="BD14" s="422">
        <f>IF(AZ14&lt;&gt;"",RANK(AZ14,AZ14:AZ27),RANK(BA12,BA12:BC25))</f>
        <v>1</v>
      </c>
      <c r="BE14" s="422"/>
      <c r="BF14" s="422"/>
      <c r="BG14" s="423"/>
      <c r="BH14" s="11"/>
    </row>
    <row r="15" spans="1:60" ht="5.25" customHeight="1" hidden="1">
      <c r="A15" s="12"/>
      <c r="C15" s="378"/>
      <c r="D15" s="379"/>
      <c r="E15" s="379"/>
      <c r="F15" s="78"/>
      <c r="G15" s="78"/>
      <c r="H15" s="78"/>
      <c r="I15" s="78"/>
      <c r="J15" s="79"/>
      <c r="K15" s="78"/>
      <c r="L15" s="367"/>
      <c r="M15" s="367"/>
      <c r="N15" s="367"/>
      <c r="O15" s="78"/>
      <c r="P15" s="78"/>
      <c r="Q15" s="78"/>
      <c r="R15" s="81"/>
      <c r="S15" s="103"/>
      <c r="T15" s="491"/>
      <c r="U15" s="492"/>
      <c r="V15" s="492"/>
      <c r="W15" s="492"/>
      <c r="X15" s="492"/>
      <c r="Y15" s="492"/>
      <c r="Z15" s="492"/>
      <c r="AA15" s="493"/>
      <c r="AB15" s="306">
        <f>IF(AB12="⑦","7",IF(AB12="⑥","6",AB12))</f>
        <v>6</v>
      </c>
      <c r="AC15" s="307"/>
      <c r="AD15" s="307"/>
      <c r="AE15" s="307"/>
      <c r="AF15" s="307"/>
      <c r="AG15" s="307"/>
      <c r="AH15" s="307"/>
      <c r="AI15" s="308"/>
      <c r="AJ15" s="306" t="str">
        <f>IF(AJ12="⑦","7",IF(AJ12="⑥","6",AJ12))</f>
        <v>⑧</v>
      </c>
      <c r="AK15" s="307"/>
      <c r="AL15" s="307"/>
      <c r="AM15" s="307"/>
      <c r="AN15" s="307"/>
      <c r="AO15" s="307"/>
      <c r="AP15" s="307"/>
      <c r="AQ15" s="308"/>
      <c r="AR15" s="307" t="str">
        <f>IF(AR12="⑦","7",IF(AR12="⑥","6",AR12))</f>
        <v>⑧</v>
      </c>
      <c r="AS15" s="307"/>
      <c r="AT15" s="307"/>
      <c r="AU15" s="307"/>
      <c r="AV15" s="307"/>
      <c r="AW15" s="307"/>
      <c r="AX15" s="307"/>
      <c r="AY15" s="308"/>
      <c r="AZ15" s="421"/>
      <c r="BA15" s="427"/>
      <c r="BB15" s="427"/>
      <c r="BC15" s="427"/>
      <c r="BD15" s="424"/>
      <c r="BE15" s="424"/>
      <c r="BF15" s="424"/>
      <c r="BG15" s="425"/>
      <c r="BH15" s="11"/>
    </row>
    <row r="16" spans="1:60" ht="18.75" customHeight="1">
      <c r="A16" s="12"/>
      <c r="B16" s="500">
        <f>BD18</f>
        <v>4</v>
      </c>
      <c r="C16" s="372" t="s">
        <v>1442</v>
      </c>
      <c r="D16" s="365"/>
      <c r="E16" s="365"/>
      <c r="F16" s="365" t="str">
        <f>IF(C16="ここに","",VLOOKUP(C16,'登録ナンバー'!$A$1:$C$619,2,0))</f>
        <v>津曲</v>
      </c>
      <c r="G16" s="365"/>
      <c r="H16" s="365"/>
      <c r="I16" s="365"/>
      <c r="J16" s="365"/>
      <c r="K16" s="502" t="s">
        <v>547</v>
      </c>
      <c r="L16" s="365" t="s">
        <v>940</v>
      </c>
      <c r="M16" s="365"/>
      <c r="N16" s="365"/>
      <c r="O16" s="365" t="s">
        <v>1443</v>
      </c>
      <c r="P16" s="365"/>
      <c r="Q16" s="365"/>
      <c r="R16" s="365"/>
      <c r="S16" s="503"/>
      <c r="T16" s="467" t="s">
        <v>1519</v>
      </c>
      <c r="U16" s="468"/>
      <c r="V16" s="468"/>
      <c r="W16" s="468"/>
      <c r="X16" s="468" t="s">
        <v>548</v>
      </c>
      <c r="Y16" s="468">
        <f>IF(AB12="","",IF(AB12="⑥",6,IF(AB12="⑦",7,AB12)))</f>
        <v>6</v>
      </c>
      <c r="Z16" s="468"/>
      <c r="AA16" s="469"/>
      <c r="AB16" s="522"/>
      <c r="AC16" s="523"/>
      <c r="AD16" s="523"/>
      <c r="AE16" s="523"/>
      <c r="AF16" s="523"/>
      <c r="AG16" s="523"/>
      <c r="AH16" s="523"/>
      <c r="AI16" s="524"/>
      <c r="AJ16" s="463">
        <v>3</v>
      </c>
      <c r="AK16" s="464"/>
      <c r="AL16" s="464"/>
      <c r="AM16" s="464"/>
      <c r="AN16" s="464" t="s">
        <v>548</v>
      </c>
      <c r="AO16" s="464">
        <v>8</v>
      </c>
      <c r="AP16" s="464"/>
      <c r="AQ16" s="531"/>
      <c r="AR16" s="463">
        <v>5</v>
      </c>
      <c r="AS16" s="464"/>
      <c r="AT16" s="464"/>
      <c r="AU16" s="464"/>
      <c r="AV16" s="464" t="s">
        <v>548</v>
      </c>
      <c r="AW16" s="464">
        <v>8</v>
      </c>
      <c r="AX16" s="464"/>
      <c r="AY16" s="475"/>
      <c r="AZ16" s="477" t="str">
        <f>IF(COUNTIF(BA12:BC27,1)=2,"直接対決","")</f>
        <v>直接対決</v>
      </c>
      <c r="BA16" s="482">
        <f>COUNTIF(T16:AY17,"⑧")+COUNTIF(T16:AY17,"⑦")</f>
        <v>1</v>
      </c>
      <c r="BB16" s="482"/>
      <c r="BC16" s="482"/>
      <c r="BD16" s="443">
        <f>IF(AB12="","",3-BA16)</f>
        <v>2</v>
      </c>
      <c r="BE16" s="443"/>
      <c r="BF16" s="443"/>
      <c r="BG16" s="444"/>
      <c r="BH16" s="11"/>
    </row>
    <row r="17" spans="1:59" ht="18.75" customHeight="1">
      <c r="A17" s="12"/>
      <c r="B17" s="500"/>
      <c r="C17" s="386"/>
      <c r="D17" s="381"/>
      <c r="E17" s="381"/>
      <c r="F17" s="381"/>
      <c r="G17" s="381"/>
      <c r="H17" s="381"/>
      <c r="I17" s="381"/>
      <c r="J17" s="381"/>
      <c r="K17" s="502"/>
      <c r="L17" s="381"/>
      <c r="M17" s="381"/>
      <c r="N17" s="381"/>
      <c r="O17" s="381"/>
      <c r="P17" s="381"/>
      <c r="Q17" s="381"/>
      <c r="R17" s="381"/>
      <c r="S17" s="504"/>
      <c r="T17" s="408"/>
      <c r="U17" s="409"/>
      <c r="V17" s="409"/>
      <c r="W17" s="409"/>
      <c r="X17" s="409"/>
      <c r="Y17" s="409"/>
      <c r="Z17" s="409"/>
      <c r="AA17" s="410"/>
      <c r="AB17" s="525"/>
      <c r="AC17" s="526"/>
      <c r="AD17" s="526"/>
      <c r="AE17" s="526"/>
      <c r="AF17" s="526"/>
      <c r="AG17" s="526"/>
      <c r="AH17" s="526"/>
      <c r="AI17" s="527"/>
      <c r="AJ17" s="465"/>
      <c r="AK17" s="466"/>
      <c r="AL17" s="466"/>
      <c r="AM17" s="466"/>
      <c r="AN17" s="466"/>
      <c r="AO17" s="466"/>
      <c r="AP17" s="466"/>
      <c r="AQ17" s="532"/>
      <c r="AR17" s="465"/>
      <c r="AS17" s="466"/>
      <c r="AT17" s="466"/>
      <c r="AU17" s="466"/>
      <c r="AV17" s="466"/>
      <c r="AW17" s="466"/>
      <c r="AX17" s="466"/>
      <c r="AY17" s="476"/>
      <c r="AZ17" s="478"/>
      <c r="BA17" s="483"/>
      <c r="BB17" s="483"/>
      <c r="BC17" s="483"/>
      <c r="BD17" s="445"/>
      <c r="BE17" s="445"/>
      <c r="BF17" s="445"/>
      <c r="BG17" s="446"/>
    </row>
    <row r="18" spans="1:59" ht="18.75" customHeight="1">
      <c r="A18" s="12"/>
      <c r="B18" s="12"/>
      <c r="C18" s="386" t="s">
        <v>549</v>
      </c>
      <c r="D18" s="381"/>
      <c r="E18" s="381"/>
      <c r="F18" s="381" t="str">
        <f>IF(C16="ここに","",VLOOKUP(C16,'登録ナンバー'!$A$1:$D$619,4,0))</f>
        <v>Mut</v>
      </c>
      <c r="G18" s="381"/>
      <c r="H18" s="381"/>
      <c r="I18" s="381"/>
      <c r="J18" s="381"/>
      <c r="K18" s="77"/>
      <c r="L18" s="502" t="s">
        <v>549</v>
      </c>
      <c r="M18" s="502"/>
      <c r="N18" s="502"/>
      <c r="O18" s="381" t="s">
        <v>1078</v>
      </c>
      <c r="P18" s="381"/>
      <c r="Q18" s="381"/>
      <c r="R18" s="381"/>
      <c r="S18" s="504"/>
      <c r="T18" s="408"/>
      <c r="U18" s="409"/>
      <c r="V18" s="409"/>
      <c r="W18" s="409"/>
      <c r="X18" s="409"/>
      <c r="Y18" s="409"/>
      <c r="Z18" s="409"/>
      <c r="AA18" s="410"/>
      <c r="AB18" s="525"/>
      <c r="AC18" s="526"/>
      <c r="AD18" s="526"/>
      <c r="AE18" s="526"/>
      <c r="AF18" s="526"/>
      <c r="AG18" s="526"/>
      <c r="AH18" s="526"/>
      <c r="AI18" s="527"/>
      <c r="AJ18" s="465"/>
      <c r="AK18" s="466"/>
      <c r="AL18" s="466"/>
      <c r="AM18" s="466"/>
      <c r="AN18" s="466"/>
      <c r="AO18" s="484"/>
      <c r="AP18" s="484"/>
      <c r="AQ18" s="533"/>
      <c r="AR18" s="465"/>
      <c r="AS18" s="466"/>
      <c r="AT18" s="466"/>
      <c r="AU18" s="466"/>
      <c r="AV18" s="466"/>
      <c r="AW18" s="466"/>
      <c r="AX18" s="466"/>
      <c r="AY18" s="476"/>
      <c r="AZ18" s="479">
        <f>IF(OR(COUNTIF(BA12:BC25,2)=3,COUNTIF(BA12:BC25,1)=3),(T19+AJ19+AR19)/(T19+AJ19+Y16+AO16+AW16+AR19),"")</f>
      </c>
      <c r="BA18" s="409"/>
      <c r="BB18" s="409"/>
      <c r="BC18" s="409"/>
      <c r="BD18" s="459">
        <v>4</v>
      </c>
      <c r="BE18" s="459"/>
      <c r="BF18" s="459"/>
      <c r="BG18" s="460"/>
    </row>
    <row r="19" spans="1:59" ht="4.5" customHeight="1" hidden="1">
      <c r="A19" s="12"/>
      <c r="B19" s="12"/>
      <c r="C19" s="378"/>
      <c r="D19" s="379"/>
      <c r="E19" s="379"/>
      <c r="F19" s="77"/>
      <c r="G19" s="77"/>
      <c r="H19" s="77"/>
      <c r="I19" s="77"/>
      <c r="J19" s="91"/>
      <c r="K19" s="77"/>
      <c r="L19" s="379"/>
      <c r="M19" s="379"/>
      <c r="N19" s="379"/>
      <c r="O19" s="77"/>
      <c r="P19" s="77"/>
      <c r="Q19" s="77"/>
      <c r="R19" s="80"/>
      <c r="S19" s="238"/>
      <c r="T19" s="250" t="str">
        <f>IF(T16="⑦","7",IF(T16="⑥","6",T16))</f>
        <v>⑧</v>
      </c>
      <c r="U19" s="53"/>
      <c r="V19" s="53"/>
      <c r="W19" s="53"/>
      <c r="X19" s="53"/>
      <c r="Y19" s="53"/>
      <c r="Z19" s="53"/>
      <c r="AA19" s="236"/>
      <c r="AB19" s="528"/>
      <c r="AC19" s="529"/>
      <c r="AD19" s="529"/>
      <c r="AE19" s="529"/>
      <c r="AF19" s="529"/>
      <c r="AG19" s="529"/>
      <c r="AH19" s="529"/>
      <c r="AI19" s="530"/>
      <c r="AJ19" s="250">
        <f>IF(AJ16="⑦","7",IF(AJ16="⑥","6",AJ16))</f>
        <v>3</v>
      </c>
      <c r="AK19" s="242"/>
      <c r="AL19" s="242"/>
      <c r="AM19" s="242"/>
      <c r="AN19" s="242"/>
      <c r="AO19" s="242"/>
      <c r="AP19" s="242"/>
      <c r="AQ19" s="243"/>
      <c r="AR19" s="242">
        <f>IF(AR16="⑦","7",IF(AR16="⑥","6",AR16))</f>
        <v>5</v>
      </c>
      <c r="AS19" s="242"/>
      <c r="AT19" s="242"/>
      <c r="AU19" s="242"/>
      <c r="AV19" s="242"/>
      <c r="AW19" s="242"/>
      <c r="AX19" s="242"/>
      <c r="AY19" s="251"/>
      <c r="AZ19" s="480"/>
      <c r="BA19" s="412"/>
      <c r="BB19" s="412"/>
      <c r="BC19" s="412"/>
      <c r="BD19" s="461"/>
      <c r="BE19" s="461"/>
      <c r="BF19" s="461"/>
      <c r="BG19" s="462"/>
    </row>
    <row r="20" spans="1:59" ht="18.75" customHeight="1">
      <c r="A20" s="12"/>
      <c r="B20" s="12"/>
      <c r="C20" s="372" t="s">
        <v>1444</v>
      </c>
      <c r="D20" s="365"/>
      <c r="E20" s="365"/>
      <c r="F20" s="365" t="str">
        <f>IF(C20="ここに","",VLOOKUP(C20,'登録ナンバー'!$A$1:$C$619,2,0))</f>
        <v>岸本</v>
      </c>
      <c r="G20" s="365"/>
      <c r="H20" s="365"/>
      <c r="I20" s="365"/>
      <c r="J20" s="365"/>
      <c r="K20" s="502" t="s">
        <v>547</v>
      </c>
      <c r="L20" s="365" t="s">
        <v>1445</v>
      </c>
      <c r="M20" s="365"/>
      <c r="N20" s="365"/>
      <c r="O20" s="365" t="str">
        <f>IF(L20="ここに","",VLOOKUP(L20,'登録ナンバー'!$A$1:$C$619,2,0))</f>
        <v>鹿取</v>
      </c>
      <c r="P20" s="365"/>
      <c r="Q20" s="365"/>
      <c r="R20" s="365"/>
      <c r="S20" s="503"/>
      <c r="T20" s="467">
        <f>IF(AO12="","",IF(AND(AO12=6,AJ12&lt;&gt;"⑦"),"⑥",IF(AO12=7,"⑦",AO12)))</f>
        <v>5</v>
      </c>
      <c r="U20" s="468"/>
      <c r="V20" s="468"/>
      <c r="W20" s="468"/>
      <c r="X20" s="468" t="s">
        <v>548</v>
      </c>
      <c r="Y20" s="468">
        <v>8</v>
      </c>
      <c r="Z20" s="468"/>
      <c r="AA20" s="469"/>
      <c r="AB20" s="467" t="s">
        <v>1519</v>
      </c>
      <c r="AC20" s="468"/>
      <c r="AD20" s="468"/>
      <c r="AE20" s="468"/>
      <c r="AF20" s="468" t="s">
        <v>548</v>
      </c>
      <c r="AG20" s="468">
        <f>IF(AO16="","",IF(AJ16="⑥",6,IF(AJ16="⑦",7,AJ16)))</f>
        <v>3</v>
      </c>
      <c r="AH20" s="468"/>
      <c r="AI20" s="469"/>
      <c r="AJ20" s="447"/>
      <c r="AK20" s="448"/>
      <c r="AL20" s="448"/>
      <c r="AM20" s="448"/>
      <c r="AN20" s="448"/>
      <c r="AO20" s="448"/>
      <c r="AP20" s="448"/>
      <c r="AQ20" s="470"/>
      <c r="AR20" s="463">
        <v>8</v>
      </c>
      <c r="AS20" s="464"/>
      <c r="AT20" s="464"/>
      <c r="AU20" s="464"/>
      <c r="AV20" s="464" t="s">
        <v>548</v>
      </c>
      <c r="AW20" s="464">
        <v>9</v>
      </c>
      <c r="AX20" s="464"/>
      <c r="AY20" s="475"/>
      <c r="AZ20" s="477" t="str">
        <f>IF(COUNTIF(BA12:BC27,1)=2,"直接対決","")</f>
        <v>直接対決</v>
      </c>
      <c r="BA20" s="482">
        <f>COUNTIF(T20:AY21,"⑧")+COUNTIF(T20:AY21,"⑦")</f>
        <v>1</v>
      </c>
      <c r="BB20" s="482"/>
      <c r="BC20" s="482"/>
      <c r="BD20" s="443">
        <v>1</v>
      </c>
      <c r="BE20" s="443"/>
      <c r="BF20" s="443"/>
      <c r="BG20" s="444"/>
    </row>
    <row r="21" spans="1:59" ht="18.75" customHeight="1">
      <c r="A21" s="12"/>
      <c r="B21" s="12"/>
      <c r="C21" s="386"/>
      <c r="D21" s="381"/>
      <c r="E21" s="381"/>
      <c r="F21" s="381"/>
      <c r="G21" s="381"/>
      <c r="H21" s="381"/>
      <c r="I21" s="381"/>
      <c r="J21" s="381"/>
      <c r="K21" s="502"/>
      <c r="L21" s="381"/>
      <c r="M21" s="381"/>
      <c r="N21" s="381"/>
      <c r="O21" s="381"/>
      <c r="P21" s="381"/>
      <c r="Q21" s="381"/>
      <c r="R21" s="381"/>
      <c r="S21" s="504"/>
      <c r="T21" s="408"/>
      <c r="U21" s="409"/>
      <c r="V21" s="409"/>
      <c r="W21" s="409"/>
      <c r="X21" s="409"/>
      <c r="Y21" s="409"/>
      <c r="Z21" s="409"/>
      <c r="AA21" s="410"/>
      <c r="AB21" s="408"/>
      <c r="AC21" s="409"/>
      <c r="AD21" s="409"/>
      <c r="AE21" s="409"/>
      <c r="AF21" s="409"/>
      <c r="AG21" s="409"/>
      <c r="AH21" s="409"/>
      <c r="AI21" s="410"/>
      <c r="AJ21" s="450"/>
      <c r="AK21" s="451"/>
      <c r="AL21" s="451"/>
      <c r="AM21" s="451"/>
      <c r="AN21" s="451"/>
      <c r="AO21" s="451"/>
      <c r="AP21" s="451"/>
      <c r="AQ21" s="471"/>
      <c r="AR21" s="465"/>
      <c r="AS21" s="466"/>
      <c r="AT21" s="466"/>
      <c r="AU21" s="466"/>
      <c r="AV21" s="466"/>
      <c r="AW21" s="466"/>
      <c r="AX21" s="466"/>
      <c r="AY21" s="476"/>
      <c r="AZ21" s="478"/>
      <c r="BA21" s="483"/>
      <c r="BB21" s="483"/>
      <c r="BC21" s="483"/>
      <c r="BD21" s="445"/>
      <c r="BE21" s="445"/>
      <c r="BF21" s="445"/>
      <c r="BG21" s="446"/>
    </row>
    <row r="22" spans="1:59" ht="18.75" customHeight="1">
      <c r="A22" s="12"/>
      <c r="B22" s="12"/>
      <c r="C22" s="386" t="s">
        <v>549</v>
      </c>
      <c r="D22" s="381"/>
      <c r="E22" s="381"/>
      <c r="F22" s="381" t="str">
        <f>IF(C20="ここに","",VLOOKUP(C20,'登録ナンバー'!$A$1:$D$619,4,0))</f>
        <v>グリフィンズ</v>
      </c>
      <c r="G22" s="381"/>
      <c r="H22" s="381"/>
      <c r="I22" s="381"/>
      <c r="J22" s="381"/>
      <c r="K22" s="77"/>
      <c r="L22" s="502" t="s">
        <v>549</v>
      </c>
      <c r="M22" s="502"/>
      <c r="N22" s="502"/>
      <c r="O22" s="381" t="str">
        <f>IF(L20="ここに","",VLOOKUP(L20,'登録ナンバー'!$A$1:$D$619,4,0))</f>
        <v>うさかめ</v>
      </c>
      <c r="P22" s="381"/>
      <c r="Q22" s="381"/>
      <c r="R22" s="381"/>
      <c r="S22" s="504"/>
      <c r="T22" s="408"/>
      <c r="U22" s="409"/>
      <c r="V22" s="409"/>
      <c r="W22" s="409"/>
      <c r="X22" s="409"/>
      <c r="Y22" s="409"/>
      <c r="Z22" s="409"/>
      <c r="AA22" s="410"/>
      <c r="AB22" s="408"/>
      <c r="AC22" s="409"/>
      <c r="AD22" s="409"/>
      <c r="AE22" s="409"/>
      <c r="AF22" s="409"/>
      <c r="AG22" s="409"/>
      <c r="AH22" s="409"/>
      <c r="AI22" s="410"/>
      <c r="AJ22" s="450"/>
      <c r="AK22" s="451"/>
      <c r="AL22" s="451"/>
      <c r="AM22" s="451"/>
      <c r="AN22" s="451"/>
      <c r="AO22" s="451"/>
      <c r="AP22" s="451"/>
      <c r="AQ22" s="471"/>
      <c r="AR22" s="465"/>
      <c r="AS22" s="466"/>
      <c r="AT22" s="466"/>
      <c r="AU22" s="466"/>
      <c r="AV22" s="484"/>
      <c r="AW22" s="466"/>
      <c r="AX22" s="466"/>
      <c r="AY22" s="476"/>
      <c r="AZ22" s="479">
        <f>IF(OR(COUNTIF(BA12:BC25,2)=3,COUNTIF(BA12:BC25,1)=3),(AB23+AR23+T23)/(T23+AG20+Y20+AW20+AR23+AB23),"")</f>
      </c>
      <c r="BA22" s="457"/>
      <c r="BB22" s="457"/>
      <c r="BC22" s="457"/>
      <c r="BD22" s="459">
        <v>3</v>
      </c>
      <c r="BE22" s="459"/>
      <c r="BF22" s="459"/>
      <c r="BG22" s="460"/>
    </row>
    <row r="23" spans="1:59" ht="6" customHeight="1" hidden="1">
      <c r="A23" s="12"/>
      <c r="B23" s="12"/>
      <c r="C23" s="378"/>
      <c r="D23" s="379"/>
      <c r="E23" s="379"/>
      <c r="F23" s="77"/>
      <c r="G23" s="77"/>
      <c r="H23" s="77"/>
      <c r="I23" s="77"/>
      <c r="J23" s="77"/>
      <c r="K23" s="77"/>
      <c r="L23" s="379"/>
      <c r="M23" s="379"/>
      <c r="N23" s="379"/>
      <c r="O23" s="78"/>
      <c r="P23" s="78"/>
      <c r="Q23" s="78"/>
      <c r="R23" s="81"/>
      <c r="S23" s="103"/>
      <c r="T23" s="240">
        <f>IF(T20="⑦","7",IF(T20="⑥","6",T20))</f>
        <v>5</v>
      </c>
      <c r="U23" s="1"/>
      <c r="V23" s="1"/>
      <c r="W23" s="1"/>
      <c r="X23" s="1"/>
      <c r="Y23" s="1"/>
      <c r="Z23" s="1"/>
      <c r="AA23" s="237"/>
      <c r="AB23" s="240" t="str">
        <f>IF(AB20="⑦","7",IF(AB20="⑥","6",AB20))</f>
        <v>⑧</v>
      </c>
      <c r="AC23" s="1"/>
      <c r="AD23" s="1"/>
      <c r="AE23" s="1"/>
      <c r="AF23" s="1"/>
      <c r="AG23" s="1"/>
      <c r="AH23" s="1"/>
      <c r="AI23" s="1"/>
      <c r="AJ23" s="472"/>
      <c r="AK23" s="473"/>
      <c r="AL23" s="473"/>
      <c r="AM23" s="473"/>
      <c r="AN23" s="473"/>
      <c r="AO23" s="473"/>
      <c r="AP23" s="473"/>
      <c r="AQ23" s="474"/>
      <c r="AR23" s="242">
        <f>IF(AR20="⑦","7",IF(AR20="⑥","6",AR20))</f>
        <v>8</v>
      </c>
      <c r="AS23" s="242"/>
      <c r="AT23" s="242"/>
      <c r="AU23" s="242"/>
      <c r="AV23" s="242"/>
      <c r="AW23" s="242"/>
      <c r="AX23" s="242"/>
      <c r="AY23" s="251"/>
      <c r="AZ23" s="480"/>
      <c r="BA23" s="481"/>
      <c r="BB23" s="481"/>
      <c r="BC23" s="481"/>
      <c r="BD23" s="461"/>
      <c r="BE23" s="461"/>
      <c r="BF23" s="461"/>
      <c r="BG23" s="462"/>
    </row>
    <row r="24" spans="1:59" ht="18.75" customHeight="1">
      <c r="A24" s="12"/>
      <c r="B24" s="500">
        <f>BD26</f>
        <v>2</v>
      </c>
      <c r="C24" s="372" t="s">
        <v>940</v>
      </c>
      <c r="D24" s="365"/>
      <c r="E24" s="365"/>
      <c r="F24" s="368" t="s">
        <v>1446</v>
      </c>
      <c r="G24" s="368"/>
      <c r="H24" s="368"/>
      <c r="I24" s="368"/>
      <c r="J24" s="368"/>
      <c r="K24" s="501" t="s">
        <v>547</v>
      </c>
      <c r="L24" s="368" t="s">
        <v>1570</v>
      </c>
      <c r="M24" s="368"/>
      <c r="N24" s="368"/>
      <c r="O24" s="368" t="s">
        <v>1447</v>
      </c>
      <c r="P24" s="368"/>
      <c r="Q24" s="368"/>
      <c r="R24" s="368"/>
      <c r="S24" s="370"/>
      <c r="T24" s="494">
        <f>IF(AW12="","",IF(AND(AW12=6,AR12&lt;&gt;"⑦"),"⑥",IF(AW12=7,"⑦",AW12)))</f>
        <v>4</v>
      </c>
      <c r="U24" s="361"/>
      <c r="V24" s="361"/>
      <c r="W24" s="361"/>
      <c r="X24" s="361" t="s">
        <v>548</v>
      </c>
      <c r="Y24" s="361">
        <v>8</v>
      </c>
      <c r="Z24" s="361"/>
      <c r="AA24" s="349"/>
      <c r="AB24" s="494" t="s">
        <v>1571</v>
      </c>
      <c r="AC24" s="361"/>
      <c r="AD24" s="361"/>
      <c r="AE24" s="361"/>
      <c r="AF24" s="361" t="s">
        <v>548</v>
      </c>
      <c r="AG24" s="361">
        <f>IF(AW16="","",IF(AR16="⑥",6,IF(AR16="⑦",7,AR16)))</f>
        <v>5</v>
      </c>
      <c r="AH24" s="361"/>
      <c r="AI24" s="349"/>
      <c r="AJ24" s="494" t="s">
        <v>1572</v>
      </c>
      <c r="AK24" s="361"/>
      <c r="AL24" s="361"/>
      <c r="AM24" s="361"/>
      <c r="AN24" s="361" t="s">
        <v>548</v>
      </c>
      <c r="AO24" s="361">
        <f>IF(AW20="","",IF(AR20="⑥",6,IF(AR20="⑦",7,AR20)))</f>
        <v>8</v>
      </c>
      <c r="AP24" s="361"/>
      <c r="AQ24" s="349"/>
      <c r="AR24" s="514"/>
      <c r="AS24" s="515"/>
      <c r="AT24" s="515"/>
      <c r="AU24" s="515"/>
      <c r="AV24" s="515"/>
      <c r="AW24" s="515"/>
      <c r="AX24" s="515"/>
      <c r="AY24" s="516"/>
      <c r="AZ24" s="311" t="str">
        <f>IF(COUNTIF(BA12:BC25,1)=2,"直接対決","")</f>
        <v>直接対決</v>
      </c>
      <c r="BA24" s="351">
        <f>COUNTIF(T24:AQ25,"⑨")+COUNTIF(T24:AQ25,"⑧")</f>
        <v>2</v>
      </c>
      <c r="BB24" s="351"/>
      <c r="BC24" s="351"/>
      <c r="BD24" s="453">
        <f>IF(AB12="","",3-BA24)</f>
        <v>1</v>
      </c>
      <c r="BE24" s="453"/>
      <c r="BF24" s="453"/>
      <c r="BG24" s="454"/>
    </row>
    <row r="25" spans="1:59" ht="18.75" customHeight="1">
      <c r="A25" s="12"/>
      <c r="B25" s="384"/>
      <c r="C25" s="386"/>
      <c r="D25" s="381"/>
      <c r="E25" s="381"/>
      <c r="F25" s="369"/>
      <c r="G25" s="369"/>
      <c r="H25" s="369"/>
      <c r="I25" s="369"/>
      <c r="J25" s="369"/>
      <c r="K25" s="501"/>
      <c r="L25" s="369"/>
      <c r="M25" s="369"/>
      <c r="N25" s="369"/>
      <c r="O25" s="369"/>
      <c r="P25" s="369"/>
      <c r="Q25" s="369"/>
      <c r="R25" s="369"/>
      <c r="S25" s="371"/>
      <c r="T25" s="495"/>
      <c r="U25" s="359"/>
      <c r="V25" s="359"/>
      <c r="W25" s="359"/>
      <c r="X25" s="359"/>
      <c r="Y25" s="359"/>
      <c r="Z25" s="359"/>
      <c r="AA25" s="350"/>
      <c r="AB25" s="495"/>
      <c r="AC25" s="359"/>
      <c r="AD25" s="359"/>
      <c r="AE25" s="359"/>
      <c r="AF25" s="359"/>
      <c r="AG25" s="359"/>
      <c r="AH25" s="359"/>
      <c r="AI25" s="350"/>
      <c r="AJ25" s="495"/>
      <c r="AK25" s="359"/>
      <c r="AL25" s="359"/>
      <c r="AM25" s="359"/>
      <c r="AN25" s="359"/>
      <c r="AO25" s="359"/>
      <c r="AP25" s="359"/>
      <c r="AQ25" s="350"/>
      <c r="AR25" s="517"/>
      <c r="AS25" s="518"/>
      <c r="AT25" s="518"/>
      <c r="AU25" s="518"/>
      <c r="AV25" s="518"/>
      <c r="AW25" s="518"/>
      <c r="AX25" s="518"/>
      <c r="AY25" s="519"/>
      <c r="AZ25" s="312"/>
      <c r="BA25" s="352"/>
      <c r="BB25" s="352"/>
      <c r="BC25" s="352"/>
      <c r="BD25" s="455"/>
      <c r="BE25" s="455"/>
      <c r="BF25" s="455"/>
      <c r="BG25" s="456"/>
    </row>
    <row r="26" spans="1:59" ht="18.75" customHeight="1">
      <c r="A26" s="12"/>
      <c r="B26" s="12"/>
      <c r="C26" s="386" t="s">
        <v>549</v>
      </c>
      <c r="D26" s="381"/>
      <c r="E26" s="381"/>
      <c r="F26" s="369" t="s">
        <v>1078</v>
      </c>
      <c r="G26" s="369"/>
      <c r="H26" s="369"/>
      <c r="I26" s="369"/>
      <c r="J26" s="369"/>
      <c r="K26" s="256"/>
      <c r="L26" s="501" t="s">
        <v>549</v>
      </c>
      <c r="M26" s="501"/>
      <c r="N26" s="501"/>
      <c r="O26" s="369" t="s">
        <v>1078</v>
      </c>
      <c r="P26" s="369"/>
      <c r="Q26" s="369"/>
      <c r="R26" s="369"/>
      <c r="S26" s="371"/>
      <c r="T26" s="495"/>
      <c r="U26" s="359"/>
      <c r="V26" s="359"/>
      <c r="W26" s="359"/>
      <c r="X26" s="359"/>
      <c r="Y26" s="359"/>
      <c r="Z26" s="359"/>
      <c r="AA26" s="350"/>
      <c r="AB26" s="495"/>
      <c r="AC26" s="359"/>
      <c r="AD26" s="359"/>
      <c r="AE26" s="359"/>
      <c r="AF26" s="512"/>
      <c r="AG26" s="359"/>
      <c r="AH26" s="359"/>
      <c r="AI26" s="350"/>
      <c r="AJ26" s="513"/>
      <c r="AK26" s="512"/>
      <c r="AL26" s="512"/>
      <c r="AM26" s="512"/>
      <c r="AN26" s="512"/>
      <c r="AO26" s="359"/>
      <c r="AP26" s="359"/>
      <c r="AQ26" s="350"/>
      <c r="AR26" s="517"/>
      <c r="AS26" s="518"/>
      <c r="AT26" s="518"/>
      <c r="AU26" s="518"/>
      <c r="AV26" s="518"/>
      <c r="AW26" s="518"/>
      <c r="AX26" s="518"/>
      <c r="AY26" s="519"/>
      <c r="AZ26" s="355">
        <f>IF(OR(COUNTIF(BA12:BC25,2)=3,COUNTIF(BA12:BC25,1)=3),(AB27+AJ27+T27)/(AB27+AJ27+AG24+AO24+Y24+T27),"")</f>
      </c>
      <c r="BA26" s="520"/>
      <c r="BB26" s="520"/>
      <c r="BC26" s="520"/>
      <c r="BD26" s="364">
        <v>2</v>
      </c>
      <c r="BE26" s="364"/>
      <c r="BF26" s="364"/>
      <c r="BG26" s="356"/>
    </row>
    <row r="27" spans="2:59" ht="6.75" customHeight="1" hidden="1">
      <c r="B27" s="12"/>
      <c r="C27" s="378"/>
      <c r="D27" s="379"/>
      <c r="E27" s="379"/>
      <c r="F27" s="256"/>
      <c r="G27" s="256"/>
      <c r="H27" s="256"/>
      <c r="I27" s="256"/>
      <c r="J27" s="256"/>
      <c r="K27" s="256"/>
      <c r="L27" s="507"/>
      <c r="M27" s="507"/>
      <c r="N27" s="507"/>
      <c r="O27" s="256"/>
      <c r="P27" s="256"/>
      <c r="Q27" s="256"/>
      <c r="R27" s="262"/>
      <c r="S27" s="263"/>
      <c r="T27" s="309">
        <f>IF(T24="⑦","7",IF(T24="⑥","6",T24))</f>
        <v>4</v>
      </c>
      <c r="U27" s="257"/>
      <c r="V27" s="257"/>
      <c r="W27" s="257"/>
      <c r="X27" s="257"/>
      <c r="Y27" s="257"/>
      <c r="Z27" s="257"/>
      <c r="AA27" s="258"/>
      <c r="AB27" s="309" t="str">
        <f>IF(AB24="⑦","7",IF(AB24="⑥","6",AB24))</f>
        <v>⑧</v>
      </c>
      <c r="AC27" s="257"/>
      <c r="AD27" s="257"/>
      <c r="AE27" s="257"/>
      <c r="AF27" s="313"/>
      <c r="AG27" s="313"/>
      <c r="AH27" s="313"/>
      <c r="AI27" s="314"/>
      <c r="AJ27" s="315" t="str">
        <f>IF(AJ24="⑦","7",IF(AJ24="⑥","6",AJ24))</f>
        <v>⑨</v>
      </c>
      <c r="AK27" s="313"/>
      <c r="AL27" s="313"/>
      <c r="AM27" s="313"/>
      <c r="AN27" s="313"/>
      <c r="AO27" s="313"/>
      <c r="AP27" s="313"/>
      <c r="AQ27" s="314"/>
      <c r="AR27" s="517"/>
      <c r="AS27" s="518"/>
      <c r="AT27" s="518"/>
      <c r="AU27" s="518"/>
      <c r="AV27" s="518"/>
      <c r="AW27" s="518"/>
      <c r="AX27" s="518"/>
      <c r="AY27" s="519"/>
      <c r="AZ27" s="348"/>
      <c r="BA27" s="521"/>
      <c r="BB27" s="521"/>
      <c r="BC27" s="521"/>
      <c r="BD27" s="357"/>
      <c r="BE27" s="357"/>
      <c r="BF27" s="357"/>
      <c r="BG27" s="358"/>
    </row>
    <row r="28" spans="3:59" ht="12" customHeight="1">
      <c r="C28" s="51"/>
      <c r="D28" s="51"/>
      <c r="E28" s="51"/>
      <c r="F28" s="51"/>
      <c r="G28" s="51"/>
      <c r="H28" s="5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36"/>
      <c r="U28" s="37"/>
      <c r="V28" s="37"/>
      <c r="W28" s="37"/>
      <c r="X28" s="37"/>
      <c r="Y28" s="37"/>
      <c r="Z28" s="37"/>
      <c r="AA28" s="37"/>
      <c r="AB28" s="36"/>
      <c r="AC28" s="37"/>
      <c r="AD28" s="37"/>
      <c r="AE28" s="37"/>
      <c r="AF28" s="41"/>
      <c r="AG28" s="41"/>
      <c r="AH28" s="41"/>
      <c r="AI28" s="41"/>
      <c r="AJ28" s="3"/>
      <c r="AK28" s="3"/>
      <c r="AL28" s="3"/>
      <c r="AM28" s="3"/>
      <c r="AN28" s="3"/>
      <c r="AO28" s="3"/>
      <c r="AP28" s="3"/>
      <c r="AQ28" s="3"/>
      <c r="AR28" s="3"/>
      <c r="AS28" s="35"/>
      <c r="AT28" s="35"/>
      <c r="AU28" s="35"/>
      <c r="AV28" s="35"/>
      <c r="AW28" s="35"/>
      <c r="AX28" s="35"/>
      <c r="AY28" s="35"/>
      <c r="AZ28" s="38"/>
      <c r="BA28" s="38"/>
      <c r="BB28" s="38"/>
      <c r="BC28" s="38"/>
      <c r="BD28" s="39"/>
      <c r="BE28" s="39"/>
      <c r="BF28" s="39"/>
      <c r="BG28" s="39"/>
    </row>
    <row r="29" spans="3:59" ht="12" customHeight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5"/>
      <c r="BA29" s="5"/>
      <c r="BB29" s="5"/>
      <c r="BC29" s="5"/>
      <c r="BD29" s="5"/>
      <c r="BE29" s="5"/>
      <c r="BF29" s="5"/>
      <c r="BG29" s="5"/>
    </row>
    <row r="30" spans="3:59" ht="12" customHeight="1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6"/>
      <c r="AB30" s="6"/>
      <c r="AJ30" s="6"/>
      <c r="AR30" s="1"/>
      <c r="AS30" s="1"/>
      <c r="AT30" s="1"/>
      <c r="AU30" s="1"/>
      <c r="AV30" s="1"/>
      <c r="AW30" s="1"/>
      <c r="AX30" s="1"/>
      <c r="AY30" s="1"/>
      <c r="AZ30" s="48"/>
      <c r="BA30" s="48"/>
      <c r="BB30" s="48"/>
      <c r="BC30" s="48"/>
      <c r="BD30" s="49"/>
      <c r="BE30" s="49"/>
      <c r="BF30" s="49"/>
      <c r="BG30" s="49"/>
    </row>
    <row r="31" spans="6:7" s="47" customFormat="1" ht="32.25" customHeight="1">
      <c r="F31" s="2"/>
      <c r="G31" s="2"/>
    </row>
    <row r="32" spans="49:65" s="47" customFormat="1" ht="21" customHeight="1">
      <c r="AW32" s="2"/>
      <c r="AX32" s="2"/>
      <c r="BL32" s="2"/>
      <c r="BM32" s="2"/>
    </row>
    <row r="33" spans="99:112" ht="7.5" customHeight="1"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60:112" ht="7.5" customHeight="1">
      <c r="BH34" s="1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60:112" ht="7.5" customHeight="1">
      <c r="BH35" s="1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98:112" ht="7.5" customHeight="1"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98:112" ht="7.5" customHeight="1"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60:112" ht="7.5" customHeight="1">
      <c r="BH38" s="1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60:112" ht="7.5" customHeight="1">
      <c r="BH39" s="1"/>
      <c r="CU39" s="6"/>
      <c r="CV39" s="2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2:112" s="14" customFormat="1" ht="7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1"/>
      <c r="CU40" s="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</row>
    <row r="41" spans="2:112" s="14" customFormat="1" ht="7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6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</row>
    <row r="42" spans="2:112" s="14" customFormat="1" ht="7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</row>
    <row r="43" spans="2:112" s="14" customFormat="1" ht="7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</row>
    <row r="44" spans="2:116" s="14" customFormat="1" ht="7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</row>
    <row r="45" spans="2:117" s="14" customFormat="1" ht="7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6"/>
      <c r="CV45" s="2"/>
      <c r="CW45" s="2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</row>
    <row r="46" spans="2:134" s="14" customFormat="1" ht="7.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6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</row>
    <row r="47" spans="2:148" s="14" customFormat="1" ht="7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</row>
    <row r="48" spans="2:157" s="14" customFormat="1" ht="7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</row>
    <row r="49" spans="2:149" s="14" customFormat="1" ht="7.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</row>
    <row r="50" spans="2:135" s="14" customFormat="1" ht="7.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6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</row>
    <row r="51" spans="2:135" s="14" customFormat="1" ht="7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6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</row>
    <row r="52" spans="2:134" s="14" customFormat="1" ht="7.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6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</row>
    <row r="53" spans="2:135" s="14" customFormat="1" ht="7.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6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</row>
    <row r="56" ht="7.5" customHeight="1">
      <c r="EF56" s="1"/>
    </row>
    <row r="66" ht="7.5" customHeight="1">
      <c r="CT66" s="6"/>
    </row>
    <row r="67" ht="7.5" customHeight="1">
      <c r="CT67" s="6"/>
    </row>
    <row r="68" ht="7.5" customHeight="1">
      <c r="CT68" s="6"/>
    </row>
    <row r="69" ht="7.5" customHeight="1">
      <c r="CT69" s="6"/>
    </row>
    <row r="70" ht="7.5" customHeight="1">
      <c r="CT70" s="6"/>
    </row>
    <row r="71" ht="7.5" customHeight="1">
      <c r="CT71" s="6"/>
    </row>
    <row r="72" spans="98:100" ht="7.5" customHeight="1">
      <c r="CT72" s="6"/>
      <c r="CV72" s="1"/>
    </row>
    <row r="73" spans="98:133" ht="7.5" customHeight="1">
      <c r="CT73" s="6"/>
      <c r="DU73" s="1"/>
      <c r="DV73" s="10"/>
      <c r="DW73" s="10"/>
      <c r="DX73" s="10"/>
      <c r="DY73" s="10"/>
      <c r="DZ73" s="10"/>
      <c r="EA73" s="10"/>
      <c r="EB73" s="10"/>
      <c r="EC73" s="10"/>
    </row>
    <row r="74" spans="98:99" ht="7.5" customHeight="1">
      <c r="CT74" s="6"/>
      <c r="CU74" s="1"/>
    </row>
    <row r="75" ht="7.5" customHeight="1">
      <c r="CT75" s="6"/>
    </row>
    <row r="76" spans="2:106" s="14" customFormat="1" ht="7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6"/>
      <c r="CU76" s="2"/>
      <c r="CV76" s="2"/>
      <c r="CW76" s="2"/>
      <c r="CX76" s="2"/>
      <c r="CY76" s="2"/>
      <c r="CZ76" s="2"/>
      <c r="DA76" s="2"/>
      <c r="DB76" s="2"/>
    </row>
    <row r="77" spans="2:142" s="14" customFormat="1" ht="7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6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2:149" s="14" customFormat="1" ht="7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</row>
    <row r="79" spans="2:141" s="14" customFormat="1" ht="7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</row>
    <row r="80" spans="2:127" s="14" customFormat="1" ht="7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</row>
    <row r="81" spans="2:127" s="14" customFormat="1" ht="7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</row>
    <row r="82" spans="2:127" s="14" customFormat="1" ht="7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</row>
    <row r="83" spans="2:127" s="14" customFormat="1" ht="7.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</row>
    <row r="84" spans="107:127" ht="7.5" customHeight="1"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</row>
    <row r="86" ht="7.5" customHeight="1">
      <c r="DZ86" s="1"/>
    </row>
    <row r="90" spans="100:106" ht="7.5" customHeight="1">
      <c r="CV90" s="1"/>
      <c r="CW90" s="1"/>
      <c r="CX90" s="1"/>
      <c r="CY90" s="1"/>
      <c r="DA90" s="14"/>
      <c r="DB90" s="14"/>
    </row>
    <row r="91" spans="2:117" s="14" customFormat="1" ht="7.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1"/>
      <c r="CW91" s="1"/>
      <c r="CX91" s="1"/>
      <c r="CY91" s="1"/>
      <c r="CZ91" s="1"/>
      <c r="DA91" s="1"/>
      <c r="DB91" s="1"/>
      <c r="DC91" s="1"/>
      <c r="DF91" s="2"/>
      <c r="DG91" s="2"/>
      <c r="DH91" s="2"/>
      <c r="DI91" s="2"/>
      <c r="DJ91" s="2"/>
      <c r="DK91" s="2"/>
      <c r="DL91" s="2"/>
      <c r="DM91" s="2"/>
    </row>
    <row r="92" spans="2:130" s="14" customFormat="1" ht="7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2:139" s="14" customFormat="1" ht="7.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</row>
    <row r="94" spans="2:144" s="14" customFormat="1" ht="7.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1"/>
      <c r="CW94" s="1"/>
      <c r="CX94" s="1"/>
      <c r="CY94" s="1"/>
      <c r="CZ94" s="1"/>
      <c r="DA94" s="1"/>
      <c r="DB94" s="1"/>
      <c r="DC94" s="1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</row>
    <row r="95" spans="2:131" s="14" customFormat="1" ht="7.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1"/>
      <c r="CW95" s="1"/>
      <c r="CX95" s="1"/>
      <c r="CY95" s="1"/>
      <c r="CZ95" s="1"/>
      <c r="DA95" s="1"/>
      <c r="DB95" s="1"/>
      <c r="DC95" s="1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1"/>
    </row>
    <row r="96" spans="2:131" s="14" customFormat="1" ht="7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1"/>
      <c r="CW96" s="1"/>
      <c r="CX96" s="1"/>
      <c r="CY96" s="1"/>
      <c r="CZ96" s="1"/>
      <c r="DA96" s="1"/>
      <c r="DB96" s="1"/>
      <c r="DC96" s="1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1"/>
    </row>
    <row r="97" spans="2:131" s="14" customFormat="1" ht="7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1"/>
      <c r="CW97" s="1"/>
      <c r="CX97" s="1"/>
      <c r="CY97" s="1"/>
      <c r="CZ97" s="1"/>
      <c r="DA97" s="1"/>
      <c r="DB97" s="1"/>
      <c r="DC97" s="1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</row>
    <row r="98" spans="2:131" s="14" customFormat="1" ht="7.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1"/>
      <c r="CW98" s="1"/>
      <c r="CX98" s="1"/>
      <c r="CY98" s="1"/>
      <c r="CZ98" s="1"/>
      <c r="DA98" s="1"/>
      <c r="DB98" s="1"/>
      <c r="DC98" s="1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2"/>
    </row>
    <row r="99" spans="100:131" ht="7.5" customHeight="1">
      <c r="CV99" s="1"/>
      <c r="CW99" s="1"/>
      <c r="CX99" s="1"/>
      <c r="CY99" s="1"/>
      <c r="CZ99" s="1"/>
      <c r="DA99" s="1"/>
      <c r="DB99" s="1"/>
      <c r="DC99" s="1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1"/>
    </row>
    <row r="100" spans="100:131" ht="7.5" customHeight="1">
      <c r="CV100" s="1"/>
      <c r="CW100" s="1"/>
      <c r="CX100" s="1"/>
      <c r="CY100" s="1"/>
      <c r="CZ100" s="1"/>
      <c r="DA100" s="1"/>
      <c r="DB100" s="1"/>
      <c r="DC100" s="1"/>
      <c r="EA100" s="1"/>
    </row>
    <row r="101" spans="100:131" ht="7.5" customHeight="1">
      <c r="CV101" s="1"/>
      <c r="CW101" s="1"/>
      <c r="CX101" s="1"/>
      <c r="CY101" s="1"/>
      <c r="CZ101" s="1"/>
      <c r="DA101" s="1"/>
      <c r="DB101" s="1"/>
      <c r="DC101" s="1"/>
      <c r="EA101" s="1"/>
    </row>
    <row r="102" spans="100:107" ht="7.5" customHeight="1">
      <c r="CV102" s="1"/>
      <c r="CW102" s="1"/>
      <c r="CX102" s="1"/>
      <c r="CY102" s="1"/>
      <c r="CZ102" s="1"/>
      <c r="DA102" s="1"/>
      <c r="DB102" s="1"/>
      <c r="DC102" s="1"/>
    </row>
    <row r="103" spans="100:104" ht="7.5" customHeight="1">
      <c r="CV103" s="1"/>
      <c r="CW103" s="1"/>
      <c r="CX103" s="1"/>
      <c r="CY103" s="1"/>
      <c r="CZ103" s="1"/>
    </row>
    <row r="104" ht="7.5" customHeight="1">
      <c r="CZ104" s="1"/>
    </row>
  </sheetData>
  <mergeCells count="119">
    <mergeCell ref="AJ10:AQ11"/>
    <mergeCell ref="T10:AA11"/>
    <mergeCell ref="BB10:BG11"/>
    <mergeCell ref="AZ10:BA11"/>
    <mergeCell ref="AR10:AY11"/>
    <mergeCell ref="BD14:BG15"/>
    <mergeCell ref="BA14:BC15"/>
    <mergeCell ref="AG12:AI14"/>
    <mergeCell ref="AB12:AE14"/>
    <mergeCell ref="AW12:AY14"/>
    <mergeCell ref="BA12:BC13"/>
    <mergeCell ref="BD12:BG13"/>
    <mergeCell ref="AJ12:AM14"/>
    <mergeCell ref="AO12:AQ14"/>
    <mergeCell ref="AR12:AU14"/>
    <mergeCell ref="C2:BG3"/>
    <mergeCell ref="C6:BG7"/>
    <mergeCell ref="C8:S11"/>
    <mergeCell ref="AB8:AI9"/>
    <mergeCell ref="AJ8:AQ9"/>
    <mergeCell ref="AR8:AY9"/>
    <mergeCell ref="T8:AA9"/>
    <mergeCell ref="AZ8:AZ9"/>
    <mergeCell ref="BB8:BG9"/>
    <mergeCell ref="AB10:AI11"/>
    <mergeCell ref="C18:E19"/>
    <mergeCell ref="AO16:AQ18"/>
    <mergeCell ref="C14:E15"/>
    <mergeCell ref="C12:E13"/>
    <mergeCell ref="C16:E17"/>
    <mergeCell ref="L14:N15"/>
    <mergeCell ref="L16:N17"/>
    <mergeCell ref="O16:S17"/>
    <mergeCell ref="AJ16:AM18"/>
    <mergeCell ref="F16:J17"/>
    <mergeCell ref="AW16:AY18"/>
    <mergeCell ref="AB16:AI19"/>
    <mergeCell ref="AR16:AU18"/>
    <mergeCell ref="AV16:AV18"/>
    <mergeCell ref="AN16:AN18"/>
    <mergeCell ref="BD16:BG17"/>
    <mergeCell ref="BA26:BC27"/>
    <mergeCell ref="BD26:BG27"/>
    <mergeCell ref="AR20:AU22"/>
    <mergeCell ref="BD18:BG19"/>
    <mergeCell ref="BA18:BC19"/>
    <mergeCell ref="BD22:BG23"/>
    <mergeCell ref="BA16:BC17"/>
    <mergeCell ref="AZ16:AZ17"/>
    <mergeCell ref="AZ18:AZ19"/>
    <mergeCell ref="AF24:AF26"/>
    <mergeCell ref="Y24:AA26"/>
    <mergeCell ref="BD24:BG25"/>
    <mergeCell ref="C24:E25"/>
    <mergeCell ref="AR24:AY27"/>
    <mergeCell ref="AB24:AE26"/>
    <mergeCell ref="C26:E27"/>
    <mergeCell ref="F26:J26"/>
    <mergeCell ref="O26:S26"/>
    <mergeCell ref="L26:N27"/>
    <mergeCell ref="AG20:AI22"/>
    <mergeCell ref="AJ20:AQ23"/>
    <mergeCell ref="AW20:AY22"/>
    <mergeCell ref="BD20:BG21"/>
    <mergeCell ref="AZ20:AZ21"/>
    <mergeCell ref="AZ22:AZ23"/>
    <mergeCell ref="BA22:BC23"/>
    <mergeCell ref="BA20:BC21"/>
    <mergeCell ref="AV20:AV22"/>
    <mergeCell ref="X16:X18"/>
    <mergeCell ref="X20:X22"/>
    <mergeCell ref="AF12:AF14"/>
    <mergeCell ref="AF20:AF22"/>
    <mergeCell ref="Y20:AA22"/>
    <mergeCell ref="T12:AA15"/>
    <mergeCell ref="T16:W18"/>
    <mergeCell ref="AB20:AE22"/>
    <mergeCell ref="T20:W22"/>
    <mergeCell ref="Y16:AA18"/>
    <mergeCell ref="B12:B13"/>
    <mergeCell ref="B16:B17"/>
    <mergeCell ref="B24:B25"/>
    <mergeCell ref="K12:K13"/>
    <mergeCell ref="K16:K17"/>
    <mergeCell ref="K20:K21"/>
    <mergeCell ref="K24:K25"/>
    <mergeCell ref="C20:E21"/>
    <mergeCell ref="C22:E23"/>
    <mergeCell ref="F24:J25"/>
    <mergeCell ref="L20:N21"/>
    <mergeCell ref="AZ26:AZ27"/>
    <mergeCell ref="L24:N25"/>
    <mergeCell ref="O24:S25"/>
    <mergeCell ref="AN24:AN26"/>
    <mergeCell ref="AG24:AI26"/>
    <mergeCell ref="T24:W26"/>
    <mergeCell ref="AJ24:AM26"/>
    <mergeCell ref="AO24:AQ26"/>
    <mergeCell ref="X24:X26"/>
    <mergeCell ref="L12:N13"/>
    <mergeCell ref="BA24:BC25"/>
    <mergeCell ref="AN12:AN14"/>
    <mergeCell ref="F18:J18"/>
    <mergeCell ref="O18:S18"/>
    <mergeCell ref="F22:J22"/>
    <mergeCell ref="O22:S22"/>
    <mergeCell ref="O20:S21"/>
    <mergeCell ref="L22:N23"/>
    <mergeCell ref="F20:J21"/>
    <mergeCell ref="O12:S13"/>
    <mergeCell ref="L18:N19"/>
    <mergeCell ref="E4:AZ4"/>
    <mergeCell ref="E5:O5"/>
    <mergeCell ref="AZ12:AZ13"/>
    <mergeCell ref="AZ14:AZ15"/>
    <mergeCell ref="F14:J14"/>
    <mergeCell ref="O14:S14"/>
    <mergeCell ref="AV12:AV14"/>
    <mergeCell ref="F12:J13"/>
  </mergeCells>
  <printOptions/>
  <pageMargins left="0" right="0" top="0" bottom="0" header="0.3145833333333333" footer="0.314583333333333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EL175"/>
  <sheetViews>
    <sheetView zoomScaleSheetLayoutView="100" workbookViewId="0" topLeftCell="A81">
      <selection activeCell="DI110" sqref="DI110"/>
    </sheetView>
  </sheetViews>
  <sheetFormatPr defaultColWidth="1.25" defaultRowHeight="7.5" customHeight="1"/>
  <cols>
    <col min="1" max="1" width="0.74609375" style="2" customWidth="1"/>
    <col min="2" max="2" width="0.5" style="2" hidden="1" customWidth="1"/>
    <col min="3" max="4" width="1.25" style="2" hidden="1" customWidth="1"/>
    <col min="5" max="5" width="1.4921875" style="2" hidden="1" customWidth="1"/>
    <col min="6" max="10" width="1.25" style="2" customWidth="1"/>
    <col min="11" max="11" width="0.875" style="2" customWidth="1"/>
    <col min="12" max="13" width="1.25" style="2" hidden="1" customWidth="1"/>
    <col min="14" max="14" width="3.25390625" style="2" hidden="1" customWidth="1"/>
    <col min="15" max="18" width="1.25" style="2" customWidth="1"/>
    <col min="19" max="19" width="0.875" style="2" customWidth="1"/>
    <col min="20" max="26" width="1.25" style="2" customWidth="1"/>
    <col min="27" max="27" width="1.12109375" style="2" customWidth="1"/>
    <col min="28" max="34" width="1.25" style="2" customWidth="1"/>
    <col min="35" max="35" width="0.5" style="2" customWidth="1"/>
    <col min="36" max="43" width="1.25" style="2" customWidth="1"/>
    <col min="44" max="44" width="3.625" style="2" customWidth="1"/>
    <col min="45" max="48" width="1.25" style="2" customWidth="1"/>
    <col min="49" max="49" width="1.37890625" style="2" customWidth="1"/>
    <col min="50" max="50" width="1.4921875" style="2" customWidth="1"/>
    <col min="51" max="51" width="1.25" style="2" customWidth="1"/>
    <col min="52" max="52" width="0.5" style="2" customWidth="1"/>
    <col min="53" max="53" width="2.00390625" style="2" hidden="1" customWidth="1"/>
    <col min="54" max="55" width="1.25" style="2" hidden="1" customWidth="1"/>
    <col min="56" max="56" width="3.50390625" style="2" hidden="1" customWidth="1"/>
    <col min="57" max="60" width="1.25" style="2" customWidth="1"/>
    <col min="61" max="61" width="1.625" style="2" customWidth="1"/>
    <col min="62" max="62" width="0.6171875" style="2" customWidth="1"/>
    <col min="63" max="64" width="1.25" style="2" hidden="1" customWidth="1"/>
    <col min="65" max="65" width="3.00390625" style="2" hidden="1" customWidth="1"/>
    <col min="66" max="69" width="1.25" style="2" customWidth="1"/>
    <col min="70" max="70" width="0.74609375" style="2" customWidth="1"/>
    <col min="71" max="76" width="1.25" style="2" customWidth="1"/>
    <col min="77" max="77" width="0.74609375" style="2" customWidth="1"/>
    <col min="78" max="78" width="1.12109375" style="2" customWidth="1"/>
    <col min="79" max="84" width="1.25" style="2" customWidth="1"/>
    <col min="85" max="85" width="1.75390625" style="2" customWidth="1"/>
    <col min="86" max="86" width="0.5" style="2" customWidth="1"/>
    <col min="87" max="92" width="1.25" style="2" customWidth="1"/>
    <col min="93" max="93" width="1.625" style="2" customWidth="1"/>
    <col min="94" max="94" width="1.25" style="2" customWidth="1"/>
    <col min="95" max="95" width="3.125" style="2" customWidth="1"/>
    <col min="96" max="16384" width="1.25" style="2" customWidth="1"/>
  </cols>
  <sheetData>
    <row r="1" spans="3:93" ht="7.5" customHeight="1">
      <c r="C1" s="647" t="s">
        <v>1562</v>
      </c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  <c r="AO1" s="647"/>
      <c r="AP1" s="647"/>
      <c r="AQ1" s="647"/>
      <c r="AR1" s="647"/>
      <c r="AS1" s="647"/>
      <c r="AT1" s="647"/>
      <c r="AU1" s="647"/>
      <c r="AV1" s="647"/>
      <c r="AW1" s="647"/>
      <c r="AX1" s="647"/>
      <c r="AY1" s="647"/>
      <c r="AZ1" s="647"/>
      <c r="BA1" s="647"/>
      <c r="BB1" s="647"/>
      <c r="BC1" s="647"/>
      <c r="BD1" s="647"/>
      <c r="BE1" s="647"/>
      <c r="BF1" s="647"/>
      <c r="BG1" s="647"/>
      <c r="BH1" s="647"/>
      <c r="BI1" s="647"/>
      <c r="BJ1" s="647"/>
      <c r="BK1" s="647"/>
      <c r="BL1" s="647"/>
      <c r="BM1" s="647"/>
      <c r="BN1" s="647"/>
      <c r="BO1" s="647"/>
      <c r="BP1" s="647"/>
      <c r="BQ1" s="647"/>
      <c r="BR1" s="647"/>
      <c r="BS1" s="647"/>
      <c r="BT1" s="647"/>
      <c r="BU1" s="647"/>
      <c r="BV1" s="647"/>
      <c r="BW1" s="647"/>
      <c r="BX1" s="647"/>
      <c r="BY1" s="647"/>
      <c r="BZ1" s="647"/>
      <c r="CA1" s="647"/>
      <c r="CB1" s="647"/>
      <c r="CC1" s="647"/>
      <c r="CD1" s="647"/>
      <c r="CE1" s="647"/>
      <c r="CF1" s="647"/>
      <c r="CG1" s="647"/>
      <c r="CH1" s="647"/>
      <c r="CI1" s="647"/>
      <c r="CJ1" s="647"/>
      <c r="CK1" s="647"/>
      <c r="CL1" s="647"/>
      <c r="CM1" s="647"/>
      <c r="CN1" s="647"/>
      <c r="CO1" s="647"/>
    </row>
    <row r="2" spans="3:93" ht="7.5" customHeight="1"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  <c r="AM2" s="647"/>
      <c r="AN2" s="647"/>
      <c r="AO2" s="647"/>
      <c r="AP2" s="647"/>
      <c r="AQ2" s="647"/>
      <c r="AR2" s="647"/>
      <c r="AS2" s="647"/>
      <c r="AT2" s="647"/>
      <c r="AU2" s="647"/>
      <c r="AV2" s="647"/>
      <c r="AW2" s="647"/>
      <c r="AX2" s="647"/>
      <c r="AY2" s="647"/>
      <c r="AZ2" s="647"/>
      <c r="BA2" s="647"/>
      <c r="BB2" s="647"/>
      <c r="BC2" s="647"/>
      <c r="BD2" s="647"/>
      <c r="BE2" s="647"/>
      <c r="BF2" s="647"/>
      <c r="BG2" s="647"/>
      <c r="BH2" s="647"/>
      <c r="BI2" s="647"/>
      <c r="BJ2" s="647"/>
      <c r="BK2" s="647"/>
      <c r="BL2" s="647"/>
      <c r="BM2" s="647"/>
      <c r="BN2" s="647"/>
      <c r="BO2" s="647"/>
      <c r="BP2" s="647"/>
      <c r="BQ2" s="647"/>
      <c r="BR2" s="647"/>
      <c r="BS2" s="647"/>
      <c r="BT2" s="647"/>
      <c r="BU2" s="647"/>
      <c r="BV2" s="647"/>
      <c r="BW2" s="647"/>
      <c r="BX2" s="647"/>
      <c r="BY2" s="647"/>
      <c r="BZ2" s="647"/>
      <c r="CA2" s="647"/>
      <c r="CB2" s="647"/>
      <c r="CC2" s="647"/>
      <c r="CD2" s="647"/>
      <c r="CE2" s="647"/>
      <c r="CF2" s="647"/>
      <c r="CG2" s="647"/>
      <c r="CH2" s="647"/>
      <c r="CI2" s="647"/>
      <c r="CJ2" s="647"/>
      <c r="CK2" s="647"/>
      <c r="CL2" s="647"/>
      <c r="CM2" s="647"/>
      <c r="CN2" s="647"/>
      <c r="CO2" s="647"/>
    </row>
    <row r="3" spans="3:93" ht="7.5" customHeight="1"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647"/>
      <c r="AN3" s="647"/>
      <c r="AO3" s="647"/>
      <c r="AP3" s="647"/>
      <c r="AQ3" s="647"/>
      <c r="AR3" s="647"/>
      <c r="AS3" s="647"/>
      <c r="AT3" s="647"/>
      <c r="AU3" s="647"/>
      <c r="AV3" s="647"/>
      <c r="AW3" s="647"/>
      <c r="AX3" s="647"/>
      <c r="AY3" s="647"/>
      <c r="AZ3" s="647"/>
      <c r="BA3" s="647"/>
      <c r="BB3" s="647"/>
      <c r="BC3" s="647"/>
      <c r="BD3" s="647"/>
      <c r="BE3" s="647"/>
      <c r="BF3" s="647"/>
      <c r="BG3" s="647"/>
      <c r="BH3" s="647"/>
      <c r="BI3" s="647"/>
      <c r="BJ3" s="647"/>
      <c r="BK3" s="647"/>
      <c r="BL3" s="647"/>
      <c r="BM3" s="647"/>
      <c r="BN3" s="647"/>
      <c r="BO3" s="647"/>
      <c r="BP3" s="647"/>
      <c r="BQ3" s="647"/>
      <c r="BR3" s="647"/>
      <c r="BS3" s="647"/>
      <c r="BT3" s="647"/>
      <c r="BU3" s="647"/>
      <c r="BV3" s="647"/>
      <c r="BW3" s="647"/>
      <c r="BX3" s="647"/>
      <c r="BY3" s="647"/>
      <c r="BZ3" s="647"/>
      <c r="CA3" s="647"/>
      <c r="CB3" s="647"/>
      <c r="CC3" s="647"/>
      <c r="CD3" s="647"/>
      <c r="CE3" s="647"/>
      <c r="CF3" s="647"/>
      <c r="CG3" s="647"/>
      <c r="CH3" s="647"/>
      <c r="CI3" s="647"/>
      <c r="CJ3" s="647"/>
      <c r="CK3" s="647"/>
      <c r="CL3" s="647"/>
      <c r="CM3" s="647"/>
      <c r="CN3" s="647"/>
      <c r="CO3" s="647"/>
    </row>
    <row r="4" spans="3:95" ht="7.5" customHeight="1">
      <c r="C4" s="31"/>
      <c r="D4" s="31"/>
      <c r="E4" s="31"/>
      <c r="F4" s="409" t="s">
        <v>1510</v>
      </c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409"/>
      <c r="AZ4" s="409"/>
      <c r="BA4" s="409"/>
      <c r="BB4" s="409"/>
      <c r="BC4" s="409"/>
      <c r="BD4" s="409"/>
      <c r="BE4" s="409"/>
      <c r="BF4" s="409"/>
      <c r="BG4" s="409"/>
      <c r="BH4" s="409"/>
      <c r="BI4" s="409"/>
      <c r="BJ4" s="409"/>
      <c r="BK4" s="409"/>
      <c r="BL4" s="409"/>
      <c r="BM4" s="409"/>
      <c r="BN4" s="409"/>
      <c r="BO4" s="409"/>
      <c r="BP4" s="409"/>
      <c r="BQ4" s="409"/>
      <c r="BR4" s="409"/>
      <c r="BS4" s="409"/>
      <c r="BT4" s="409"/>
      <c r="BU4" s="409"/>
      <c r="BV4" s="409"/>
      <c r="BW4" s="409"/>
      <c r="BX4" s="409"/>
      <c r="BY4" s="409"/>
      <c r="BZ4" s="409"/>
      <c r="CA4" s="409"/>
      <c r="CB4" s="409"/>
      <c r="CC4" s="409"/>
      <c r="CD4" s="409"/>
      <c r="CE4" s="409"/>
      <c r="CF4" s="409"/>
      <c r="CG4" s="409"/>
      <c r="CH4" s="409"/>
      <c r="CI4" s="409"/>
      <c r="CJ4" s="409"/>
      <c r="CK4" s="409"/>
      <c r="CL4" s="409"/>
      <c r="CM4" s="409"/>
      <c r="CN4" s="409"/>
      <c r="CO4" s="409"/>
      <c r="CP4" s="409"/>
      <c r="CQ4" s="409"/>
    </row>
    <row r="5" spans="3:95" ht="13.5" customHeight="1">
      <c r="C5" s="31"/>
      <c r="D5" s="31"/>
      <c r="E5" s="31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09"/>
      <c r="BO5" s="409"/>
      <c r="BP5" s="409"/>
      <c r="BQ5" s="409"/>
      <c r="BR5" s="409"/>
      <c r="BS5" s="409"/>
      <c r="BT5" s="409"/>
      <c r="BU5" s="409"/>
      <c r="BV5" s="409"/>
      <c r="BW5" s="409"/>
      <c r="BX5" s="409"/>
      <c r="BY5" s="409"/>
      <c r="BZ5" s="409"/>
      <c r="CA5" s="409"/>
      <c r="CB5" s="409"/>
      <c r="CC5" s="409"/>
      <c r="CD5" s="409"/>
      <c r="CE5" s="409"/>
      <c r="CF5" s="409"/>
      <c r="CG5" s="409"/>
      <c r="CH5" s="409"/>
      <c r="CI5" s="409"/>
      <c r="CJ5" s="409"/>
      <c r="CK5" s="409"/>
      <c r="CL5" s="409"/>
      <c r="CM5" s="409"/>
      <c r="CN5" s="409"/>
      <c r="CO5" s="409"/>
      <c r="CP5" s="409"/>
      <c r="CQ5" s="409"/>
    </row>
    <row r="6" spans="3:102" ht="7.5" customHeight="1">
      <c r="C6" s="555" t="s">
        <v>1502</v>
      </c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55"/>
      <c r="AY6" s="555"/>
      <c r="AZ6" s="1"/>
      <c r="BB6" s="555" t="s">
        <v>1505</v>
      </c>
      <c r="BC6" s="555"/>
      <c r="BD6" s="555"/>
      <c r="BE6" s="555"/>
      <c r="BF6" s="555"/>
      <c r="BG6" s="555"/>
      <c r="BH6" s="555"/>
      <c r="BI6" s="555"/>
      <c r="BJ6" s="555"/>
      <c r="BK6" s="555"/>
      <c r="BL6" s="555"/>
      <c r="BM6" s="555"/>
      <c r="BN6" s="555"/>
      <c r="BO6" s="555"/>
      <c r="BP6" s="555"/>
      <c r="BQ6" s="555"/>
      <c r="BR6" s="555"/>
      <c r="BS6" s="555"/>
      <c r="BT6" s="555"/>
      <c r="BU6" s="555"/>
      <c r="BV6" s="555"/>
      <c r="BW6" s="555"/>
      <c r="BX6" s="555"/>
      <c r="BY6" s="555"/>
      <c r="BZ6" s="555"/>
      <c r="CA6" s="555"/>
      <c r="CB6" s="555"/>
      <c r="CC6" s="555"/>
      <c r="CD6" s="555"/>
      <c r="CE6" s="555"/>
      <c r="CF6" s="555"/>
      <c r="CG6" s="555"/>
      <c r="CH6" s="555"/>
      <c r="CI6" s="555"/>
      <c r="CJ6" s="555"/>
      <c r="CK6" s="555"/>
      <c r="CL6" s="555"/>
      <c r="CM6" s="555"/>
      <c r="CN6" s="555"/>
      <c r="CO6" s="555"/>
      <c r="CP6" s="555"/>
      <c r="CQ6" s="555"/>
      <c r="CR6" s="555"/>
      <c r="CS6" s="555"/>
      <c r="CT6" s="555"/>
      <c r="CU6" s="555"/>
      <c r="CV6" s="555"/>
      <c r="CW6" s="555"/>
      <c r="CX6" s="555"/>
    </row>
    <row r="7" spans="3:102" ht="12.75" customHeight="1" thickBot="1"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56"/>
      <c r="AB7" s="556"/>
      <c r="AC7" s="556"/>
      <c r="AD7" s="556"/>
      <c r="AE7" s="556"/>
      <c r="AF7" s="556"/>
      <c r="AG7" s="556"/>
      <c r="AH7" s="556"/>
      <c r="AI7" s="556"/>
      <c r="AJ7" s="556"/>
      <c r="AK7" s="556"/>
      <c r="AL7" s="556"/>
      <c r="AM7" s="556"/>
      <c r="AN7" s="556"/>
      <c r="AO7" s="556"/>
      <c r="AP7" s="556"/>
      <c r="AQ7" s="556"/>
      <c r="AR7" s="556"/>
      <c r="AS7" s="556"/>
      <c r="AT7" s="556"/>
      <c r="AU7" s="556"/>
      <c r="AV7" s="556"/>
      <c r="AW7" s="556"/>
      <c r="AX7" s="556"/>
      <c r="AY7" s="556"/>
      <c r="AZ7" s="1"/>
      <c r="BB7" s="556"/>
      <c r="BC7" s="556"/>
      <c r="BD7" s="556"/>
      <c r="BE7" s="556"/>
      <c r="BF7" s="556"/>
      <c r="BG7" s="556"/>
      <c r="BH7" s="556"/>
      <c r="BI7" s="556"/>
      <c r="BJ7" s="556"/>
      <c r="BK7" s="556"/>
      <c r="BL7" s="556"/>
      <c r="BM7" s="556"/>
      <c r="BN7" s="556"/>
      <c r="BO7" s="556"/>
      <c r="BP7" s="556"/>
      <c r="BQ7" s="556"/>
      <c r="BR7" s="556"/>
      <c r="BS7" s="556"/>
      <c r="BT7" s="556"/>
      <c r="BU7" s="556"/>
      <c r="BV7" s="556"/>
      <c r="BW7" s="556"/>
      <c r="BX7" s="556"/>
      <c r="BY7" s="556"/>
      <c r="BZ7" s="556"/>
      <c r="CA7" s="556"/>
      <c r="CB7" s="556"/>
      <c r="CC7" s="556"/>
      <c r="CD7" s="556"/>
      <c r="CE7" s="556"/>
      <c r="CF7" s="556"/>
      <c r="CG7" s="556"/>
      <c r="CH7" s="556"/>
      <c r="CI7" s="556"/>
      <c r="CJ7" s="556"/>
      <c r="CK7" s="556"/>
      <c r="CL7" s="556"/>
      <c r="CM7" s="556"/>
      <c r="CN7" s="556"/>
      <c r="CO7" s="556"/>
      <c r="CP7" s="556"/>
      <c r="CQ7" s="556"/>
      <c r="CR7" s="556"/>
      <c r="CS7" s="556"/>
      <c r="CT7" s="556"/>
      <c r="CU7" s="556"/>
      <c r="CV7" s="556"/>
      <c r="CW7" s="556"/>
      <c r="CX7" s="556"/>
    </row>
    <row r="8" spans="1:102" ht="7.5" customHeight="1">
      <c r="A8" s="12"/>
      <c r="C8" s="598" t="s">
        <v>544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9"/>
      <c r="T8" s="397" t="str">
        <f>F12</f>
        <v>川並</v>
      </c>
      <c r="U8" s="398"/>
      <c r="V8" s="398"/>
      <c r="W8" s="398"/>
      <c r="X8" s="398"/>
      <c r="Y8" s="398"/>
      <c r="Z8" s="398"/>
      <c r="AA8" s="399"/>
      <c r="AB8" s="397" t="str">
        <f>F16</f>
        <v>浜中</v>
      </c>
      <c r="AC8" s="398"/>
      <c r="AD8" s="398"/>
      <c r="AE8" s="398"/>
      <c r="AF8" s="398"/>
      <c r="AG8" s="398"/>
      <c r="AH8" s="398"/>
      <c r="AI8" s="398"/>
      <c r="AJ8" s="397" t="str">
        <f>F20</f>
        <v>野上</v>
      </c>
      <c r="AK8" s="398"/>
      <c r="AL8" s="398"/>
      <c r="AM8" s="398"/>
      <c r="AN8" s="398"/>
      <c r="AO8" s="398"/>
      <c r="AP8" s="398"/>
      <c r="AQ8" s="615"/>
      <c r="AR8" s="382">
        <f>IF(AR14&lt;&gt;"","取得","")</f>
      </c>
      <c r="AS8" s="41"/>
      <c r="AT8" s="398" t="s">
        <v>545</v>
      </c>
      <c r="AU8" s="398"/>
      <c r="AV8" s="398"/>
      <c r="AW8" s="398"/>
      <c r="AX8" s="398"/>
      <c r="AY8" s="383"/>
      <c r="AZ8" s="244"/>
      <c r="BB8" s="598" t="s">
        <v>559</v>
      </c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9"/>
      <c r="BS8" s="398" t="str">
        <f>BE12</f>
        <v>田中</v>
      </c>
      <c r="BT8" s="398"/>
      <c r="BU8" s="398"/>
      <c r="BV8" s="398"/>
      <c r="BW8" s="398"/>
      <c r="BX8" s="398"/>
      <c r="BY8" s="398"/>
      <c r="BZ8" s="399"/>
      <c r="CA8" s="397" t="str">
        <f>BE16</f>
        <v>北村</v>
      </c>
      <c r="CB8" s="398"/>
      <c r="CC8" s="398"/>
      <c r="CD8" s="398"/>
      <c r="CE8" s="398"/>
      <c r="CF8" s="398"/>
      <c r="CG8" s="398"/>
      <c r="CH8" s="398"/>
      <c r="CI8" s="397" t="str">
        <f>BE20</f>
        <v>上津</v>
      </c>
      <c r="CJ8" s="398"/>
      <c r="CK8" s="398"/>
      <c r="CL8" s="398"/>
      <c r="CM8" s="398"/>
      <c r="CN8" s="398"/>
      <c r="CO8" s="398"/>
      <c r="CP8" s="615"/>
      <c r="CQ8" s="382">
        <f>IF(CQ14&lt;&gt;"","取得","")</f>
      </c>
      <c r="CR8" s="41"/>
      <c r="CS8" s="398" t="s">
        <v>545</v>
      </c>
      <c r="CT8" s="398"/>
      <c r="CU8" s="398"/>
      <c r="CV8" s="398"/>
      <c r="CW8" s="398"/>
      <c r="CX8" s="383"/>
    </row>
    <row r="9" spans="1:102" ht="7.5" customHeight="1">
      <c r="A9" s="12"/>
      <c r="C9" s="395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10"/>
      <c r="T9" s="408"/>
      <c r="U9" s="409"/>
      <c r="V9" s="409"/>
      <c r="W9" s="409"/>
      <c r="X9" s="409"/>
      <c r="Y9" s="409"/>
      <c r="Z9" s="409"/>
      <c r="AA9" s="410"/>
      <c r="AB9" s="408"/>
      <c r="AC9" s="409"/>
      <c r="AD9" s="409"/>
      <c r="AE9" s="409"/>
      <c r="AF9" s="409"/>
      <c r="AG9" s="409"/>
      <c r="AH9" s="409"/>
      <c r="AI9" s="409"/>
      <c r="AJ9" s="408"/>
      <c r="AK9" s="409"/>
      <c r="AL9" s="409"/>
      <c r="AM9" s="409"/>
      <c r="AN9" s="409"/>
      <c r="AO9" s="409"/>
      <c r="AP9" s="409"/>
      <c r="AQ9" s="416"/>
      <c r="AR9" s="414"/>
      <c r="AT9" s="409"/>
      <c r="AU9" s="409"/>
      <c r="AV9" s="409"/>
      <c r="AW9" s="409"/>
      <c r="AX9" s="409"/>
      <c r="AY9" s="384"/>
      <c r="AZ9" s="244"/>
      <c r="BB9" s="395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10"/>
      <c r="BS9" s="409"/>
      <c r="BT9" s="409"/>
      <c r="BU9" s="409"/>
      <c r="BV9" s="409"/>
      <c r="BW9" s="409"/>
      <c r="BX9" s="409"/>
      <c r="BY9" s="409"/>
      <c r="BZ9" s="410"/>
      <c r="CA9" s="408"/>
      <c r="CB9" s="409"/>
      <c r="CC9" s="409"/>
      <c r="CD9" s="409"/>
      <c r="CE9" s="409"/>
      <c r="CF9" s="409"/>
      <c r="CG9" s="409"/>
      <c r="CH9" s="409"/>
      <c r="CI9" s="408"/>
      <c r="CJ9" s="409"/>
      <c r="CK9" s="409"/>
      <c r="CL9" s="409"/>
      <c r="CM9" s="409"/>
      <c r="CN9" s="409"/>
      <c r="CO9" s="409"/>
      <c r="CP9" s="416"/>
      <c r="CQ9" s="414"/>
      <c r="CS9" s="409"/>
      <c r="CT9" s="409"/>
      <c r="CU9" s="409"/>
      <c r="CV9" s="409"/>
      <c r="CW9" s="409"/>
      <c r="CX9" s="384"/>
    </row>
    <row r="10" spans="1:102" ht="7.5" customHeight="1">
      <c r="A10" s="12"/>
      <c r="C10" s="395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10"/>
      <c r="T10" s="408" t="str">
        <f>O12</f>
        <v>田中</v>
      </c>
      <c r="U10" s="409"/>
      <c r="V10" s="409"/>
      <c r="W10" s="409"/>
      <c r="X10" s="409"/>
      <c r="Y10" s="409"/>
      <c r="Z10" s="409"/>
      <c r="AA10" s="410"/>
      <c r="AB10" s="408" t="str">
        <f>O16</f>
        <v>三浦</v>
      </c>
      <c r="AC10" s="409"/>
      <c r="AD10" s="409"/>
      <c r="AE10" s="409"/>
      <c r="AF10" s="409"/>
      <c r="AG10" s="409"/>
      <c r="AH10" s="409"/>
      <c r="AI10" s="409"/>
      <c r="AJ10" s="408" t="str">
        <f>BN20</f>
        <v>木村</v>
      </c>
      <c r="AK10" s="409"/>
      <c r="AL10" s="409"/>
      <c r="AM10" s="409"/>
      <c r="AN10" s="409"/>
      <c r="AO10" s="409"/>
      <c r="AP10" s="409"/>
      <c r="AQ10" s="410"/>
      <c r="AR10" s="414">
        <f>IF(AR14&lt;&gt;"","ゲーム率","")</f>
      </c>
      <c r="AS10" s="409"/>
      <c r="AT10" s="409" t="s">
        <v>546</v>
      </c>
      <c r="AU10" s="409"/>
      <c r="AV10" s="409"/>
      <c r="AW10" s="409"/>
      <c r="AX10" s="409"/>
      <c r="AY10" s="384"/>
      <c r="AZ10" s="244"/>
      <c r="BB10" s="395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410"/>
      <c r="BS10" s="409" t="str">
        <f>BN12</f>
        <v>伊吹</v>
      </c>
      <c r="BT10" s="409"/>
      <c r="BU10" s="409"/>
      <c r="BV10" s="409"/>
      <c r="BW10" s="409"/>
      <c r="BX10" s="409"/>
      <c r="BY10" s="409"/>
      <c r="BZ10" s="410"/>
      <c r="CA10" s="408" t="str">
        <f>BN16</f>
        <v>三原</v>
      </c>
      <c r="CB10" s="409"/>
      <c r="CC10" s="409"/>
      <c r="CD10" s="409"/>
      <c r="CE10" s="409"/>
      <c r="CF10" s="409"/>
      <c r="CG10" s="409"/>
      <c r="CH10" s="409"/>
      <c r="CI10" s="408" t="str">
        <f>BN20</f>
        <v>木村</v>
      </c>
      <c r="CJ10" s="409"/>
      <c r="CK10" s="409"/>
      <c r="CL10" s="409"/>
      <c r="CM10" s="409"/>
      <c r="CN10" s="409"/>
      <c r="CO10" s="409"/>
      <c r="CP10" s="410"/>
      <c r="CQ10" s="414">
        <f>IF(CQ14&lt;&gt;"","ゲーム率","")</f>
      </c>
      <c r="CR10" s="409"/>
      <c r="CS10" s="409" t="s">
        <v>546</v>
      </c>
      <c r="CT10" s="409"/>
      <c r="CU10" s="409"/>
      <c r="CV10" s="409"/>
      <c r="CW10" s="409"/>
      <c r="CX10" s="384"/>
    </row>
    <row r="11" spans="1:102" ht="7.5" customHeight="1">
      <c r="A11" s="12"/>
      <c r="C11" s="396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3"/>
      <c r="T11" s="411"/>
      <c r="U11" s="412"/>
      <c r="V11" s="412"/>
      <c r="W11" s="412"/>
      <c r="X11" s="412"/>
      <c r="Y11" s="412"/>
      <c r="Z11" s="412"/>
      <c r="AA11" s="413"/>
      <c r="AB11" s="411"/>
      <c r="AC11" s="412"/>
      <c r="AD11" s="412"/>
      <c r="AE11" s="412"/>
      <c r="AF11" s="412"/>
      <c r="AG11" s="412"/>
      <c r="AH11" s="412"/>
      <c r="AI11" s="412"/>
      <c r="AJ11" s="411"/>
      <c r="AK11" s="412"/>
      <c r="AL11" s="412"/>
      <c r="AM11" s="412"/>
      <c r="AN11" s="412"/>
      <c r="AO11" s="412"/>
      <c r="AP11" s="412"/>
      <c r="AQ11" s="413"/>
      <c r="AR11" s="415"/>
      <c r="AS11" s="412"/>
      <c r="AT11" s="412"/>
      <c r="AU11" s="412"/>
      <c r="AV11" s="412"/>
      <c r="AW11" s="412"/>
      <c r="AX11" s="412"/>
      <c r="AY11" s="385"/>
      <c r="AZ11" s="244"/>
      <c r="BB11" s="396"/>
      <c r="BC11" s="412"/>
      <c r="BD11" s="412"/>
      <c r="BE11" s="412"/>
      <c r="BF11" s="412"/>
      <c r="BG11" s="412"/>
      <c r="BH11" s="412"/>
      <c r="BI11" s="412"/>
      <c r="BJ11" s="412"/>
      <c r="BK11" s="412"/>
      <c r="BL11" s="412"/>
      <c r="BM11" s="412"/>
      <c r="BN11" s="412"/>
      <c r="BO11" s="412"/>
      <c r="BP11" s="412"/>
      <c r="BQ11" s="412"/>
      <c r="BR11" s="413"/>
      <c r="BS11" s="412"/>
      <c r="BT11" s="412"/>
      <c r="BU11" s="412"/>
      <c r="BV11" s="412"/>
      <c r="BW11" s="412"/>
      <c r="BX11" s="412"/>
      <c r="BY11" s="412"/>
      <c r="BZ11" s="413"/>
      <c r="CA11" s="411"/>
      <c r="CB11" s="412"/>
      <c r="CC11" s="412"/>
      <c r="CD11" s="412"/>
      <c r="CE11" s="412"/>
      <c r="CF11" s="412"/>
      <c r="CG11" s="412"/>
      <c r="CH11" s="412"/>
      <c r="CI11" s="411"/>
      <c r="CJ11" s="412"/>
      <c r="CK11" s="412"/>
      <c r="CL11" s="412"/>
      <c r="CM11" s="412"/>
      <c r="CN11" s="412"/>
      <c r="CO11" s="412"/>
      <c r="CP11" s="413"/>
      <c r="CQ11" s="415"/>
      <c r="CR11" s="412"/>
      <c r="CS11" s="412"/>
      <c r="CT11" s="412"/>
      <c r="CU11" s="412"/>
      <c r="CV11" s="412"/>
      <c r="CW11" s="412"/>
      <c r="CX11" s="385"/>
    </row>
    <row r="12" spans="1:102" s="1" customFormat="1" ht="7.5" customHeight="1">
      <c r="A12" s="55"/>
      <c r="B12" s="500">
        <f>AV14</f>
        <v>1</v>
      </c>
      <c r="C12" s="372" t="s">
        <v>1449</v>
      </c>
      <c r="D12" s="365"/>
      <c r="E12" s="365"/>
      <c r="F12" s="510" t="str">
        <f>IF(C12="ここに","",VLOOKUP(C12,'登録ナンバー'!$A$1:$C$619,2,0))</f>
        <v>川並</v>
      </c>
      <c r="G12" s="510"/>
      <c r="H12" s="510"/>
      <c r="I12" s="510"/>
      <c r="J12" s="510"/>
      <c r="K12" s="366" t="s">
        <v>547</v>
      </c>
      <c r="L12" s="510" t="s">
        <v>1520</v>
      </c>
      <c r="M12" s="510"/>
      <c r="N12" s="510"/>
      <c r="O12" s="510" t="str">
        <f>IF(L12="ここに","",VLOOKUP(L12,'登録ナンバー'!$A$1:$C$619,2,0))</f>
        <v>田中</v>
      </c>
      <c r="P12" s="510"/>
      <c r="Q12" s="510"/>
      <c r="R12" s="510"/>
      <c r="S12" s="510"/>
      <c r="T12" s="485">
        <f>IF(AB12="","丸付き数字は試合順番","")</f>
      </c>
      <c r="U12" s="486"/>
      <c r="V12" s="486"/>
      <c r="W12" s="486"/>
      <c r="X12" s="486"/>
      <c r="Y12" s="486"/>
      <c r="Z12" s="486"/>
      <c r="AA12" s="487"/>
      <c r="AB12" s="498" t="s">
        <v>1521</v>
      </c>
      <c r="AC12" s="400"/>
      <c r="AD12" s="400"/>
      <c r="AE12" s="400" t="s">
        <v>548</v>
      </c>
      <c r="AF12" s="400"/>
      <c r="AG12" s="400"/>
      <c r="AH12" s="400"/>
      <c r="AI12" s="496"/>
      <c r="AJ12" s="498" t="s">
        <v>1501</v>
      </c>
      <c r="AK12" s="400"/>
      <c r="AL12" s="400"/>
      <c r="AM12" s="400" t="s">
        <v>548</v>
      </c>
      <c r="AN12" s="400">
        <v>4</v>
      </c>
      <c r="AO12" s="400"/>
      <c r="AP12" s="400"/>
      <c r="AQ12" s="496"/>
      <c r="AR12" s="418">
        <f>IF(COUNTIF(AS12:AU22,1)=2,"直接対決","")</f>
      </c>
      <c r="AS12" s="404">
        <v>2</v>
      </c>
      <c r="AT12" s="404"/>
      <c r="AU12" s="404"/>
      <c r="AV12" s="428">
        <v>0</v>
      </c>
      <c r="AW12" s="428"/>
      <c r="AX12" s="428"/>
      <c r="AY12" s="429"/>
      <c r="AZ12" s="245"/>
      <c r="BA12" s="500">
        <f>CU14</f>
        <v>1</v>
      </c>
      <c r="BB12" s="372" t="s">
        <v>1457</v>
      </c>
      <c r="BC12" s="365"/>
      <c r="BD12" s="365"/>
      <c r="BE12" s="510" t="str">
        <f>IF(BB12="ここに","",VLOOKUP(BB12,'登録ナンバー'!$A$1:$C$619,2,0))</f>
        <v>田中</v>
      </c>
      <c r="BF12" s="510"/>
      <c r="BG12" s="510"/>
      <c r="BH12" s="510"/>
      <c r="BI12" s="510"/>
      <c r="BJ12" s="508" t="s">
        <v>547</v>
      </c>
      <c r="BK12" s="510" t="s">
        <v>1541</v>
      </c>
      <c r="BL12" s="510"/>
      <c r="BM12" s="510"/>
      <c r="BN12" s="510" t="str">
        <f>IF(BK12="ここに","",VLOOKUP(BK12,'登録ナンバー'!$A$1:$C$619,2,0))</f>
        <v>伊吹</v>
      </c>
      <c r="BO12" s="510"/>
      <c r="BP12" s="510"/>
      <c r="BQ12" s="510"/>
      <c r="BR12" s="511"/>
      <c r="BS12" s="486">
        <f>IF(CA12="","丸付き数字は試合順番","")</f>
      </c>
      <c r="BT12" s="486"/>
      <c r="BU12" s="486"/>
      <c r="BV12" s="486"/>
      <c r="BW12" s="486"/>
      <c r="BX12" s="486"/>
      <c r="BY12" s="486"/>
      <c r="BZ12" s="487"/>
      <c r="CA12" s="498" t="s">
        <v>1514</v>
      </c>
      <c r="CB12" s="400"/>
      <c r="CC12" s="400"/>
      <c r="CD12" s="400" t="s">
        <v>548</v>
      </c>
      <c r="CE12" s="400">
        <v>3</v>
      </c>
      <c r="CF12" s="400"/>
      <c r="CG12" s="400"/>
      <c r="CH12" s="496"/>
      <c r="CI12" s="498" t="s">
        <v>1514</v>
      </c>
      <c r="CJ12" s="400"/>
      <c r="CK12" s="400"/>
      <c r="CL12" s="400" t="s">
        <v>548</v>
      </c>
      <c r="CM12" s="400">
        <v>2</v>
      </c>
      <c r="CN12" s="400"/>
      <c r="CO12" s="400"/>
      <c r="CP12" s="496"/>
      <c r="CQ12" s="418">
        <f>IF(COUNTIF(CR12:CT22,1)=2,"直接対決","")</f>
      </c>
      <c r="CR12" s="404">
        <f>COUNTIF(BS12:CP13,"⑥")+COUNTIF(BS12:CP13,"⑦")</f>
        <v>2</v>
      </c>
      <c r="CS12" s="404"/>
      <c r="CT12" s="404"/>
      <c r="CU12" s="428">
        <f>IF(CA12="","",2-CR12)</f>
        <v>0</v>
      </c>
      <c r="CV12" s="428"/>
      <c r="CW12" s="428"/>
      <c r="CX12" s="429"/>
    </row>
    <row r="13" spans="1:102" s="1" customFormat="1" ht="7.5" customHeight="1">
      <c r="A13" s="55"/>
      <c r="B13" s="500"/>
      <c r="C13" s="386"/>
      <c r="D13" s="381"/>
      <c r="E13" s="381"/>
      <c r="F13" s="508"/>
      <c r="G13" s="508"/>
      <c r="H13" s="508"/>
      <c r="I13" s="508"/>
      <c r="J13" s="508"/>
      <c r="K13" s="366"/>
      <c r="L13" s="508"/>
      <c r="M13" s="508"/>
      <c r="N13" s="508"/>
      <c r="O13" s="508"/>
      <c r="P13" s="508"/>
      <c r="Q13" s="508"/>
      <c r="R13" s="508"/>
      <c r="S13" s="508"/>
      <c r="T13" s="488"/>
      <c r="U13" s="489"/>
      <c r="V13" s="489"/>
      <c r="W13" s="489"/>
      <c r="X13" s="489"/>
      <c r="Y13" s="489"/>
      <c r="Z13" s="489"/>
      <c r="AA13" s="490"/>
      <c r="AB13" s="499"/>
      <c r="AC13" s="402"/>
      <c r="AD13" s="402"/>
      <c r="AE13" s="402"/>
      <c r="AF13" s="402"/>
      <c r="AG13" s="402"/>
      <c r="AH13" s="402"/>
      <c r="AI13" s="497"/>
      <c r="AJ13" s="499"/>
      <c r="AK13" s="402"/>
      <c r="AL13" s="402"/>
      <c r="AM13" s="402"/>
      <c r="AN13" s="402"/>
      <c r="AO13" s="402"/>
      <c r="AP13" s="402"/>
      <c r="AQ13" s="497"/>
      <c r="AR13" s="419"/>
      <c r="AS13" s="405"/>
      <c r="AT13" s="405"/>
      <c r="AU13" s="405"/>
      <c r="AV13" s="430"/>
      <c r="AW13" s="430"/>
      <c r="AX13" s="430"/>
      <c r="AY13" s="431"/>
      <c r="AZ13" s="245"/>
      <c r="BA13" s="384"/>
      <c r="BB13" s="386"/>
      <c r="BC13" s="381"/>
      <c r="BD13" s="381"/>
      <c r="BE13" s="508"/>
      <c r="BF13" s="508"/>
      <c r="BG13" s="508"/>
      <c r="BH13" s="508"/>
      <c r="BI13" s="508"/>
      <c r="BJ13" s="508"/>
      <c r="BK13" s="508"/>
      <c r="BL13" s="508"/>
      <c r="BM13" s="508"/>
      <c r="BN13" s="508"/>
      <c r="BO13" s="508"/>
      <c r="BP13" s="508"/>
      <c r="BQ13" s="508"/>
      <c r="BR13" s="509"/>
      <c r="BS13" s="489"/>
      <c r="BT13" s="489"/>
      <c r="BU13" s="489"/>
      <c r="BV13" s="489"/>
      <c r="BW13" s="489"/>
      <c r="BX13" s="489"/>
      <c r="BY13" s="489"/>
      <c r="BZ13" s="490"/>
      <c r="CA13" s="499"/>
      <c r="CB13" s="402"/>
      <c r="CC13" s="402"/>
      <c r="CD13" s="402"/>
      <c r="CE13" s="402"/>
      <c r="CF13" s="402"/>
      <c r="CG13" s="402"/>
      <c r="CH13" s="497"/>
      <c r="CI13" s="499"/>
      <c r="CJ13" s="402"/>
      <c r="CK13" s="402"/>
      <c r="CL13" s="402"/>
      <c r="CM13" s="402"/>
      <c r="CN13" s="402"/>
      <c r="CO13" s="402"/>
      <c r="CP13" s="497"/>
      <c r="CQ13" s="419"/>
      <c r="CR13" s="405"/>
      <c r="CS13" s="405"/>
      <c r="CT13" s="405"/>
      <c r="CU13" s="430"/>
      <c r="CV13" s="430"/>
      <c r="CW13" s="430"/>
      <c r="CX13" s="431"/>
    </row>
    <row r="14" spans="1:102" ht="15.75" customHeight="1">
      <c r="A14" s="12"/>
      <c r="C14" s="386" t="s">
        <v>549</v>
      </c>
      <c r="D14" s="381"/>
      <c r="E14" s="381"/>
      <c r="F14" s="508" t="str">
        <f>IF(C12="ここに","",VLOOKUP(C12,'登録ナンバー'!$A$1:$D$619,4,0))</f>
        <v>Kテニス</v>
      </c>
      <c r="G14" s="508"/>
      <c r="H14" s="508"/>
      <c r="I14" s="508"/>
      <c r="J14" s="508"/>
      <c r="K14" s="78"/>
      <c r="L14" s="366" t="s">
        <v>549</v>
      </c>
      <c r="M14" s="366"/>
      <c r="N14" s="366"/>
      <c r="O14" s="508" t="str">
        <f>IF(L12="ここに","",VLOOKUP(L12,'登録ナンバー'!$A$1:$D$619,4,0))</f>
        <v>Kテニス</v>
      </c>
      <c r="P14" s="508"/>
      <c r="Q14" s="508"/>
      <c r="R14" s="508"/>
      <c r="S14" s="509"/>
      <c r="T14" s="489"/>
      <c r="U14" s="489"/>
      <c r="V14" s="489"/>
      <c r="W14" s="489"/>
      <c r="X14" s="489"/>
      <c r="Y14" s="489"/>
      <c r="Z14" s="489"/>
      <c r="AA14" s="490"/>
      <c r="AB14" s="499"/>
      <c r="AC14" s="402"/>
      <c r="AD14" s="402"/>
      <c r="AE14" s="402"/>
      <c r="AF14" s="402"/>
      <c r="AG14" s="402"/>
      <c r="AH14" s="402"/>
      <c r="AI14" s="497"/>
      <c r="AJ14" s="499"/>
      <c r="AK14" s="402"/>
      <c r="AL14" s="402"/>
      <c r="AM14" s="402"/>
      <c r="AN14" s="402"/>
      <c r="AO14" s="402"/>
      <c r="AP14" s="402"/>
      <c r="AQ14" s="497"/>
      <c r="AR14" s="420">
        <f>IF(OR(COUNTIF(AS12:AU24,2)=3,COUNTIF(AS12:AU24,1)=3),(AB15+AJ15)/(AB15+AJ15+AF12+AN12),"")</f>
      </c>
      <c r="AS14" s="426"/>
      <c r="AT14" s="426"/>
      <c r="AU14" s="426"/>
      <c r="AV14" s="422">
        <f>IF(AR14&lt;&gt;"",RANK(AR14,AR14:AR27),RANK(AS12,AS12:AU25))</f>
        <v>1</v>
      </c>
      <c r="AW14" s="422"/>
      <c r="AX14" s="422"/>
      <c r="AY14" s="423"/>
      <c r="AZ14" s="246"/>
      <c r="BB14" s="386" t="s">
        <v>549</v>
      </c>
      <c r="BC14" s="381"/>
      <c r="BD14" s="381"/>
      <c r="BE14" s="508" t="str">
        <f>IF(BB12="ここに","",VLOOKUP(BB12,'登録ナンバー'!$A$1:$D$619,4,0))</f>
        <v>フレンズ</v>
      </c>
      <c r="BF14" s="508"/>
      <c r="BG14" s="508"/>
      <c r="BH14" s="508"/>
      <c r="BI14" s="508"/>
      <c r="BJ14" s="79"/>
      <c r="BK14" s="508" t="s">
        <v>549</v>
      </c>
      <c r="BL14" s="508"/>
      <c r="BM14" s="508"/>
      <c r="BN14" s="508" t="str">
        <f>IF(BK12="ここに","",VLOOKUP(BK12,'登録ナンバー'!$A$1:$D$619,4,0))</f>
        <v>ぼんズ</v>
      </c>
      <c r="BO14" s="508"/>
      <c r="BP14" s="508"/>
      <c r="BQ14" s="508"/>
      <c r="BR14" s="508"/>
      <c r="BS14" s="488"/>
      <c r="BT14" s="489"/>
      <c r="BU14" s="489"/>
      <c r="BV14" s="489"/>
      <c r="BW14" s="489"/>
      <c r="BX14" s="489"/>
      <c r="BY14" s="489"/>
      <c r="BZ14" s="490"/>
      <c r="CA14" s="499"/>
      <c r="CB14" s="402"/>
      <c r="CC14" s="402"/>
      <c r="CD14" s="402"/>
      <c r="CE14" s="402"/>
      <c r="CF14" s="402"/>
      <c r="CG14" s="402"/>
      <c r="CH14" s="497"/>
      <c r="CI14" s="499"/>
      <c r="CJ14" s="402"/>
      <c r="CK14" s="402"/>
      <c r="CL14" s="402"/>
      <c r="CM14" s="402"/>
      <c r="CN14" s="402"/>
      <c r="CO14" s="402"/>
      <c r="CP14" s="497"/>
      <c r="CQ14" s="420">
        <f>IF(OR(COUNTIF(CR12:CT24,2)=3,COUNTIF(CR12:CT24,1)=3),(CA15+CI15)/(CA15+CI15+CE12+CM12),"")</f>
      </c>
      <c r="CR14" s="426"/>
      <c r="CS14" s="426"/>
      <c r="CT14" s="426"/>
      <c r="CU14" s="422">
        <f>IF(CQ14&lt;&gt;"",RANK(CQ14,CQ14:CQ27),RANK(CR12,CR12:CT25))</f>
        <v>1</v>
      </c>
      <c r="CV14" s="422"/>
      <c r="CW14" s="422"/>
      <c r="CX14" s="423"/>
    </row>
    <row r="15" spans="1:102" ht="7.5" customHeight="1" hidden="1">
      <c r="A15" s="12"/>
      <c r="C15" s="378"/>
      <c r="D15" s="379"/>
      <c r="E15" s="379"/>
      <c r="F15" s="78"/>
      <c r="G15" s="78"/>
      <c r="H15" s="78"/>
      <c r="I15" s="78"/>
      <c r="J15" s="79"/>
      <c r="K15" s="78"/>
      <c r="L15" s="367"/>
      <c r="M15" s="367"/>
      <c r="N15" s="367"/>
      <c r="O15" s="78"/>
      <c r="P15" s="78"/>
      <c r="Q15" s="78"/>
      <c r="R15" s="81"/>
      <c r="S15" s="103"/>
      <c r="T15" s="492"/>
      <c r="U15" s="492"/>
      <c r="V15" s="492"/>
      <c r="W15" s="492"/>
      <c r="X15" s="492"/>
      <c r="Y15" s="492"/>
      <c r="Z15" s="492"/>
      <c r="AA15" s="493"/>
      <c r="AB15" s="253" t="str">
        <f>IF(AB12="⑦","7",IF(AB12="⑥","6",AB12))</f>
        <v>ＮＳ</v>
      </c>
      <c r="AC15" s="254"/>
      <c r="AD15" s="254"/>
      <c r="AE15" s="254"/>
      <c r="AF15" s="254"/>
      <c r="AG15" s="254"/>
      <c r="AH15" s="254"/>
      <c r="AI15" s="254"/>
      <c r="AJ15" s="253" t="str">
        <f>IF(AJ12="⑦","7",IF(AJ12="⑥","6",AJ12))</f>
        <v>⑧</v>
      </c>
      <c r="AK15" s="254"/>
      <c r="AL15" s="254"/>
      <c r="AM15" s="254"/>
      <c r="AN15" s="254"/>
      <c r="AO15" s="254"/>
      <c r="AP15" s="254"/>
      <c r="AQ15" s="255"/>
      <c r="AR15" s="421"/>
      <c r="AS15" s="427"/>
      <c r="AT15" s="427"/>
      <c r="AU15" s="427"/>
      <c r="AV15" s="424"/>
      <c r="AW15" s="424"/>
      <c r="AX15" s="424"/>
      <c r="AY15" s="425"/>
      <c r="AZ15" s="246"/>
      <c r="BB15" s="378"/>
      <c r="BC15" s="379"/>
      <c r="BD15" s="379"/>
      <c r="BE15" s="79"/>
      <c r="BF15" s="79"/>
      <c r="BG15" s="79"/>
      <c r="BH15" s="79"/>
      <c r="BI15" s="79"/>
      <c r="BJ15" s="79"/>
      <c r="BK15" s="367"/>
      <c r="BL15" s="367"/>
      <c r="BM15" s="367"/>
      <c r="BN15" s="79"/>
      <c r="BO15" s="79"/>
      <c r="BP15" s="79"/>
      <c r="BQ15" s="81"/>
      <c r="BR15" s="81"/>
      <c r="BS15" s="491"/>
      <c r="BT15" s="492"/>
      <c r="BU15" s="492"/>
      <c r="BV15" s="492"/>
      <c r="BW15" s="492"/>
      <c r="BX15" s="492"/>
      <c r="BY15" s="492"/>
      <c r="BZ15" s="493"/>
      <c r="CA15" s="253" t="str">
        <f>IF(CA12="⑦","7",IF(CA12="⑥","6",CA12))</f>
        <v>6</v>
      </c>
      <c r="CB15" s="254"/>
      <c r="CC15" s="254"/>
      <c r="CD15" s="254"/>
      <c r="CE15" s="254"/>
      <c r="CF15" s="254"/>
      <c r="CG15" s="254"/>
      <c r="CH15" s="254"/>
      <c r="CI15" s="253" t="str">
        <f>IF(CI12="⑦","7",IF(CI12="⑥","6",CI12))</f>
        <v>6</v>
      </c>
      <c r="CJ15" s="254"/>
      <c r="CK15" s="254"/>
      <c r="CL15" s="254"/>
      <c r="CM15" s="254"/>
      <c r="CN15" s="254"/>
      <c r="CO15" s="254"/>
      <c r="CP15" s="255"/>
      <c r="CQ15" s="421"/>
      <c r="CR15" s="427"/>
      <c r="CS15" s="427"/>
      <c r="CT15" s="427"/>
      <c r="CU15" s="424"/>
      <c r="CV15" s="424"/>
      <c r="CW15" s="424"/>
      <c r="CX15" s="425"/>
    </row>
    <row r="16" spans="1:102" ht="7.5" customHeight="1">
      <c r="A16" s="12"/>
      <c r="B16" s="500">
        <f>AV18</f>
        <v>3</v>
      </c>
      <c r="C16" s="372" t="s">
        <v>1475</v>
      </c>
      <c r="D16" s="365"/>
      <c r="E16" s="365"/>
      <c r="F16" s="365" t="str">
        <f>IF(C16="ここに","",VLOOKUP(C16,'登録ナンバー'!$A$1:$C$619,2,0))</f>
        <v>浜中</v>
      </c>
      <c r="G16" s="365"/>
      <c r="H16" s="365"/>
      <c r="I16" s="365"/>
      <c r="J16" s="365"/>
      <c r="K16" s="502" t="s">
        <v>547</v>
      </c>
      <c r="L16" s="365" t="s">
        <v>1476</v>
      </c>
      <c r="M16" s="365"/>
      <c r="N16" s="365"/>
      <c r="O16" s="365" t="str">
        <f>IF(L16="ここに","",VLOOKUP(L16,'登録ナンバー'!$A$1:$C$619,2,0))</f>
        <v>三浦</v>
      </c>
      <c r="P16" s="365"/>
      <c r="Q16" s="365"/>
      <c r="R16" s="365"/>
      <c r="S16" s="503"/>
      <c r="T16" s="468" t="s">
        <v>1515</v>
      </c>
      <c r="U16" s="468"/>
      <c r="V16" s="468"/>
      <c r="W16" s="468" t="s">
        <v>548</v>
      </c>
      <c r="X16" s="468" t="s">
        <v>1517</v>
      </c>
      <c r="Y16" s="468"/>
      <c r="Z16" s="468"/>
      <c r="AA16" s="469"/>
      <c r="AB16" s="522"/>
      <c r="AC16" s="523"/>
      <c r="AD16" s="523"/>
      <c r="AE16" s="523"/>
      <c r="AF16" s="523"/>
      <c r="AG16" s="523"/>
      <c r="AH16" s="523"/>
      <c r="AI16" s="523"/>
      <c r="AJ16" s="463" t="s">
        <v>1516</v>
      </c>
      <c r="AK16" s="464"/>
      <c r="AL16" s="464"/>
      <c r="AM16" s="464" t="s">
        <v>548</v>
      </c>
      <c r="AN16" s="464"/>
      <c r="AO16" s="464"/>
      <c r="AP16" s="464"/>
      <c r="AQ16" s="531"/>
      <c r="AR16" s="477">
        <f>IF(COUNTIF(AS12:AU22,1)=2,"直接対決","")</f>
      </c>
      <c r="AS16" s="482">
        <f>COUNTIF(T16:AQ17,"⑥")+COUNTIF(T16:AQ17,"⑦")</f>
        <v>0</v>
      </c>
      <c r="AT16" s="482"/>
      <c r="AU16" s="482"/>
      <c r="AV16" s="443">
        <f>IF(AB12="","",2-AS16)</f>
        <v>2</v>
      </c>
      <c r="AW16" s="443"/>
      <c r="AX16" s="443"/>
      <c r="AY16" s="444"/>
      <c r="AZ16" s="245"/>
      <c r="BA16" s="500">
        <f>CU18</f>
        <v>3</v>
      </c>
      <c r="BB16" s="372" t="s">
        <v>940</v>
      </c>
      <c r="BC16" s="365"/>
      <c r="BD16" s="365"/>
      <c r="BE16" s="365" t="s">
        <v>1141</v>
      </c>
      <c r="BF16" s="365"/>
      <c r="BG16" s="365"/>
      <c r="BH16" s="365"/>
      <c r="BI16" s="365"/>
      <c r="BJ16" s="381" t="s">
        <v>547</v>
      </c>
      <c r="BK16" s="365" t="s">
        <v>940</v>
      </c>
      <c r="BL16" s="365"/>
      <c r="BM16" s="365"/>
      <c r="BN16" s="365" t="s">
        <v>1495</v>
      </c>
      <c r="BO16" s="365"/>
      <c r="BP16" s="365"/>
      <c r="BQ16" s="365"/>
      <c r="BR16" s="365"/>
      <c r="BS16" s="467">
        <f>IF(CA12="","",IF(AND(CE12=6,CA12&lt;&gt;"⑦"),"⑥",IF(CE12=7,"⑦",CE12)))</f>
        <v>3</v>
      </c>
      <c r="BT16" s="468"/>
      <c r="BU16" s="468"/>
      <c r="BV16" s="468" t="s">
        <v>548</v>
      </c>
      <c r="BW16" s="468">
        <f>IF(CA12="","",IF(CA12="⑥",6,IF(CA12="⑦",7,CA12)))</f>
        <v>6</v>
      </c>
      <c r="BX16" s="468"/>
      <c r="BY16" s="468"/>
      <c r="BZ16" s="469"/>
      <c r="CA16" s="522"/>
      <c r="CB16" s="523"/>
      <c r="CC16" s="523"/>
      <c r="CD16" s="523"/>
      <c r="CE16" s="523"/>
      <c r="CF16" s="523"/>
      <c r="CG16" s="523"/>
      <c r="CH16" s="523"/>
      <c r="CI16" s="463">
        <v>3</v>
      </c>
      <c r="CJ16" s="464"/>
      <c r="CK16" s="464"/>
      <c r="CL16" s="464" t="s">
        <v>548</v>
      </c>
      <c r="CM16" s="464">
        <v>6</v>
      </c>
      <c r="CN16" s="464"/>
      <c r="CO16" s="464"/>
      <c r="CP16" s="531"/>
      <c r="CQ16" s="477">
        <f>IF(COUNTIF(CR12:CT22,1)=2,"直接対決","")</f>
      </c>
      <c r="CR16" s="482">
        <f>COUNTIF(BS16:CP17,"⑥")+COUNTIF(BS16:CP17,"⑦")</f>
        <v>0</v>
      </c>
      <c r="CS16" s="482"/>
      <c r="CT16" s="482"/>
      <c r="CU16" s="443">
        <f>IF(CA12="","",2-CR16)</f>
        <v>2</v>
      </c>
      <c r="CV16" s="443"/>
      <c r="CW16" s="443"/>
      <c r="CX16" s="444"/>
    </row>
    <row r="17" spans="1:102" ht="7.5" customHeight="1">
      <c r="A17" s="12"/>
      <c r="B17" s="500"/>
      <c r="C17" s="386"/>
      <c r="D17" s="381"/>
      <c r="E17" s="381"/>
      <c r="F17" s="381"/>
      <c r="G17" s="381"/>
      <c r="H17" s="381"/>
      <c r="I17" s="381"/>
      <c r="J17" s="381"/>
      <c r="K17" s="502"/>
      <c r="L17" s="381"/>
      <c r="M17" s="381"/>
      <c r="N17" s="381"/>
      <c r="O17" s="381"/>
      <c r="P17" s="381"/>
      <c r="Q17" s="381"/>
      <c r="R17" s="381"/>
      <c r="S17" s="504"/>
      <c r="T17" s="409"/>
      <c r="U17" s="409"/>
      <c r="V17" s="409"/>
      <c r="W17" s="409"/>
      <c r="X17" s="409"/>
      <c r="Y17" s="409"/>
      <c r="Z17" s="409"/>
      <c r="AA17" s="410"/>
      <c r="AB17" s="525"/>
      <c r="AC17" s="526"/>
      <c r="AD17" s="526"/>
      <c r="AE17" s="526"/>
      <c r="AF17" s="526"/>
      <c r="AG17" s="526"/>
      <c r="AH17" s="526"/>
      <c r="AI17" s="526"/>
      <c r="AJ17" s="465"/>
      <c r="AK17" s="466"/>
      <c r="AL17" s="466"/>
      <c r="AM17" s="466"/>
      <c r="AN17" s="466"/>
      <c r="AO17" s="466"/>
      <c r="AP17" s="466"/>
      <c r="AQ17" s="532"/>
      <c r="AR17" s="478"/>
      <c r="AS17" s="483"/>
      <c r="AT17" s="483"/>
      <c r="AU17" s="483"/>
      <c r="AV17" s="445"/>
      <c r="AW17" s="445"/>
      <c r="AX17" s="445"/>
      <c r="AY17" s="446"/>
      <c r="AZ17" s="245"/>
      <c r="BA17" s="384"/>
      <c r="BB17" s="386"/>
      <c r="BC17" s="381"/>
      <c r="BD17" s="381"/>
      <c r="BE17" s="381"/>
      <c r="BF17" s="381"/>
      <c r="BG17" s="381"/>
      <c r="BH17" s="381"/>
      <c r="BI17" s="381"/>
      <c r="BJ17" s="381"/>
      <c r="BK17" s="381"/>
      <c r="BL17" s="381"/>
      <c r="BM17" s="381"/>
      <c r="BN17" s="381"/>
      <c r="BO17" s="381"/>
      <c r="BP17" s="381"/>
      <c r="BQ17" s="381"/>
      <c r="BR17" s="381"/>
      <c r="BS17" s="408"/>
      <c r="BT17" s="409"/>
      <c r="BU17" s="409"/>
      <c r="BV17" s="409"/>
      <c r="BW17" s="409"/>
      <c r="BX17" s="409"/>
      <c r="BY17" s="409"/>
      <c r="BZ17" s="410"/>
      <c r="CA17" s="525"/>
      <c r="CB17" s="526"/>
      <c r="CC17" s="526"/>
      <c r="CD17" s="526"/>
      <c r="CE17" s="526"/>
      <c r="CF17" s="526"/>
      <c r="CG17" s="526"/>
      <c r="CH17" s="526"/>
      <c r="CI17" s="465"/>
      <c r="CJ17" s="466"/>
      <c r="CK17" s="466"/>
      <c r="CL17" s="466"/>
      <c r="CM17" s="466"/>
      <c r="CN17" s="466"/>
      <c r="CO17" s="466"/>
      <c r="CP17" s="532"/>
      <c r="CQ17" s="478"/>
      <c r="CR17" s="483"/>
      <c r="CS17" s="483"/>
      <c r="CT17" s="483"/>
      <c r="CU17" s="445"/>
      <c r="CV17" s="445"/>
      <c r="CW17" s="445"/>
      <c r="CX17" s="446"/>
    </row>
    <row r="18" spans="1:102" ht="13.5" customHeight="1">
      <c r="A18" s="12"/>
      <c r="B18" s="12"/>
      <c r="C18" s="386" t="s">
        <v>549</v>
      </c>
      <c r="D18" s="381"/>
      <c r="E18" s="381"/>
      <c r="F18" s="381" t="str">
        <f>IF(C16="ここに","",VLOOKUP(C16,'登録ナンバー'!$A$1:$D$619,4,0))</f>
        <v>Mut</v>
      </c>
      <c r="G18" s="381"/>
      <c r="H18" s="381"/>
      <c r="I18" s="381"/>
      <c r="J18" s="381"/>
      <c r="K18" s="77"/>
      <c r="L18" s="502" t="s">
        <v>549</v>
      </c>
      <c r="M18" s="502"/>
      <c r="N18" s="502"/>
      <c r="O18" s="381" t="str">
        <f>IF(L16="ここに","",VLOOKUP(L16,'登録ナンバー'!$A$1:$D$619,4,0))</f>
        <v>Mut</v>
      </c>
      <c r="P18" s="381"/>
      <c r="Q18" s="381"/>
      <c r="R18" s="381"/>
      <c r="S18" s="504"/>
      <c r="T18" s="409"/>
      <c r="U18" s="409"/>
      <c r="V18" s="409"/>
      <c r="W18" s="409"/>
      <c r="X18" s="409"/>
      <c r="Y18" s="409"/>
      <c r="Z18" s="409"/>
      <c r="AA18" s="410"/>
      <c r="AB18" s="525"/>
      <c r="AC18" s="526"/>
      <c r="AD18" s="526"/>
      <c r="AE18" s="526"/>
      <c r="AF18" s="526"/>
      <c r="AG18" s="526"/>
      <c r="AH18" s="526"/>
      <c r="AI18" s="526"/>
      <c r="AJ18" s="465"/>
      <c r="AK18" s="466"/>
      <c r="AL18" s="466"/>
      <c r="AM18" s="466"/>
      <c r="AN18" s="484"/>
      <c r="AO18" s="484"/>
      <c r="AP18" s="484"/>
      <c r="AQ18" s="533"/>
      <c r="AR18" s="479">
        <f>IF(OR(COUNTIF(AS12:AU24,2)=3,COUNTIF(AS12:AU24,1)=3),(T19+AJ19)/(T19+AJ19+X16+AN16),"")</f>
      </c>
      <c r="AS18" s="409"/>
      <c r="AT18" s="409"/>
      <c r="AU18" s="409"/>
      <c r="AV18" s="459">
        <f>IF(AR18&lt;&gt;"",RANK(AR18,AR14:AR27),RANK(AS16,AS12:AU25))</f>
        <v>3</v>
      </c>
      <c r="AW18" s="459"/>
      <c r="AX18" s="459"/>
      <c r="AY18" s="460"/>
      <c r="AZ18" s="246"/>
      <c r="BA18" s="12"/>
      <c r="BB18" s="386" t="s">
        <v>549</v>
      </c>
      <c r="BC18" s="381"/>
      <c r="BD18" s="381"/>
      <c r="BE18" s="381" t="s">
        <v>1078</v>
      </c>
      <c r="BF18" s="381"/>
      <c r="BG18" s="381"/>
      <c r="BH18" s="381"/>
      <c r="BI18" s="381"/>
      <c r="BJ18" s="91"/>
      <c r="BK18" s="381" t="s">
        <v>549</v>
      </c>
      <c r="BL18" s="381"/>
      <c r="BM18" s="381"/>
      <c r="BN18" s="381" t="s">
        <v>1078</v>
      </c>
      <c r="BO18" s="381"/>
      <c r="BP18" s="381"/>
      <c r="BQ18" s="381"/>
      <c r="BR18" s="381"/>
      <c r="BS18" s="408"/>
      <c r="BT18" s="409"/>
      <c r="BU18" s="409"/>
      <c r="BV18" s="409"/>
      <c r="BW18" s="409"/>
      <c r="BX18" s="409"/>
      <c r="BY18" s="409"/>
      <c r="BZ18" s="410"/>
      <c r="CA18" s="525"/>
      <c r="CB18" s="526"/>
      <c r="CC18" s="526"/>
      <c r="CD18" s="526"/>
      <c r="CE18" s="526"/>
      <c r="CF18" s="526"/>
      <c r="CG18" s="526"/>
      <c r="CH18" s="526"/>
      <c r="CI18" s="465"/>
      <c r="CJ18" s="466"/>
      <c r="CK18" s="466"/>
      <c r="CL18" s="466"/>
      <c r="CM18" s="484"/>
      <c r="CN18" s="484"/>
      <c r="CO18" s="484"/>
      <c r="CP18" s="533"/>
      <c r="CQ18" s="479">
        <f>IF(OR(COUNTIF(CR12:CT24,2)=3,COUNTIF(CR12:CT24,1)=3),(BS19+CI19)/(BS19+CI19+BW16+CM16),"")</f>
      </c>
      <c r="CR18" s="409"/>
      <c r="CS18" s="409"/>
      <c r="CT18" s="409"/>
      <c r="CU18" s="459">
        <f>IF(CQ18&lt;&gt;"",RANK(CQ18,CQ14:CQ27),RANK(CR16,CR12:CT25))</f>
        <v>3</v>
      </c>
      <c r="CV18" s="459"/>
      <c r="CW18" s="459"/>
      <c r="CX18" s="460"/>
    </row>
    <row r="19" spans="1:102" ht="7.5" customHeight="1" hidden="1">
      <c r="A19" s="12"/>
      <c r="B19" s="12"/>
      <c r="C19" s="378"/>
      <c r="D19" s="379"/>
      <c r="E19" s="379"/>
      <c r="F19" s="77"/>
      <c r="G19" s="77"/>
      <c r="H19" s="77"/>
      <c r="I19" s="77"/>
      <c r="J19" s="91"/>
      <c r="K19" s="77"/>
      <c r="L19" s="379"/>
      <c r="M19" s="379"/>
      <c r="N19" s="379"/>
      <c r="O19" s="78"/>
      <c r="P19" s="78"/>
      <c r="Q19" s="78"/>
      <c r="R19" s="81"/>
      <c r="S19" s="103"/>
      <c r="T19" s="28" t="str">
        <f>IF(T16="⑦","7",IF(T16="⑥","6",T16))</f>
        <v>ＷＯ</v>
      </c>
      <c r="U19" s="9"/>
      <c r="V19" s="9"/>
      <c r="W19" s="9"/>
      <c r="X19" s="9"/>
      <c r="Y19" s="9"/>
      <c r="Z19" s="9"/>
      <c r="AA19" s="32"/>
      <c r="AB19" s="528"/>
      <c r="AC19" s="529"/>
      <c r="AD19" s="529"/>
      <c r="AE19" s="529"/>
      <c r="AF19" s="529"/>
      <c r="AG19" s="529"/>
      <c r="AH19" s="529"/>
      <c r="AI19" s="529"/>
      <c r="AJ19" s="27" t="str">
        <f>IF(AJ16="⑦","7",IF(AJ16="⑥","6",AJ16))</f>
        <v>ＷＯ</v>
      </c>
      <c r="AK19" s="28"/>
      <c r="AL19" s="28"/>
      <c r="AM19" s="28"/>
      <c r="AN19" s="28"/>
      <c r="AO19" s="28"/>
      <c r="AP19" s="28"/>
      <c r="AQ19" s="29"/>
      <c r="AR19" s="480"/>
      <c r="AS19" s="412"/>
      <c r="AT19" s="412"/>
      <c r="AU19" s="412"/>
      <c r="AV19" s="461"/>
      <c r="AW19" s="461"/>
      <c r="AX19" s="461"/>
      <c r="AY19" s="462"/>
      <c r="AZ19" s="246"/>
      <c r="BA19" s="12"/>
      <c r="BB19" s="378"/>
      <c r="BC19" s="379"/>
      <c r="BD19" s="379"/>
      <c r="BE19" s="91"/>
      <c r="BF19" s="91"/>
      <c r="BG19" s="91"/>
      <c r="BH19" s="91"/>
      <c r="BI19" s="91"/>
      <c r="BJ19" s="91"/>
      <c r="BK19" s="379"/>
      <c r="BL19" s="379"/>
      <c r="BM19" s="379"/>
      <c r="BN19" s="79"/>
      <c r="BO19" s="79"/>
      <c r="BP19" s="79"/>
      <c r="BQ19" s="81"/>
      <c r="BR19" s="81"/>
      <c r="BS19" s="27">
        <f>IF(BS16="⑦","7",IF(BS16="⑥","6",BS16))</f>
        <v>3</v>
      </c>
      <c r="BT19" s="9"/>
      <c r="BU19" s="9"/>
      <c r="BV19" s="9"/>
      <c r="BW19" s="9"/>
      <c r="BX19" s="9"/>
      <c r="BY19" s="9"/>
      <c r="BZ19" s="32"/>
      <c r="CA19" s="528"/>
      <c r="CB19" s="529"/>
      <c r="CC19" s="529"/>
      <c r="CD19" s="529"/>
      <c r="CE19" s="529"/>
      <c r="CF19" s="529"/>
      <c r="CG19" s="529"/>
      <c r="CH19" s="529"/>
      <c r="CI19" s="27">
        <f>IF(CI16="⑦","7",IF(CI16="⑥","6",CI16))</f>
        <v>3</v>
      </c>
      <c r="CJ19" s="28"/>
      <c r="CK19" s="28"/>
      <c r="CL19" s="28"/>
      <c r="CM19" s="28"/>
      <c r="CN19" s="28"/>
      <c r="CO19" s="28"/>
      <c r="CP19" s="29"/>
      <c r="CQ19" s="480"/>
      <c r="CR19" s="412"/>
      <c r="CS19" s="412"/>
      <c r="CT19" s="412"/>
      <c r="CU19" s="461"/>
      <c r="CV19" s="461"/>
      <c r="CW19" s="461"/>
      <c r="CX19" s="462"/>
    </row>
    <row r="20" spans="1:102" ht="7.5" customHeight="1">
      <c r="A20" s="12"/>
      <c r="B20" s="500">
        <f>AV22</f>
        <v>2</v>
      </c>
      <c r="C20" s="372" t="s">
        <v>1470</v>
      </c>
      <c r="D20" s="365"/>
      <c r="E20" s="365"/>
      <c r="F20" s="368" t="s">
        <v>1522</v>
      </c>
      <c r="G20" s="368"/>
      <c r="H20" s="368"/>
      <c r="I20" s="368"/>
      <c r="J20" s="368"/>
      <c r="K20" s="501" t="s">
        <v>547</v>
      </c>
      <c r="L20" s="368" t="s">
        <v>940</v>
      </c>
      <c r="M20" s="368"/>
      <c r="N20" s="368"/>
      <c r="O20" s="359" t="s">
        <v>1471</v>
      </c>
      <c r="P20" s="359"/>
      <c r="Q20" s="359"/>
      <c r="R20" s="359"/>
      <c r="S20" s="350"/>
      <c r="T20" s="361">
        <f>IF(AN12="","",IF(AND(AN12=6,AJ12&lt;&gt;"⑦"),"⑥",IF(AN12=7,"⑦",AN12)))</f>
        <v>4</v>
      </c>
      <c r="U20" s="361"/>
      <c r="V20" s="361"/>
      <c r="W20" s="361" t="s">
        <v>548</v>
      </c>
      <c r="X20" s="361">
        <v>8</v>
      </c>
      <c r="Y20" s="361"/>
      <c r="Z20" s="361"/>
      <c r="AA20" s="349"/>
      <c r="AB20" s="494" t="s">
        <v>1523</v>
      </c>
      <c r="AC20" s="361"/>
      <c r="AD20" s="361"/>
      <c r="AE20" s="361" t="s">
        <v>548</v>
      </c>
      <c r="AF20" s="361"/>
      <c r="AG20" s="361"/>
      <c r="AH20" s="361"/>
      <c r="AI20" s="349"/>
      <c r="AJ20" s="514"/>
      <c r="AK20" s="515"/>
      <c r="AL20" s="515"/>
      <c r="AM20" s="515"/>
      <c r="AN20" s="515"/>
      <c r="AO20" s="515"/>
      <c r="AP20" s="518"/>
      <c r="AQ20" s="577"/>
      <c r="AR20" s="353">
        <f>IF(COUNTIF(AS12:AU22,1)=2,"直接対決","")</f>
      </c>
      <c r="AS20" s="351">
        <v>1</v>
      </c>
      <c r="AT20" s="351"/>
      <c r="AU20" s="351"/>
      <c r="AV20" s="453">
        <v>1</v>
      </c>
      <c r="AW20" s="453"/>
      <c r="AX20" s="453"/>
      <c r="AY20" s="454"/>
      <c r="AZ20" s="245"/>
      <c r="BA20" s="500">
        <f>CU22</f>
        <v>2</v>
      </c>
      <c r="BB20" s="599" t="s">
        <v>1461</v>
      </c>
      <c r="BC20" s="600"/>
      <c r="BD20" s="600"/>
      <c r="BE20" s="603" t="str">
        <f>IF(BB20="ここに","",VLOOKUP(BB20,'登録ナンバー'!$A$1:$C$619,2,0))</f>
        <v>上津</v>
      </c>
      <c r="BF20" s="603"/>
      <c r="BG20" s="603"/>
      <c r="BH20" s="603"/>
      <c r="BI20" s="603"/>
      <c r="BJ20" s="558" t="s">
        <v>547</v>
      </c>
      <c r="BK20" s="603" t="s">
        <v>940</v>
      </c>
      <c r="BL20" s="603"/>
      <c r="BM20" s="603"/>
      <c r="BN20" s="603" t="s">
        <v>960</v>
      </c>
      <c r="BO20" s="603"/>
      <c r="BP20" s="603"/>
      <c r="BQ20" s="603"/>
      <c r="BR20" s="603"/>
      <c r="BS20" s="654">
        <f>IF(CM12="","",IF(AND(CM12=6,CI12&lt;&gt;"⑦"),"⑥",IF(CM12=7,"⑦",CM12)))</f>
        <v>2</v>
      </c>
      <c r="BT20" s="628"/>
      <c r="BU20" s="628"/>
      <c r="BV20" s="628" t="s">
        <v>548</v>
      </c>
      <c r="BW20" s="628">
        <f>IF(CM12="","",IF(CI12="⑥",6,IF(CI12="⑦",7,CI12)))</f>
        <v>6</v>
      </c>
      <c r="BX20" s="628"/>
      <c r="BY20" s="628"/>
      <c r="BZ20" s="656"/>
      <c r="CA20" s="654" t="str">
        <f>IF(CM16="","",IF(AND(CM16=6,CI16&lt;&gt;"⑦"),"⑥",IF(CM16=7,"⑦",CM16)))</f>
        <v>⑥</v>
      </c>
      <c r="CB20" s="628"/>
      <c r="CC20" s="628"/>
      <c r="CD20" s="628" t="s">
        <v>548</v>
      </c>
      <c r="CE20" s="628">
        <f>IF(CM16="","",IF(CI16="⑥",6,IF(CI16="⑦",7,CI16)))</f>
        <v>3</v>
      </c>
      <c r="CF20" s="628"/>
      <c r="CG20" s="628"/>
      <c r="CH20" s="656"/>
      <c r="CI20" s="665"/>
      <c r="CJ20" s="666"/>
      <c r="CK20" s="666"/>
      <c r="CL20" s="666"/>
      <c r="CM20" s="666"/>
      <c r="CN20" s="666"/>
      <c r="CO20" s="667"/>
      <c r="CP20" s="668"/>
      <c r="CQ20" s="638">
        <f>IF(COUNTIF(CR12:CT22,1)=2,"直接対決","")</f>
      </c>
      <c r="CR20" s="648">
        <f>COUNTIF(BS20:CP21,"⑥")+COUNTIF(BS20:CP21,"⑦")</f>
        <v>1</v>
      </c>
      <c r="CS20" s="648"/>
      <c r="CT20" s="648"/>
      <c r="CU20" s="453">
        <f>IF(CA12="","",2-CR20)</f>
        <v>1</v>
      </c>
      <c r="CV20" s="453"/>
      <c r="CW20" s="453"/>
      <c r="CX20" s="454"/>
    </row>
    <row r="21" spans="1:102" ht="7.5" customHeight="1">
      <c r="A21" s="12"/>
      <c r="B21" s="384"/>
      <c r="C21" s="386"/>
      <c r="D21" s="381"/>
      <c r="E21" s="381"/>
      <c r="F21" s="369"/>
      <c r="G21" s="369"/>
      <c r="H21" s="369"/>
      <c r="I21" s="369"/>
      <c r="J21" s="369"/>
      <c r="K21" s="501"/>
      <c r="L21" s="369"/>
      <c r="M21" s="369"/>
      <c r="N21" s="369"/>
      <c r="O21" s="359"/>
      <c r="P21" s="359"/>
      <c r="Q21" s="359"/>
      <c r="R21" s="359"/>
      <c r="S21" s="350"/>
      <c r="T21" s="359"/>
      <c r="U21" s="359"/>
      <c r="V21" s="359"/>
      <c r="W21" s="359"/>
      <c r="X21" s="359"/>
      <c r="Y21" s="359"/>
      <c r="Z21" s="359"/>
      <c r="AA21" s="350"/>
      <c r="AB21" s="495"/>
      <c r="AC21" s="359"/>
      <c r="AD21" s="359"/>
      <c r="AE21" s="359"/>
      <c r="AF21" s="359"/>
      <c r="AG21" s="359"/>
      <c r="AH21" s="359"/>
      <c r="AI21" s="350"/>
      <c r="AJ21" s="517"/>
      <c r="AK21" s="518"/>
      <c r="AL21" s="518"/>
      <c r="AM21" s="518"/>
      <c r="AN21" s="518"/>
      <c r="AO21" s="518"/>
      <c r="AP21" s="518"/>
      <c r="AQ21" s="577"/>
      <c r="AR21" s="354"/>
      <c r="AS21" s="352"/>
      <c r="AT21" s="352"/>
      <c r="AU21" s="352"/>
      <c r="AV21" s="455"/>
      <c r="AW21" s="455"/>
      <c r="AX21" s="455"/>
      <c r="AY21" s="456"/>
      <c r="AZ21" s="245"/>
      <c r="BA21" s="384"/>
      <c r="BB21" s="601"/>
      <c r="BC21" s="602"/>
      <c r="BD21" s="602"/>
      <c r="BE21" s="558"/>
      <c r="BF21" s="558"/>
      <c r="BG21" s="558"/>
      <c r="BH21" s="558"/>
      <c r="BI21" s="558"/>
      <c r="BJ21" s="558"/>
      <c r="BK21" s="558"/>
      <c r="BL21" s="558"/>
      <c r="BM21" s="558"/>
      <c r="BN21" s="558"/>
      <c r="BO21" s="558"/>
      <c r="BP21" s="558"/>
      <c r="BQ21" s="558"/>
      <c r="BR21" s="558"/>
      <c r="BS21" s="655"/>
      <c r="BT21" s="629"/>
      <c r="BU21" s="629"/>
      <c r="BV21" s="629"/>
      <c r="BW21" s="629"/>
      <c r="BX21" s="629"/>
      <c r="BY21" s="629"/>
      <c r="BZ21" s="657"/>
      <c r="CA21" s="655"/>
      <c r="CB21" s="629"/>
      <c r="CC21" s="629"/>
      <c r="CD21" s="629"/>
      <c r="CE21" s="629"/>
      <c r="CF21" s="629"/>
      <c r="CG21" s="629"/>
      <c r="CH21" s="657"/>
      <c r="CI21" s="669"/>
      <c r="CJ21" s="667"/>
      <c r="CK21" s="667"/>
      <c r="CL21" s="667"/>
      <c r="CM21" s="667"/>
      <c r="CN21" s="667"/>
      <c r="CO21" s="667"/>
      <c r="CP21" s="668"/>
      <c r="CQ21" s="639"/>
      <c r="CR21" s="649"/>
      <c r="CS21" s="649"/>
      <c r="CT21" s="649"/>
      <c r="CU21" s="455"/>
      <c r="CV21" s="455"/>
      <c r="CW21" s="455"/>
      <c r="CX21" s="456"/>
    </row>
    <row r="22" spans="1:102" ht="18.75" customHeight="1" thickBot="1">
      <c r="A22" s="12"/>
      <c r="B22" s="12"/>
      <c r="C22" s="386" t="s">
        <v>549</v>
      </c>
      <c r="D22" s="381"/>
      <c r="E22" s="381"/>
      <c r="F22" s="369" t="s">
        <v>1524</v>
      </c>
      <c r="G22" s="369"/>
      <c r="H22" s="369"/>
      <c r="I22" s="369"/>
      <c r="J22" s="369"/>
      <c r="K22" s="256"/>
      <c r="L22" s="501" t="s">
        <v>549</v>
      </c>
      <c r="M22" s="501"/>
      <c r="N22" s="501"/>
      <c r="O22" s="359" t="s">
        <v>1078</v>
      </c>
      <c r="P22" s="359"/>
      <c r="Q22" s="359"/>
      <c r="R22" s="359"/>
      <c r="S22" s="350"/>
      <c r="T22" s="359"/>
      <c r="U22" s="359"/>
      <c r="V22" s="359"/>
      <c r="W22" s="359"/>
      <c r="X22" s="360"/>
      <c r="Y22" s="360"/>
      <c r="Z22" s="360"/>
      <c r="AA22" s="581"/>
      <c r="AB22" s="495"/>
      <c r="AC22" s="359"/>
      <c r="AD22" s="359"/>
      <c r="AE22" s="359"/>
      <c r="AF22" s="359"/>
      <c r="AG22" s="359"/>
      <c r="AH22" s="359"/>
      <c r="AI22" s="350"/>
      <c r="AJ22" s="517"/>
      <c r="AK22" s="518"/>
      <c r="AL22" s="518"/>
      <c r="AM22" s="518"/>
      <c r="AN22" s="518"/>
      <c r="AO22" s="518"/>
      <c r="AP22" s="518"/>
      <c r="AQ22" s="577"/>
      <c r="AR22" s="355">
        <f>IF(OR(COUNTIF(AS12:AU24,2)=3,COUNTIF(AS12:AU24,1)=3),(AB23+T23)/(T23+AF20+X20+AB23),"")</f>
      </c>
      <c r="AS22" s="520"/>
      <c r="AT22" s="520"/>
      <c r="AU22" s="520"/>
      <c r="AV22" s="364">
        <f>IF(AR22&lt;&gt;"",RANK(AR22,AR14:AR27),RANK(AS20,AS12:AU25))</f>
        <v>2</v>
      </c>
      <c r="AW22" s="364"/>
      <c r="AX22" s="364"/>
      <c r="AY22" s="356"/>
      <c r="AZ22" s="246"/>
      <c r="BA22" s="12"/>
      <c r="BB22" s="601" t="s">
        <v>549</v>
      </c>
      <c r="BC22" s="602"/>
      <c r="BD22" s="602"/>
      <c r="BE22" s="558" t="str">
        <f>IF(BB20="ここに","",VLOOKUP(BB20,'登録ナンバー'!$A$1:$D$619,4,0))</f>
        <v>TDC</v>
      </c>
      <c r="BF22" s="558"/>
      <c r="BG22" s="558"/>
      <c r="BH22" s="558"/>
      <c r="BI22" s="558"/>
      <c r="BJ22" s="283"/>
      <c r="BK22" s="558" t="s">
        <v>549</v>
      </c>
      <c r="BL22" s="558"/>
      <c r="BM22" s="558"/>
      <c r="BN22" s="558" t="s">
        <v>1078</v>
      </c>
      <c r="BO22" s="558"/>
      <c r="BP22" s="558"/>
      <c r="BQ22" s="558"/>
      <c r="BR22" s="558"/>
      <c r="BS22" s="655"/>
      <c r="BT22" s="629"/>
      <c r="BU22" s="629"/>
      <c r="BV22" s="629"/>
      <c r="BW22" s="658"/>
      <c r="BX22" s="658"/>
      <c r="BY22" s="658"/>
      <c r="BZ22" s="659"/>
      <c r="CA22" s="655"/>
      <c r="CB22" s="629"/>
      <c r="CC22" s="629"/>
      <c r="CD22" s="629"/>
      <c r="CE22" s="629"/>
      <c r="CF22" s="629"/>
      <c r="CG22" s="629"/>
      <c r="CH22" s="657"/>
      <c r="CI22" s="669"/>
      <c r="CJ22" s="667"/>
      <c r="CK22" s="667"/>
      <c r="CL22" s="667"/>
      <c r="CM22" s="667"/>
      <c r="CN22" s="667"/>
      <c r="CO22" s="667"/>
      <c r="CP22" s="668"/>
      <c r="CQ22" s="640">
        <f>IF(OR(COUNTIF(CR12:CT24,2)=3,COUNTIF(CR12:CT24,1)=3),(CA23+BS23)/(BS23+CE20+BW20+CA23),"")</f>
      </c>
      <c r="CR22" s="650"/>
      <c r="CS22" s="650"/>
      <c r="CT22" s="650"/>
      <c r="CU22" s="569">
        <f>IF(CQ22&lt;&gt;"",RANK(CQ22,CQ14:CQ27),RANK(CR20,CR12:CT25))</f>
        <v>2</v>
      </c>
      <c r="CV22" s="569"/>
      <c r="CW22" s="569"/>
      <c r="CX22" s="570"/>
    </row>
    <row r="23" spans="2:102" ht="7.5" customHeight="1" hidden="1">
      <c r="B23" s="12"/>
      <c r="C23" s="378"/>
      <c r="D23" s="379"/>
      <c r="E23" s="379"/>
      <c r="F23" s="256"/>
      <c r="G23" s="256"/>
      <c r="H23" s="256"/>
      <c r="I23" s="256"/>
      <c r="J23" s="256"/>
      <c r="K23" s="256"/>
      <c r="L23" s="507"/>
      <c r="M23" s="507"/>
      <c r="N23" s="507"/>
      <c r="O23" s="256"/>
      <c r="P23" s="256"/>
      <c r="Q23" s="256"/>
      <c r="R23" s="262"/>
      <c r="S23" s="263"/>
      <c r="T23" s="264">
        <f>IF(T20="⑦","7",IF(T20="⑥","6",T20))</f>
        <v>4</v>
      </c>
      <c r="U23" s="265"/>
      <c r="V23" s="265"/>
      <c r="W23" s="265"/>
      <c r="X23" s="265"/>
      <c r="Y23" s="265"/>
      <c r="Z23" s="265"/>
      <c r="AA23" s="266"/>
      <c r="AB23" s="264" t="str">
        <f>IF(AB20="⑦","7",IF(AB20="⑥","6",AB20))</f>
        <v>ＮＳ</v>
      </c>
      <c r="AC23" s="265"/>
      <c r="AD23" s="265"/>
      <c r="AE23" s="265"/>
      <c r="AF23" s="265"/>
      <c r="AG23" s="265"/>
      <c r="AH23" s="265"/>
      <c r="AI23" s="265"/>
      <c r="AJ23" s="578"/>
      <c r="AK23" s="579"/>
      <c r="AL23" s="579"/>
      <c r="AM23" s="579"/>
      <c r="AN23" s="579"/>
      <c r="AO23" s="579"/>
      <c r="AP23" s="579"/>
      <c r="AQ23" s="580"/>
      <c r="AR23" s="604"/>
      <c r="AS23" s="660"/>
      <c r="AT23" s="660"/>
      <c r="AU23" s="660"/>
      <c r="AV23" s="661"/>
      <c r="AW23" s="661"/>
      <c r="AX23" s="661"/>
      <c r="AY23" s="662"/>
      <c r="AZ23" s="56"/>
      <c r="BA23" s="4"/>
      <c r="BB23" s="663"/>
      <c r="BC23" s="664"/>
      <c r="BD23" s="664"/>
      <c r="BE23" s="284"/>
      <c r="BF23" s="284"/>
      <c r="BG23" s="284"/>
      <c r="BH23" s="284"/>
      <c r="BI23" s="284"/>
      <c r="BJ23" s="284"/>
      <c r="BK23" s="673"/>
      <c r="BL23" s="673"/>
      <c r="BM23" s="673"/>
      <c r="BN23" s="284"/>
      <c r="BO23" s="284"/>
      <c r="BP23" s="284"/>
      <c r="BQ23" s="284"/>
      <c r="BR23" s="285"/>
      <c r="BS23" s="286">
        <f>IF(BS20="⑦","7",IF(BS20="⑥","6",BS20))</f>
        <v>2</v>
      </c>
      <c r="BT23" s="287"/>
      <c r="BU23" s="287"/>
      <c r="BV23" s="287"/>
      <c r="BW23" s="287"/>
      <c r="BX23" s="287"/>
      <c r="BY23" s="287"/>
      <c r="BZ23" s="288"/>
      <c r="CA23" s="286" t="str">
        <f>IF(CA20="⑦","7",IF(CA20="⑥","6",CA20))</f>
        <v>6</v>
      </c>
      <c r="CB23" s="287"/>
      <c r="CC23" s="287"/>
      <c r="CD23" s="287"/>
      <c r="CE23" s="287"/>
      <c r="CF23" s="287"/>
      <c r="CG23" s="287"/>
      <c r="CH23" s="287"/>
      <c r="CI23" s="670"/>
      <c r="CJ23" s="671"/>
      <c r="CK23" s="671"/>
      <c r="CL23" s="671"/>
      <c r="CM23" s="671"/>
      <c r="CN23" s="671"/>
      <c r="CO23" s="671"/>
      <c r="CP23" s="672"/>
      <c r="CQ23" s="641"/>
      <c r="CR23" s="651"/>
      <c r="CS23" s="651"/>
      <c r="CT23" s="651"/>
      <c r="CU23" s="652"/>
      <c r="CV23" s="652"/>
      <c r="CW23" s="652"/>
      <c r="CX23" s="653"/>
    </row>
    <row r="24" spans="3:102" ht="7.5" customHeight="1">
      <c r="C24" s="557" t="s">
        <v>1503</v>
      </c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7"/>
      <c r="U24" s="557"/>
      <c r="V24" s="557"/>
      <c r="W24" s="557"/>
      <c r="X24" s="557"/>
      <c r="Y24" s="557"/>
      <c r="Z24" s="557"/>
      <c r="AA24" s="557"/>
      <c r="AB24" s="557"/>
      <c r="AC24" s="557"/>
      <c r="AD24" s="557"/>
      <c r="AE24" s="557"/>
      <c r="AF24" s="557"/>
      <c r="AG24" s="557"/>
      <c r="AH24" s="557"/>
      <c r="AI24" s="557"/>
      <c r="AJ24" s="557"/>
      <c r="AK24" s="557"/>
      <c r="AL24" s="557"/>
      <c r="AM24" s="557"/>
      <c r="AN24" s="557"/>
      <c r="AO24" s="557"/>
      <c r="AP24" s="557"/>
      <c r="AQ24" s="557"/>
      <c r="AR24" s="557"/>
      <c r="AS24" s="557"/>
      <c r="AT24" s="557"/>
      <c r="AU24" s="557"/>
      <c r="AV24" s="557"/>
      <c r="AW24" s="557"/>
      <c r="AX24" s="557"/>
      <c r="AY24" s="557"/>
      <c r="AZ24" s="1"/>
      <c r="BB24" s="557" t="s">
        <v>1505</v>
      </c>
      <c r="BC24" s="557"/>
      <c r="BD24" s="557"/>
      <c r="BE24" s="557"/>
      <c r="BF24" s="557"/>
      <c r="BG24" s="557"/>
      <c r="BH24" s="557"/>
      <c r="BI24" s="557"/>
      <c r="BJ24" s="557"/>
      <c r="BK24" s="557"/>
      <c r="BL24" s="557"/>
      <c r="BM24" s="557"/>
      <c r="BN24" s="557"/>
      <c r="BO24" s="557"/>
      <c r="BP24" s="557"/>
      <c r="BQ24" s="557"/>
      <c r="BR24" s="557"/>
      <c r="BS24" s="557"/>
      <c r="BT24" s="557"/>
      <c r="BU24" s="557"/>
      <c r="BV24" s="557"/>
      <c r="BW24" s="557"/>
      <c r="BX24" s="557"/>
      <c r="BY24" s="557"/>
      <c r="BZ24" s="557"/>
      <c r="CA24" s="557"/>
      <c r="CB24" s="557"/>
      <c r="CC24" s="557"/>
      <c r="CD24" s="557"/>
      <c r="CE24" s="557"/>
      <c r="CF24" s="557"/>
      <c r="CG24" s="557"/>
      <c r="CH24" s="557"/>
      <c r="CI24" s="557"/>
      <c r="CJ24" s="557"/>
      <c r="CK24" s="557"/>
      <c r="CL24" s="557"/>
      <c r="CM24" s="557"/>
      <c r="CN24" s="557"/>
      <c r="CO24" s="557"/>
      <c r="CP24" s="557"/>
      <c r="CQ24" s="557"/>
      <c r="CR24" s="557"/>
      <c r="CS24" s="557"/>
      <c r="CT24" s="557"/>
      <c r="CU24" s="557"/>
      <c r="CV24" s="557"/>
      <c r="CW24" s="557"/>
      <c r="CX24" s="557"/>
    </row>
    <row r="25" spans="3:102" ht="11.25" customHeight="1" thickBot="1"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  <c r="X25" s="556"/>
      <c r="Y25" s="556"/>
      <c r="Z25" s="556"/>
      <c r="AA25" s="556"/>
      <c r="AB25" s="556"/>
      <c r="AC25" s="556"/>
      <c r="AD25" s="556"/>
      <c r="AE25" s="556"/>
      <c r="AF25" s="556"/>
      <c r="AG25" s="556"/>
      <c r="AH25" s="556"/>
      <c r="AI25" s="556"/>
      <c r="AJ25" s="556"/>
      <c r="AK25" s="556"/>
      <c r="AL25" s="556"/>
      <c r="AM25" s="556"/>
      <c r="AN25" s="556"/>
      <c r="AO25" s="556"/>
      <c r="AP25" s="556"/>
      <c r="AQ25" s="556"/>
      <c r="AR25" s="556"/>
      <c r="AS25" s="556"/>
      <c r="AT25" s="556"/>
      <c r="AU25" s="556"/>
      <c r="AV25" s="556"/>
      <c r="AW25" s="556"/>
      <c r="AX25" s="556"/>
      <c r="AY25" s="556"/>
      <c r="AZ25" s="1"/>
      <c r="BB25" s="556"/>
      <c r="BC25" s="556"/>
      <c r="BD25" s="556"/>
      <c r="BE25" s="556"/>
      <c r="BF25" s="556"/>
      <c r="BG25" s="556"/>
      <c r="BH25" s="556"/>
      <c r="BI25" s="556"/>
      <c r="BJ25" s="556"/>
      <c r="BK25" s="556"/>
      <c r="BL25" s="556"/>
      <c r="BM25" s="556"/>
      <c r="BN25" s="556"/>
      <c r="BO25" s="556"/>
      <c r="BP25" s="556"/>
      <c r="BQ25" s="556"/>
      <c r="BR25" s="556"/>
      <c r="BS25" s="556"/>
      <c r="BT25" s="556"/>
      <c r="BU25" s="556"/>
      <c r="BV25" s="556"/>
      <c r="BW25" s="556"/>
      <c r="BX25" s="556"/>
      <c r="BY25" s="556"/>
      <c r="BZ25" s="556"/>
      <c r="CA25" s="556"/>
      <c r="CB25" s="556"/>
      <c r="CC25" s="556"/>
      <c r="CD25" s="556"/>
      <c r="CE25" s="556"/>
      <c r="CF25" s="556"/>
      <c r="CG25" s="556"/>
      <c r="CH25" s="556"/>
      <c r="CI25" s="556"/>
      <c r="CJ25" s="556"/>
      <c r="CK25" s="556"/>
      <c r="CL25" s="556"/>
      <c r="CM25" s="556"/>
      <c r="CN25" s="556"/>
      <c r="CO25" s="556"/>
      <c r="CP25" s="556"/>
      <c r="CQ25" s="556"/>
      <c r="CR25" s="556"/>
      <c r="CS25" s="556"/>
      <c r="CT25" s="556"/>
      <c r="CU25" s="556"/>
      <c r="CV25" s="556"/>
      <c r="CW25" s="556"/>
      <c r="CX25" s="556"/>
    </row>
    <row r="26" spans="1:102" ht="7.5" customHeight="1">
      <c r="A26" s="12"/>
      <c r="C26" s="598" t="s">
        <v>553</v>
      </c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9"/>
      <c r="T26" s="397" t="str">
        <f>F30</f>
        <v>木村</v>
      </c>
      <c r="U26" s="398"/>
      <c r="V26" s="398"/>
      <c r="W26" s="398"/>
      <c r="X26" s="398"/>
      <c r="Y26" s="398"/>
      <c r="Z26" s="398"/>
      <c r="AA26" s="399"/>
      <c r="AB26" s="397" t="str">
        <f>F34</f>
        <v>平居</v>
      </c>
      <c r="AC26" s="398"/>
      <c r="AD26" s="398"/>
      <c r="AE26" s="398"/>
      <c r="AF26" s="398"/>
      <c r="AG26" s="398"/>
      <c r="AH26" s="398"/>
      <c r="AI26" s="398"/>
      <c r="AJ26" s="397" t="str">
        <f>F38</f>
        <v>油利</v>
      </c>
      <c r="AK26" s="398"/>
      <c r="AL26" s="398"/>
      <c r="AM26" s="398"/>
      <c r="AN26" s="398"/>
      <c r="AO26" s="398"/>
      <c r="AP26" s="398"/>
      <c r="AQ26" s="615"/>
      <c r="AR26" s="382">
        <f>IF(AR32&lt;&gt;"","取得","")</f>
      </c>
      <c r="AS26" s="41"/>
      <c r="AT26" s="398" t="s">
        <v>545</v>
      </c>
      <c r="AU26" s="398"/>
      <c r="AV26" s="398"/>
      <c r="AW26" s="398"/>
      <c r="AX26" s="398"/>
      <c r="AY26" s="383"/>
      <c r="AZ26" s="244"/>
      <c r="BB26" s="598" t="s">
        <v>561</v>
      </c>
      <c r="BC26" s="398"/>
      <c r="BD26" s="398"/>
      <c r="BE26" s="398"/>
      <c r="BF26" s="398"/>
      <c r="BG26" s="398"/>
      <c r="BH26" s="398"/>
      <c r="BI26" s="398"/>
      <c r="BJ26" s="398"/>
      <c r="BK26" s="398"/>
      <c r="BL26" s="398"/>
      <c r="BM26" s="398"/>
      <c r="BN26" s="398"/>
      <c r="BO26" s="398"/>
      <c r="BP26" s="398"/>
      <c r="BQ26" s="398"/>
      <c r="BR26" s="399"/>
      <c r="BS26" s="398" t="str">
        <f>BE30</f>
        <v>川上</v>
      </c>
      <c r="BT26" s="398"/>
      <c r="BU26" s="398"/>
      <c r="BV26" s="398"/>
      <c r="BW26" s="398"/>
      <c r="BX26" s="398"/>
      <c r="BY26" s="398"/>
      <c r="BZ26" s="399"/>
      <c r="CA26" s="408" t="str">
        <f>BE34</f>
        <v>東山</v>
      </c>
      <c r="CB26" s="409"/>
      <c r="CC26" s="409"/>
      <c r="CD26" s="409"/>
      <c r="CE26" s="409"/>
      <c r="CF26" s="409"/>
      <c r="CG26" s="409"/>
      <c r="CH26" s="409"/>
      <c r="CI26" s="397" t="str">
        <f>BE38</f>
        <v>川合</v>
      </c>
      <c r="CJ26" s="398"/>
      <c r="CK26" s="398"/>
      <c r="CL26" s="398"/>
      <c r="CM26" s="398"/>
      <c r="CN26" s="398"/>
      <c r="CO26" s="398"/>
      <c r="CP26" s="615"/>
      <c r="CQ26" s="382">
        <f>IF(CQ32&lt;&gt;"","取得","")</f>
      </c>
      <c r="CR26" s="41"/>
      <c r="CS26" s="398" t="s">
        <v>545</v>
      </c>
      <c r="CT26" s="398"/>
      <c r="CU26" s="398"/>
      <c r="CV26" s="398"/>
      <c r="CW26" s="398"/>
      <c r="CX26" s="383"/>
    </row>
    <row r="27" spans="1:102" ht="7.5" customHeight="1">
      <c r="A27" s="12"/>
      <c r="C27" s="395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10"/>
      <c r="T27" s="408"/>
      <c r="U27" s="409"/>
      <c r="V27" s="409"/>
      <c r="W27" s="409"/>
      <c r="X27" s="409"/>
      <c r="Y27" s="409"/>
      <c r="Z27" s="409"/>
      <c r="AA27" s="410"/>
      <c r="AB27" s="408"/>
      <c r="AC27" s="409"/>
      <c r="AD27" s="409"/>
      <c r="AE27" s="409"/>
      <c r="AF27" s="409"/>
      <c r="AG27" s="409"/>
      <c r="AH27" s="409"/>
      <c r="AI27" s="409"/>
      <c r="AJ27" s="408"/>
      <c r="AK27" s="409"/>
      <c r="AL27" s="409"/>
      <c r="AM27" s="409"/>
      <c r="AN27" s="409"/>
      <c r="AO27" s="409"/>
      <c r="AP27" s="409"/>
      <c r="AQ27" s="416"/>
      <c r="AR27" s="414"/>
      <c r="AT27" s="409"/>
      <c r="AU27" s="409"/>
      <c r="AV27" s="409"/>
      <c r="AW27" s="409"/>
      <c r="AX27" s="409"/>
      <c r="AY27" s="384"/>
      <c r="AZ27" s="244"/>
      <c r="BB27" s="395"/>
      <c r="BC27" s="409"/>
      <c r="BD27" s="409"/>
      <c r="BE27" s="409"/>
      <c r="BF27" s="409"/>
      <c r="BG27" s="409"/>
      <c r="BH27" s="409"/>
      <c r="BI27" s="409"/>
      <c r="BJ27" s="409"/>
      <c r="BK27" s="409"/>
      <c r="BL27" s="409"/>
      <c r="BM27" s="409"/>
      <c r="BN27" s="409"/>
      <c r="BO27" s="409"/>
      <c r="BP27" s="409"/>
      <c r="BQ27" s="409"/>
      <c r="BR27" s="410"/>
      <c r="BS27" s="409"/>
      <c r="BT27" s="409"/>
      <c r="BU27" s="409"/>
      <c r="BV27" s="409"/>
      <c r="BW27" s="409"/>
      <c r="BX27" s="409"/>
      <c r="BY27" s="409"/>
      <c r="BZ27" s="410"/>
      <c r="CA27" s="408"/>
      <c r="CB27" s="409"/>
      <c r="CC27" s="409"/>
      <c r="CD27" s="409"/>
      <c r="CE27" s="409"/>
      <c r="CF27" s="409"/>
      <c r="CG27" s="409"/>
      <c r="CH27" s="409"/>
      <c r="CI27" s="408"/>
      <c r="CJ27" s="409"/>
      <c r="CK27" s="409"/>
      <c r="CL27" s="409"/>
      <c r="CM27" s="409"/>
      <c r="CN27" s="409"/>
      <c r="CO27" s="409"/>
      <c r="CP27" s="416"/>
      <c r="CQ27" s="414"/>
      <c r="CS27" s="409"/>
      <c r="CT27" s="409"/>
      <c r="CU27" s="409"/>
      <c r="CV27" s="409"/>
      <c r="CW27" s="409"/>
      <c r="CX27" s="384"/>
    </row>
    <row r="28" spans="1:102" ht="8.25" customHeight="1">
      <c r="A28" s="12"/>
      <c r="C28" s="395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10"/>
      <c r="T28" s="408" t="str">
        <f>O30</f>
        <v>北川　</v>
      </c>
      <c r="U28" s="409"/>
      <c r="V28" s="409"/>
      <c r="W28" s="409"/>
      <c r="X28" s="409"/>
      <c r="Y28" s="409"/>
      <c r="Z28" s="409"/>
      <c r="AA28" s="410"/>
      <c r="AB28" s="408" t="str">
        <f>O34</f>
        <v>杉山</v>
      </c>
      <c r="AC28" s="409"/>
      <c r="AD28" s="409"/>
      <c r="AE28" s="409"/>
      <c r="AF28" s="409"/>
      <c r="AG28" s="409"/>
      <c r="AH28" s="409"/>
      <c r="AI28" s="409"/>
      <c r="AJ28" s="408" t="str">
        <f>O38</f>
        <v>吉岡</v>
      </c>
      <c r="AK28" s="409"/>
      <c r="AL28" s="409"/>
      <c r="AM28" s="409"/>
      <c r="AN28" s="409"/>
      <c r="AO28" s="409"/>
      <c r="AP28" s="409"/>
      <c r="AQ28" s="410"/>
      <c r="AR28" s="414">
        <f>IF(AR32&lt;&gt;"","ゲーム率","")</f>
      </c>
      <c r="AS28" s="409"/>
      <c r="AT28" s="409" t="s">
        <v>546</v>
      </c>
      <c r="AU28" s="409"/>
      <c r="AV28" s="409"/>
      <c r="AW28" s="409"/>
      <c r="AX28" s="409"/>
      <c r="AY28" s="384"/>
      <c r="AZ28" s="244"/>
      <c r="BB28" s="395"/>
      <c r="BC28" s="409"/>
      <c r="BD28" s="409"/>
      <c r="BE28" s="409"/>
      <c r="BF28" s="409"/>
      <c r="BG28" s="409"/>
      <c r="BH28" s="409"/>
      <c r="BI28" s="409"/>
      <c r="BJ28" s="409"/>
      <c r="BK28" s="409"/>
      <c r="BL28" s="409"/>
      <c r="BM28" s="409"/>
      <c r="BN28" s="409"/>
      <c r="BO28" s="409"/>
      <c r="BP28" s="409"/>
      <c r="BQ28" s="409"/>
      <c r="BR28" s="410"/>
      <c r="BS28" s="409" t="str">
        <f>BN30</f>
        <v>山脇</v>
      </c>
      <c r="BT28" s="409"/>
      <c r="BU28" s="409"/>
      <c r="BV28" s="409"/>
      <c r="BW28" s="409"/>
      <c r="BX28" s="409"/>
      <c r="BY28" s="409"/>
      <c r="BZ28" s="410"/>
      <c r="CA28" s="408" t="str">
        <f>BN34</f>
        <v>片桐</v>
      </c>
      <c r="CB28" s="409"/>
      <c r="CC28" s="409"/>
      <c r="CD28" s="409"/>
      <c r="CE28" s="409"/>
      <c r="CF28" s="409"/>
      <c r="CG28" s="409"/>
      <c r="CH28" s="409"/>
      <c r="CI28" s="408" t="str">
        <f>BN38</f>
        <v>大野</v>
      </c>
      <c r="CJ28" s="409"/>
      <c r="CK28" s="409"/>
      <c r="CL28" s="409"/>
      <c r="CM28" s="409"/>
      <c r="CN28" s="409"/>
      <c r="CO28" s="409"/>
      <c r="CP28" s="410"/>
      <c r="CQ28" s="414">
        <f>IF(CQ32&lt;&gt;"","ゲーム率","")</f>
      </c>
      <c r="CR28" s="409"/>
      <c r="CS28" s="409" t="s">
        <v>546</v>
      </c>
      <c r="CT28" s="409"/>
      <c r="CU28" s="409"/>
      <c r="CV28" s="409"/>
      <c r="CW28" s="409"/>
      <c r="CX28" s="384"/>
    </row>
    <row r="29" spans="1:102" ht="7.5" customHeight="1">
      <c r="A29" s="12"/>
      <c r="C29" s="396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3"/>
      <c r="T29" s="411"/>
      <c r="U29" s="412"/>
      <c r="V29" s="412"/>
      <c r="W29" s="412"/>
      <c r="X29" s="412"/>
      <c r="Y29" s="412"/>
      <c r="Z29" s="412"/>
      <c r="AA29" s="413"/>
      <c r="AB29" s="411"/>
      <c r="AC29" s="412"/>
      <c r="AD29" s="412"/>
      <c r="AE29" s="412"/>
      <c r="AF29" s="412"/>
      <c r="AG29" s="412"/>
      <c r="AH29" s="412"/>
      <c r="AI29" s="412"/>
      <c r="AJ29" s="411"/>
      <c r="AK29" s="412"/>
      <c r="AL29" s="412"/>
      <c r="AM29" s="412"/>
      <c r="AN29" s="412"/>
      <c r="AO29" s="412"/>
      <c r="AP29" s="412"/>
      <c r="AQ29" s="413"/>
      <c r="AR29" s="415"/>
      <c r="AS29" s="412"/>
      <c r="AT29" s="412"/>
      <c r="AU29" s="412"/>
      <c r="AV29" s="412"/>
      <c r="AW29" s="412"/>
      <c r="AX29" s="412"/>
      <c r="AY29" s="385"/>
      <c r="AZ29" s="244"/>
      <c r="BB29" s="396"/>
      <c r="BC29" s="412"/>
      <c r="BD29" s="412"/>
      <c r="BE29" s="412"/>
      <c r="BF29" s="412"/>
      <c r="BG29" s="412"/>
      <c r="BH29" s="412"/>
      <c r="BI29" s="412"/>
      <c r="BJ29" s="412"/>
      <c r="BK29" s="412"/>
      <c r="BL29" s="412"/>
      <c r="BM29" s="412"/>
      <c r="BN29" s="412"/>
      <c r="BO29" s="412"/>
      <c r="BP29" s="412"/>
      <c r="BQ29" s="412"/>
      <c r="BR29" s="413"/>
      <c r="BS29" s="412"/>
      <c r="BT29" s="412"/>
      <c r="BU29" s="412"/>
      <c r="BV29" s="412"/>
      <c r="BW29" s="412"/>
      <c r="BX29" s="412"/>
      <c r="BY29" s="412"/>
      <c r="BZ29" s="413"/>
      <c r="CA29" s="411"/>
      <c r="CB29" s="412"/>
      <c r="CC29" s="412"/>
      <c r="CD29" s="412"/>
      <c r="CE29" s="412"/>
      <c r="CF29" s="412"/>
      <c r="CG29" s="412"/>
      <c r="CH29" s="412"/>
      <c r="CI29" s="411"/>
      <c r="CJ29" s="412"/>
      <c r="CK29" s="412"/>
      <c r="CL29" s="412"/>
      <c r="CM29" s="412"/>
      <c r="CN29" s="412"/>
      <c r="CO29" s="412"/>
      <c r="CP29" s="413"/>
      <c r="CQ29" s="415"/>
      <c r="CR29" s="412"/>
      <c r="CS29" s="412"/>
      <c r="CT29" s="412"/>
      <c r="CU29" s="412"/>
      <c r="CV29" s="412"/>
      <c r="CW29" s="412"/>
      <c r="CX29" s="385"/>
    </row>
    <row r="30" spans="1:104" s="1" customFormat="1" ht="7.5" customHeight="1">
      <c r="A30" s="55"/>
      <c r="B30" s="500">
        <f>AV32</f>
        <v>2</v>
      </c>
      <c r="C30" s="372" t="s">
        <v>940</v>
      </c>
      <c r="D30" s="365"/>
      <c r="E30" s="365"/>
      <c r="F30" s="368" t="s">
        <v>960</v>
      </c>
      <c r="G30" s="368"/>
      <c r="H30" s="368"/>
      <c r="I30" s="368"/>
      <c r="J30" s="368"/>
      <c r="K30" s="501" t="s">
        <v>547</v>
      </c>
      <c r="L30" s="368" t="s">
        <v>1545</v>
      </c>
      <c r="M30" s="368"/>
      <c r="N30" s="368"/>
      <c r="O30" s="368" t="str">
        <f>IF(L30="ここに","",VLOOKUP(L30,'登録ナンバー'!$A$1:$C$619,2,0))</f>
        <v>北川　</v>
      </c>
      <c r="P30" s="368"/>
      <c r="Q30" s="368"/>
      <c r="R30" s="368"/>
      <c r="S30" s="368"/>
      <c r="T30" s="642">
        <f>IF(AB30="","丸付き数字は試合順番","")</f>
      </c>
      <c r="U30" s="630"/>
      <c r="V30" s="630"/>
      <c r="W30" s="630"/>
      <c r="X30" s="630"/>
      <c r="Y30" s="630"/>
      <c r="Z30" s="630"/>
      <c r="AA30" s="631"/>
      <c r="AB30" s="362" t="s">
        <v>1540</v>
      </c>
      <c r="AC30" s="380"/>
      <c r="AD30" s="380"/>
      <c r="AE30" s="380" t="s">
        <v>548</v>
      </c>
      <c r="AF30" s="380">
        <v>4</v>
      </c>
      <c r="AG30" s="380"/>
      <c r="AH30" s="380"/>
      <c r="AI30" s="375"/>
      <c r="AJ30" s="362">
        <v>2</v>
      </c>
      <c r="AK30" s="380"/>
      <c r="AL30" s="380"/>
      <c r="AM30" s="380" t="s">
        <v>548</v>
      </c>
      <c r="AN30" s="380">
        <v>6</v>
      </c>
      <c r="AO30" s="380"/>
      <c r="AP30" s="380"/>
      <c r="AQ30" s="375"/>
      <c r="AR30" s="353">
        <f>IF(COUNTIF(AS30:AU40,1)=2,"直接対決","")</f>
      </c>
      <c r="AS30" s="351">
        <f>COUNTIF(T30:AQ31,"⑥")+COUNTIF(T30:AQ31,"⑦")</f>
        <v>1</v>
      </c>
      <c r="AT30" s="351"/>
      <c r="AU30" s="351"/>
      <c r="AV30" s="453">
        <f>IF(AB30="","",2-AS30)</f>
        <v>1</v>
      </c>
      <c r="AW30" s="453"/>
      <c r="AX30" s="453"/>
      <c r="AY30" s="454"/>
      <c r="AZ30" s="245"/>
      <c r="BA30" s="500">
        <f>CU32</f>
        <v>2</v>
      </c>
      <c r="BB30" s="372" t="s">
        <v>1455</v>
      </c>
      <c r="BC30" s="365"/>
      <c r="BD30" s="365"/>
      <c r="BE30" s="368" t="str">
        <f>IF(BB30="ここに","",VLOOKUP(BB30,'登録ナンバー'!$A$1:$C$619,2,0))</f>
        <v>川上</v>
      </c>
      <c r="BF30" s="368"/>
      <c r="BG30" s="368"/>
      <c r="BH30" s="368"/>
      <c r="BI30" s="368"/>
      <c r="BJ30" s="501" t="s">
        <v>547</v>
      </c>
      <c r="BK30" s="368" t="s">
        <v>1542</v>
      </c>
      <c r="BL30" s="368"/>
      <c r="BM30" s="368"/>
      <c r="BN30" s="368" t="str">
        <f>IF(BK30="ここに","",VLOOKUP(BK30,'登録ナンバー'!$A$1:$C$619,2,0))</f>
        <v>山脇</v>
      </c>
      <c r="BO30" s="368"/>
      <c r="BP30" s="368"/>
      <c r="BQ30" s="368"/>
      <c r="BR30" s="370"/>
      <c r="BS30" s="630">
        <f>IF(CA30="","丸付き数字は試合順番","")</f>
      </c>
      <c r="BT30" s="630"/>
      <c r="BU30" s="630"/>
      <c r="BV30" s="630"/>
      <c r="BW30" s="630"/>
      <c r="BX30" s="630"/>
      <c r="BY30" s="630"/>
      <c r="BZ30" s="631"/>
      <c r="CA30" s="362" t="s">
        <v>1514</v>
      </c>
      <c r="CB30" s="380"/>
      <c r="CC30" s="380"/>
      <c r="CD30" s="380" t="s">
        <v>548</v>
      </c>
      <c r="CE30" s="380">
        <v>2</v>
      </c>
      <c r="CF30" s="380"/>
      <c r="CG30" s="380"/>
      <c r="CH30" s="375"/>
      <c r="CI30" s="362">
        <v>4</v>
      </c>
      <c r="CJ30" s="380"/>
      <c r="CK30" s="380"/>
      <c r="CL30" s="380" t="s">
        <v>548</v>
      </c>
      <c r="CM30" s="380">
        <v>6</v>
      </c>
      <c r="CN30" s="380"/>
      <c r="CO30" s="380"/>
      <c r="CP30" s="375"/>
      <c r="CQ30" s="353">
        <f>IF(COUNTIF(CR30:CT40,1)=2,"直接対決","")</f>
      </c>
      <c r="CR30" s="351">
        <f>COUNTIF(BS30:CP31,"⑥")+COUNTIF(BS30:CP31,"⑦")</f>
        <v>1</v>
      </c>
      <c r="CS30" s="351"/>
      <c r="CT30" s="351"/>
      <c r="CU30" s="453">
        <f>IF(CA30="","",2-CR30)</f>
        <v>1</v>
      </c>
      <c r="CV30" s="453"/>
      <c r="CW30" s="453"/>
      <c r="CX30" s="454"/>
      <c r="CY30" s="2"/>
      <c r="CZ30" s="2"/>
    </row>
    <row r="31" spans="1:104" s="1" customFormat="1" ht="7.5" customHeight="1">
      <c r="A31" s="55"/>
      <c r="B31" s="500"/>
      <c r="C31" s="386"/>
      <c r="D31" s="381"/>
      <c r="E31" s="381"/>
      <c r="F31" s="369"/>
      <c r="G31" s="369"/>
      <c r="H31" s="369"/>
      <c r="I31" s="369"/>
      <c r="J31" s="369"/>
      <c r="K31" s="501"/>
      <c r="L31" s="369"/>
      <c r="M31" s="369"/>
      <c r="N31" s="369"/>
      <c r="O31" s="369"/>
      <c r="P31" s="369"/>
      <c r="Q31" s="369"/>
      <c r="R31" s="369"/>
      <c r="S31" s="369"/>
      <c r="T31" s="643"/>
      <c r="U31" s="632"/>
      <c r="V31" s="632"/>
      <c r="W31" s="632"/>
      <c r="X31" s="632"/>
      <c r="Y31" s="632"/>
      <c r="Z31" s="632"/>
      <c r="AA31" s="633"/>
      <c r="AB31" s="363"/>
      <c r="AC31" s="376"/>
      <c r="AD31" s="376"/>
      <c r="AE31" s="376"/>
      <c r="AF31" s="376"/>
      <c r="AG31" s="376"/>
      <c r="AH31" s="376"/>
      <c r="AI31" s="377"/>
      <c r="AJ31" s="363"/>
      <c r="AK31" s="376"/>
      <c r="AL31" s="376"/>
      <c r="AM31" s="376"/>
      <c r="AN31" s="376"/>
      <c r="AO31" s="376"/>
      <c r="AP31" s="376"/>
      <c r="AQ31" s="377"/>
      <c r="AR31" s="354"/>
      <c r="AS31" s="352"/>
      <c r="AT31" s="352"/>
      <c r="AU31" s="352"/>
      <c r="AV31" s="455"/>
      <c r="AW31" s="455"/>
      <c r="AX31" s="455"/>
      <c r="AY31" s="456"/>
      <c r="AZ31" s="245"/>
      <c r="BA31" s="384"/>
      <c r="BB31" s="386"/>
      <c r="BC31" s="381"/>
      <c r="BD31" s="381"/>
      <c r="BE31" s="369"/>
      <c r="BF31" s="369"/>
      <c r="BG31" s="369"/>
      <c r="BH31" s="369"/>
      <c r="BI31" s="369"/>
      <c r="BJ31" s="501"/>
      <c r="BK31" s="369"/>
      <c r="BL31" s="369"/>
      <c r="BM31" s="369"/>
      <c r="BN31" s="369"/>
      <c r="BO31" s="369"/>
      <c r="BP31" s="369"/>
      <c r="BQ31" s="369"/>
      <c r="BR31" s="371"/>
      <c r="BS31" s="632"/>
      <c r="BT31" s="632"/>
      <c r="BU31" s="632"/>
      <c r="BV31" s="632"/>
      <c r="BW31" s="632"/>
      <c r="BX31" s="632"/>
      <c r="BY31" s="632"/>
      <c r="BZ31" s="633"/>
      <c r="CA31" s="363"/>
      <c r="CB31" s="376"/>
      <c r="CC31" s="376"/>
      <c r="CD31" s="376"/>
      <c r="CE31" s="376"/>
      <c r="CF31" s="376"/>
      <c r="CG31" s="376"/>
      <c r="CH31" s="377"/>
      <c r="CI31" s="363"/>
      <c r="CJ31" s="376"/>
      <c r="CK31" s="376"/>
      <c r="CL31" s="376"/>
      <c r="CM31" s="376"/>
      <c r="CN31" s="376"/>
      <c r="CO31" s="376"/>
      <c r="CP31" s="377"/>
      <c r="CQ31" s="354"/>
      <c r="CR31" s="352"/>
      <c r="CS31" s="352"/>
      <c r="CT31" s="352"/>
      <c r="CU31" s="455"/>
      <c r="CV31" s="455"/>
      <c r="CW31" s="455"/>
      <c r="CX31" s="456"/>
      <c r="CY31" s="2"/>
      <c r="CZ31" s="2"/>
    </row>
    <row r="32" spans="1:102" ht="18" customHeight="1">
      <c r="A32" s="12"/>
      <c r="C32" s="386" t="s">
        <v>549</v>
      </c>
      <c r="D32" s="381"/>
      <c r="E32" s="381"/>
      <c r="F32" s="369" t="s">
        <v>1078</v>
      </c>
      <c r="G32" s="369"/>
      <c r="H32" s="369"/>
      <c r="I32" s="369"/>
      <c r="J32" s="369"/>
      <c r="K32" s="256"/>
      <c r="L32" s="501" t="s">
        <v>549</v>
      </c>
      <c r="M32" s="501"/>
      <c r="N32" s="501"/>
      <c r="O32" s="369" t="str">
        <f>IF(L30="ここに","",VLOOKUP(L30,'登録ナンバー'!$A$1:$D$619,4,0))</f>
        <v>TDC</v>
      </c>
      <c r="P32" s="369"/>
      <c r="Q32" s="369"/>
      <c r="R32" s="369"/>
      <c r="S32" s="371"/>
      <c r="T32" s="632"/>
      <c r="U32" s="632"/>
      <c r="V32" s="632"/>
      <c r="W32" s="632"/>
      <c r="X32" s="632"/>
      <c r="Y32" s="632"/>
      <c r="Z32" s="632"/>
      <c r="AA32" s="633"/>
      <c r="AB32" s="363"/>
      <c r="AC32" s="376"/>
      <c r="AD32" s="376"/>
      <c r="AE32" s="376"/>
      <c r="AF32" s="376"/>
      <c r="AG32" s="376"/>
      <c r="AH32" s="376"/>
      <c r="AI32" s="377"/>
      <c r="AJ32" s="363"/>
      <c r="AK32" s="376"/>
      <c r="AL32" s="376"/>
      <c r="AM32" s="376"/>
      <c r="AN32" s="376"/>
      <c r="AO32" s="376"/>
      <c r="AP32" s="376"/>
      <c r="AQ32" s="377"/>
      <c r="AR32" s="355">
        <f>IF(OR(COUNTIF(AS30:AU42,2)=3,COUNTIF(AS30:AU42,1)=3),(AB33+AJ33)/(AB33+AJ33+AF30+AN30),"")</f>
      </c>
      <c r="AS32" s="520"/>
      <c r="AT32" s="520"/>
      <c r="AU32" s="520"/>
      <c r="AV32" s="364">
        <f>IF(AR32&lt;&gt;"",RANK(AR32,AR32:AR45),RANK(AS30,AS30:AU43))</f>
        <v>2</v>
      </c>
      <c r="AW32" s="364"/>
      <c r="AX32" s="364"/>
      <c r="AY32" s="356"/>
      <c r="AZ32" s="246"/>
      <c r="BB32" s="386" t="s">
        <v>549</v>
      </c>
      <c r="BC32" s="381"/>
      <c r="BD32" s="381"/>
      <c r="BE32" s="369" t="str">
        <f>IF(BB30="ここに","",VLOOKUP(BB30,'登録ナンバー'!$A$1:$D$619,4,0))</f>
        <v>村田八日市</v>
      </c>
      <c r="BF32" s="369"/>
      <c r="BG32" s="369"/>
      <c r="BH32" s="369"/>
      <c r="BI32" s="369"/>
      <c r="BJ32" s="256"/>
      <c r="BK32" s="501" t="s">
        <v>549</v>
      </c>
      <c r="BL32" s="501"/>
      <c r="BM32" s="501"/>
      <c r="BN32" s="369" t="str">
        <f>IF(BK30="ここに","",VLOOKUP(BK30,'登録ナンバー'!$A$1:$D$619,4,0))</f>
        <v>うさかめ</v>
      </c>
      <c r="BO32" s="369"/>
      <c r="BP32" s="369"/>
      <c r="BQ32" s="369"/>
      <c r="BR32" s="371"/>
      <c r="BS32" s="632"/>
      <c r="BT32" s="632"/>
      <c r="BU32" s="632"/>
      <c r="BV32" s="632"/>
      <c r="BW32" s="632"/>
      <c r="BX32" s="632"/>
      <c r="BY32" s="632"/>
      <c r="BZ32" s="633"/>
      <c r="CA32" s="363"/>
      <c r="CB32" s="376"/>
      <c r="CC32" s="376"/>
      <c r="CD32" s="376"/>
      <c r="CE32" s="376"/>
      <c r="CF32" s="376"/>
      <c r="CG32" s="376"/>
      <c r="CH32" s="377"/>
      <c r="CI32" s="363"/>
      <c r="CJ32" s="376"/>
      <c r="CK32" s="376"/>
      <c r="CL32" s="376"/>
      <c r="CM32" s="376"/>
      <c r="CN32" s="376"/>
      <c r="CO32" s="376"/>
      <c r="CP32" s="377"/>
      <c r="CQ32" s="355">
        <f>IF(OR(COUNTIF(CR30:CT42,2)=3,COUNTIF(CR30:CT42,1)=3),(CA33+CI33)/(CA33+CI33+CE30+CM30),"")</f>
      </c>
      <c r="CR32" s="520"/>
      <c r="CS32" s="520"/>
      <c r="CT32" s="520"/>
      <c r="CU32" s="364">
        <f>IF(CQ32&lt;&gt;"",RANK(CQ32,CQ32:CQ45),RANK(CR30,CR30:CT43))</f>
        <v>2</v>
      </c>
      <c r="CV32" s="364"/>
      <c r="CW32" s="364"/>
      <c r="CX32" s="356"/>
    </row>
    <row r="33" spans="1:102" ht="7.5" customHeight="1" hidden="1">
      <c r="A33" s="12"/>
      <c r="C33" s="378"/>
      <c r="D33" s="379"/>
      <c r="E33" s="379"/>
      <c r="F33" s="256"/>
      <c r="G33" s="256"/>
      <c r="H33" s="256"/>
      <c r="I33" s="256"/>
      <c r="J33" s="259"/>
      <c r="K33" s="256"/>
      <c r="L33" s="507"/>
      <c r="M33" s="507"/>
      <c r="N33" s="507"/>
      <c r="O33" s="256"/>
      <c r="P33" s="256"/>
      <c r="Q33" s="256"/>
      <c r="R33" s="262"/>
      <c r="S33" s="289"/>
      <c r="T33" s="634"/>
      <c r="U33" s="634"/>
      <c r="V33" s="634"/>
      <c r="W33" s="634"/>
      <c r="X33" s="634"/>
      <c r="Y33" s="634"/>
      <c r="Z33" s="634"/>
      <c r="AA33" s="635"/>
      <c r="AB33" s="278" t="str">
        <f>IF(AB30="⑦","7",IF(AB30="⑥","6",AB30))</f>
        <v>6</v>
      </c>
      <c r="AC33" s="275"/>
      <c r="AD33" s="275"/>
      <c r="AE33" s="275"/>
      <c r="AF33" s="275"/>
      <c r="AG33" s="275"/>
      <c r="AH33" s="275"/>
      <c r="AI33" s="275"/>
      <c r="AJ33" s="278">
        <f>IF(AJ30="⑦","7",IF(AJ30="⑥","6",AJ30))</f>
        <v>2</v>
      </c>
      <c r="AK33" s="275"/>
      <c r="AL33" s="275"/>
      <c r="AM33" s="275"/>
      <c r="AN33" s="275"/>
      <c r="AO33" s="275"/>
      <c r="AP33" s="275"/>
      <c r="AQ33" s="279"/>
      <c r="AR33" s="348"/>
      <c r="AS33" s="568"/>
      <c r="AT33" s="568"/>
      <c r="AU33" s="568"/>
      <c r="AV33" s="357"/>
      <c r="AW33" s="357"/>
      <c r="AX33" s="357"/>
      <c r="AY33" s="358"/>
      <c r="AZ33" s="246"/>
      <c r="BB33" s="378"/>
      <c r="BC33" s="379"/>
      <c r="BD33" s="379"/>
      <c r="BE33" s="256"/>
      <c r="BF33" s="256"/>
      <c r="BG33" s="256"/>
      <c r="BH33" s="256"/>
      <c r="BI33" s="259"/>
      <c r="BJ33" s="256"/>
      <c r="BK33" s="507"/>
      <c r="BL33" s="507"/>
      <c r="BM33" s="507"/>
      <c r="BN33" s="256"/>
      <c r="BO33" s="256"/>
      <c r="BP33" s="256"/>
      <c r="BQ33" s="262"/>
      <c r="BR33" s="289"/>
      <c r="BS33" s="634"/>
      <c r="BT33" s="634"/>
      <c r="BU33" s="634"/>
      <c r="BV33" s="634"/>
      <c r="BW33" s="634"/>
      <c r="BX33" s="634"/>
      <c r="BY33" s="634"/>
      <c r="BZ33" s="635"/>
      <c r="CA33" s="278" t="str">
        <f>IF(CA30="⑦","7",IF(CA30="⑥","6",CA30))</f>
        <v>6</v>
      </c>
      <c r="CB33" s="275"/>
      <c r="CC33" s="275"/>
      <c r="CD33" s="275"/>
      <c r="CE33" s="275"/>
      <c r="CF33" s="275"/>
      <c r="CG33" s="275"/>
      <c r="CH33" s="275"/>
      <c r="CI33" s="278">
        <f>IF(CI30="⑦","7",IF(CI30="⑥","6",CI30))</f>
        <v>4</v>
      </c>
      <c r="CJ33" s="275"/>
      <c r="CK33" s="275"/>
      <c r="CL33" s="275"/>
      <c r="CM33" s="275"/>
      <c r="CN33" s="275"/>
      <c r="CO33" s="275"/>
      <c r="CP33" s="279"/>
      <c r="CQ33" s="348"/>
      <c r="CR33" s="568"/>
      <c r="CS33" s="568"/>
      <c r="CT33" s="568"/>
      <c r="CU33" s="357"/>
      <c r="CV33" s="357"/>
      <c r="CW33" s="357"/>
      <c r="CX33" s="358"/>
    </row>
    <row r="34" spans="1:102" ht="7.5" customHeight="1">
      <c r="A34" s="12"/>
      <c r="B34" s="500">
        <f>AV36</f>
        <v>3</v>
      </c>
      <c r="C34" s="372" t="s">
        <v>940</v>
      </c>
      <c r="D34" s="365"/>
      <c r="E34" s="365"/>
      <c r="F34" s="365" t="s">
        <v>1496</v>
      </c>
      <c r="G34" s="365"/>
      <c r="H34" s="365"/>
      <c r="I34" s="365"/>
      <c r="J34" s="365"/>
      <c r="K34" s="502" t="s">
        <v>547</v>
      </c>
      <c r="L34" s="365" t="s">
        <v>1497</v>
      </c>
      <c r="M34" s="365"/>
      <c r="N34" s="365"/>
      <c r="O34" s="365" t="str">
        <f>IF(L34="ここに","",VLOOKUP(L34,'登録ナンバー'!$A$1:$C$619,2,0))</f>
        <v>杉山</v>
      </c>
      <c r="P34" s="365"/>
      <c r="Q34" s="365"/>
      <c r="R34" s="365"/>
      <c r="S34" s="503"/>
      <c r="T34" s="468">
        <f>IF(AB30="","",IF(AND(AF30=6,AB30&lt;&gt;"⑦"),"⑥",IF(AF30=7,"⑦",AF30)))</f>
        <v>4</v>
      </c>
      <c r="U34" s="468"/>
      <c r="V34" s="468"/>
      <c r="W34" s="468" t="s">
        <v>548</v>
      </c>
      <c r="X34" s="468">
        <f>IF(AB30="","",IF(AB30="⑥",6,IF(AB30="⑦",7,AB30)))</f>
        <v>6</v>
      </c>
      <c r="Y34" s="468"/>
      <c r="Z34" s="468"/>
      <c r="AA34" s="469"/>
      <c r="AB34" s="522"/>
      <c r="AC34" s="523"/>
      <c r="AD34" s="523"/>
      <c r="AE34" s="523"/>
      <c r="AF34" s="523"/>
      <c r="AG34" s="523"/>
      <c r="AH34" s="523"/>
      <c r="AI34" s="523"/>
      <c r="AJ34" s="463">
        <v>3</v>
      </c>
      <c r="AK34" s="464"/>
      <c r="AL34" s="464"/>
      <c r="AM34" s="464" t="s">
        <v>548</v>
      </c>
      <c r="AN34" s="464">
        <v>6</v>
      </c>
      <c r="AO34" s="464"/>
      <c r="AP34" s="464"/>
      <c r="AQ34" s="531"/>
      <c r="AR34" s="477">
        <f>IF(COUNTIF(AS30:AU40,1)=2,"直接対決","")</f>
      </c>
      <c r="AS34" s="482">
        <f>COUNTIF(T34:AQ35,"⑥")+COUNTIF(T34:AQ35,"⑦")</f>
        <v>0</v>
      </c>
      <c r="AT34" s="482"/>
      <c r="AU34" s="482"/>
      <c r="AV34" s="443">
        <f>IF(AB30="","",2-AS34)</f>
        <v>2</v>
      </c>
      <c r="AW34" s="443"/>
      <c r="AX34" s="443"/>
      <c r="AY34" s="444"/>
      <c r="AZ34" s="245"/>
      <c r="BA34" s="500">
        <f>CU36</f>
        <v>3</v>
      </c>
      <c r="BB34" s="372" t="s">
        <v>1481</v>
      </c>
      <c r="BC34" s="365"/>
      <c r="BD34" s="365"/>
      <c r="BE34" s="365" t="str">
        <f>IF(BB34="ここに","",VLOOKUP(BB34,'登録ナンバー'!$A$1:$C$619,2,0))</f>
        <v>東山</v>
      </c>
      <c r="BF34" s="365"/>
      <c r="BG34" s="365"/>
      <c r="BH34" s="365"/>
      <c r="BI34" s="365"/>
      <c r="BJ34" s="502" t="s">
        <v>547</v>
      </c>
      <c r="BK34" s="365" t="s">
        <v>1485</v>
      </c>
      <c r="BL34" s="365"/>
      <c r="BM34" s="365"/>
      <c r="BN34" s="365" t="s">
        <v>1486</v>
      </c>
      <c r="BO34" s="365"/>
      <c r="BP34" s="365"/>
      <c r="BQ34" s="365"/>
      <c r="BR34" s="503"/>
      <c r="BS34" s="468">
        <f>IF(CA30="","",IF(AND(CE30=6,CA30&lt;&gt;"⑦"),"⑥",IF(CE30=7,"⑦",CE30)))</f>
        <v>2</v>
      </c>
      <c r="BT34" s="468"/>
      <c r="BU34" s="468"/>
      <c r="BV34" s="468" t="s">
        <v>548</v>
      </c>
      <c r="BW34" s="468">
        <f>IF(CA30="","",IF(CA30="⑥",6,IF(CA30="⑦",7,CA30)))</f>
        <v>6</v>
      </c>
      <c r="BX34" s="468"/>
      <c r="BY34" s="468"/>
      <c r="BZ34" s="469"/>
      <c r="CA34" s="522"/>
      <c r="CB34" s="523"/>
      <c r="CC34" s="523"/>
      <c r="CD34" s="523"/>
      <c r="CE34" s="523"/>
      <c r="CF34" s="523"/>
      <c r="CG34" s="523"/>
      <c r="CH34" s="523"/>
      <c r="CI34" s="463">
        <v>2</v>
      </c>
      <c r="CJ34" s="464"/>
      <c r="CK34" s="464"/>
      <c r="CL34" s="464" t="s">
        <v>548</v>
      </c>
      <c r="CM34" s="464">
        <v>6</v>
      </c>
      <c r="CN34" s="464"/>
      <c r="CO34" s="464"/>
      <c r="CP34" s="531"/>
      <c r="CQ34" s="477">
        <f>IF(COUNTIF(CR30:CT40,1)=2,"直接対決","")</f>
      </c>
      <c r="CR34" s="482">
        <f>COUNTIF(BS34:CP35,"⑥")+COUNTIF(BS34:CP35,"⑦")</f>
        <v>0</v>
      </c>
      <c r="CS34" s="482"/>
      <c r="CT34" s="482"/>
      <c r="CU34" s="443">
        <f>IF(CA30="","",2-CR34)</f>
        <v>2</v>
      </c>
      <c r="CV34" s="443"/>
      <c r="CW34" s="443"/>
      <c r="CX34" s="444"/>
    </row>
    <row r="35" spans="1:102" ht="7.5" customHeight="1">
      <c r="A35" s="12"/>
      <c r="B35" s="500"/>
      <c r="C35" s="386"/>
      <c r="D35" s="381"/>
      <c r="E35" s="381"/>
      <c r="F35" s="381"/>
      <c r="G35" s="381"/>
      <c r="H35" s="381"/>
      <c r="I35" s="381"/>
      <c r="J35" s="381"/>
      <c r="K35" s="502"/>
      <c r="L35" s="381"/>
      <c r="M35" s="381"/>
      <c r="N35" s="381"/>
      <c r="O35" s="381"/>
      <c r="P35" s="381"/>
      <c r="Q35" s="381"/>
      <c r="R35" s="381"/>
      <c r="S35" s="504"/>
      <c r="T35" s="409"/>
      <c r="U35" s="409"/>
      <c r="V35" s="409"/>
      <c r="W35" s="409"/>
      <c r="X35" s="409"/>
      <c r="Y35" s="409"/>
      <c r="Z35" s="409"/>
      <c r="AA35" s="410"/>
      <c r="AB35" s="525"/>
      <c r="AC35" s="526"/>
      <c r="AD35" s="526"/>
      <c r="AE35" s="526"/>
      <c r="AF35" s="526"/>
      <c r="AG35" s="526"/>
      <c r="AH35" s="526"/>
      <c r="AI35" s="526"/>
      <c r="AJ35" s="465"/>
      <c r="AK35" s="466"/>
      <c r="AL35" s="466"/>
      <c r="AM35" s="466"/>
      <c r="AN35" s="466"/>
      <c r="AO35" s="466"/>
      <c r="AP35" s="466"/>
      <c r="AQ35" s="532"/>
      <c r="AR35" s="478"/>
      <c r="AS35" s="483"/>
      <c r="AT35" s="483"/>
      <c r="AU35" s="483"/>
      <c r="AV35" s="445"/>
      <c r="AW35" s="445"/>
      <c r="AX35" s="445"/>
      <c r="AY35" s="446"/>
      <c r="AZ35" s="245"/>
      <c r="BA35" s="384"/>
      <c r="BB35" s="386"/>
      <c r="BC35" s="381"/>
      <c r="BD35" s="381"/>
      <c r="BE35" s="381"/>
      <c r="BF35" s="381"/>
      <c r="BG35" s="381"/>
      <c r="BH35" s="381"/>
      <c r="BI35" s="381"/>
      <c r="BJ35" s="502"/>
      <c r="BK35" s="381"/>
      <c r="BL35" s="381"/>
      <c r="BM35" s="381"/>
      <c r="BN35" s="381"/>
      <c r="BO35" s="381"/>
      <c r="BP35" s="381"/>
      <c r="BQ35" s="381"/>
      <c r="BR35" s="504"/>
      <c r="BS35" s="409"/>
      <c r="BT35" s="409"/>
      <c r="BU35" s="409"/>
      <c r="BV35" s="409"/>
      <c r="BW35" s="409"/>
      <c r="BX35" s="409"/>
      <c r="BY35" s="409"/>
      <c r="BZ35" s="410"/>
      <c r="CA35" s="525"/>
      <c r="CB35" s="526"/>
      <c r="CC35" s="526"/>
      <c r="CD35" s="526"/>
      <c r="CE35" s="526"/>
      <c r="CF35" s="526"/>
      <c r="CG35" s="526"/>
      <c r="CH35" s="526"/>
      <c r="CI35" s="465"/>
      <c r="CJ35" s="466"/>
      <c r="CK35" s="466"/>
      <c r="CL35" s="466"/>
      <c r="CM35" s="466"/>
      <c r="CN35" s="466"/>
      <c r="CO35" s="466"/>
      <c r="CP35" s="532"/>
      <c r="CQ35" s="478"/>
      <c r="CR35" s="483"/>
      <c r="CS35" s="483"/>
      <c r="CT35" s="483"/>
      <c r="CU35" s="445"/>
      <c r="CV35" s="445"/>
      <c r="CW35" s="445"/>
      <c r="CX35" s="446"/>
    </row>
    <row r="36" spans="1:102" ht="14.25" customHeight="1">
      <c r="A36" s="12"/>
      <c r="B36" s="12"/>
      <c r="C36" s="386" t="s">
        <v>549</v>
      </c>
      <c r="D36" s="381"/>
      <c r="E36" s="381"/>
      <c r="F36" s="381" t="s">
        <v>1078</v>
      </c>
      <c r="G36" s="381"/>
      <c r="H36" s="381"/>
      <c r="I36" s="381"/>
      <c r="J36" s="381"/>
      <c r="K36" s="77"/>
      <c r="L36" s="502" t="s">
        <v>549</v>
      </c>
      <c r="M36" s="502"/>
      <c r="N36" s="502"/>
      <c r="O36" s="381" t="str">
        <f>IF(L34="ここに","",VLOOKUP(L34,'登録ナンバー'!$A$1:$D$619,4,0))</f>
        <v>村田八日市</v>
      </c>
      <c r="P36" s="381"/>
      <c r="Q36" s="381"/>
      <c r="R36" s="381"/>
      <c r="S36" s="504"/>
      <c r="T36" s="409"/>
      <c r="U36" s="409"/>
      <c r="V36" s="409"/>
      <c r="W36" s="409"/>
      <c r="X36" s="409"/>
      <c r="Y36" s="409"/>
      <c r="Z36" s="409"/>
      <c r="AA36" s="410"/>
      <c r="AB36" s="525"/>
      <c r="AC36" s="526"/>
      <c r="AD36" s="526"/>
      <c r="AE36" s="526"/>
      <c r="AF36" s="526"/>
      <c r="AG36" s="526"/>
      <c r="AH36" s="526"/>
      <c r="AI36" s="526"/>
      <c r="AJ36" s="465"/>
      <c r="AK36" s="466"/>
      <c r="AL36" s="466"/>
      <c r="AM36" s="466"/>
      <c r="AN36" s="484"/>
      <c r="AO36" s="484"/>
      <c r="AP36" s="484"/>
      <c r="AQ36" s="533"/>
      <c r="AR36" s="479">
        <f>IF(OR(COUNTIF(AS30:AU42,2)=3,COUNTIF(AS30:AU42,1)=3),(T37+AJ37)/(T37+AJ37+X34+AN34),"")</f>
      </c>
      <c r="AS36" s="409"/>
      <c r="AT36" s="409"/>
      <c r="AU36" s="409"/>
      <c r="AV36" s="459">
        <f>IF(AR36&lt;&gt;"",RANK(AR36,AR32:AR45),RANK(AS34,AS30:AU43))</f>
        <v>3</v>
      </c>
      <c r="AW36" s="459"/>
      <c r="AX36" s="459"/>
      <c r="AY36" s="460"/>
      <c r="AZ36" s="246"/>
      <c r="BA36" s="12"/>
      <c r="BB36" s="386" t="s">
        <v>549</v>
      </c>
      <c r="BC36" s="381"/>
      <c r="BD36" s="381"/>
      <c r="BE36" s="381" t="str">
        <f>IF(BB34="ここに","",VLOOKUP(BB34,'登録ナンバー'!$A$1:$D$619,4,0))</f>
        <v>TDC</v>
      </c>
      <c r="BF36" s="381"/>
      <c r="BG36" s="381"/>
      <c r="BH36" s="381"/>
      <c r="BI36" s="381"/>
      <c r="BJ36" s="77"/>
      <c r="BK36" s="502" t="s">
        <v>549</v>
      </c>
      <c r="BL36" s="502"/>
      <c r="BM36" s="502"/>
      <c r="BN36" s="381" t="s">
        <v>1078</v>
      </c>
      <c r="BO36" s="381"/>
      <c r="BP36" s="381"/>
      <c r="BQ36" s="381"/>
      <c r="BR36" s="504"/>
      <c r="BS36" s="409"/>
      <c r="BT36" s="409"/>
      <c r="BU36" s="409"/>
      <c r="BV36" s="409"/>
      <c r="BW36" s="409"/>
      <c r="BX36" s="409"/>
      <c r="BY36" s="409"/>
      <c r="BZ36" s="410"/>
      <c r="CA36" s="525"/>
      <c r="CB36" s="526"/>
      <c r="CC36" s="526"/>
      <c r="CD36" s="526"/>
      <c r="CE36" s="526"/>
      <c r="CF36" s="526"/>
      <c r="CG36" s="526"/>
      <c r="CH36" s="526"/>
      <c r="CI36" s="465"/>
      <c r="CJ36" s="466"/>
      <c r="CK36" s="466"/>
      <c r="CL36" s="466"/>
      <c r="CM36" s="484"/>
      <c r="CN36" s="484"/>
      <c r="CO36" s="484"/>
      <c r="CP36" s="533"/>
      <c r="CQ36" s="479">
        <f>IF(OR(COUNTIF(CR30:CT42,2)=3,COUNTIF(CR30:CT42,1)=3),(BS37+CI37)/(BS37+CI37+BW34+CM34),"")</f>
      </c>
      <c r="CR36" s="409"/>
      <c r="CS36" s="409"/>
      <c r="CT36" s="409"/>
      <c r="CU36" s="459">
        <f>IF(CQ36&lt;&gt;"",RANK(CQ36,CQ32:CQ45),RANK(CR34,CR30:CT43))</f>
        <v>3</v>
      </c>
      <c r="CV36" s="459"/>
      <c r="CW36" s="459"/>
      <c r="CX36" s="460"/>
    </row>
    <row r="37" spans="1:102" ht="7.5" customHeight="1" hidden="1">
      <c r="A37" s="12"/>
      <c r="B37" s="12"/>
      <c r="C37" s="378"/>
      <c r="D37" s="379"/>
      <c r="E37" s="379"/>
      <c r="F37" s="77"/>
      <c r="G37" s="77"/>
      <c r="H37" s="77"/>
      <c r="I37" s="77"/>
      <c r="J37" s="91"/>
      <c r="K37" s="77"/>
      <c r="L37" s="379"/>
      <c r="M37" s="379"/>
      <c r="N37" s="379"/>
      <c r="O37" s="78"/>
      <c r="P37" s="78"/>
      <c r="Q37" s="78"/>
      <c r="R37" s="81"/>
      <c r="S37" s="103"/>
      <c r="T37" s="28">
        <f>IF(T34="⑦","7",IF(T34="⑥","6",T34))</f>
        <v>4</v>
      </c>
      <c r="U37" s="9"/>
      <c r="V37" s="9"/>
      <c r="W37" s="9"/>
      <c r="X37" s="9"/>
      <c r="Y37" s="9"/>
      <c r="Z37" s="9"/>
      <c r="AA37" s="32"/>
      <c r="AB37" s="528"/>
      <c r="AC37" s="529"/>
      <c r="AD37" s="529"/>
      <c r="AE37" s="529"/>
      <c r="AF37" s="529"/>
      <c r="AG37" s="529"/>
      <c r="AH37" s="529"/>
      <c r="AI37" s="529"/>
      <c r="AJ37" s="27">
        <f>IF(AJ34="⑦","7",IF(AJ34="⑥","6",AJ34))</f>
        <v>3</v>
      </c>
      <c r="AK37" s="28"/>
      <c r="AL37" s="28"/>
      <c r="AM37" s="28"/>
      <c r="AN37" s="28"/>
      <c r="AO37" s="28"/>
      <c r="AP37" s="28"/>
      <c r="AQ37" s="29"/>
      <c r="AR37" s="480"/>
      <c r="AS37" s="412"/>
      <c r="AT37" s="412"/>
      <c r="AU37" s="412"/>
      <c r="AV37" s="461"/>
      <c r="AW37" s="461"/>
      <c r="AX37" s="461"/>
      <c r="AY37" s="462"/>
      <c r="AZ37" s="246"/>
      <c r="BA37" s="12"/>
      <c r="BB37" s="378"/>
      <c r="BC37" s="379"/>
      <c r="BD37" s="379"/>
      <c r="BE37" s="77"/>
      <c r="BF37" s="77"/>
      <c r="BG37" s="77"/>
      <c r="BH37" s="77"/>
      <c r="BI37" s="91"/>
      <c r="BJ37" s="77"/>
      <c r="BK37" s="379"/>
      <c r="BL37" s="379"/>
      <c r="BM37" s="379"/>
      <c r="BN37" s="78"/>
      <c r="BO37" s="78"/>
      <c r="BP37" s="78"/>
      <c r="BQ37" s="81"/>
      <c r="BR37" s="103"/>
      <c r="BS37" s="28">
        <f>IF(BS34="⑦","7",IF(BS34="⑥","6",BS34))</f>
        <v>2</v>
      </c>
      <c r="BT37" s="9"/>
      <c r="BU37" s="9"/>
      <c r="BV37" s="9"/>
      <c r="BW37" s="9"/>
      <c r="BX37" s="9"/>
      <c r="BY37" s="9"/>
      <c r="BZ37" s="32"/>
      <c r="CA37" s="528"/>
      <c r="CB37" s="529"/>
      <c r="CC37" s="529"/>
      <c r="CD37" s="529"/>
      <c r="CE37" s="529"/>
      <c r="CF37" s="529"/>
      <c r="CG37" s="529"/>
      <c r="CH37" s="529"/>
      <c r="CI37" s="27">
        <f>IF(CI34="⑦","7",IF(CI34="⑥","6",CI34))</f>
        <v>2</v>
      </c>
      <c r="CJ37" s="28"/>
      <c r="CK37" s="28"/>
      <c r="CL37" s="28"/>
      <c r="CM37" s="28"/>
      <c r="CN37" s="28"/>
      <c r="CO37" s="28"/>
      <c r="CP37" s="29"/>
      <c r="CQ37" s="480"/>
      <c r="CR37" s="412"/>
      <c r="CS37" s="412"/>
      <c r="CT37" s="412"/>
      <c r="CU37" s="461"/>
      <c r="CV37" s="461"/>
      <c r="CW37" s="461"/>
      <c r="CX37" s="462"/>
    </row>
    <row r="38" spans="1:102" ht="7.5" customHeight="1">
      <c r="A38" s="12"/>
      <c r="B38" s="500">
        <f>AV40</f>
        <v>1</v>
      </c>
      <c r="C38" s="372" t="s">
        <v>1465</v>
      </c>
      <c r="D38" s="365"/>
      <c r="E38" s="365"/>
      <c r="F38" s="510" t="str">
        <f>IF(C38="ここに","",VLOOKUP(C38,'登録ナンバー'!$A$1:$C$619,2,0))</f>
        <v>油利</v>
      </c>
      <c r="G38" s="510"/>
      <c r="H38" s="510"/>
      <c r="I38" s="510"/>
      <c r="J38" s="510"/>
      <c r="K38" s="366" t="s">
        <v>547</v>
      </c>
      <c r="L38" s="510" t="s">
        <v>1466</v>
      </c>
      <c r="M38" s="510"/>
      <c r="N38" s="510"/>
      <c r="O38" s="510" t="str">
        <f>IF(L38="ここに","",VLOOKUP(L38,'登録ナンバー'!$A$1:$C$619,2,0))</f>
        <v>吉岡</v>
      </c>
      <c r="P38" s="510"/>
      <c r="Q38" s="510"/>
      <c r="R38" s="510"/>
      <c r="S38" s="511"/>
      <c r="T38" s="605" t="str">
        <f>IF(AN30="","",IF(AND(AN30=6,AJ30&lt;&gt;"⑦"),"⑥",IF(AN30=7,"⑦",AN30)))</f>
        <v>⑥</v>
      </c>
      <c r="U38" s="605"/>
      <c r="V38" s="605"/>
      <c r="W38" s="605" t="s">
        <v>548</v>
      </c>
      <c r="X38" s="605">
        <f>IF(AN30="","",IF(AJ30="⑥",6,IF(AJ30="⑦",7,AJ30)))</f>
        <v>2</v>
      </c>
      <c r="Y38" s="605"/>
      <c r="Z38" s="605"/>
      <c r="AA38" s="606"/>
      <c r="AB38" s="610" t="str">
        <f>IF(AN34="","",IF(AND(AN34=6,AJ34&lt;&gt;"⑦"),"⑥",IF(AN34=7,"⑦",AN34)))</f>
        <v>⑥</v>
      </c>
      <c r="AC38" s="605"/>
      <c r="AD38" s="605"/>
      <c r="AE38" s="605" t="s">
        <v>548</v>
      </c>
      <c r="AF38" s="605">
        <f>IF(AN34="","",IF(AJ34="⑥",6,IF(AJ34="⑦",7,AJ34)))</f>
        <v>3</v>
      </c>
      <c r="AG38" s="605"/>
      <c r="AH38" s="605"/>
      <c r="AI38" s="606"/>
      <c r="AJ38" s="616"/>
      <c r="AK38" s="617"/>
      <c r="AL38" s="617"/>
      <c r="AM38" s="617"/>
      <c r="AN38" s="617"/>
      <c r="AO38" s="617"/>
      <c r="AP38" s="618"/>
      <c r="AQ38" s="619"/>
      <c r="AR38" s="418">
        <f>IF(COUNTIF(AS30:AU40,1)=2,"直接対決","")</f>
      </c>
      <c r="AS38" s="404">
        <f>COUNTIF(T38:AQ39,"⑥")+COUNTIF(T38:AQ39,"⑦")</f>
        <v>2</v>
      </c>
      <c r="AT38" s="404"/>
      <c r="AU38" s="404"/>
      <c r="AV38" s="428">
        <f>IF(AB30="","",2-AS38)</f>
        <v>0</v>
      </c>
      <c r="AW38" s="428"/>
      <c r="AX38" s="428"/>
      <c r="AY38" s="429"/>
      <c r="AZ38" s="245"/>
      <c r="BA38" s="500">
        <f>CU40</f>
        <v>1</v>
      </c>
      <c r="BB38" s="372" t="s">
        <v>1469</v>
      </c>
      <c r="BC38" s="365"/>
      <c r="BD38" s="365"/>
      <c r="BE38" s="510" t="str">
        <f>IF(BB38="ここに","",VLOOKUP(BB38,'登録ナンバー'!$A$1:$C$619,2,0))</f>
        <v>川合</v>
      </c>
      <c r="BF38" s="510"/>
      <c r="BG38" s="510"/>
      <c r="BH38" s="510"/>
      <c r="BI38" s="510"/>
      <c r="BJ38" s="366" t="s">
        <v>547</v>
      </c>
      <c r="BK38" s="510" t="s">
        <v>1525</v>
      </c>
      <c r="BL38" s="510"/>
      <c r="BM38" s="510"/>
      <c r="BN38" s="510" t="str">
        <f>IF(BK38="ここに","",VLOOKUP(BK38,'登録ナンバー'!$A$1:$C$619,2,0))</f>
        <v>大野</v>
      </c>
      <c r="BO38" s="510"/>
      <c r="BP38" s="510"/>
      <c r="BQ38" s="510"/>
      <c r="BR38" s="511"/>
      <c r="BS38" s="605" t="str">
        <f>IF(CM30="","",IF(AND(CM30=6,CI30&lt;&gt;"⑦"),"⑥",IF(CM30=7,"⑦",CM30)))</f>
        <v>⑥</v>
      </c>
      <c r="BT38" s="605"/>
      <c r="BU38" s="605"/>
      <c r="BV38" s="605" t="s">
        <v>548</v>
      </c>
      <c r="BW38" s="605">
        <f>IF(CM30="","",IF(CI30="⑥",6,IF(CI30="⑦",7,CI30)))</f>
        <v>4</v>
      </c>
      <c r="BX38" s="605"/>
      <c r="BY38" s="605"/>
      <c r="BZ38" s="606"/>
      <c r="CA38" s="610" t="str">
        <f>IF(CM34="","",IF(AND(CM34=6,CI34&lt;&gt;"⑦"),"⑥",IF(CM34=7,"⑦",CM34)))</f>
        <v>⑥</v>
      </c>
      <c r="CB38" s="605"/>
      <c r="CC38" s="605"/>
      <c r="CD38" s="605" t="s">
        <v>548</v>
      </c>
      <c r="CE38" s="605">
        <f>IF(CM34="","",IF(CI34="⑥",6,IF(CI34="⑦",7,CI34)))</f>
        <v>2</v>
      </c>
      <c r="CF38" s="605"/>
      <c r="CG38" s="605"/>
      <c r="CH38" s="606"/>
      <c r="CI38" s="616"/>
      <c r="CJ38" s="617"/>
      <c r="CK38" s="617"/>
      <c r="CL38" s="617"/>
      <c r="CM38" s="617"/>
      <c r="CN38" s="617"/>
      <c r="CO38" s="618"/>
      <c r="CP38" s="619"/>
      <c r="CQ38" s="418">
        <f>IF(COUNTIF(CR30:CT40,1)=2,"直接対決","")</f>
      </c>
      <c r="CR38" s="404">
        <f>COUNTIF(BS38:CP39,"⑥")+COUNTIF(BS38:CP39,"⑦")</f>
        <v>2</v>
      </c>
      <c r="CS38" s="404"/>
      <c r="CT38" s="404"/>
      <c r="CU38" s="428">
        <f>IF(CA30="","",2-CR38)</f>
        <v>0</v>
      </c>
      <c r="CV38" s="428"/>
      <c r="CW38" s="428"/>
      <c r="CX38" s="429"/>
    </row>
    <row r="39" spans="1:102" ht="7.5" customHeight="1">
      <c r="A39" s="12"/>
      <c r="B39" s="384"/>
      <c r="C39" s="386"/>
      <c r="D39" s="381"/>
      <c r="E39" s="381"/>
      <c r="F39" s="508"/>
      <c r="G39" s="508"/>
      <c r="H39" s="508"/>
      <c r="I39" s="508"/>
      <c r="J39" s="508"/>
      <c r="K39" s="366"/>
      <c r="L39" s="508"/>
      <c r="M39" s="508"/>
      <c r="N39" s="508"/>
      <c r="O39" s="508"/>
      <c r="P39" s="508"/>
      <c r="Q39" s="508"/>
      <c r="R39" s="508"/>
      <c r="S39" s="509"/>
      <c r="T39" s="550"/>
      <c r="U39" s="550"/>
      <c r="V39" s="550"/>
      <c r="W39" s="550"/>
      <c r="X39" s="550"/>
      <c r="Y39" s="550"/>
      <c r="Z39" s="550"/>
      <c r="AA39" s="607"/>
      <c r="AB39" s="611"/>
      <c r="AC39" s="550"/>
      <c r="AD39" s="550"/>
      <c r="AE39" s="550"/>
      <c r="AF39" s="550"/>
      <c r="AG39" s="550"/>
      <c r="AH39" s="550"/>
      <c r="AI39" s="607"/>
      <c r="AJ39" s="620"/>
      <c r="AK39" s="618"/>
      <c r="AL39" s="618"/>
      <c r="AM39" s="618"/>
      <c r="AN39" s="618"/>
      <c r="AO39" s="618"/>
      <c r="AP39" s="618"/>
      <c r="AQ39" s="619"/>
      <c r="AR39" s="419"/>
      <c r="AS39" s="405"/>
      <c r="AT39" s="405"/>
      <c r="AU39" s="405"/>
      <c r="AV39" s="430"/>
      <c r="AW39" s="430"/>
      <c r="AX39" s="430"/>
      <c r="AY39" s="431"/>
      <c r="AZ39" s="245"/>
      <c r="BA39" s="384"/>
      <c r="BB39" s="386"/>
      <c r="BC39" s="381"/>
      <c r="BD39" s="381"/>
      <c r="BE39" s="508"/>
      <c r="BF39" s="508"/>
      <c r="BG39" s="508"/>
      <c r="BH39" s="508"/>
      <c r="BI39" s="508"/>
      <c r="BJ39" s="366"/>
      <c r="BK39" s="508"/>
      <c r="BL39" s="508"/>
      <c r="BM39" s="508"/>
      <c r="BN39" s="508"/>
      <c r="BO39" s="508"/>
      <c r="BP39" s="508"/>
      <c r="BQ39" s="508"/>
      <c r="BR39" s="509"/>
      <c r="BS39" s="550"/>
      <c r="BT39" s="550"/>
      <c r="BU39" s="550"/>
      <c r="BV39" s="550"/>
      <c r="BW39" s="550"/>
      <c r="BX39" s="550"/>
      <c r="BY39" s="550"/>
      <c r="BZ39" s="607"/>
      <c r="CA39" s="611"/>
      <c r="CB39" s="550"/>
      <c r="CC39" s="550"/>
      <c r="CD39" s="550"/>
      <c r="CE39" s="550"/>
      <c r="CF39" s="550"/>
      <c r="CG39" s="550"/>
      <c r="CH39" s="607"/>
      <c r="CI39" s="620"/>
      <c r="CJ39" s="618"/>
      <c r="CK39" s="618"/>
      <c r="CL39" s="618"/>
      <c r="CM39" s="618"/>
      <c r="CN39" s="618"/>
      <c r="CO39" s="618"/>
      <c r="CP39" s="619"/>
      <c r="CQ39" s="419"/>
      <c r="CR39" s="405"/>
      <c r="CS39" s="405"/>
      <c r="CT39" s="405"/>
      <c r="CU39" s="430"/>
      <c r="CV39" s="430"/>
      <c r="CW39" s="430"/>
      <c r="CX39" s="431"/>
    </row>
    <row r="40" spans="1:102" ht="15" customHeight="1" thickBot="1">
      <c r="A40" s="12"/>
      <c r="B40" s="12"/>
      <c r="C40" s="386" t="s">
        <v>549</v>
      </c>
      <c r="D40" s="381"/>
      <c r="E40" s="381"/>
      <c r="F40" s="508" t="str">
        <f>IF(C38="ここに","",VLOOKUP(C38,'登録ナンバー'!$A$1:$D$619,4,0))</f>
        <v>フレンズ</v>
      </c>
      <c r="G40" s="508"/>
      <c r="H40" s="508"/>
      <c r="I40" s="508"/>
      <c r="J40" s="508"/>
      <c r="K40" s="78"/>
      <c r="L40" s="366" t="s">
        <v>549</v>
      </c>
      <c r="M40" s="366"/>
      <c r="N40" s="366"/>
      <c r="O40" s="508" t="str">
        <f>IF(L38="ここに","",VLOOKUP(L38,'登録ナンバー'!$A$1:$D$619,4,0))</f>
        <v>フレンズ</v>
      </c>
      <c r="P40" s="508"/>
      <c r="Q40" s="508"/>
      <c r="R40" s="508"/>
      <c r="S40" s="509"/>
      <c r="T40" s="550"/>
      <c r="U40" s="550"/>
      <c r="V40" s="550"/>
      <c r="W40" s="550"/>
      <c r="X40" s="608"/>
      <c r="Y40" s="608"/>
      <c r="Z40" s="608"/>
      <c r="AA40" s="609"/>
      <c r="AB40" s="611"/>
      <c r="AC40" s="550"/>
      <c r="AD40" s="550"/>
      <c r="AE40" s="550"/>
      <c r="AF40" s="550"/>
      <c r="AG40" s="550"/>
      <c r="AH40" s="550"/>
      <c r="AI40" s="607"/>
      <c r="AJ40" s="620"/>
      <c r="AK40" s="618"/>
      <c r="AL40" s="618"/>
      <c r="AM40" s="618"/>
      <c r="AN40" s="618"/>
      <c r="AO40" s="618"/>
      <c r="AP40" s="618"/>
      <c r="AQ40" s="619"/>
      <c r="AR40" s="420">
        <f>IF(OR(COUNTIF(AS30:AU42,2)=3,COUNTIF(AS30:AU42,1)=3),(AB41+T41)/(T41+AF38+X38+AB41),"")</f>
      </c>
      <c r="AS40" s="426"/>
      <c r="AT40" s="426"/>
      <c r="AU40" s="426"/>
      <c r="AV40" s="422">
        <f>IF(AR40&lt;&gt;"",RANK(AR40,AR32:AR45),RANK(AS38,AS30:AU43))</f>
        <v>1</v>
      </c>
      <c r="AW40" s="422"/>
      <c r="AX40" s="422"/>
      <c r="AY40" s="423"/>
      <c r="AZ40" s="246"/>
      <c r="BA40" s="12"/>
      <c r="BB40" s="386" t="s">
        <v>549</v>
      </c>
      <c r="BC40" s="381"/>
      <c r="BD40" s="381"/>
      <c r="BE40" s="508" t="str">
        <f>IF(BB38="ここに","",VLOOKUP(BB38,'登録ナンバー'!$A$1:$D$619,4,0))</f>
        <v>Mut</v>
      </c>
      <c r="BF40" s="508"/>
      <c r="BG40" s="508"/>
      <c r="BH40" s="508"/>
      <c r="BI40" s="508"/>
      <c r="BJ40" s="78"/>
      <c r="BK40" s="366" t="s">
        <v>549</v>
      </c>
      <c r="BL40" s="366"/>
      <c r="BM40" s="366"/>
      <c r="BN40" s="508" t="str">
        <f>IF(BK38="ここに","",VLOOKUP(BK38,'登録ナンバー'!$A$1:$D$619,4,0))</f>
        <v>Mut</v>
      </c>
      <c r="BO40" s="508"/>
      <c r="BP40" s="508"/>
      <c r="BQ40" s="508"/>
      <c r="BR40" s="509"/>
      <c r="BS40" s="550"/>
      <c r="BT40" s="550"/>
      <c r="BU40" s="550"/>
      <c r="BV40" s="550"/>
      <c r="BW40" s="608"/>
      <c r="BX40" s="608"/>
      <c r="BY40" s="608"/>
      <c r="BZ40" s="609"/>
      <c r="CA40" s="611"/>
      <c r="CB40" s="550"/>
      <c r="CC40" s="550"/>
      <c r="CD40" s="550"/>
      <c r="CE40" s="550"/>
      <c r="CF40" s="550"/>
      <c r="CG40" s="550"/>
      <c r="CH40" s="607"/>
      <c r="CI40" s="620"/>
      <c r="CJ40" s="618"/>
      <c r="CK40" s="618"/>
      <c r="CL40" s="618"/>
      <c r="CM40" s="618"/>
      <c r="CN40" s="618"/>
      <c r="CO40" s="618"/>
      <c r="CP40" s="619"/>
      <c r="CQ40" s="420">
        <f>IF(OR(COUNTIF(CR30:CT42,2)=3,COUNTIF(CR30:CT42,1)=3),(CA41+BS41)/(BS41+CE38+BW38+CA41),"")</f>
      </c>
      <c r="CR40" s="426"/>
      <c r="CS40" s="426"/>
      <c r="CT40" s="426"/>
      <c r="CU40" s="422">
        <f>IF(CQ40&lt;&gt;"",RANK(CQ40,CQ32:CQ45),RANK(CR38,CR30:CT43))</f>
        <v>1</v>
      </c>
      <c r="CV40" s="422"/>
      <c r="CW40" s="422"/>
      <c r="CX40" s="423"/>
    </row>
    <row r="41" spans="2:106" ht="7.5" customHeight="1" hidden="1">
      <c r="B41" s="12"/>
      <c r="C41" s="378"/>
      <c r="D41" s="379"/>
      <c r="E41" s="379"/>
      <c r="F41" s="78"/>
      <c r="G41" s="78"/>
      <c r="H41" s="78"/>
      <c r="I41" s="78"/>
      <c r="J41" s="78"/>
      <c r="K41" s="78"/>
      <c r="L41" s="367"/>
      <c r="M41" s="367"/>
      <c r="N41" s="367"/>
      <c r="O41" s="78"/>
      <c r="P41" s="78"/>
      <c r="Q41" s="78"/>
      <c r="R41" s="81"/>
      <c r="S41" s="82"/>
      <c r="T41" s="267" t="str">
        <f>IF(T38="⑦","7",IF(T38="⑥","6",T38))</f>
        <v>6</v>
      </c>
      <c r="U41" s="268"/>
      <c r="V41" s="268"/>
      <c r="W41" s="268"/>
      <c r="X41" s="268"/>
      <c r="Y41" s="268"/>
      <c r="Z41" s="268"/>
      <c r="AA41" s="269"/>
      <c r="AB41" s="267" t="str">
        <f>IF(AB38="⑦","7",IF(AB38="⑥","6",AB38))</f>
        <v>6</v>
      </c>
      <c r="AC41" s="268"/>
      <c r="AD41" s="268"/>
      <c r="AE41" s="268"/>
      <c r="AF41" s="268"/>
      <c r="AG41" s="268"/>
      <c r="AH41" s="268"/>
      <c r="AI41" s="268"/>
      <c r="AJ41" s="621"/>
      <c r="AK41" s="622"/>
      <c r="AL41" s="622"/>
      <c r="AM41" s="622"/>
      <c r="AN41" s="622"/>
      <c r="AO41" s="622"/>
      <c r="AP41" s="622"/>
      <c r="AQ41" s="623"/>
      <c r="AR41" s="624"/>
      <c r="AS41" s="625"/>
      <c r="AT41" s="625"/>
      <c r="AU41" s="625"/>
      <c r="AV41" s="626"/>
      <c r="AW41" s="626"/>
      <c r="AX41" s="626"/>
      <c r="AY41" s="627"/>
      <c r="AZ41" s="56"/>
      <c r="BA41" s="4"/>
      <c r="BB41" s="378"/>
      <c r="BC41" s="379"/>
      <c r="BD41" s="379"/>
      <c r="BE41" s="78"/>
      <c r="BF41" s="78"/>
      <c r="BG41" s="78"/>
      <c r="BH41" s="78"/>
      <c r="BI41" s="78"/>
      <c r="BJ41" s="78"/>
      <c r="BK41" s="367"/>
      <c r="BL41" s="367"/>
      <c r="BM41" s="367"/>
      <c r="BN41" s="78"/>
      <c r="BO41" s="78"/>
      <c r="BP41" s="78"/>
      <c r="BQ41" s="81"/>
      <c r="BR41" s="82"/>
      <c r="BS41" s="267" t="str">
        <f>IF(BS38="⑦","7",IF(BS38="⑥","6",BS38))</f>
        <v>6</v>
      </c>
      <c r="BT41" s="268"/>
      <c r="BU41" s="268"/>
      <c r="BV41" s="268"/>
      <c r="BW41" s="268"/>
      <c r="BX41" s="268"/>
      <c r="BY41" s="268"/>
      <c r="BZ41" s="269"/>
      <c r="CA41" s="267" t="str">
        <f>IF(CA38="⑦","7",IF(CA38="⑥","6",CA38))</f>
        <v>6</v>
      </c>
      <c r="CB41" s="268"/>
      <c r="CC41" s="268"/>
      <c r="CD41" s="268"/>
      <c r="CE41" s="268"/>
      <c r="CF41" s="268"/>
      <c r="CG41" s="268"/>
      <c r="CH41" s="268"/>
      <c r="CI41" s="621"/>
      <c r="CJ41" s="622"/>
      <c r="CK41" s="622"/>
      <c r="CL41" s="622"/>
      <c r="CM41" s="622"/>
      <c r="CN41" s="622"/>
      <c r="CO41" s="622"/>
      <c r="CP41" s="623"/>
      <c r="CQ41" s="420"/>
      <c r="CR41" s="426"/>
      <c r="CS41" s="426"/>
      <c r="CT41" s="426"/>
      <c r="CU41" s="422"/>
      <c r="CV41" s="422"/>
      <c r="CW41" s="422"/>
      <c r="CX41" s="423"/>
      <c r="DB41" s="2" t="s">
        <v>550</v>
      </c>
    </row>
    <row r="42" spans="3:102" ht="7.5" customHeight="1">
      <c r="C42" s="613" t="s">
        <v>1508</v>
      </c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613"/>
      <c r="U42" s="613"/>
      <c r="V42" s="613"/>
      <c r="W42" s="613"/>
      <c r="X42" s="613"/>
      <c r="Y42" s="613"/>
      <c r="Z42" s="613"/>
      <c r="AA42" s="613"/>
      <c r="AB42" s="613"/>
      <c r="AC42" s="613"/>
      <c r="AD42" s="613"/>
      <c r="AE42" s="613"/>
      <c r="AF42" s="613"/>
      <c r="AG42" s="613"/>
      <c r="AH42" s="613"/>
      <c r="AI42" s="613"/>
      <c r="AJ42" s="613"/>
      <c r="AK42" s="613"/>
      <c r="AL42" s="613"/>
      <c r="AM42" s="613"/>
      <c r="AN42" s="613"/>
      <c r="AO42" s="613"/>
      <c r="AP42" s="613"/>
      <c r="AQ42" s="613"/>
      <c r="AR42" s="613"/>
      <c r="AS42" s="613"/>
      <c r="AT42" s="613"/>
      <c r="AU42" s="613"/>
      <c r="AV42" s="613"/>
      <c r="AW42" s="613"/>
      <c r="AX42" s="613"/>
      <c r="AY42" s="613"/>
      <c r="AZ42" s="1"/>
      <c r="BB42" s="557" t="s">
        <v>1505</v>
      </c>
      <c r="BC42" s="557"/>
      <c r="BD42" s="557"/>
      <c r="BE42" s="557"/>
      <c r="BF42" s="557"/>
      <c r="BG42" s="557"/>
      <c r="BH42" s="557"/>
      <c r="BI42" s="557"/>
      <c r="BJ42" s="557"/>
      <c r="BK42" s="557"/>
      <c r="BL42" s="557"/>
      <c r="BM42" s="557"/>
      <c r="BN42" s="557"/>
      <c r="BO42" s="557"/>
      <c r="BP42" s="557"/>
      <c r="BQ42" s="557"/>
      <c r="BR42" s="557"/>
      <c r="BS42" s="557"/>
      <c r="BT42" s="557"/>
      <c r="BU42" s="557"/>
      <c r="BV42" s="557"/>
      <c r="BW42" s="557"/>
      <c r="BX42" s="557"/>
      <c r="BY42" s="557"/>
      <c r="BZ42" s="557"/>
      <c r="CA42" s="557"/>
      <c r="CB42" s="557"/>
      <c r="CC42" s="557"/>
      <c r="CD42" s="557"/>
      <c r="CE42" s="557"/>
      <c r="CF42" s="557"/>
      <c r="CG42" s="557"/>
      <c r="CH42" s="557"/>
      <c r="CI42" s="557"/>
      <c r="CJ42" s="557"/>
      <c r="CK42" s="557"/>
      <c r="CL42" s="557"/>
      <c r="CM42" s="557"/>
      <c r="CN42" s="557"/>
      <c r="CO42" s="557"/>
      <c r="CP42" s="557"/>
      <c r="CQ42" s="557"/>
      <c r="CR42" s="557"/>
      <c r="CS42" s="557"/>
      <c r="CT42" s="557"/>
      <c r="CU42" s="557"/>
      <c r="CV42" s="557"/>
      <c r="CW42" s="557"/>
      <c r="CX42" s="557"/>
    </row>
    <row r="43" spans="3:102" ht="13.5" customHeight="1" thickBot="1">
      <c r="C43" s="614"/>
      <c r="D43" s="614"/>
      <c r="E43" s="614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614"/>
      <c r="AJ43" s="614"/>
      <c r="AK43" s="614"/>
      <c r="AL43" s="614"/>
      <c r="AM43" s="614"/>
      <c r="AN43" s="614"/>
      <c r="AO43" s="614"/>
      <c r="AP43" s="614"/>
      <c r="AQ43" s="614"/>
      <c r="AR43" s="614"/>
      <c r="AS43" s="614"/>
      <c r="AT43" s="614"/>
      <c r="AU43" s="614"/>
      <c r="AV43" s="614"/>
      <c r="AW43" s="614"/>
      <c r="AX43" s="614"/>
      <c r="AY43" s="614"/>
      <c r="AZ43" s="1"/>
      <c r="BB43" s="556"/>
      <c r="BC43" s="556"/>
      <c r="BD43" s="556"/>
      <c r="BE43" s="556"/>
      <c r="BF43" s="556"/>
      <c r="BG43" s="556"/>
      <c r="BH43" s="556"/>
      <c r="BI43" s="556"/>
      <c r="BJ43" s="556"/>
      <c r="BK43" s="556"/>
      <c r="BL43" s="556"/>
      <c r="BM43" s="556"/>
      <c r="BN43" s="556"/>
      <c r="BO43" s="556"/>
      <c r="BP43" s="556"/>
      <c r="BQ43" s="556"/>
      <c r="BR43" s="556"/>
      <c r="BS43" s="556"/>
      <c r="BT43" s="556"/>
      <c r="BU43" s="556"/>
      <c r="BV43" s="556"/>
      <c r="BW43" s="556"/>
      <c r="BX43" s="556"/>
      <c r="BY43" s="556"/>
      <c r="BZ43" s="556"/>
      <c r="CA43" s="556"/>
      <c r="CB43" s="556"/>
      <c r="CC43" s="556"/>
      <c r="CD43" s="556"/>
      <c r="CE43" s="556"/>
      <c r="CF43" s="556"/>
      <c r="CG43" s="556"/>
      <c r="CH43" s="556"/>
      <c r="CI43" s="556"/>
      <c r="CJ43" s="556"/>
      <c r="CK43" s="556"/>
      <c r="CL43" s="556"/>
      <c r="CM43" s="556"/>
      <c r="CN43" s="556"/>
      <c r="CO43" s="556"/>
      <c r="CP43" s="556"/>
      <c r="CQ43" s="556"/>
      <c r="CR43" s="556"/>
      <c r="CS43" s="556"/>
      <c r="CT43" s="556"/>
      <c r="CU43" s="556"/>
      <c r="CV43" s="556"/>
      <c r="CW43" s="556"/>
      <c r="CX43" s="556"/>
    </row>
    <row r="44" spans="1:102" ht="7.5" customHeight="1">
      <c r="A44" s="12"/>
      <c r="C44" s="395" t="s">
        <v>554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10"/>
      <c r="T44" s="397" t="str">
        <f>F48</f>
        <v>辰巳</v>
      </c>
      <c r="U44" s="398"/>
      <c r="V44" s="398"/>
      <c r="W44" s="398"/>
      <c r="X44" s="398"/>
      <c r="Y44" s="398"/>
      <c r="Z44" s="398"/>
      <c r="AA44" s="399"/>
      <c r="AB44" s="408" t="str">
        <f>F52</f>
        <v>上原</v>
      </c>
      <c r="AC44" s="409"/>
      <c r="AD44" s="409"/>
      <c r="AE44" s="409"/>
      <c r="AF44" s="409"/>
      <c r="AG44" s="409"/>
      <c r="AH44" s="409"/>
      <c r="AI44" s="409"/>
      <c r="AJ44" s="397" t="str">
        <f>F56</f>
        <v>片岡</v>
      </c>
      <c r="AK44" s="398"/>
      <c r="AL44" s="398"/>
      <c r="AM44" s="398"/>
      <c r="AN44" s="398"/>
      <c r="AO44" s="398"/>
      <c r="AP44" s="398"/>
      <c r="AQ44" s="615"/>
      <c r="AR44" s="382">
        <f>IF(AR50&lt;&gt;"","取得","")</f>
      </c>
      <c r="AS44" s="41"/>
      <c r="AT44" s="398" t="s">
        <v>545</v>
      </c>
      <c r="AU44" s="398"/>
      <c r="AV44" s="398"/>
      <c r="AW44" s="398"/>
      <c r="AX44" s="398"/>
      <c r="AY44" s="383"/>
      <c r="AZ44" s="244"/>
      <c r="BB44" s="598" t="s">
        <v>562</v>
      </c>
      <c r="BC44" s="398"/>
      <c r="BD44" s="398"/>
      <c r="BE44" s="398"/>
      <c r="BF44" s="398"/>
      <c r="BG44" s="398"/>
      <c r="BH44" s="398"/>
      <c r="BI44" s="398"/>
      <c r="BJ44" s="398"/>
      <c r="BK44" s="398"/>
      <c r="BL44" s="398"/>
      <c r="BM44" s="398"/>
      <c r="BN44" s="398"/>
      <c r="BO44" s="398"/>
      <c r="BP44" s="398"/>
      <c r="BQ44" s="398"/>
      <c r="BR44" s="399"/>
      <c r="BS44" s="398" t="str">
        <f>BE48</f>
        <v>木村</v>
      </c>
      <c r="BT44" s="398"/>
      <c r="BU44" s="398"/>
      <c r="BV44" s="398"/>
      <c r="BW44" s="398"/>
      <c r="BX44" s="398"/>
      <c r="BY44" s="398"/>
      <c r="BZ44" s="399"/>
      <c r="CA44" s="408" t="str">
        <f>BE52</f>
        <v>田中</v>
      </c>
      <c r="CB44" s="409"/>
      <c r="CC44" s="409"/>
      <c r="CD44" s="409"/>
      <c r="CE44" s="409"/>
      <c r="CF44" s="409"/>
      <c r="CG44" s="409"/>
      <c r="CH44" s="409"/>
      <c r="CI44" s="397" t="str">
        <f>BE56</f>
        <v>国村</v>
      </c>
      <c r="CJ44" s="398"/>
      <c r="CK44" s="398"/>
      <c r="CL44" s="398"/>
      <c r="CM44" s="398"/>
      <c r="CN44" s="398"/>
      <c r="CO44" s="398"/>
      <c r="CP44" s="615"/>
      <c r="CQ44" s="382">
        <f>IF(CQ50&lt;&gt;"","取得","")</f>
      </c>
      <c r="CR44" s="41"/>
      <c r="CS44" s="398" t="s">
        <v>545</v>
      </c>
      <c r="CT44" s="398"/>
      <c r="CU44" s="398"/>
      <c r="CV44" s="398"/>
      <c r="CW44" s="398"/>
      <c r="CX44" s="383"/>
    </row>
    <row r="45" spans="1:102" ht="7.5" customHeight="1">
      <c r="A45" s="12"/>
      <c r="C45" s="395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10"/>
      <c r="T45" s="408"/>
      <c r="U45" s="409"/>
      <c r="V45" s="409"/>
      <c r="W45" s="409"/>
      <c r="X45" s="409"/>
      <c r="Y45" s="409"/>
      <c r="Z45" s="409"/>
      <c r="AA45" s="410"/>
      <c r="AB45" s="408"/>
      <c r="AC45" s="409"/>
      <c r="AD45" s="409"/>
      <c r="AE45" s="409"/>
      <c r="AF45" s="409"/>
      <c r="AG45" s="409"/>
      <c r="AH45" s="409"/>
      <c r="AI45" s="409"/>
      <c r="AJ45" s="408"/>
      <c r="AK45" s="409"/>
      <c r="AL45" s="409"/>
      <c r="AM45" s="409"/>
      <c r="AN45" s="409"/>
      <c r="AO45" s="409"/>
      <c r="AP45" s="409"/>
      <c r="AQ45" s="416"/>
      <c r="AR45" s="414"/>
      <c r="AT45" s="409"/>
      <c r="AU45" s="409"/>
      <c r="AV45" s="409"/>
      <c r="AW45" s="409"/>
      <c r="AX45" s="409"/>
      <c r="AY45" s="384"/>
      <c r="AZ45" s="244"/>
      <c r="BB45" s="395"/>
      <c r="BC45" s="409"/>
      <c r="BD45" s="409"/>
      <c r="BE45" s="409"/>
      <c r="BF45" s="409"/>
      <c r="BG45" s="409"/>
      <c r="BH45" s="409"/>
      <c r="BI45" s="409"/>
      <c r="BJ45" s="409"/>
      <c r="BK45" s="409"/>
      <c r="BL45" s="409"/>
      <c r="BM45" s="409"/>
      <c r="BN45" s="409"/>
      <c r="BO45" s="409"/>
      <c r="BP45" s="409"/>
      <c r="BQ45" s="409"/>
      <c r="BR45" s="410"/>
      <c r="BS45" s="409"/>
      <c r="BT45" s="409"/>
      <c r="BU45" s="409"/>
      <c r="BV45" s="409"/>
      <c r="BW45" s="409"/>
      <c r="BX45" s="409"/>
      <c r="BY45" s="409"/>
      <c r="BZ45" s="410"/>
      <c r="CA45" s="408"/>
      <c r="CB45" s="409"/>
      <c r="CC45" s="409"/>
      <c r="CD45" s="409"/>
      <c r="CE45" s="409"/>
      <c r="CF45" s="409"/>
      <c r="CG45" s="409"/>
      <c r="CH45" s="409"/>
      <c r="CI45" s="408"/>
      <c r="CJ45" s="409"/>
      <c r="CK45" s="409"/>
      <c r="CL45" s="409"/>
      <c r="CM45" s="409"/>
      <c r="CN45" s="409"/>
      <c r="CO45" s="409"/>
      <c r="CP45" s="416"/>
      <c r="CQ45" s="414"/>
      <c r="CS45" s="409"/>
      <c r="CT45" s="409"/>
      <c r="CU45" s="409"/>
      <c r="CV45" s="409"/>
      <c r="CW45" s="409"/>
      <c r="CX45" s="384"/>
    </row>
    <row r="46" spans="1:102" ht="7.5" customHeight="1">
      <c r="A46" s="12"/>
      <c r="C46" s="395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10"/>
      <c r="T46" s="408" t="str">
        <f>O48</f>
        <v>川上</v>
      </c>
      <c r="U46" s="409"/>
      <c r="V46" s="409"/>
      <c r="W46" s="409"/>
      <c r="X46" s="409"/>
      <c r="Y46" s="409"/>
      <c r="Z46" s="409"/>
      <c r="AA46" s="410"/>
      <c r="AB46" s="408" t="str">
        <f>O52</f>
        <v>姫井</v>
      </c>
      <c r="AC46" s="409"/>
      <c r="AD46" s="409"/>
      <c r="AE46" s="409"/>
      <c r="AF46" s="409"/>
      <c r="AG46" s="409"/>
      <c r="AH46" s="409"/>
      <c r="AI46" s="409"/>
      <c r="AJ46" s="408" t="str">
        <f>O56</f>
        <v>倍田</v>
      </c>
      <c r="AK46" s="409"/>
      <c r="AL46" s="409"/>
      <c r="AM46" s="409"/>
      <c r="AN46" s="409"/>
      <c r="AO46" s="409"/>
      <c r="AP46" s="409"/>
      <c r="AQ46" s="410"/>
      <c r="AR46" s="414">
        <f>IF(AR50&lt;&gt;"","ゲーム率","")</f>
      </c>
      <c r="AS46" s="409"/>
      <c r="AT46" s="409" t="s">
        <v>546</v>
      </c>
      <c r="AU46" s="409"/>
      <c r="AV46" s="409"/>
      <c r="AW46" s="409"/>
      <c r="AX46" s="409"/>
      <c r="AY46" s="384"/>
      <c r="AZ46" s="244"/>
      <c r="BB46" s="395"/>
      <c r="BC46" s="409"/>
      <c r="BD46" s="409"/>
      <c r="BE46" s="409"/>
      <c r="BF46" s="409"/>
      <c r="BG46" s="409"/>
      <c r="BH46" s="409"/>
      <c r="BI46" s="409"/>
      <c r="BJ46" s="409"/>
      <c r="BK46" s="409"/>
      <c r="BL46" s="409"/>
      <c r="BM46" s="409"/>
      <c r="BN46" s="409"/>
      <c r="BO46" s="409"/>
      <c r="BP46" s="409"/>
      <c r="BQ46" s="409"/>
      <c r="BR46" s="410"/>
      <c r="BS46" s="409" t="str">
        <f>BN48</f>
        <v>出縄</v>
      </c>
      <c r="BT46" s="409"/>
      <c r="BU46" s="409"/>
      <c r="BV46" s="409"/>
      <c r="BW46" s="409"/>
      <c r="BX46" s="409"/>
      <c r="BY46" s="409"/>
      <c r="BZ46" s="410"/>
      <c r="CA46" s="408" t="str">
        <f>BN52</f>
        <v>岩崎</v>
      </c>
      <c r="CB46" s="409"/>
      <c r="CC46" s="409"/>
      <c r="CD46" s="409"/>
      <c r="CE46" s="409"/>
      <c r="CF46" s="409"/>
      <c r="CG46" s="409"/>
      <c r="CH46" s="409"/>
      <c r="CI46" s="408" t="str">
        <f>BN56</f>
        <v>前川</v>
      </c>
      <c r="CJ46" s="409"/>
      <c r="CK46" s="409"/>
      <c r="CL46" s="409"/>
      <c r="CM46" s="409"/>
      <c r="CN46" s="409"/>
      <c r="CO46" s="409"/>
      <c r="CP46" s="410"/>
      <c r="CQ46" s="414">
        <f>IF(CQ50&lt;&gt;"","ゲーム率","")</f>
      </c>
      <c r="CR46" s="409"/>
      <c r="CS46" s="409" t="s">
        <v>546</v>
      </c>
      <c r="CT46" s="409"/>
      <c r="CU46" s="409"/>
      <c r="CV46" s="409"/>
      <c r="CW46" s="409"/>
      <c r="CX46" s="384"/>
    </row>
    <row r="47" spans="1:102" ht="7.5" customHeight="1">
      <c r="A47" s="12"/>
      <c r="C47" s="396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3"/>
      <c r="T47" s="411"/>
      <c r="U47" s="412"/>
      <c r="V47" s="412"/>
      <c r="W47" s="412"/>
      <c r="X47" s="412"/>
      <c r="Y47" s="412"/>
      <c r="Z47" s="412"/>
      <c r="AA47" s="413"/>
      <c r="AB47" s="411"/>
      <c r="AC47" s="412"/>
      <c r="AD47" s="412"/>
      <c r="AE47" s="412"/>
      <c r="AF47" s="412"/>
      <c r="AG47" s="412"/>
      <c r="AH47" s="412"/>
      <c r="AI47" s="412"/>
      <c r="AJ47" s="411"/>
      <c r="AK47" s="412"/>
      <c r="AL47" s="412"/>
      <c r="AM47" s="412"/>
      <c r="AN47" s="412"/>
      <c r="AO47" s="412"/>
      <c r="AP47" s="412"/>
      <c r="AQ47" s="413"/>
      <c r="AR47" s="415"/>
      <c r="AS47" s="412"/>
      <c r="AT47" s="412"/>
      <c r="AU47" s="412"/>
      <c r="AV47" s="412"/>
      <c r="AW47" s="412"/>
      <c r="AX47" s="412"/>
      <c r="AY47" s="385"/>
      <c r="AZ47" s="244"/>
      <c r="BB47" s="396"/>
      <c r="BC47" s="412"/>
      <c r="BD47" s="412"/>
      <c r="BE47" s="412"/>
      <c r="BF47" s="412"/>
      <c r="BG47" s="412"/>
      <c r="BH47" s="412"/>
      <c r="BI47" s="412"/>
      <c r="BJ47" s="412"/>
      <c r="BK47" s="412"/>
      <c r="BL47" s="412"/>
      <c r="BM47" s="412"/>
      <c r="BN47" s="412"/>
      <c r="BO47" s="412"/>
      <c r="BP47" s="412"/>
      <c r="BQ47" s="412"/>
      <c r="BR47" s="413"/>
      <c r="BS47" s="412"/>
      <c r="BT47" s="412"/>
      <c r="BU47" s="412"/>
      <c r="BV47" s="412"/>
      <c r="BW47" s="412"/>
      <c r="BX47" s="412"/>
      <c r="BY47" s="412"/>
      <c r="BZ47" s="413"/>
      <c r="CA47" s="411"/>
      <c r="CB47" s="412"/>
      <c r="CC47" s="412"/>
      <c r="CD47" s="412"/>
      <c r="CE47" s="412"/>
      <c r="CF47" s="412"/>
      <c r="CG47" s="412"/>
      <c r="CH47" s="412"/>
      <c r="CI47" s="411"/>
      <c r="CJ47" s="412"/>
      <c r="CK47" s="412"/>
      <c r="CL47" s="412"/>
      <c r="CM47" s="412"/>
      <c r="CN47" s="412"/>
      <c r="CO47" s="412"/>
      <c r="CP47" s="413"/>
      <c r="CQ47" s="415"/>
      <c r="CR47" s="412"/>
      <c r="CS47" s="412"/>
      <c r="CT47" s="412"/>
      <c r="CU47" s="412"/>
      <c r="CV47" s="412"/>
      <c r="CW47" s="412"/>
      <c r="CX47" s="385"/>
    </row>
    <row r="48" spans="1:121" s="1" customFormat="1" ht="7.5" customHeight="1">
      <c r="A48" s="55"/>
      <c r="B48" s="500">
        <f>AV50</f>
        <v>1</v>
      </c>
      <c r="C48" s="372" t="s">
        <v>1456</v>
      </c>
      <c r="D48" s="365"/>
      <c r="E48" s="365"/>
      <c r="F48" s="510" t="str">
        <f>IF(C48="ここに","",VLOOKUP(C48,'登録ナンバー'!$A$1:$C$619,2,0))</f>
        <v>辰巳</v>
      </c>
      <c r="G48" s="510"/>
      <c r="H48" s="510"/>
      <c r="I48" s="510"/>
      <c r="J48" s="510"/>
      <c r="K48" s="366" t="s">
        <v>547</v>
      </c>
      <c r="L48" s="510" t="s">
        <v>1526</v>
      </c>
      <c r="M48" s="510"/>
      <c r="N48" s="510"/>
      <c r="O48" s="510" t="str">
        <f>IF(L48="ここに","",VLOOKUP(L48,'登録ナンバー'!$A$1:$C$619,2,0))</f>
        <v>川上</v>
      </c>
      <c r="P48" s="510"/>
      <c r="Q48" s="510"/>
      <c r="R48" s="510"/>
      <c r="S48" s="510"/>
      <c r="T48" s="485">
        <f>IF(AB48="","丸付き数字は試合順番","")</f>
      </c>
      <c r="U48" s="486"/>
      <c r="V48" s="486"/>
      <c r="W48" s="486"/>
      <c r="X48" s="486"/>
      <c r="Y48" s="486"/>
      <c r="Z48" s="486"/>
      <c r="AA48" s="487"/>
      <c r="AB48" s="498" t="s">
        <v>1514</v>
      </c>
      <c r="AC48" s="400"/>
      <c r="AD48" s="400"/>
      <c r="AE48" s="400" t="s">
        <v>548</v>
      </c>
      <c r="AF48" s="400">
        <v>0</v>
      </c>
      <c r="AG48" s="400"/>
      <c r="AH48" s="400"/>
      <c r="AI48" s="496"/>
      <c r="AJ48" s="498" t="s">
        <v>1514</v>
      </c>
      <c r="AK48" s="400"/>
      <c r="AL48" s="400"/>
      <c r="AM48" s="400" t="s">
        <v>548</v>
      </c>
      <c r="AN48" s="400">
        <v>2</v>
      </c>
      <c r="AO48" s="400"/>
      <c r="AP48" s="400"/>
      <c r="AQ48" s="496"/>
      <c r="AR48" s="418">
        <f>IF(COUNTIF(AS48:AU58,1)=2,"直接対決","")</f>
      </c>
      <c r="AS48" s="404">
        <f>COUNTIF(T48:AQ49,"⑥")+COUNTIF(T48:AQ49,"⑦")</f>
        <v>2</v>
      </c>
      <c r="AT48" s="404"/>
      <c r="AU48" s="404"/>
      <c r="AV48" s="428">
        <f>IF(AB48="","",2-AS48)</f>
        <v>0</v>
      </c>
      <c r="AW48" s="428"/>
      <c r="AX48" s="428"/>
      <c r="AY48" s="429"/>
      <c r="AZ48" s="245"/>
      <c r="BA48" s="500">
        <f>CU50</f>
        <v>1</v>
      </c>
      <c r="BB48" s="386" t="s">
        <v>496</v>
      </c>
      <c r="BC48" s="381"/>
      <c r="BD48" s="381"/>
      <c r="BE48" s="508" t="str">
        <f>IF(BB48="ここに","",VLOOKUP(BB48,'登録ナンバー'!$A$1:$C$619,2,0))</f>
        <v>木村</v>
      </c>
      <c r="BF48" s="508"/>
      <c r="BG48" s="508"/>
      <c r="BH48" s="508"/>
      <c r="BI48" s="508"/>
      <c r="BJ48" s="366" t="s">
        <v>547</v>
      </c>
      <c r="BK48" s="508" t="s">
        <v>1535</v>
      </c>
      <c r="BL48" s="508"/>
      <c r="BM48" s="508"/>
      <c r="BN48" s="508" t="str">
        <f>IF(BK48="ここに","",VLOOKUP(BK48,'登録ナンバー'!$A$1:$C$619,2,0))</f>
        <v>出縄</v>
      </c>
      <c r="BO48" s="508"/>
      <c r="BP48" s="508"/>
      <c r="BQ48" s="508"/>
      <c r="BR48" s="508"/>
      <c r="BS48" s="485">
        <f>IF(CA48="","丸付き数字は試合順番","")</f>
      </c>
      <c r="BT48" s="486"/>
      <c r="BU48" s="486"/>
      <c r="BV48" s="486"/>
      <c r="BW48" s="486"/>
      <c r="BX48" s="486"/>
      <c r="BY48" s="486"/>
      <c r="BZ48" s="487"/>
      <c r="CA48" s="498" t="s">
        <v>1536</v>
      </c>
      <c r="CB48" s="400"/>
      <c r="CC48" s="400"/>
      <c r="CD48" s="400" t="s">
        <v>548</v>
      </c>
      <c r="CE48" s="400">
        <v>4</v>
      </c>
      <c r="CF48" s="400"/>
      <c r="CG48" s="400"/>
      <c r="CH48" s="496"/>
      <c r="CI48" s="498" t="s">
        <v>1536</v>
      </c>
      <c r="CJ48" s="400"/>
      <c r="CK48" s="400"/>
      <c r="CL48" s="400" t="s">
        <v>548</v>
      </c>
      <c r="CM48" s="400">
        <v>3</v>
      </c>
      <c r="CN48" s="400"/>
      <c r="CO48" s="400"/>
      <c r="CP48" s="496"/>
      <c r="CQ48" s="418">
        <f>IF(COUNTIF(CR48:CT58,1)=2,"直接対決","")</f>
      </c>
      <c r="CR48" s="404">
        <f>COUNTIF(BS48:CP49,"⑥")+COUNTIF(BS48:CP49,"⑦")</f>
        <v>2</v>
      </c>
      <c r="CS48" s="404"/>
      <c r="CT48" s="404"/>
      <c r="CU48" s="428">
        <f>IF(CA48="","",2-CR48)</f>
        <v>0</v>
      </c>
      <c r="CV48" s="428"/>
      <c r="CW48" s="428"/>
      <c r="CX48" s="429"/>
      <c r="CY48" s="2"/>
      <c r="DM48" s="16"/>
      <c r="DN48" s="16"/>
      <c r="DO48" s="16"/>
      <c r="DP48" s="16"/>
      <c r="DQ48" s="16"/>
    </row>
    <row r="49" spans="1:121" s="1" customFormat="1" ht="7.5" customHeight="1">
      <c r="A49" s="55"/>
      <c r="B49" s="500"/>
      <c r="C49" s="386"/>
      <c r="D49" s="381"/>
      <c r="E49" s="381"/>
      <c r="F49" s="508"/>
      <c r="G49" s="508"/>
      <c r="H49" s="508"/>
      <c r="I49" s="508"/>
      <c r="J49" s="508"/>
      <c r="K49" s="366"/>
      <c r="L49" s="508"/>
      <c r="M49" s="508"/>
      <c r="N49" s="508"/>
      <c r="O49" s="508"/>
      <c r="P49" s="508"/>
      <c r="Q49" s="508"/>
      <c r="R49" s="508"/>
      <c r="S49" s="508"/>
      <c r="T49" s="488"/>
      <c r="U49" s="489"/>
      <c r="V49" s="489"/>
      <c r="W49" s="489"/>
      <c r="X49" s="489"/>
      <c r="Y49" s="489"/>
      <c r="Z49" s="489"/>
      <c r="AA49" s="490"/>
      <c r="AB49" s="499"/>
      <c r="AC49" s="402"/>
      <c r="AD49" s="402"/>
      <c r="AE49" s="402"/>
      <c r="AF49" s="402"/>
      <c r="AG49" s="402"/>
      <c r="AH49" s="402"/>
      <c r="AI49" s="497"/>
      <c r="AJ49" s="499"/>
      <c r="AK49" s="402"/>
      <c r="AL49" s="402"/>
      <c r="AM49" s="402"/>
      <c r="AN49" s="402"/>
      <c r="AO49" s="402"/>
      <c r="AP49" s="402"/>
      <c r="AQ49" s="497"/>
      <c r="AR49" s="419"/>
      <c r="AS49" s="405"/>
      <c r="AT49" s="405"/>
      <c r="AU49" s="405"/>
      <c r="AV49" s="430"/>
      <c r="AW49" s="430"/>
      <c r="AX49" s="430"/>
      <c r="AY49" s="431"/>
      <c r="AZ49" s="245"/>
      <c r="BA49" s="384"/>
      <c r="BB49" s="386"/>
      <c r="BC49" s="381"/>
      <c r="BD49" s="381"/>
      <c r="BE49" s="508"/>
      <c r="BF49" s="508"/>
      <c r="BG49" s="508"/>
      <c r="BH49" s="508"/>
      <c r="BI49" s="508"/>
      <c r="BJ49" s="366"/>
      <c r="BK49" s="508"/>
      <c r="BL49" s="508"/>
      <c r="BM49" s="508"/>
      <c r="BN49" s="508"/>
      <c r="BO49" s="508"/>
      <c r="BP49" s="508"/>
      <c r="BQ49" s="508"/>
      <c r="BR49" s="508"/>
      <c r="BS49" s="488"/>
      <c r="BT49" s="489"/>
      <c r="BU49" s="489"/>
      <c r="BV49" s="489"/>
      <c r="BW49" s="489"/>
      <c r="BX49" s="489"/>
      <c r="BY49" s="489"/>
      <c r="BZ49" s="490"/>
      <c r="CA49" s="499"/>
      <c r="CB49" s="402"/>
      <c r="CC49" s="402"/>
      <c r="CD49" s="402"/>
      <c r="CE49" s="402"/>
      <c r="CF49" s="402"/>
      <c r="CG49" s="402"/>
      <c r="CH49" s="497"/>
      <c r="CI49" s="499"/>
      <c r="CJ49" s="402"/>
      <c r="CK49" s="402"/>
      <c r="CL49" s="402"/>
      <c r="CM49" s="402"/>
      <c r="CN49" s="402"/>
      <c r="CO49" s="402"/>
      <c r="CP49" s="497"/>
      <c r="CQ49" s="419"/>
      <c r="CR49" s="405"/>
      <c r="CS49" s="405"/>
      <c r="CT49" s="405"/>
      <c r="CU49" s="430"/>
      <c r="CV49" s="430"/>
      <c r="CW49" s="430"/>
      <c r="CX49" s="431"/>
      <c r="CY49" s="2"/>
      <c r="DM49" s="16"/>
      <c r="DN49" s="16"/>
      <c r="DO49" s="16"/>
      <c r="DP49" s="16"/>
      <c r="DQ49" s="16"/>
    </row>
    <row r="50" spans="1:121" ht="14.25" customHeight="1">
      <c r="A50" s="12"/>
      <c r="C50" s="386" t="s">
        <v>549</v>
      </c>
      <c r="D50" s="381"/>
      <c r="E50" s="381"/>
      <c r="F50" s="508" t="str">
        <f>IF(C48="ここに","",VLOOKUP(C48,'登録ナンバー'!$A$1:$D$619,4,0))</f>
        <v>村田八日市</v>
      </c>
      <c r="G50" s="508"/>
      <c r="H50" s="508"/>
      <c r="I50" s="508"/>
      <c r="J50" s="508"/>
      <c r="K50" s="78"/>
      <c r="L50" s="366" t="s">
        <v>549</v>
      </c>
      <c r="M50" s="366"/>
      <c r="N50" s="366"/>
      <c r="O50" s="381" t="str">
        <f>IF(L48="ここに","",VLOOKUP(L48,'登録ナンバー'!$A$1:$D$619,4,0))</f>
        <v>Kテニス</v>
      </c>
      <c r="P50" s="381"/>
      <c r="Q50" s="381"/>
      <c r="R50" s="381"/>
      <c r="S50" s="381"/>
      <c r="T50" s="488"/>
      <c r="U50" s="489"/>
      <c r="V50" s="489"/>
      <c r="W50" s="489"/>
      <c r="X50" s="489"/>
      <c r="Y50" s="489"/>
      <c r="Z50" s="489"/>
      <c r="AA50" s="490"/>
      <c r="AB50" s="499"/>
      <c r="AC50" s="402"/>
      <c r="AD50" s="402"/>
      <c r="AE50" s="402"/>
      <c r="AF50" s="402"/>
      <c r="AG50" s="402"/>
      <c r="AH50" s="402"/>
      <c r="AI50" s="497"/>
      <c r="AJ50" s="499"/>
      <c r="AK50" s="402"/>
      <c r="AL50" s="402"/>
      <c r="AM50" s="402"/>
      <c r="AN50" s="402"/>
      <c r="AO50" s="402"/>
      <c r="AP50" s="402"/>
      <c r="AQ50" s="497"/>
      <c r="AR50" s="420">
        <f>IF(OR(COUNTIF(AS48:AU60,2)=3,COUNTIF(AS48:AU60,1)=3),(AB51+AJ51)/(AB51+AJ51+AF48+AN48),"")</f>
      </c>
      <c r="AS50" s="426"/>
      <c r="AT50" s="426"/>
      <c r="AU50" s="426"/>
      <c r="AV50" s="422">
        <f>IF(AR50&lt;&gt;"",RANK(AR50,AR50:AR63),RANK(AS48,AS48:AU61))</f>
        <v>1</v>
      </c>
      <c r="AW50" s="422"/>
      <c r="AX50" s="422"/>
      <c r="AY50" s="423"/>
      <c r="AZ50" s="246"/>
      <c r="BB50" s="386" t="s">
        <v>549</v>
      </c>
      <c r="BC50" s="381"/>
      <c r="BD50" s="381"/>
      <c r="BE50" s="508" t="str">
        <f>IF(BB48="ここに","",VLOOKUP(BB48,'登録ナンバー'!$A$1:$D$619,4,0))</f>
        <v>Kテニス</v>
      </c>
      <c r="BF50" s="508"/>
      <c r="BG50" s="508"/>
      <c r="BH50" s="508"/>
      <c r="BI50" s="508"/>
      <c r="BJ50" s="78"/>
      <c r="BK50" s="366" t="s">
        <v>549</v>
      </c>
      <c r="BL50" s="366"/>
      <c r="BM50" s="366"/>
      <c r="BN50" s="508" t="str">
        <f>IF(BK48="ここに","",VLOOKUP(BK48,'登録ナンバー'!$A$1:$D$619,4,0))</f>
        <v>Kテニス</v>
      </c>
      <c r="BO50" s="508"/>
      <c r="BP50" s="508"/>
      <c r="BQ50" s="508"/>
      <c r="BR50" s="508"/>
      <c r="BS50" s="488"/>
      <c r="BT50" s="489"/>
      <c r="BU50" s="489"/>
      <c r="BV50" s="489"/>
      <c r="BW50" s="489"/>
      <c r="BX50" s="489"/>
      <c r="BY50" s="489"/>
      <c r="BZ50" s="490"/>
      <c r="CA50" s="499"/>
      <c r="CB50" s="402"/>
      <c r="CC50" s="402"/>
      <c r="CD50" s="402"/>
      <c r="CE50" s="402"/>
      <c r="CF50" s="402"/>
      <c r="CG50" s="402"/>
      <c r="CH50" s="497"/>
      <c r="CI50" s="499"/>
      <c r="CJ50" s="402"/>
      <c r="CK50" s="402"/>
      <c r="CL50" s="402"/>
      <c r="CM50" s="402"/>
      <c r="CN50" s="402"/>
      <c r="CO50" s="402"/>
      <c r="CP50" s="497"/>
      <c r="CQ50" s="420">
        <f>IF(OR(COUNTIF(CR48:CT60,2)=3,COUNTIF(CR48:CT60,1)=3),(CA51+CI51)/(CA51+CI51+CE48+CM48),"")</f>
      </c>
      <c r="CR50" s="426"/>
      <c r="CS50" s="426"/>
      <c r="CT50" s="426"/>
      <c r="CU50" s="422">
        <f>IF(CQ50&lt;&gt;"",RANK(CQ50,CQ50:CQ63),RANK(CR48,CR48:CT61))</f>
        <v>1</v>
      </c>
      <c r="CV50" s="422"/>
      <c r="CW50" s="422"/>
      <c r="CX50" s="423"/>
      <c r="DM50" s="16"/>
      <c r="DN50" s="16"/>
      <c r="DO50" s="16"/>
      <c r="DP50" s="16"/>
      <c r="DQ50" s="16"/>
    </row>
    <row r="51" spans="1:102" ht="7.5" customHeight="1" hidden="1">
      <c r="A51" s="12"/>
      <c r="C51" s="378"/>
      <c r="D51" s="379"/>
      <c r="E51" s="379"/>
      <c r="F51" s="78"/>
      <c r="G51" s="78"/>
      <c r="H51" s="78"/>
      <c r="I51" s="78"/>
      <c r="J51" s="79"/>
      <c r="K51" s="78"/>
      <c r="L51" s="367"/>
      <c r="M51" s="367"/>
      <c r="N51" s="367"/>
      <c r="O51" s="77"/>
      <c r="P51" s="77"/>
      <c r="Q51" s="77"/>
      <c r="R51" s="80"/>
      <c r="S51" s="80"/>
      <c r="T51" s="491"/>
      <c r="U51" s="492"/>
      <c r="V51" s="492"/>
      <c r="W51" s="492"/>
      <c r="X51" s="492"/>
      <c r="Y51" s="492"/>
      <c r="Z51" s="492"/>
      <c r="AA51" s="493"/>
      <c r="AB51" s="253" t="str">
        <f>IF(AB48="⑦","7",IF(AB48="⑥","6",AB48))</f>
        <v>6</v>
      </c>
      <c r="AC51" s="254"/>
      <c r="AD51" s="254"/>
      <c r="AE51" s="254"/>
      <c r="AF51" s="254"/>
      <c r="AG51" s="254"/>
      <c r="AH51" s="254"/>
      <c r="AI51" s="254"/>
      <c r="AJ51" s="253" t="str">
        <f>IF(AJ48="⑦","7",IF(AJ48="⑥","6",AJ48))</f>
        <v>6</v>
      </c>
      <c r="AK51" s="254"/>
      <c r="AL51" s="254"/>
      <c r="AM51" s="254"/>
      <c r="AN51" s="254"/>
      <c r="AO51" s="254"/>
      <c r="AP51" s="254"/>
      <c r="AQ51" s="255"/>
      <c r="AR51" s="421"/>
      <c r="AS51" s="427"/>
      <c r="AT51" s="427"/>
      <c r="AU51" s="427"/>
      <c r="AV51" s="424"/>
      <c r="AW51" s="424"/>
      <c r="AX51" s="424"/>
      <c r="AY51" s="425"/>
      <c r="AZ51" s="246"/>
      <c r="BB51" s="378"/>
      <c r="BC51" s="379"/>
      <c r="BD51" s="379"/>
      <c r="BE51" s="78"/>
      <c r="BF51" s="78"/>
      <c r="BG51" s="78"/>
      <c r="BH51" s="78"/>
      <c r="BI51" s="79"/>
      <c r="BJ51" s="78"/>
      <c r="BK51" s="367"/>
      <c r="BL51" s="367"/>
      <c r="BM51" s="367"/>
      <c r="BN51" s="79"/>
      <c r="BO51" s="79"/>
      <c r="BP51" s="79"/>
      <c r="BQ51" s="247"/>
      <c r="BR51" s="247"/>
      <c r="BS51" s="491"/>
      <c r="BT51" s="492"/>
      <c r="BU51" s="492"/>
      <c r="BV51" s="492"/>
      <c r="BW51" s="492"/>
      <c r="BX51" s="492"/>
      <c r="BY51" s="492"/>
      <c r="BZ51" s="493"/>
      <c r="CA51" s="253" t="str">
        <f>IF(CA48="⑦","7",IF(CA48="⑥","6",CA48))</f>
        <v>6</v>
      </c>
      <c r="CB51" s="254"/>
      <c r="CC51" s="254"/>
      <c r="CD51" s="254"/>
      <c r="CE51" s="254"/>
      <c r="CF51" s="254"/>
      <c r="CG51" s="254"/>
      <c r="CH51" s="254"/>
      <c r="CI51" s="253" t="str">
        <f>IF(CI48="⑦","7",IF(CI48="⑥","6",CI48))</f>
        <v>6</v>
      </c>
      <c r="CJ51" s="254"/>
      <c r="CK51" s="254"/>
      <c r="CL51" s="254"/>
      <c r="CM51" s="254"/>
      <c r="CN51" s="254"/>
      <c r="CO51" s="254"/>
      <c r="CP51" s="255"/>
      <c r="CQ51" s="421"/>
      <c r="CR51" s="427"/>
      <c r="CS51" s="427"/>
      <c r="CT51" s="427"/>
      <c r="CU51" s="424"/>
      <c r="CV51" s="424"/>
      <c r="CW51" s="424"/>
      <c r="CX51" s="425"/>
    </row>
    <row r="52" spans="1:102" ht="7.5" customHeight="1">
      <c r="A52" s="12"/>
      <c r="B52" s="500">
        <f>AV54</f>
        <v>3</v>
      </c>
      <c r="C52" s="372" t="s">
        <v>1489</v>
      </c>
      <c r="D52" s="365"/>
      <c r="E52" s="365"/>
      <c r="F52" s="365" t="str">
        <f>IF(C52="ここに","",VLOOKUP(C52,'登録ナンバー'!$A$1:$C$619,2,0))</f>
        <v>上原</v>
      </c>
      <c r="G52" s="365"/>
      <c r="H52" s="365"/>
      <c r="I52" s="365"/>
      <c r="J52" s="365"/>
      <c r="K52" s="502" t="s">
        <v>547</v>
      </c>
      <c r="L52" s="365" t="s">
        <v>940</v>
      </c>
      <c r="M52" s="365"/>
      <c r="N52" s="365"/>
      <c r="O52" s="365" t="s">
        <v>1490</v>
      </c>
      <c r="P52" s="365"/>
      <c r="Q52" s="365"/>
      <c r="R52" s="365"/>
      <c r="S52" s="503"/>
      <c r="T52" s="468">
        <f>IF(AB48="","",IF(AND(AF48=6,AB48&lt;&gt;"⑦"),"⑥",IF(AF48=7,"⑦",AF48)))</f>
        <v>0</v>
      </c>
      <c r="U52" s="468"/>
      <c r="V52" s="468"/>
      <c r="W52" s="468" t="s">
        <v>548</v>
      </c>
      <c r="X52" s="468">
        <f>IF(AB48="","",IF(AB48="⑥",6,IF(AB48="⑦",7,AB48)))</f>
        <v>6</v>
      </c>
      <c r="Y52" s="468"/>
      <c r="Z52" s="468"/>
      <c r="AA52" s="469"/>
      <c r="AB52" s="522"/>
      <c r="AC52" s="523"/>
      <c r="AD52" s="523"/>
      <c r="AE52" s="523"/>
      <c r="AF52" s="523"/>
      <c r="AG52" s="523"/>
      <c r="AH52" s="523"/>
      <c r="AI52" s="523"/>
      <c r="AJ52" s="463">
        <v>4</v>
      </c>
      <c r="AK52" s="464"/>
      <c r="AL52" s="464"/>
      <c r="AM52" s="464" t="s">
        <v>548</v>
      </c>
      <c r="AN52" s="464">
        <v>6</v>
      </c>
      <c r="AO52" s="464"/>
      <c r="AP52" s="464"/>
      <c r="AQ52" s="531"/>
      <c r="AR52" s="477">
        <f>IF(COUNTIF(AS48:AU58,1)=2,"直接対決","")</f>
      </c>
      <c r="AS52" s="482">
        <f>COUNTIF(T52:AQ53,"⑥")+COUNTIF(T52:AQ53,"⑦")</f>
        <v>0</v>
      </c>
      <c r="AT52" s="482"/>
      <c r="AU52" s="482"/>
      <c r="AV52" s="443">
        <f>IF(AB48="","",2-AS52)</f>
        <v>2</v>
      </c>
      <c r="AW52" s="443"/>
      <c r="AX52" s="443"/>
      <c r="AY52" s="444"/>
      <c r="AZ52" s="245"/>
      <c r="BA52" s="500">
        <f>CU54</f>
        <v>3</v>
      </c>
      <c r="BB52" s="372" t="s">
        <v>1491</v>
      </c>
      <c r="BC52" s="365"/>
      <c r="BD52" s="365"/>
      <c r="BE52" s="365" t="str">
        <f>IF(BB52="ここに","",VLOOKUP(BB52,'登録ナンバー'!$A$1:$C$619,2,0))</f>
        <v>田中</v>
      </c>
      <c r="BF52" s="365"/>
      <c r="BG52" s="365"/>
      <c r="BH52" s="365"/>
      <c r="BI52" s="365"/>
      <c r="BJ52" s="502" t="s">
        <v>547</v>
      </c>
      <c r="BK52" s="365" t="s">
        <v>1492</v>
      </c>
      <c r="BL52" s="365"/>
      <c r="BM52" s="365"/>
      <c r="BN52" s="381" t="str">
        <f>IF(BK52="ここに","",VLOOKUP(BK52,'登録ナンバー'!$A$1:$C$619,2,0))</f>
        <v>岩崎</v>
      </c>
      <c r="BO52" s="381"/>
      <c r="BP52" s="381"/>
      <c r="BQ52" s="381"/>
      <c r="BR52" s="381"/>
      <c r="BS52" s="467">
        <f>IF(CA48="","",IF(AND(CE48=6,CA48&lt;&gt;"⑦"),"⑥",IF(CE48=7,"⑦",CE48)))</f>
        <v>4</v>
      </c>
      <c r="BT52" s="468"/>
      <c r="BU52" s="468"/>
      <c r="BV52" s="468" t="s">
        <v>548</v>
      </c>
      <c r="BW52" s="468">
        <f>IF(CA48="","",IF(CA48="⑥",6,IF(CA48="⑦",7,CA48)))</f>
        <v>6</v>
      </c>
      <c r="BX52" s="468"/>
      <c r="BY52" s="468"/>
      <c r="BZ52" s="469"/>
      <c r="CA52" s="522"/>
      <c r="CB52" s="523"/>
      <c r="CC52" s="523"/>
      <c r="CD52" s="523"/>
      <c r="CE52" s="523"/>
      <c r="CF52" s="523"/>
      <c r="CG52" s="523"/>
      <c r="CH52" s="523"/>
      <c r="CI52" s="463">
        <v>1</v>
      </c>
      <c r="CJ52" s="464"/>
      <c r="CK52" s="464"/>
      <c r="CL52" s="464" t="s">
        <v>548</v>
      </c>
      <c r="CM52" s="464">
        <v>6</v>
      </c>
      <c r="CN52" s="464"/>
      <c r="CO52" s="464"/>
      <c r="CP52" s="531"/>
      <c r="CQ52" s="477">
        <f>IF(COUNTIF(CR48:CT58,1)=2,"直接対決","")</f>
      </c>
      <c r="CR52" s="482">
        <f>COUNTIF(BS52:CP53,"⑥")+COUNTIF(BS52:CP53,"⑦")</f>
        <v>0</v>
      </c>
      <c r="CS52" s="482"/>
      <c r="CT52" s="482"/>
      <c r="CU52" s="443">
        <f>IF(CA48="","",2-CR52)</f>
        <v>2</v>
      </c>
      <c r="CV52" s="443"/>
      <c r="CW52" s="443"/>
      <c r="CX52" s="444"/>
    </row>
    <row r="53" spans="1:102" ht="7.5" customHeight="1">
      <c r="A53" s="12"/>
      <c r="B53" s="500"/>
      <c r="C53" s="386"/>
      <c r="D53" s="381"/>
      <c r="E53" s="381"/>
      <c r="F53" s="381"/>
      <c r="G53" s="381"/>
      <c r="H53" s="381"/>
      <c r="I53" s="381"/>
      <c r="J53" s="381"/>
      <c r="K53" s="502"/>
      <c r="L53" s="381"/>
      <c r="M53" s="381"/>
      <c r="N53" s="381"/>
      <c r="O53" s="381"/>
      <c r="P53" s="381"/>
      <c r="Q53" s="381"/>
      <c r="R53" s="381"/>
      <c r="S53" s="504"/>
      <c r="T53" s="409"/>
      <c r="U53" s="409"/>
      <c r="V53" s="409"/>
      <c r="W53" s="409"/>
      <c r="X53" s="409"/>
      <c r="Y53" s="409"/>
      <c r="Z53" s="409"/>
      <c r="AA53" s="410"/>
      <c r="AB53" s="525"/>
      <c r="AC53" s="526"/>
      <c r="AD53" s="526"/>
      <c r="AE53" s="526"/>
      <c r="AF53" s="526"/>
      <c r="AG53" s="526"/>
      <c r="AH53" s="526"/>
      <c r="AI53" s="526"/>
      <c r="AJ53" s="465"/>
      <c r="AK53" s="466"/>
      <c r="AL53" s="466"/>
      <c r="AM53" s="466"/>
      <c r="AN53" s="466"/>
      <c r="AO53" s="466"/>
      <c r="AP53" s="466"/>
      <c r="AQ53" s="532"/>
      <c r="AR53" s="478"/>
      <c r="AS53" s="483"/>
      <c r="AT53" s="483"/>
      <c r="AU53" s="483"/>
      <c r="AV53" s="445"/>
      <c r="AW53" s="445"/>
      <c r="AX53" s="445"/>
      <c r="AY53" s="446"/>
      <c r="AZ53" s="245"/>
      <c r="BA53" s="384"/>
      <c r="BB53" s="386"/>
      <c r="BC53" s="381"/>
      <c r="BD53" s="381"/>
      <c r="BE53" s="381"/>
      <c r="BF53" s="381"/>
      <c r="BG53" s="381"/>
      <c r="BH53" s="381"/>
      <c r="BI53" s="381"/>
      <c r="BJ53" s="502"/>
      <c r="BK53" s="381"/>
      <c r="BL53" s="381"/>
      <c r="BM53" s="381"/>
      <c r="BN53" s="381"/>
      <c r="BO53" s="381"/>
      <c r="BP53" s="381"/>
      <c r="BQ53" s="381"/>
      <c r="BR53" s="381"/>
      <c r="BS53" s="408"/>
      <c r="BT53" s="409"/>
      <c r="BU53" s="409"/>
      <c r="BV53" s="409"/>
      <c r="BW53" s="409"/>
      <c r="BX53" s="409"/>
      <c r="BY53" s="409"/>
      <c r="BZ53" s="410"/>
      <c r="CA53" s="525"/>
      <c r="CB53" s="526"/>
      <c r="CC53" s="526"/>
      <c r="CD53" s="526"/>
      <c r="CE53" s="526"/>
      <c r="CF53" s="526"/>
      <c r="CG53" s="526"/>
      <c r="CH53" s="526"/>
      <c r="CI53" s="465"/>
      <c r="CJ53" s="466"/>
      <c r="CK53" s="466"/>
      <c r="CL53" s="466"/>
      <c r="CM53" s="466"/>
      <c r="CN53" s="466"/>
      <c r="CO53" s="466"/>
      <c r="CP53" s="532"/>
      <c r="CQ53" s="478"/>
      <c r="CR53" s="483"/>
      <c r="CS53" s="483"/>
      <c r="CT53" s="483"/>
      <c r="CU53" s="445"/>
      <c r="CV53" s="445"/>
      <c r="CW53" s="445"/>
      <c r="CX53" s="446"/>
    </row>
    <row r="54" spans="1:102" ht="14.25" customHeight="1">
      <c r="A54" s="12"/>
      <c r="B54" s="12"/>
      <c r="C54" s="386" t="s">
        <v>549</v>
      </c>
      <c r="D54" s="381"/>
      <c r="E54" s="381"/>
      <c r="F54" s="381" t="str">
        <f>IF(C52="ここに","",VLOOKUP(C52,'登録ナンバー'!$A$1:$D$619,4,0))</f>
        <v>TDC</v>
      </c>
      <c r="G54" s="381"/>
      <c r="H54" s="381"/>
      <c r="I54" s="381"/>
      <c r="J54" s="381"/>
      <c r="K54" s="77"/>
      <c r="L54" s="502" t="s">
        <v>549</v>
      </c>
      <c r="M54" s="502"/>
      <c r="N54" s="502"/>
      <c r="O54" s="381" t="s">
        <v>1078</v>
      </c>
      <c r="P54" s="381"/>
      <c r="Q54" s="381"/>
      <c r="R54" s="381"/>
      <c r="S54" s="504"/>
      <c r="T54" s="409"/>
      <c r="U54" s="409"/>
      <c r="V54" s="409"/>
      <c r="W54" s="409"/>
      <c r="X54" s="409"/>
      <c r="Y54" s="409"/>
      <c r="Z54" s="409"/>
      <c r="AA54" s="410"/>
      <c r="AB54" s="525"/>
      <c r="AC54" s="526"/>
      <c r="AD54" s="526"/>
      <c r="AE54" s="526"/>
      <c r="AF54" s="526"/>
      <c r="AG54" s="526"/>
      <c r="AH54" s="526"/>
      <c r="AI54" s="526"/>
      <c r="AJ54" s="465"/>
      <c r="AK54" s="466"/>
      <c r="AL54" s="466"/>
      <c r="AM54" s="466"/>
      <c r="AN54" s="484"/>
      <c r="AO54" s="484"/>
      <c r="AP54" s="484"/>
      <c r="AQ54" s="533"/>
      <c r="AR54" s="479">
        <f>IF(OR(COUNTIF(AS48:AU60,2)=3,COUNTIF(AS48:AU60,1)=3),(T55+AJ55)/(T55+AJ55+X52+AN52),"")</f>
      </c>
      <c r="AS54" s="409"/>
      <c r="AT54" s="409"/>
      <c r="AU54" s="409"/>
      <c r="AV54" s="459">
        <f>IF(AR54&lt;&gt;"",RANK(AR54,AR50:AR63),RANK(AS52,AS48:AU61))</f>
        <v>3</v>
      </c>
      <c r="AW54" s="459"/>
      <c r="AX54" s="459"/>
      <c r="AY54" s="460"/>
      <c r="AZ54" s="246"/>
      <c r="BA54" s="12"/>
      <c r="BB54" s="386" t="s">
        <v>549</v>
      </c>
      <c r="BC54" s="381"/>
      <c r="BD54" s="381"/>
      <c r="BE54" s="381" t="str">
        <f>IF(BB52="ここに","",VLOOKUP(BB52,'登録ナンバー'!$A$1:$D$619,4,0))</f>
        <v>うさかめ</v>
      </c>
      <c r="BF54" s="381"/>
      <c r="BG54" s="381"/>
      <c r="BH54" s="381"/>
      <c r="BI54" s="381"/>
      <c r="BJ54" s="77"/>
      <c r="BK54" s="502" t="s">
        <v>549</v>
      </c>
      <c r="BL54" s="502"/>
      <c r="BM54" s="502"/>
      <c r="BN54" s="381" t="str">
        <f>IF(BK52="ここに","",VLOOKUP(BK52,'登録ナンバー'!$A$1:$D$619,4,0))</f>
        <v>フレンズ</v>
      </c>
      <c r="BO54" s="381"/>
      <c r="BP54" s="381"/>
      <c r="BQ54" s="381"/>
      <c r="BR54" s="381"/>
      <c r="BS54" s="408"/>
      <c r="BT54" s="409"/>
      <c r="BU54" s="409"/>
      <c r="BV54" s="409"/>
      <c r="BW54" s="409"/>
      <c r="BX54" s="409"/>
      <c r="BY54" s="409"/>
      <c r="BZ54" s="410"/>
      <c r="CA54" s="525"/>
      <c r="CB54" s="526"/>
      <c r="CC54" s="526"/>
      <c r="CD54" s="526"/>
      <c r="CE54" s="526"/>
      <c r="CF54" s="526"/>
      <c r="CG54" s="526"/>
      <c r="CH54" s="526"/>
      <c r="CI54" s="465"/>
      <c r="CJ54" s="466"/>
      <c r="CK54" s="466"/>
      <c r="CL54" s="466"/>
      <c r="CM54" s="484"/>
      <c r="CN54" s="484"/>
      <c r="CO54" s="484"/>
      <c r="CP54" s="533"/>
      <c r="CQ54" s="479">
        <f>IF(OR(COUNTIF(CR48:CT60,2)=3,COUNTIF(CR48:CT60,1)=3),(BS55+CI55)/(BS55+CI55+BW52+CM52),"")</f>
      </c>
      <c r="CR54" s="409"/>
      <c r="CS54" s="409"/>
      <c r="CT54" s="409"/>
      <c r="CU54" s="459">
        <f>IF(CQ54&lt;&gt;"",RANK(CQ54,CQ50:CQ63),RANK(CR52,CR48:CT61))</f>
        <v>3</v>
      </c>
      <c r="CV54" s="459"/>
      <c r="CW54" s="459"/>
      <c r="CX54" s="460"/>
    </row>
    <row r="55" spans="1:102" ht="7.5" customHeight="1" hidden="1">
      <c r="A55" s="12"/>
      <c r="C55" s="378"/>
      <c r="D55" s="379"/>
      <c r="E55" s="379"/>
      <c r="F55" s="77"/>
      <c r="G55" s="77"/>
      <c r="H55" s="77"/>
      <c r="I55" s="77"/>
      <c r="J55" s="91"/>
      <c r="K55" s="77"/>
      <c r="L55" s="379"/>
      <c r="M55" s="379"/>
      <c r="N55" s="379"/>
      <c r="O55" s="78"/>
      <c r="P55" s="78"/>
      <c r="Q55" s="78"/>
      <c r="R55" s="81"/>
      <c r="S55" s="103"/>
      <c r="T55" s="28">
        <f>IF(T52="⑦","7",IF(T52="⑥","6",T52))</f>
        <v>0</v>
      </c>
      <c r="U55" s="9"/>
      <c r="V55" s="9"/>
      <c r="W55" s="9"/>
      <c r="X55" s="9"/>
      <c r="Y55" s="9"/>
      <c r="Z55" s="9"/>
      <c r="AA55" s="32"/>
      <c r="AB55" s="528"/>
      <c r="AC55" s="529"/>
      <c r="AD55" s="529"/>
      <c r="AE55" s="529"/>
      <c r="AF55" s="529"/>
      <c r="AG55" s="529"/>
      <c r="AH55" s="529"/>
      <c r="AI55" s="529"/>
      <c r="AJ55" s="27">
        <f>IF(AJ52="⑦","7",IF(AJ52="⑥","6",AJ52))</f>
        <v>4</v>
      </c>
      <c r="AK55" s="28"/>
      <c r="AL55" s="28"/>
      <c r="AM55" s="28"/>
      <c r="AN55" s="28"/>
      <c r="AO55" s="28"/>
      <c r="AP55" s="28"/>
      <c r="AQ55" s="29"/>
      <c r="AR55" s="480"/>
      <c r="AS55" s="412"/>
      <c r="AT55" s="412"/>
      <c r="AU55" s="412"/>
      <c r="AV55" s="461"/>
      <c r="AW55" s="461"/>
      <c r="AX55" s="461"/>
      <c r="AY55" s="462"/>
      <c r="AZ55" s="246"/>
      <c r="BA55" s="12"/>
      <c r="BB55" s="378"/>
      <c r="BC55" s="379"/>
      <c r="BD55" s="379"/>
      <c r="BE55" s="77"/>
      <c r="BF55" s="77"/>
      <c r="BG55" s="77"/>
      <c r="BH55" s="77"/>
      <c r="BI55" s="91"/>
      <c r="BJ55" s="77"/>
      <c r="BK55" s="379"/>
      <c r="BL55" s="379"/>
      <c r="BM55" s="379"/>
      <c r="BN55" s="79"/>
      <c r="BO55" s="79"/>
      <c r="BP55" s="79"/>
      <c r="BQ55" s="247"/>
      <c r="BR55" s="247"/>
      <c r="BS55" s="28">
        <f>IF(BS52="⑦","7",IF(BS52="⑥","6",BS52))</f>
        <v>4</v>
      </c>
      <c r="BT55" s="9"/>
      <c r="BU55" s="9"/>
      <c r="BV55" s="9"/>
      <c r="BW55" s="9"/>
      <c r="BX55" s="9"/>
      <c r="BY55" s="9"/>
      <c r="BZ55" s="32"/>
      <c r="CA55" s="528"/>
      <c r="CB55" s="529"/>
      <c r="CC55" s="529"/>
      <c r="CD55" s="529"/>
      <c r="CE55" s="529"/>
      <c r="CF55" s="529"/>
      <c r="CG55" s="529"/>
      <c r="CH55" s="529"/>
      <c r="CI55" s="27">
        <f>IF(CI52="⑦","7",IF(CI52="⑥","6",CI52))</f>
        <v>1</v>
      </c>
      <c r="CJ55" s="28"/>
      <c r="CK55" s="28"/>
      <c r="CL55" s="28"/>
      <c r="CM55" s="28"/>
      <c r="CN55" s="28"/>
      <c r="CO55" s="28"/>
      <c r="CP55" s="29"/>
      <c r="CQ55" s="480"/>
      <c r="CR55" s="412"/>
      <c r="CS55" s="412"/>
      <c r="CT55" s="412"/>
      <c r="CU55" s="461"/>
      <c r="CV55" s="461"/>
      <c r="CW55" s="461"/>
      <c r="CX55" s="462"/>
    </row>
    <row r="56" spans="1:102" ht="7.5" customHeight="1">
      <c r="A56" s="12"/>
      <c r="B56" s="500">
        <f>AV58</f>
        <v>2</v>
      </c>
      <c r="C56" s="612" t="s">
        <v>1472</v>
      </c>
      <c r="D56" s="468"/>
      <c r="E56" s="468"/>
      <c r="F56" s="368" t="s">
        <v>924</v>
      </c>
      <c r="G56" s="368"/>
      <c r="H56" s="368"/>
      <c r="I56" s="368"/>
      <c r="J56" s="368"/>
      <c r="K56" s="501" t="s">
        <v>547</v>
      </c>
      <c r="L56" s="368" t="s">
        <v>1534</v>
      </c>
      <c r="M56" s="368"/>
      <c r="N56" s="368"/>
      <c r="O56" s="368" t="str">
        <f>IF(L56="ここに","",VLOOKUP(L56,'登録ナンバー'!$A$1:$C$619,2,0))</f>
        <v>倍田</v>
      </c>
      <c r="P56" s="368"/>
      <c r="Q56" s="368"/>
      <c r="R56" s="368"/>
      <c r="S56" s="370"/>
      <c r="T56" s="361">
        <f>IF(AN48="","",IF(AND(AN48=6,AJ48&lt;&gt;"⑦"),"⑥",IF(AN48=7,"⑦",AN48)))</f>
        <v>2</v>
      </c>
      <c r="U56" s="361"/>
      <c r="V56" s="361"/>
      <c r="W56" s="361" t="s">
        <v>548</v>
      </c>
      <c r="X56" s="361">
        <f>IF(AN48="","",IF(AJ48="⑥",6,IF(AJ48="⑦",7,AJ48)))</f>
        <v>6</v>
      </c>
      <c r="Y56" s="361"/>
      <c r="Z56" s="361"/>
      <c r="AA56" s="349"/>
      <c r="AB56" s="494" t="str">
        <f>IF(AN52="","",IF(AND(AN52=6,AJ52&lt;&gt;"⑦"),"⑥",IF(AN52=7,"⑦",AN52)))</f>
        <v>⑥</v>
      </c>
      <c r="AC56" s="361"/>
      <c r="AD56" s="361"/>
      <c r="AE56" s="361" t="s">
        <v>548</v>
      </c>
      <c r="AF56" s="361">
        <f>IF(AN52="","",IF(AJ52="⑥",6,IF(AJ52="⑦",7,AJ52)))</f>
        <v>4</v>
      </c>
      <c r="AG56" s="361"/>
      <c r="AH56" s="361"/>
      <c r="AI56" s="349"/>
      <c r="AJ56" s="514"/>
      <c r="AK56" s="515"/>
      <c r="AL56" s="515"/>
      <c r="AM56" s="515"/>
      <c r="AN56" s="515"/>
      <c r="AO56" s="515"/>
      <c r="AP56" s="518"/>
      <c r="AQ56" s="577"/>
      <c r="AR56" s="353">
        <f>IF(COUNTIF(AS48:AU58,1)=2,"直接対決","")</f>
      </c>
      <c r="AS56" s="351">
        <f>COUNTIF(T56:AQ57,"⑥")+COUNTIF(T56:AQ57,"⑦")</f>
        <v>1</v>
      </c>
      <c r="AT56" s="351"/>
      <c r="AU56" s="351"/>
      <c r="AV56" s="453">
        <f>IF(AB48="","",2-AS56)</f>
        <v>1</v>
      </c>
      <c r="AW56" s="453"/>
      <c r="AX56" s="453"/>
      <c r="AY56" s="454"/>
      <c r="AZ56" s="245"/>
      <c r="BA56" s="500">
        <f>CU58</f>
        <v>2</v>
      </c>
      <c r="BB56" s="372" t="s">
        <v>940</v>
      </c>
      <c r="BC56" s="365"/>
      <c r="BD56" s="365"/>
      <c r="BE56" s="368" t="s">
        <v>1462</v>
      </c>
      <c r="BF56" s="368"/>
      <c r="BG56" s="368"/>
      <c r="BH56" s="368"/>
      <c r="BI56" s="368"/>
      <c r="BJ56" s="501" t="s">
        <v>547</v>
      </c>
      <c r="BK56" s="368" t="s">
        <v>1537</v>
      </c>
      <c r="BL56" s="368"/>
      <c r="BM56" s="368"/>
      <c r="BN56" s="369" t="str">
        <f>IF(BK56="ここに","",VLOOKUP(BK56,'登録ナンバー'!$A$1:$C$619,2,0))</f>
        <v>前川</v>
      </c>
      <c r="BO56" s="369"/>
      <c r="BP56" s="369"/>
      <c r="BQ56" s="369"/>
      <c r="BR56" s="371"/>
      <c r="BS56" s="361">
        <f>IF(CM48="","",IF(AND(CM48=6,CI48&lt;&gt;"⑦"),"⑥",IF(CM48=7,"⑦",CM48)))</f>
        <v>3</v>
      </c>
      <c r="BT56" s="361"/>
      <c r="BU56" s="361"/>
      <c r="BV56" s="361" t="s">
        <v>548</v>
      </c>
      <c r="BW56" s="361">
        <f>IF(CM48="","",IF(CI48="⑥",6,IF(CI48="⑦",7,CI48)))</f>
        <v>6</v>
      </c>
      <c r="BX56" s="361"/>
      <c r="BY56" s="361"/>
      <c r="BZ56" s="349"/>
      <c r="CA56" s="494" t="str">
        <f>IF(CM52="","",IF(AND(CM52=6,CI52&lt;&gt;"⑦"),"⑥",IF(CM52=7,"⑦",CM52)))</f>
        <v>⑥</v>
      </c>
      <c r="CB56" s="361"/>
      <c r="CC56" s="361"/>
      <c r="CD56" s="361" t="s">
        <v>548</v>
      </c>
      <c r="CE56" s="361">
        <f>IF(CM52="","",IF(CI52="⑥",6,IF(CI52="⑦",7,CI52)))</f>
        <v>1</v>
      </c>
      <c r="CF56" s="361"/>
      <c r="CG56" s="361"/>
      <c r="CH56" s="349"/>
      <c r="CI56" s="514"/>
      <c r="CJ56" s="515"/>
      <c r="CK56" s="515"/>
      <c r="CL56" s="515"/>
      <c r="CM56" s="515"/>
      <c r="CN56" s="515"/>
      <c r="CO56" s="518"/>
      <c r="CP56" s="577"/>
      <c r="CQ56" s="353">
        <f>IF(COUNTIF(CR48:CT58,1)=2,"直接対決","")</f>
      </c>
      <c r="CR56" s="351">
        <f>COUNTIF(BS56:CP57,"⑥")+COUNTIF(BS56:CP57,"⑦")</f>
        <v>1</v>
      </c>
      <c r="CS56" s="351"/>
      <c r="CT56" s="351"/>
      <c r="CU56" s="453">
        <f>IF(CA48="","",2-CR56)</f>
        <v>1</v>
      </c>
      <c r="CV56" s="453"/>
      <c r="CW56" s="453"/>
      <c r="CX56" s="454"/>
    </row>
    <row r="57" spans="1:102" ht="7.5" customHeight="1">
      <c r="A57" s="12"/>
      <c r="B57" s="500"/>
      <c r="C57" s="395"/>
      <c r="D57" s="409"/>
      <c r="E57" s="409"/>
      <c r="F57" s="369"/>
      <c r="G57" s="369"/>
      <c r="H57" s="369"/>
      <c r="I57" s="369"/>
      <c r="J57" s="369"/>
      <c r="K57" s="501"/>
      <c r="L57" s="369"/>
      <c r="M57" s="369"/>
      <c r="N57" s="369"/>
      <c r="O57" s="369"/>
      <c r="P57" s="369"/>
      <c r="Q57" s="369"/>
      <c r="R57" s="369"/>
      <c r="S57" s="371"/>
      <c r="T57" s="359"/>
      <c r="U57" s="359"/>
      <c r="V57" s="359"/>
      <c r="W57" s="359"/>
      <c r="X57" s="359"/>
      <c r="Y57" s="359"/>
      <c r="Z57" s="359"/>
      <c r="AA57" s="350"/>
      <c r="AB57" s="495"/>
      <c r="AC57" s="359"/>
      <c r="AD57" s="359"/>
      <c r="AE57" s="359"/>
      <c r="AF57" s="359"/>
      <c r="AG57" s="359"/>
      <c r="AH57" s="359"/>
      <c r="AI57" s="350"/>
      <c r="AJ57" s="517"/>
      <c r="AK57" s="518"/>
      <c r="AL57" s="518"/>
      <c r="AM57" s="518"/>
      <c r="AN57" s="518"/>
      <c r="AO57" s="518"/>
      <c r="AP57" s="518"/>
      <c r="AQ57" s="577"/>
      <c r="AR57" s="354"/>
      <c r="AS57" s="352"/>
      <c r="AT57" s="352"/>
      <c r="AU57" s="352"/>
      <c r="AV57" s="455"/>
      <c r="AW57" s="455"/>
      <c r="AX57" s="455"/>
      <c r="AY57" s="456"/>
      <c r="AZ57" s="245"/>
      <c r="BA57" s="384"/>
      <c r="BB57" s="386"/>
      <c r="BC57" s="381"/>
      <c r="BD57" s="381"/>
      <c r="BE57" s="369"/>
      <c r="BF57" s="369"/>
      <c r="BG57" s="369"/>
      <c r="BH57" s="369"/>
      <c r="BI57" s="369"/>
      <c r="BJ57" s="501"/>
      <c r="BK57" s="369"/>
      <c r="BL57" s="369"/>
      <c r="BM57" s="369"/>
      <c r="BN57" s="369"/>
      <c r="BO57" s="369"/>
      <c r="BP57" s="369"/>
      <c r="BQ57" s="369"/>
      <c r="BR57" s="371"/>
      <c r="BS57" s="359"/>
      <c r="BT57" s="359"/>
      <c r="BU57" s="359"/>
      <c r="BV57" s="359"/>
      <c r="BW57" s="359"/>
      <c r="BX57" s="359"/>
      <c r="BY57" s="359"/>
      <c r="BZ57" s="350"/>
      <c r="CA57" s="495"/>
      <c r="CB57" s="359"/>
      <c r="CC57" s="359"/>
      <c r="CD57" s="359"/>
      <c r="CE57" s="359"/>
      <c r="CF57" s="359"/>
      <c r="CG57" s="359"/>
      <c r="CH57" s="350"/>
      <c r="CI57" s="517"/>
      <c r="CJ57" s="518"/>
      <c r="CK57" s="518"/>
      <c r="CL57" s="518"/>
      <c r="CM57" s="518"/>
      <c r="CN57" s="518"/>
      <c r="CO57" s="518"/>
      <c r="CP57" s="577"/>
      <c r="CQ57" s="354"/>
      <c r="CR57" s="352"/>
      <c r="CS57" s="352"/>
      <c r="CT57" s="352"/>
      <c r="CU57" s="455"/>
      <c r="CV57" s="455"/>
      <c r="CW57" s="455"/>
      <c r="CX57" s="456"/>
    </row>
    <row r="58" spans="1:102" ht="15.75" customHeight="1" thickBot="1">
      <c r="A58" s="12"/>
      <c r="B58" s="12"/>
      <c r="C58" s="386" t="s">
        <v>549</v>
      </c>
      <c r="D58" s="381"/>
      <c r="E58" s="381"/>
      <c r="F58" s="369" t="str">
        <f>IF(C20="ここに","",VLOOKUP(C20,'登録ナンバー'!$A$1:$D$619,4,0))</f>
        <v>うさかめ</v>
      </c>
      <c r="G58" s="369"/>
      <c r="H58" s="369"/>
      <c r="I58" s="369"/>
      <c r="J58" s="369"/>
      <c r="K58" s="256"/>
      <c r="L58" s="501" t="s">
        <v>549</v>
      </c>
      <c r="M58" s="501"/>
      <c r="N58" s="501"/>
      <c r="O58" s="369" t="str">
        <f>IF(L56="ここに","",VLOOKUP(L56,'登録ナンバー'!$A$1:$D$619,4,0))</f>
        <v>うさかめ</v>
      </c>
      <c r="P58" s="369"/>
      <c r="Q58" s="369"/>
      <c r="R58" s="369"/>
      <c r="S58" s="371"/>
      <c r="T58" s="359"/>
      <c r="U58" s="359"/>
      <c r="V58" s="359"/>
      <c r="W58" s="359"/>
      <c r="X58" s="360"/>
      <c r="Y58" s="360"/>
      <c r="Z58" s="360"/>
      <c r="AA58" s="581"/>
      <c r="AB58" s="495"/>
      <c r="AC58" s="359"/>
      <c r="AD58" s="359"/>
      <c r="AE58" s="359"/>
      <c r="AF58" s="359"/>
      <c r="AG58" s="359"/>
      <c r="AH58" s="359"/>
      <c r="AI58" s="350"/>
      <c r="AJ58" s="517"/>
      <c r="AK58" s="518"/>
      <c r="AL58" s="518"/>
      <c r="AM58" s="518"/>
      <c r="AN58" s="518"/>
      <c r="AO58" s="518"/>
      <c r="AP58" s="518"/>
      <c r="AQ58" s="577"/>
      <c r="AR58" s="355">
        <f>IF(OR(COUNTIF(AS48:AU60,2)=3,COUNTIF(AS48:AU60,1)=3),(AB59+T59)/(T59+AF56+X56+AB59),"")</f>
      </c>
      <c r="AS58" s="520"/>
      <c r="AT58" s="520"/>
      <c r="AU58" s="520"/>
      <c r="AV58" s="364">
        <f>IF(AR58&lt;&gt;"",RANK(AR58,AR50:AR63),RANK(AS56,AS48:AU61))</f>
        <v>2</v>
      </c>
      <c r="AW58" s="364"/>
      <c r="AX58" s="364"/>
      <c r="AY58" s="356"/>
      <c r="AZ58" s="246"/>
      <c r="BA58" s="12"/>
      <c r="BB58" s="386" t="s">
        <v>549</v>
      </c>
      <c r="BC58" s="381"/>
      <c r="BD58" s="381"/>
      <c r="BE58" s="369" t="s">
        <v>1078</v>
      </c>
      <c r="BF58" s="369"/>
      <c r="BG58" s="369"/>
      <c r="BH58" s="369"/>
      <c r="BI58" s="369"/>
      <c r="BJ58" s="256"/>
      <c r="BK58" s="501" t="s">
        <v>549</v>
      </c>
      <c r="BL58" s="501"/>
      <c r="BM58" s="501"/>
      <c r="BN58" s="369" t="str">
        <f>IF(BK56="ここに","",VLOOKUP(BK56,'登録ナンバー'!$A$1:$D$619,4,0))</f>
        <v>TDC</v>
      </c>
      <c r="BO58" s="369"/>
      <c r="BP58" s="369"/>
      <c r="BQ58" s="369"/>
      <c r="BR58" s="371"/>
      <c r="BS58" s="359"/>
      <c r="BT58" s="359"/>
      <c r="BU58" s="359"/>
      <c r="BV58" s="359"/>
      <c r="BW58" s="360"/>
      <c r="BX58" s="360"/>
      <c r="BY58" s="360"/>
      <c r="BZ58" s="581"/>
      <c r="CA58" s="495"/>
      <c r="CB58" s="359"/>
      <c r="CC58" s="359"/>
      <c r="CD58" s="359"/>
      <c r="CE58" s="359"/>
      <c r="CF58" s="359"/>
      <c r="CG58" s="359"/>
      <c r="CH58" s="350"/>
      <c r="CI58" s="517"/>
      <c r="CJ58" s="518"/>
      <c r="CK58" s="518"/>
      <c r="CL58" s="518"/>
      <c r="CM58" s="518"/>
      <c r="CN58" s="518"/>
      <c r="CO58" s="518"/>
      <c r="CP58" s="577"/>
      <c r="CQ58" s="355">
        <f>IF(OR(COUNTIF(CR48:CT60,2)=3,COUNTIF(CR48:CT60,1)=3),(CA59+BS59)/(BS59+CE56+BW56+CA59),"")</f>
      </c>
      <c r="CR58" s="520"/>
      <c r="CS58" s="520"/>
      <c r="CT58" s="520"/>
      <c r="CU58" s="364">
        <f>IF(CQ58&lt;&gt;"",RANK(CQ58,CQ50:CQ63),RANK(CR56,CR48:CT61))</f>
        <v>2</v>
      </c>
      <c r="CV58" s="364"/>
      <c r="CW58" s="364"/>
      <c r="CX58" s="356"/>
    </row>
    <row r="59" spans="3:102" ht="7.5" customHeight="1" hidden="1">
      <c r="C59" s="378"/>
      <c r="D59" s="379"/>
      <c r="E59" s="379"/>
      <c r="F59" s="256"/>
      <c r="G59" s="256"/>
      <c r="H59" s="256"/>
      <c r="I59" s="256"/>
      <c r="J59" s="256"/>
      <c r="K59" s="256"/>
      <c r="L59" s="507"/>
      <c r="M59" s="507"/>
      <c r="N59" s="507"/>
      <c r="O59" s="256"/>
      <c r="P59" s="256"/>
      <c r="Q59" s="256"/>
      <c r="R59" s="262"/>
      <c r="S59" s="263"/>
      <c r="T59" s="264">
        <f>IF(T56="⑦","7",IF(T56="⑥","6",T56))</f>
        <v>2</v>
      </c>
      <c r="U59" s="265"/>
      <c r="V59" s="265"/>
      <c r="W59" s="265"/>
      <c r="X59" s="265"/>
      <c r="Y59" s="265"/>
      <c r="Z59" s="265"/>
      <c r="AA59" s="266"/>
      <c r="AB59" s="264" t="str">
        <f>IF(AB56="⑦","7",IF(AB56="⑥","6",AB56))</f>
        <v>6</v>
      </c>
      <c r="AC59" s="265"/>
      <c r="AD59" s="265"/>
      <c r="AE59" s="265"/>
      <c r="AF59" s="265"/>
      <c r="AG59" s="265"/>
      <c r="AH59" s="265"/>
      <c r="AI59" s="265"/>
      <c r="AJ59" s="578"/>
      <c r="AK59" s="579"/>
      <c r="AL59" s="579"/>
      <c r="AM59" s="579"/>
      <c r="AN59" s="579"/>
      <c r="AO59" s="579"/>
      <c r="AP59" s="579"/>
      <c r="AQ59" s="580"/>
      <c r="AR59" s="355"/>
      <c r="AS59" s="520"/>
      <c r="AT59" s="520"/>
      <c r="AU59" s="520"/>
      <c r="AV59" s="364"/>
      <c r="AW59" s="364"/>
      <c r="AX59" s="364"/>
      <c r="AY59" s="356"/>
      <c r="AZ59" s="56"/>
      <c r="BA59" s="4"/>
      <c r="BB59" s="378"/>
      <c r="BC59" s="379"/>
      <c r="BD59" s="379"/>
      <c r="BE59" s="256"/>
      <c r="BF59" s="256"/>
      <c r="BG59" s="256"/>
      <c r="BH59" s="256"/>
      <c r="BI59" s="256"/>
      <c r="BJ59" s="256"/>
      <c r="BK59" s="507"/>
      <c r="BL59" s="507"/>
      <c r="BM59" s="507"/>
      <c r="BN59" s="256"/>
      <c r="BO59" s="256"/>
      <c r="BP59" s="256"/>
      <c r="BQ59" s="262"/>
      <c r="BR59" s="263"/>
      <c r="BS59" s="264">
        <f>IF(BS56="⑦","7",IF(BS56="⑥","6",BS56))</f>
        <v>3</v>
      </c>
      <c r="BT59" s="265"/>
      <c r="BU59" s="265"/>
      <c r="BV59" s="265"/>
      <c r="BW59" s="265"/>
      <c r="BX59" s="265"/>
      <c r="BY59" s="265"/>
      <c r="BZ59" s="266"/>
      <c r="CA59" s="264" t="str">
        <f>IF(CA56="⑦","7",IF(CA56="⑥","6",CA56))</f>
        <v>6</v>
      </c>
      <c r="CB59" s="265"/>
      <c r="CC59" s="265"/>
      <c r="CD59" s="265"/>
      <c r="CE59" s="265"/>
      <c r="CF59" s="265"/>
      <c r="CG59" s="265"/>
      <c r="CH59" s="265"/>
      <c r="CI59" s="578"/>
      <c r="CJ59" s="579"/>
      <c r="CK59" s="579"/>
      <c r="CL59" s="579"/>
      <c r="CM59" s="579"/>
      <c r="CN59" s="579"/>
      <c r="CO59" s="579"/>
      <c r="CP59" s="580"/>
      <c r="CQ59" s="355"/>
      <c r="CR59" s="520"/>
      <c r="CS59" s="520"/>
      <c r="CT59" s="520"/>
      <c r="CU59" s="364"/>
      <c r="CV59" s="364"/>
      <c r="CW59" s="364"/>
      <c r="CX59" s="356"/>
    </row>
    <row r="60" spans="3:102" ht="7.5" customHeight="1">
      <c r="C60" s="557" t="s">
        <v>1504</v>
      </c>
      <c r="D60" s="557"/>
      <c r="E60" s="557"/>
      <c r="F60" s="557"/>
      <c r="G60" s="557"/>
      <c r="H60" s="557"/>
      <c r="I60" s="557"/>
      <c r="J60" s="557"/>
      <c r="K60" s="557"/>
      <c r="L60" s="557"/>
      <c r="M60" s="557"/>
      <c r="N60" s="557"/>
      <c r="O60" s="557"/>
      <c r="P60" s="557"/>
      <c r="Q60" s="557"/>
      <c r="R60" s="557"/>
      <c r="S60" s="557"/>
      <c r="T60" s="557"/>
      <c r="U60" s="557"/>
      <c r="V60" s="557"/>
      <c r="W60" s="557"/>
      <c r="X60" s="557"/>
      <c r="Y60" s="557"/>
      <c r="Z60" s="557"/>
      <c r="AA60" s="557"/>
      <c r="AB60" s="557"/>
      <c r="AC60" s="557"/>
      <c r="AD60" s="557"/>
      <c r="AE60" s="557"/>
      <c r="AF60" s="557"/>
      <c r="AG60" s="557"/>
      <c r="AH60" s="557"/>
      <c r="AI60" s="557"/>
      <c r="AJ60" s="557"/>
      <c r="AK60" s="557"/>
      <c r="AL60" s="557"/>
      <c r="AM60" s="557"/>
      <c r="AN60" s="557"/>
      <c r="AO60" s="557"/>
      <c r="AP60" s="557"/>
      <c r="AQ60" s="557"/>
      <c r="AR60" s="557"/>
      <c r="AS60" s="557"/>
      <c r="AT60" s="557"/>
      <c r="AU60" s="557"/>
      <c r="AV60" s="557"/>
      <c r="AW60" s="557"/>
      <c r="AX60" s="557"/>
      <c r="AY60" s="557"/>
      <c r="AZ60" s="1"/>
      <c r="BB60" s="557" t="s">
        <v>1506</v>
      </c>
      <c r="BC60" s="557"/>
      <c r="BD60" s="557"/>
      <c r="BE60" s="557"/>
      <c r="BF60" s="557"/>
      <c r="BG60" s="557"/>
      <c r="BH60" s="557"/>
      <c r="BI60" s="557"/>
      <c r="BJ60" s="557"/>
      <c r="BK60" s="557"/>
      <c r="BL60" s="557"/>
      <c r="BM60" s="557"/>
      <c r="BN60" s="557"/>
      <c r="BO60" s="557"/>
      <c r="BP60" s="557"/>
      <c r="BQ60" s="557"/>
      <c r="BR60" s="557"/>
      <c r="BS60" s="557"/>
      <c r="BT60" s="557"/>
      <c r="BU60" s="557"/>
      <c r="BV60" s="557"/>
      <c r="BW60" s="557"/>
      <c r="BX60" s="557"/>
      <c r="BY60" s="557"/>
      <c r="BZ60" s="557"/>
      <c r="CA60" s="557"/>
      <c r="CB60" s="557"/>
      <c r="CC60" s="557"/>
      <c r="CD60" s="557"/>
      <c r="CE60" s="557"/>
      <c r="CF60" s="557"/>
      <c r="CG60" s="557"/>
      <c r="CH60" s="557"/>
      <c r="CI60" s="557"/>
      <c r="CJ60" s="557"/>
      <c r="CK60" s="557"/>
      <c r="CL60" s="557"/>
      <c r="CM60" s="557"/>
      <c r="CN60" s="557"/>
      <c r="CO60" s="557"/>
      <c r="CP60" s="557"/>
      <c r="CQ60" s="557"/>
      <c r="CR60" s="557"/>
      <c r="CS60" s="557"/>
      <c r="CT60" s="557"/>
      <c r="CU60" s="557"/>
      <c r="CV60" s="557"/>
      <c r="CW60" s="557"/>
      <c r="CX60" s="557"/>
    </row>
    <row r="61" spans="3:102" ht="12" customHeight="1" thickBot="1">
      <c r="C61" s="556"/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  <c r="P61" s="556"/>
      <c r="Q61" s="556"/>
      <c r="R61" s="556"/>
      <c r="S61" s="556"/>
      <c r="T61" s="556"/>
      <c r="U61" s="556"/>
      <c r="V61" s="556"/>
      <c r="W61" s="556"/>
      <c r="X61" s="556"/>
      <c r="Y61" s="556"/>
      <c r="Z61" s="556"/>
      <c r="AA61" s="556"/>
      <c r="AB61" s="556"/>
      <c r="AC61" s="556"/>
      <c r="AD61" s="556"/>
      <c r="AE61" s="556"/>
      <c r="AF61" s="556"/>
      <c r="AG61" s="556"/>
      <c r="AH61" s="556"/>
      <c r="AI61" s="556"/>
      <c r="AJ61" s="556"/>
      <c r="AK61" s="556"/>
      <c r="AL61" s="556"/>
      <c r="AM61" s="556"/>
      <c r="AN61" s="556"/>
      <c r="AO61" s="556"/>
      <c r="AP61" s="556"/>
      <c r="AQ61" s="556"/>
      <c r="AR61" s="556"/>
      <c r="AS61" s="556"/>
      <c r="AT61" s="556"/>
      <c r="AU61" s="556"/>
      <c r="AV61" s="556"/>
      <c r="AW61" s="556"/>
      <c r="AX61" s="556"/>
      <c r="AY61" s="556"/>
      <c r="AZ61" s="1"/>
      <c r="BB61" s="556"/>
      <c r="BC61" s="556"/>
      <c r="BD61" s="556"/>
      <c r="BE61" s="556"/>
      <c r="BF61" s="556"/>
      <c r="BG61" s="556"/>
      <c r="BH61" s="556"/>
      <c r="BI61" s="556"/>
      <c r="BJ61" s="556"/>
      <c r="BK61" s="556"/>
      <c r="BL61" s="556"/>
      <c r="BM61" s="556"/>
      <c r="BN61" s="556"/>
      <c r="BO61" s="556"/>
      <c r="BP61" s="556"/>
      <c r="BQ61" s="556"/>
      <c r="BR61" s="556"/>
      <c r="BS61" s="556"/>
      <c r="BT61" s="556"/>
      <c r="BU61" s="556"/>
      <c r="BV61" s="556"/>
      <c r="BW61" s="556"/>
      <c r="BX61" s="556"/>
      <c r="BY61" s="556"/>
      <c r="BZ61" s="556"/>
      <c r="CA61" s="556"/>
      <c r="CB61" s="556"/>
      <c r="CC61" s="556"/>
      <c r="CD61" s="556"/>
      <c r="CE61" s="556"/>
      <c r="CF61" s="556"/>
      <c r="CG61" s="556"/>
      <c r="CH61" s="556"/>
      <c r="CI61" s="556"/>
      <c r="CJ61" s="556"/>
      <c r="CK61" s="556"/>
      <c r="CL61" s="556"/>
      <c r="CM61" s="556"/>
      <c r="CN61" s="556"/>
      <c r="CO61" s="556"/>
      <c r="CP61" s="556"/>
      <c r="CQ61" s="556"/>
      <c r="CR61" s="556"/>
      <c r="CS61" s="556"/>
      <c r="CT61" s="556"/>
      <c r="CU61" s="556"/>
      <c r="CV61" s="556"/>
      <c r="CW61" s="556"/>
      <c r="CX61" s="556"/>
    </row>
    <row r="62" spans="1:102" ht="7.5" customHeight="1">
      <c r="A62" s="12"/>
      <c r="C62" s="395" t="s">
        <v>556</v>
      </c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10"/>
      <c r="T62" s="397" t="str">
        <f>F66</f>
        <v>竹田</v>
      </c>
      <c r="U62" s="398"/>
      <c r="V62" s="398"/>
      <c r="W62" s="398"/>
      <c r="X62" s="398"/>
      <c r="Y62" s="398"/>
      <c r="Z62" s="398"/>
      <c r="AA62" s="399"/>
      <c r="AB62" s="408" t="str">
        <f>F70</f>
        <v>山口</v>
      </c>
      <c r="AC62" s="409"/>
      <c r="AD62" s="409"/>
      <c r="AE62" s="409"/>
      <c r="AF62" s="409"/>
      <c r="AG62" s="409"/>
      <c r="AH62" s="409"/>
      <c r="AI62" s="409"/>
      <c r="AJ62" s="397" t="str">
        <f>F74</f>
        <v>池端</v>
      </c>
      <c r="AK62" s="398"/>
      <c r="AL62" s="398"/>
      <c r="AM62" s="398"/>
      <c r="AN62" s="398"/>
      <c r="AO62" s="398"/>
      <c r="AP62" s="398"/>
      <c r="AQ62" s="615"/>
      <c r="AR62" s="382">
        <f>IF(AR68&lt;&gt;"","取得","")</f>
      </c>
      <c r="AS62" s="41"/>
      <c r="AT62" s="398" t="s">
        <v>545</v>
      </c>
      <c r="AU62" s="398"/>
      <c r="AV62" s="398"/>
      <c r="AW62" s="398"/>
      <c r="AX62" s="398"/>
      <c r="AY62" s="383"/>
      <c r="AZ62" s="244"/>
      <c r="BB62" s="395" t="s">
        <v>564</v>
      </c>
      <c r="BC62" s="409"/>
      <c r="BD62" s="409"/>
      <c r="BE62" s="409"/>
      <c r="BF62" s="409"/>
      <c r="BG62" s="409"/>
      <c r="BH62" s="409"/>
      <c r="BI62" s="409"/>
      <c r="BJ62" s="409"/>
      <c r="BK62" s="409"/>
      <c r="BL62" s="409"/>
      <c r="BM62" s="409"/>
      <c r="BN62" s="409"/>
      <c r="BO62" s="409"/>
      <c r="BP62" s="409"/>
      <c r="BQ62" s="409"/>
      <c r="BR62" s="410"/>
      <c r="BS62" s="397" t="str">
        <f>BE66</f>
        <v>稲岡</v>
      </c>
      <c r="BT62" s="398"/>
      <c r="BU62" s="398"/>
      <c r="BV62" s="398"/>
      <c r="BW62" s="398"/>
      <c r="BX62" s="398"/>
      <c r="BY62" s="398"/>
      <c r="BZ62" s="399"/>
      <c r="CA62" s="408" t="str">
        <f>BE70</f>
        <v>杉原</v>
      </c>
      <c r="CB62" s="409"/>
      <c r="CC62" s="409"/>
      <c r="CD62" s="409"/>
      <c r="CE62" s="409"/>
      <c r="CF62" s="409"/>
      <c r="CG62" s="409"/>
      <c r="CH62" s="409"/>
      <c r="CI62" s="397" t="str">
        <f>BE74</f>
        <v>盛山</v>
      </c>
      <c r="CJ62" s="398"/>
      <c r="CK62" s="398"/>
      <c r="CL62" s="398"/>
      <c r="CM62" s="398"/>
      <c r="CN62" s="398"/>
      <c r="CO62" s="398"/>
      <c r="CP62" s="615"/>
      <c r="CQ62" s="382">
        <f>IF(CQ68&lt;&gt;"","取得","")</f>
      </c>
      <c r="CR62" s="41"/>
      <c r="CS62" s="398" t="s">
        <v>545</v>
      </c>
      <c r="CT62" s="398"/>
      <c r="CU62" s="398"/>
      <c r="CV62" s="398"/>
      <c r="CW62" s="398"/>
      <c r="CX62" s="383"/>
    </row>
    <row r="63" spans="1:102" ht="7.5" customHeight="1">
      <c r="A63" s="12"/>
      <c r="C63" s="395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10"/>
      <c r="T63" s="408"/>
      <c r="U63" s="409"/>
      <c r="V63" s="409"/>
      <c r="W63" s="409"/>
      <c r="X63" s="409"/>
      <c r="Y63" s="409"/>
      <c r="Z63" s="409"/>
      <c r="AA63" s="410"/>
      <c r="AB63" s="408"/>
      <c r="AC63" s="409"/>
      <c r="AD63" s="409"/>
      <c r="AE63" s="409"/>
      <c r="AF63" s="409"/>
      <c r="AG63" s="409"/>
      <c r="AH63" s="409"/>
      <c r="AI63" s="409"/>
      <c r="AJ63" s="408"/>
      <c r="AK63" s="409"/>
      <c r="AL63" s="409"/>
      <c r="AM63" s="409"/>
      <c r="AN63" s="409"/>
      <c r="AO63" s="409"/>
      <c r="AP63" s="409"/>
      <c r="AQ63" s="416"/>
      <c r="AR63" s="414"/>
      <c r="AT63" s="409"/>
      <c r="AU63" s="409"/>
      <c r="AV63" s="409"/>
      <c r="AW63" s="409"/>
      <c r="AX63" s="409"/>
      <c r="AY63" s="384"/>
      <c r="AZ63" s="244"/>
      <c r="BB63" s="395"/>
      <c r="BC63" s="409"/>
      <c r="BD63" s="409"/>
      <c r="BE63" s="409"/>
      <c r="BF63" s="409"/>
      <c r="BG63" s="409"/>
      <c r="BH63" s="409"/>
      <c r="BI63" s="409"/>
      <c r="BJ63" s="409"/>
      <c r="BK63" s="409"/>
      <c r="BL63" s="409"/>
      <c r="BM63" s="409"/>
      <c r="BN63" s="409"/>
      <c r="BO63" s="409"/>
      <c r="BP63" s="409"/>
      <c r="BQ63" s="409"/>
      <c r="BR63" s="410"/>
      <c r="BS63" s="408"/>
      <c r="BT63" s="409"/>
      <c r="BU63" s="409"/>
      <c r="BV63" s="409"/>
      <c r="BW63" s="409"/>
      <c r="BX63" s="409"/>
      <c r="BY63" s="409"/>
      <c r="BZ63" s="410"/>
      <c r="CA63" s="408"/>
      <c r="CB63" s="409"/>
      <c r="CC63" s="409"/>
      <c r="CD63" s="409"/>
      <c r="CE63" s="409"/>
      <c r="CF63" s="409"/>
      <c r="CG63" s="409"/>
      <c r="CH63" s="409"/>
      <c r="CI63" s="408"/>
      <c r="CJ63" s="409"/>
      <c r="CK63" s="409"/>
      <c r="CL63" s="409"/>
      <c r="CM63" s="409"/>
      <c r="CN63" s="409"/>
      <c r="CO63" s="409"/>
      <c r="CP63" s="416"/>
      <c r="CQ63" s="414"/>
      <c r="CS63" s="409"/>
      <c r="CT63" s="409"/>
      <c r="CU63" s="409"/>
      <c r="CV63" s="409"/>
      <c r="CW63" s="409"/>
      <c r="CX63" s="384"/>
    </row>
    <row r="64" spans="1:102" ht="7.5" customHeight="1">
      <c r="A64" s="12"/>
      <c r="C64" s="395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10"/>
      <c r="T64" s="408" t="str">
        <f>O66</f>
        <v>矢野</v>
      </c>
      <c r="U64" s="409"/>
      <c r="V64" s="409"/>
      <c r="W64" s="409"/>
      <c r="X64" s="409"/>
      <c r="Y64" s="409"/>
      <c r="Z64" s="409"/>
      <c r="AA64" s="410"/>
      <c r="AB64" s="408" t="str">
        <f>O70</f>
        <v>辻 </v>
      </c>
      <c r="AC64" s="409"/>
      <c r="AD64" s="409"/>
      <c r="AE64" s="409"/>
      <c r="AF64" s="409"/>
      <c r="AG64" s="409"/>
      <c r="AH64" s="409"/>
      <c r="AI64" s="409"/>
      <c r="AJ64" s="408" t="str">
        <f>O74</f>
        <v>小林</v>
      </c>
      <c r="AK64" s="409"/>
      <c r="AL64" s="409"/>
      <c r="AM64" s="409"/>
      <c r="AN64" s="409"/>
      <c r="AO64" s="409"/>
      <c r="AP64" s="409"/>
      <c r="AQ64" s="410"/>
      <c r="AR64" s="414">
        <f>IF(AR68&lt;&gt;"","ゲーム率","")</f>
      </c>
      <c r="AS64" s="409"/>
      <c r="AT64" s="409" t="s">
        <v>546</v>
      </c>
      <c r="AU64" s="409"/>
      <c r="AV64" s="409"/>
      <c r="AW64" s="409"/>
      <c r="AX64" s="409"/>
      <c r="AY64" s="384"/>
      <c r="AZ64" s="244"/>
      <c r="BB64" s="395"/>
      <c r="BC64" s="409"/>
      <c r="BD64" s="409"/>
      <c r="BE64" s="409"/>
      <c r="BF64" s="409"/>
      <c r="BG64" s="409"/>
      <c r="BH64" s="409"/>
      <c r="BI64" s="409"/>
      <c r="BJ64" s="409"/>
      <c r="BK64" s="409"/>
      <c r="BL64" s="409"/>
      <c r="BM64" s="409"/>
      <c r="BN64" s="409"/>
      <c r="BO64" s="409"/>
      <c r="BP64" s="409"/>
      <c r="BQ64" s="409"/>
      <c r="BR64" s="410"/>
      <c r="BS64" s="408" t="str">
        <f>BN66</f>
        <v>福永</v>
      </c>
      <c r="BT64" s="409"/>
      <c r="BU64" s="409"/>
      <c r="BV64" s="409"/>
      <c r="BW64" s="409"/>
      <c r="BX64" s="409"/>
      <c r="BY64" s="409"/>
      <c r="BZ64" s="410"/>
      <c r="CA64" s="408" t="str">
        <f>BN70</f>
        <v>北村</v>
      </c>
      <c r="CB64" s="409"/>
      <c r="CC64" s="409"/>
      <c r="CD64" s="409"/>
      <c r="CE64" s="409"/>
      <c r="CF64" s="409"/>
      <c r="CG64" s="409"/>
      <c r="CH64" s="409"/>
      <c r="CI64" s="408" t="str">
        <f>BN74</f>
        <v>西山</v>
      </c>
      <c r="CJ64" s="409"/>
      <c r="CK64" s="409"/>
      <c r="CL64" s="409"/>
      <c r="CM64" s="409"/>
      <c r="CN64" s="409"/>
      <c r="CO64" s="409"/>
      <c r="CP64" s="410"/>
      <c r="CQ64" s="414">
        <f>IF(CQ68&lt;&gt;"","ゲーム率","")</f>
      </c>
      <c r="CR64" s="409"/>
      <c r="CS64" s="409" t="s">
        <v>546</v>
      </c>
      <c r="CT64" s="409"/>
      <c r="CU64" s="409"/>
      <c r="CV64" s="409"/>
      <c r="CW64" s="409"/>
      <c r="CX64" s="384"/>
    </row>
    <row r="65" spans="1:102" ht="7.5" customHeight="1">
      <c r="A65" s="12"/>
      <c r="C65" s="396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3"/>
      <c r="T65" s="411"/>
      <c r="U65" s="412"/>
      <c r="V65" s="412"/>
      <c r="W65" s="412"/>
      <c r="X65" s="412"/>
      <c r="Y65" s="412"/>
      <c r="Z65" s="412"/>
      <c r="AA65" s="413"/>
      <c r="AB65" s="411"/>
      <c r="AC65" s="412"/>
      <c r="AD65" s="412"/>
      <c r="AE65" s="412"/>
      <c r="AF65" s="412"/>
      <c r="AG65" s="412"/>
      <c r="AH65" s="412"/>
      <c r="AI65" s="412"/>
      <c r="AJ65" s="411"/>
      <c r="AK65" s="412"/>
      <c r="AL65" s="412"/>
      <c r="AM65" s="412"/>
      <c r="AN65" s="412"/>
      <c r="AO65" s="412"/>
      <c r="AP65" s="412"/>
      <c r="AQ65" s="413"/>
      <c r="AR65" s="415"/>
      <c r="AS65" s="412"/>
      <c r="AT65" s="412"/>
      <c r="AU65" s="412"/>
      <c r="AV65" s="412"/>
      <c r="AW65" s="412"/>
      <c r="AX65" s="412"/>
      <c r="AY65" s="385"/>
      <c r="AZ65" s="244"/>
      <c r="BB65" s="396"/>
      <c r="BC65" s="412"/>
      <c r="BD65" s="412"/>
      <c r="BE65" s="412"/>
      <c r="BF65" s="412"/>
      <c r="BG65" s="412"/>
      <c r="BH65" s="412"/>
      <c r="BI65" s="412"/>
      <c r="BJ65" s="412"/>
      <c r="BK65" s="412"/>
      <c r="BL65" s="412"/>
      <c r="BM65" s="412"/>
      <c r="BN65" s="412"/>
      <c r="BO65" s="412"/>
      <c r="BP65" s="412"/>
      <c r="BQ65" s="412"/>
      <c r="BR65" s="413"/>
      <c r="BS65" s="411"/>
      <c r="BT65" s="412"/>
      <c r="BU65" s="412"/>
      <c r="BV65" s="412"/>
      <c r="BW65" s="412"/>
      <c r="BX65" s="412"/>
      <c r="BY65" s="412"/>
      <c r="BZ65" s="413"/>
      <c r="CA65" s="411"/>
      <c r="CB65" s="412"/>
      <c r="CC65" s="412"/>
      <c r="CD65" s="412"/>
      <c r="CE65" s="412"/>
      <c r="CF65" s="412"/>
      <c r="CG65" s="412"/>
      <c r="CH65" s="412"/>
      <c r="CI65" s="411"/>
      <c r="CJ65" s="412"/>
      <c r="CK65" s="412"/>
      <c r="CL65" s="412"/>
      <c r="CM65" s="412"/>
      <c r="CN65" s="412"/>
      <c r="CO65" s="412"/>
      <c r="CP65" s="413"/>
      <c r="CQ65" s="415"/>
      <c r="CR65" s="412"/>
      <c r="CS65" s="412"/>
      <c r="CT65" s="412"/>
      <c r="CU65" s="412"/>
      <c r="CV65" s="412"/>
      <c r="CW65" s="412"/>
      <c r="CX65" s="385"/>
    </row>
    <row r="66" spans="1:102" s="1" customFormat="1" ht="7.5" customHeight="1">
      <c r="A66" s="55"/>
      <c r="B66" s="500">
        <f>AV68</f>
        <v>1</v>
      </c>
      <c r="C66" s="372" t="s">
        <v>1454</v>
      </c>
      <c r="D66" s="365"/>
      <c r="E66" s="365"/>
      <c r="F66" s="510" t="str">
        <f>IF(C66="ここに","",VLOOKUP(C66,'登録ナンバー'!$A$1:$C$619,2,0))</f>
        <v>竹田</v>
      </c>
      <c r="G66" s="510"/>
      <c r="H66" s="510"/>
      <c r="I66" s="510"/>
      <c r="J66" s="510"/>
      <c r="K66" s="366" t="s">
        <v>547</v>
      </c>
      <c r="L66" s="510" t="s">
        <v>1544</v>
      </c>
      <c r="M66" s="510"/>
      <c r="N66" s="510"/>
      <c r="O66" s="510" t="str">
        <f>IF(L66="ここに","",VLOOKUP(L66,'登録ナンバー'!$A$1:$C$619,2,0))</f>
        <v>矢野</v>
      </c>
      <c r="P66" s="510"/>
      <c r="Q66" s="510"/>
      <c r="R66" s="510"/>
      <c r="S66" s="510"/>
      <c r="T66" s="485">
        <f>IF(AB66="","丸付き数字は試合順番","")</f>
      </c>
      <c r="U66" s="486"/>
      <c r="V66" s="486"/>
      <c r="W66" s="486"/>
      <c r="X66" s="486"/>
      <c r="Y66" s="486"/>
      <c r="Z66" s="486"/>
      <c r="AA66" s="487"/>
      <c r="AB66" s="498" t="s">
        <v>1514</v>
      </c>
      <c r="AC66" s="400"/>
      <c r="AD66" s="400"/>
      <c r="AE66" s="400" t="s">
        <v>548</v>
      </c>
      <c r="AF66" s="400">
        <v>2</v>
      </c>
      <c r="AG66" s="400"/>
      <c r="AH66" s="400"/>
      <c r="AI66" s="496"/>
      <c r="AJ66" s="498" t="s">
        <v>1514</v>
      </c>
      <c r="AK66" s="400"/>
      <c r="AL66" s="400"/>
      <c r="AM66" s="400" t="s">
        <v>548</v>
      </c>
      <c r="AN66" s="400">
        <v>4</v>
      </c>
      <c r="AO66" s="400"/>
      <c r="AP66" s="400"/>
      <c r="AQ66" s="496"/>
      <c r="AR66" s="418">
        <f>IF(COUNTIF(AS66:AU76,1)=2,"直接対決","")</f>
      </c>
      <c r="AS66" s="404">
        <f>COUNTIF(T66:AQ67,"⑥")+COUNTIF(T66:AQ67,"⑦")</f>
        <v>2</v>
      </c>
      <c r="AT66" s="404"/>
      <c r="AU66" s="404"/>
      <c r="AV66" s="428">
        <f>IF(AB66="","",2-AS66)</f>
        <v>0</v>
      </c>
      <c r="AW66" s="428"/>
      <c r="AX66" s="428"/>
      <c r="AY66" s="429"/>
      <c r="AZ66" s="245"/>
      <c r="BA66" s="500">
        <f>CU68</f>
        <v>1</v>
      </c>
      <c r="BB66" s="372" t="s">
        <v>1512</v>
      </c>
      <c r="BC66" s="365"/>
      <c r="BD66" s="365"/>
      <c r="BE66" s="510" t="str">
        <f>IF(BB66="ここに","",VLOOKUP(BB66,'登録ナンバー'!$A$1:$C$619,2,0))</f>
        <v>稲岡</v>
      </c>
      <c r="BF66" s="510"/>
      <c r="BG66" s="510"/>
      <c r="BH66" s="510"/>
      <c r="BI66" s="510"/>
      <c r="BJ66" s="366" t="s">
        <v>547</v>
      </c>
      <c r="BK66" s="510" t="s">
        <v>1463</v>
      </c>
      <c r="BL66" s="510"/>
      <c r="BM66" s="510"/>
      <c r="BN66" s="510" t="str">
        <f>IF(BK66="ここに","",VLOOKUP(BK66,'登録ナンバー'!$A$1:$C$619,2,0))</f>
        <v>福永</v>
      </c>
      <c r="BO66" s="510"/>
      <c r="BP66" s="510"/>
      <c r="BQ66" s="510"/>
      <c r="BR66" s="511"/>
      <c r="BS66" s="485">
        <f>IF(CA66="","丸付き数字は試合順番","")</f>
      </c>
      <c r="BT66" s="486"/>
      <c r="BU66" s="486"/>
      <c r="BV66" s="486"/>
      <c r="BW66" s="486"/>
      <c r="BX66" s="486"/>
      <c r="BY66" s="486"/>
      <c r="BZ66" s="487"/>
      <c r="CA66" s="498" t="s">
        <v>1514</v>
      </c>
      <c r="CB66" s="400"/>
      <c r="CC66" s="400"/>
      <c r="CD66" s="400" t="s">
        <v>548</v>
      </c>
      <c r="CE66" s="400">
        <v>3</v>
      </c>
      <c r="CF66" s="400"/>
      <c r="CG66" s="400"/>
      <c r="CH66" s="496"/>
      <c r="CI66" s="498" t="s">
        <v>1514</v>
      </c>
      <c r="CJ66" s="400"/>
      <c r="CK66" s="400"/>
      <c r="CL66" s="400" t="s">
        <v>548</v>
      </c>
      <c r="CM66" s="400">
        <v>3</v>
      </c>
      <c r="CN66" s="400"/>
      <c r="CO66" s="400"/>
      <c r="CP66" s="496"/>
      <c r="CQ66" s="418">
        <f>IF(COUNTIF(CR66:CT76,1)=2,"直接対決","")</f>
      </c>
      <c r="CR66" s="404">
        <f>COUNTIF(BS66:CP67,"⑥")+COUNTIF(BS66:CP67,"⑦")</f>
        <v>2</v>
      </c>
      <c r="CS66" s="404"/>
      <c r="CT66" s="404"/>
      <c r="CU66" s="428">
        <f>IF(CA66="","",2-CR66)</f>
        <v>0</v>
      </c>
      <c r="CV66" s="428"/>
      <c r="CW66" s="428"/>
      <c r="CX66" s="429"/>
    </row>
    <row r="67" spans="1:102" s="1" customFormat="1" ht="7.5" customHeight="1">
      <c r="A67" s="55"/>
      <c r="B67" s="500"/>
      <c r="C67" s="386"/>
      <c r="D67" s="381"/>
      <c r="E67" s="381"/>
      <c r="F67" s="508"/>
      <c r="G67" s="508"/>
      <c r="H67" s="508"/>
      <c r="I67" s="508"/>
      <c r="J67" s="508"/>
      <c r="K67" s="366"/>
      <c r="L67" s="508"/>
      <c r="M67" s="508"/>
      <c r="N67" s="508"/>
      <c r="O67" s="508"/>
      <c r="P67" s="508"/>
      <c r="Q67" s="508"/>
      <c r="R67" s="508"/>
      <c r="S67" s="508"/>
      <c r="T67" s="488"/>
      <c r="U67" s="489"/>
      <c r="V67" s="489"/>
      <c r="W67" s="489"/>
      <c r="X67" s="489"/>
      <c r="Y67" s="489"/>
      <c r="Z67" s="489"/>
      <c r="AA67" s="490"/>
      <c r="AB67" s="499"/>
      <c r="AC67" s="402"/>
      <c r="AD67" s="402"/>
      <c r="AE67" s="402"/>
      <c r="AF67" s="402"/>
      <c r="AG67" s="402"/>
      <c r="AH67" s="402"/>
      <c r="AI67" s="497"/>
      <c r="AJ67" s="499"/>
      <c r="AK67" s="402"/>
      <c r="AL67" s="402"/>
      <c r="AM67" s="402"/>
      <c r="AN67" s="402"/>
      <c r="AO67" s="402"/>
      <c r="AP67" s="402"/>
      <c r="AQ67" s="497"/>
      <c r="AR67" s="419"/>
      <c r="AS67" s="405"/>
      <c r="AT67" s="405"/>
      <c r="AU67" s="405"/>
      <c r="AV67" s="430"/>
      <c r="AW67" s="430"/>
      <c r="AX67" s="430"/>
      <c r="AY67" s="431"/>
      <c r="AZ67" s="245"/>
      <c r="BA67" s="384"/>
      <c r="BB67" s="386"/>
      <c r="BC67" s="381"/>
      <c r="BD67" s="381"/>
      <c r="BE67" s="508"/>
      <c r="BF67" s="508"/>
      <c r="BG67" s="508"/>
      <c r="BH67" s="508"/>
      <c r="BI67" s="508"/>
      <c r="BJ67" s="366"/>
      <c r="BK67" s="508"/>
      <c r="BL67" s="508"/>
      <c r="BM67" s="508"/>
      <c r="BN67" s="508"/>
      <c r="BO67" s="508"/>
      <c r="BP67" s="508"/>
      <c r="BQ67" s="508"/>
      <c r="BR67" s="509"/>
      <c r="BS67" s="488"/>
      <c r="BT67" s="489"/>
      <c r="BU67" s="489"/>
      <c r="BV67" s="489"/>
      <c r="BW67" s="489"/>
      <c r="BX67" s="489"/>
      <c r="BY67" s="489"/>
      <c r="BZ67" s="490"/>
      <c r="CA67" s="499"/>
      <c r="CB67" s="402"/>
      <c r="CC67" s="402"/>
      <c r="CD67" s="402"/>
      <c r="CE67" s="402"/>
      <c r="CF67" s="402"/>
      <c r="CG67" s="402"/>
      <c r="CH67" s="497"/>
      <c r="CI67" s="499"/>
      <c r="CJ67" s="402"/>
      <c r="CK67" s="402"/>
      <c r="CL67" s="402"/>
      <c r="CM67" s="402"/>
      <c r="CN67" s="402"/>
      <c r="CO67" s="402"/>
      <c r="CP67" s="497"/>
      <c r="CQ67" s="419"/>
      <c r="CR67" s="405"/>
      <c r="CS67" s="405"/>
      <c r="CT67" s="405"/>
      <c r="CU67" s="430"/>
      <c r="CV67" s="430"/>
      <c r="CW67" s="430"/>
      <c r="CX67" s="431"/>
    </row>
    <row r="68" spans="1:102" ht="15" customHeight="1">
      <c r="A68" s="12"/>
      <c r="C68" s="386" t="s">
        <v>549</v>
      </c>
      <c r="D68" s="381"/>
      <c r="E68" s="381"/>
      <c r="F68" s="508" t="str">
        <f>IF(C66="ここに","",VLOOKUP(C66,'登録ナンバー'!$A$1:$D$619,4,0))</f>
        <v>うさかめ</v>
      </c>
      <c r="G68" s="508"/>
      <c r="H68" s="508"/>
      <c r="I68" s="508"/>
      <c r="J68" s="508"/>
      <c r="K68" s="78"/>
      <c r="L68" s="366" t="s">
        <v>549</v>
      </c>
      <c r="M68" s="366"/>
      <c r="N68" s="366"/>
      <c r="O68" s="508" t="str">
        <f>IF(L66="ここに","",VLOOKUP(L66,'登録ナンバー'!$A$1:$D$619,4,0))</f>
        <v>うさかめ</v>
      </c>
      <c r="P68" s="508"/>
      <c r="Q68" s="508"/>
      <c r="R68" s="508"/>
      <c r="S68" s="509"/>
      <c r="T68" s="489"/>
      <c r="U68" s="489"/>
      <c r="V68" s="489"/>
      <c r="W68" s="489"/>
      <c r="X68" s="489"/>
      <c r="Y68" s="489"/>
      <c r="Z68" s="489"/>
      <c r="AA68" s="490"/>
      <c r="AB68" s="499"/>
      <c r="AC68" s="402"/>
      <c r="AD68" s="402"/>
      <c r="AE68" s="402"/>
      <c r="AF68" s="402"/>
      <c r="AG68" s="402"/>
      <c r="AH68" s="402"/>
      <c r="AI68" s="497"/>
      <c r="AJ68" s="499"/>
      <c r="AK68" s="402"/>
      <c r="AL68" s="402"/>
      <c r="AM68" s="402"/>
      <c r="AN68" s="402"/>
      <c r="AO68" s="402"/>
      <c r="AP68" s="402"/>
      <c r="AQ68" s="497"/>
      <c r="AR68" s="420">
        <f>IF(OR(COUNTIF(AS66:AU78,2)=3,COUNTIF(AS66:AU78,1)=3),(AB69+AJ69)/(AB69+AJ69+AF66+AN66),"")</f>
      </c>
      <c r="AS68" s="426"/>
      <c r="AT68" s="426"/>
      <c r="AU68" s="426"/>
      <c r="AV68" s="422">
        <f>IF(AR68&lt;&gt;"",RANK(AR68,AR68:AR81),RANK(AS66,AS66:AU79))</f>
        <v>1</v>
      </c>
      <c r="AW68" s="422"/>
      <c r="AX68" s="422"/>
      <c r="AY68" s="423"/>
      <c r="AZ68" s="246"/>
      <c r="BB68" s="386" t="s">
        <v>549</v>
      </c>
      <c r="BC68" s="381"/>
      <c r="BD68" s="381"/>
      <c r="BE68" s="508" t="str">
        <f>IF(BB66="ここに","",VLOOKUP(BB66,'登録ナンバー'!$A$1:$D$619,4,0))</f>
        <v>Kテニス</v>
      </c>
      <c r="BF68" s="508"/>
      <c r="BG68" s="508"/>
      <c r="BH68" s="508"/>
      <c r="BI68" s="508"/>
      <c r="BJ68" s="78"/>
      <c r="BK68" s="366" t="s">
        <v>549</v>
      </c>
      <c r="BL68" s="366"/>
      <c r="BM68" s="366"/>
      <c r="BN68" s="508" t="str">
        <f>IF(BK66="ここに","",VLOOKUP(BK66,'登録ナンバー'!$A$1:$D$619,4,0))</f>
        <v>Kテニス</v>
      </c>
      <c r="BO68" s="508"/>
      <c r="BP68" s="508"/>
      <c r="BQ68" s="508"/>
      <c r="BR68" s="509"/>
      <c r="BS68" s="489"/>
      <c r="BT68" s="489"/>
      <c r="BU68" s="489"/>
      <c r="BV68" s="489"/>
      <c r="BW68" s="489"/>
      <c r="BX68" s="489"/>
      <c r="BY68" s="489"/>
      <c r="BZ68" s="490"/>
      <c r="CA68" s="499"/>
      <c r="CB68" s="402"/>
      <c r="CC68" s="402"/>
      <c r="CD68" s="402"/>
      <c r="CE68" s="402"/>
      <c r="CF68" s="402"/>
      <c r="CG68" s="402"/>
      <c r="CH68" s="497"/>
      <c r="CI68" s="499"/>
      <c r="CJ68" s="402"/>
      <c r="CK68" s="402"/>
      <c r="CL68" s="402"/>
      <c r="CM68" s="402"/>
      <c r="CN68" s="402"/>
      <c r="CO68" s="402"/>
      <c r="CP68" s="497"/>
      <c r="CQ68" s="420">
        <f>IF(OR(COUNTIF(CR66:CT77,2)=3,COUNTIF(CR66:CT77,1)=3),(CA69+CI69)/(CA69+CI69+CE66+CM66),"")</f>
      </c>
      <c r="CR68" s="426"/>
      <c r="CS68" s="426"/>
      <c r="CT68" s="426"/>
      <c r="CU68" s="422">
        <f>IF(CQ68&lt;&gt;"",RANK(CQ68,CQ68:CQ77),RANK(CR66,CR66:CT77))</f>
        <v>1</v>
      </c>
      <c r="CV68" s="422"/>
      <c r="CW68" s="422"/>
      <c r="CX68" s="423"/>
    </row>
    <row r="69" spans="1:102" ht="7.5" customHeight="1" hidden="1">
      <c r="A69" s="12"/>
      <c r="C69" s="378"/>
      <c r="D69" s="379"/>
      <c r="E69" s="379"/>
      <c r="F69" s="78"/>
      <c r="G69" s="78"/>
      <c r="H69" s="78"/>
      <c r="I69" s="78"/>
      <c r="J69" s="79"/>
      <c r="K69" s="78"/>
      <c r="L69" s="367"/>
      <c r="M69" s="367"/>
      <c r="N69" s="367"/>
      <c r="O69" s="78"/>
      <c r="P69" s="78"/>
      <c r="Q69" s="78"/>
      <c r="R69" s="81"/>
      <c r="S69" s="103"/>
      <c r="T69" s="492"/>
      <c r="U69" s="492"/>
      <c r="V69" s="492"/>
      <c r="W69" s="492"/>
      <c r="X69" s="492"/>
      <c r="Y69" s="492"/>
      <c r="Z69" s="492"/>
      <c r="AA69" s="493"/>
      <c r="AB69" s="253" t="str">
        <f>IF(AB66="⑦","7",IF(AB66="⑥","6",AB66))</f>
        <v>6</v>
      </c>
      <c r="AC69" s="254"/>
      <c r="AD69" s="254"/>
      <c r="AE69" s="254"/>
      <c r="AF69" s="254"/>
      <c r="AG69" s="254"/>
      <c r="AH69" s="254"/>
      <c r="AI69" s="254"/>
      <c r="AJ69" s="253" t="str">
        <f>IF(AJ66="⑦","7",IF(AJ66="⑥","6",AJ66))</f>
        <v>6</v>
      </c>
      <c r="AK69" s="254"/>
      <c r="AL69" s="254"/>
      <c r="AM69" s="254"/>
      <c r="AN69" s="254"/>
      <c r="AO69" s="254"/>
      <c r="AP69" s="254"/>
      <c r="AQ69" s="255"/>
      <c r="AR69" s="421"/>
      <c r="AS69" s="427"/>
      <c r="AT69" s="427"/>
      <c r="AU69" s="427"/>
      <c r="AV69" s="424"/>
      <c r="AW69" s="424"/>
      <c r="AX69" s="424"/>
      <c r="AY69" s="425"/>
      <c r="AZ69" s="246"/>
      <c r="BB69" s="378"/>
      <c r="BC69" s="379"/>
      <c r="BD69" s="379"/>
      <c r="BE69" s="78"/>
      <c r="BF69" s="78"/>
      <c r="BG69" s="78"/>
      <c r="BH69" s="78"/>
      <c r="BI69" s="78"/>
      <c r="BJ69" s="78"/>
      <c r="BK69" s="367"/>
      <c r="BL69" s="367"/>
      <c r="BM69" s="367"/>
      <c r="BN69" s="78"/>
      <c r="BO69" s="78"/>
      <c r="BP69" s="78"/>
      <c r="BQ69" s="81"/>
      <c r="BR69" s="82"/>
      <c r="BS69" s="492"/>
      <c r="BT69" s="492"/>
      <c r="BU69" s="492"/>
      <c r="BV69" s="492"/>
      <c r="BW69" s="492"/>
      <c r="BX69" s="492"/>
      <c r="BY69" s="492"/>
      <c r="BZ69" s="493"/>
      <c r="CA69" s="253" t="str">
        <f>IF(CA66="⑦","7",IF(CA66="⑥","6",CA66))</f>
        <v>6</v>
      </c>
      <c r="CB69" s="254"/>
      <c r="CC69" s="254"/>
      <c r="CD69" s="254"/>
      <c r="CE69" s="254"/>
      <c r="CF69" s="254"/>
      <c r="CG69" s="254"/>
      <c r="CH69" s="254"/>
      <c r="CI69" s="253" t="str">
        <f>IF(CI66="⑦","7",IF(CI66="⑥","6",CI66))</f>
        <v>6</v>
      </c>
      <c r="CJ69" s="254"/>
      <c r="CK69" s="254"/>
      <c r="CL69" s="254"/>
      <c r="CM69" s="254"/>
      <c r="CN69" s="254"/>
      <c r="CO69" s="254"/>
      <c r="CP69" s="255"/>
      <c r="CQ69" s="421"/>
      <c r="CR69" s="427"/>
      <c r="CS69" s="427"/>
      <c r="CT69" s="427"/>
      <c r="CU69" s="424"/>
      <c r="CV69" s="424"/>
      <c r="CW69" s="424"/>
      <c r="CX69" s="425"/>
    </row>
    <row r="70" spans="1:102" ht="7.5" customHeight="1">
      <c r="A70" s="12"/>
      <c r="B70" s="500">
        <f>AV72</f>
        <v>3</v>
      </c>
      <c r="C70" s="372" t="s">
        <v>1479</v>
      </c>
      <c r="D70" s="365"/>
      <c r="E70" s="365"/>
      <c r="F70" s="365" t="str">
        <f>IF(C70="ここに","",VLOOKUP(C70,'登録ナンバー'!$A$1:$C$619,2,0))</f>
        <v>山口</v>
      </c>
      <c r="G70" s="365"/>
      <c r="H70" s="365"/>
      <c r="I70" s="365"/>
      <c r="J70" s="365"/>
      <c r="K70" s="502" t="s">
        <v>547</v>
      </c>
      <c r="L70" s="365" t="s">
        <v>1480</v>
      </c>
      <c r="M70" s="365"/>
      <c r="N70" s="365"/>
      <c r="O70" s="365" t="str">
        <f>IF(L70="ここに","",VLOOKUP(L70,'登録ナンバー'!$A$1:$C$619,2,0))</f>
        <v>辻 </v>
      </c>
      <c r="P70" s="365"/>
      <c r="Q70" s="365"/>
      <c r="R70" s="365"/>
      <c r="S70" s="503"/>
      <c r="T70" s="468">
        <f>IF(AB66="","",IF(AND(AF66=6,AB66&lt;&gt;"⑦"),"⑥",IF(AF66=7,"⑦",AF66)))</f>
        <v>2</v>
      </c>
      <c r="U70" s="468"/>
      <c r="V70" s="468"/>
      <c r="W70" s="468" t="s">
        <v>548</v>
      </c>
      <c r="X70" s="468">
        <f>IF(AB66="","",IF(AB66="⑥",6,IF(AB66="⑦",7,AB66)))</f>
        <v>6</v>
      </c>
      <c r="Y70" s="468"/>
      <c r="Z70" s="468"/>
      <c r="AA70" s="469"/>
      <c r="AB70" s="522"/>
      <c r="AC70" s="523"/>
      <c r="AD70" s="523"/>
      <c r="AE70" s="523"/>
      <c r="AF70" s="523"/>
      <c r="AG70" s="523"/>
      <c r="AH70" s="523"/>
      <c r="AI70" s="523"/>
      <c r="AJ70" s="463">
        <v>3</v>
      </c>
      <c r="AK70" s="464"/>
      <c r="AL70" s="464"/>
      <c r="AM70" s="464" t="s">
        <v>548</v>
      </c>
      <c r="AN70" s="464">
        <v>6</v>
      </c>
      <c r="AO70" s="464"/>
      <c r="AP70" s="464"/>
      <c r="AQ70" s="531"/>
      <c r="AR70" s="477">
        <f>IF(COUNTIF(AS66:AU76,1)=2,"直接対決","")</f>
      </c>
      <c r="AS70" s="482">
        <f>COUNTIF(T70:AQ71,"⑥")+COUNTIF(T70:AQ71,"⑦")</f>
        <v>0</v>
      </c>
      <c r="AT70" s="482"/>
      <c r="AU70" s="482"/>
      <c r="AV70" s="443">
        <f>IF(AB66="","",2-AS70)</f>
        <v>2</v>
      </c>
      <c r="AW70" s="443"/>
      <c r="AX70" s="443"/>
      <c r="AY70" s="444"/>
      <c r="AZ70" s="245"/>
      <c r="BA70" s="500">
        <f>CU72</f>
        <v>2</v>
      </c>
      <c r="BB70" s="372" t="s">
        <v>940</v>
      </c>
      <c r="BC70" s="365"/>
      <c r="BD70" s="365"/>
      <c r="BE70" s="368" t="s">
        <v>1500</v>
      </c>
      <c r="BF70" s="368"/>
      <c r="BG70" s="368"/>
      <c r="BH70" s="368"/>
      <c r="BI70" s="368"/>
      <c r="BJ70" s="501" t="s">
        <v>547</v>
      </c>
      <c r="BK70" s="368" t="s">
        <v>1539</v>
      </c>
      <c r="BL70" s="368"/>
      <c r="BM70" s="368"/>
      <c r="BN70" s="368" t="s">
        <v>1141</v>
      </c>
      <c r="BO70" s="368"/>
      <c r="BP70" s="368"/>
      <c r="BQ70" s="368"/>
      <c r="BR70" s="370"/>
      <c r="BS70" s="361">
        <f>IF(CA66="","",IF(AND(CE66=6,CA66&lt;&gt;"⑦"),"⑥",IF(CE66=7,"⑦",CE66)))</f>
        <v>3</v>
      </c>
      <c r="BT70" s="361"/>
      <c r="BU70" s="361"/>
      <c r="BV70" s="361" t="s">
        <v>548</v>
      </c>
      <c r="BW70" s="361">
        <f>IF(CA66="","",IF(CA66="⑥",6,IF(CA66="⑦",7,CA66)))</f>
        <v>6</v>
      </c>
      <c r="BX70" s="361"/>
      <c r="BY70" s="361"/>
      <c r="BZ70" s="349"/>
      <c r="CA70" s="434"/>
      <c r="CB70" s="435"/>
      <c r="CC70" s="435"/>
      <c r="CD70" s="435"/>
      <c r="CE70" s="435"/>
      <c r="CF70" s="435"/>
      <c r="CG70" s="435"/>
      <c r="CH70" s="435"/>
      <c r="CI70" s="362" t="s">
        <v>1540</v>
      </c>
      <c r="CJ70" s="380"/>
      <c r="CK70" s="380"/>
      <c r="CL70" s="380" t="s">
        <v>548</v>
      </c>
      <c r="CM70" s="380">
        <v>3</v>
      </c>
      <c r="CN70" s="380"/>
      <c r="CO70" s="380"/>
      <c r="CP70" s="375"/>
      <c r="CQ70" s="353">
        <f>IF(COUNTIF(CR66:CT76,1)=2,"直接対決","")</f>
      </c>
      <c r="CR70" s="351">
        <f>COUNTIF(BS70:CP71,"⑥")+COUNTIF(BS70:CP71,"⑦")</f>
        <v>1</v>
      </c>
      <c r="CS70" s="351"/>
      <c r="CT70" s="351"/>
      <c r="CU70" s="453">
        <f>IF(CA66="","",2-CR70)</f>
        <v>1</v>
      </c>
      <c r="CV70" s="453"/>
      <c r="CW70" s="453"/>
      <c r="CX70" s="454"/>
    </row>
    <row r="71" spans="1:102" ht="7.5" customHeight="1">
      <c r="A71" s="12"/>
      <c r="B71" s="500"/>
      <c r="C71" s="386"/>
      <c r="D71" s="381"/>
      <c r="E71" s="381"/>
      <c r="F71" s="381"/>
      <c r="G71" s="381"/>
      <c r="H71" s="381"/>
      <c r="I71" s="381"/>
      <c r="J71" s="381"/>
      <c r="K71" s="502"/>
      <c r="L71" s="381"/>
      <c r="M71" s="381"/>
      <c r="N71" s="381"/>
      <c r="O71" s="381"/>
      <c r="P71" s="381"/>
      <c r="Q71" s="381"/>
      <c r="R71" s="381"/>
      <c r="S71" s="504"/>
      <c r="T71" s="409"/>
      <c r="U71" s="409"/>
      <c r="V71" s="409"/>
      <c r="W71" s="409"/>
      <c r="X71" s="409"/>
      <c r="Y71" s="409"/>
      <c r="Z71" s="409"/>
      <c r="AA71" s="410"/>
      <c r="AB71" s="525"/>
      <c r="AC71" s="526"/>
      <c r="AD71" s="526"/>
      <c r="AE71" s="526"/>
      <c r="AF71" s="526"/>
      <c r="AG71" s="526"/>
      <c r="AH71" s="526"/>
      <c r="AI71" s="526"/>
      <c r="AJ71" s="465"/>
      <c r="AK71" s="466"/>
      <c r="AL71" s="466"/>
      <c r="AM71" s="466"/>
      <c r="AN71" s="466"/>
      <c r="AO71" s="466"/>
      <c r="AP71" s="466"/>
      <c r="AQ71" s="532"/>
      <c r="AR71" s="478"/>
      <c r="AS71" s="483"/>
      <c r="AT71" s="483"/>
      <c r="AU71" s="483"/>
      <c r="AV71" s="445"/>
      <c r="AW71" s="445"/>
      <c r="AX71" s="445"/>
      <c r="AY71" s="446"/>
      <c r="AZ71" s="245"/>
      <c r="BA71" s="384"/>
      <c r="BB71" s="386"/>
      <c r="BC71" s="381"/>
      <c r="BD71" s="381"/>
      <c r="BE71" s="369"/>
      <c r="BF71" s="369"/>
      <c r="BG71" s="369"/>
      <c r="BH71" s="369"/>
      <c r="BI71" s="369"/>
      <c r="BJ71" s="501"/>
      <c r="BK71" s="369"/>
      <c r="BL71" s="369"/>
      <c r="BM71" s="369"/>
      <c r="BN71" s="369"/>
      <c r="BO71" s="369"/>
      <c r="BP71" s="369"/>
      <c r="BQ71" s="369"/>
      <c r="BR71" s="371"/>
      <c r="BS71" s="359"/>
      <c r="BT71" s="359"/>
      <c r="BU71" s="359"/>
      <c r="BV71" s="359"/>
      <c r="BW71" s="359"/>
      <c r="BX71" s="359"/>
      <c r="BY71" s="359"/>
      <c r="BZ71" s="350"/>
      <c r="CA71" s="437"/>
      <c r="CB71" s="438"/>
      <c r="CC71" s="438"/>
      <c r="CD71" s="438"/>
      <c r="CE71" s="438"/>
      <c r="CF71" s="438"/>
      <c r="CG71" s="438"/>
      <c r="CH71" s="438"/>
      <c r="CI71" s="363"/>
      <c r="CJ71" s="376"/>
      <c r="CK71" s="376"/>
      <c r="CL71" s="376"/>
      <c r="CM71" s="376"/>
      <c r="CN71" s="376"/>
      <c r="CO71" s="376"/>
      <c r="CP71" s="377"/>
      <c r="CQ71" s="354"/>
      <c r="CR71" s="352"/>
      <c r="CS71" s="352"/>
      <c r="CT71" s="352"/>
      <c r="CU71" s="455"/>
      <c r="CV71" s="455"/>
      <c r="CW71" s="455"/>
      <c r="CX71" s="456"/>
    </row>
    <row r="72" spans="1:102" ht="14.25" customHeight="1">
      <c r="A72" s="12"/>
      <c r="B72" s="12"/>
      <c r="C72" s="386" t="s">
        <v>549</v>
      </c>
      <c r="D72" s="381"/>
      <c r="E72" s="381"/>
      <c r="F72" s="381" t="str">
        <f>IF(C70="ここに","",VLOOKUP(C70,'登録ナンバー'!$A$1:$D$619,4,0))</f>
        <v>Mut</v>
      </c>
      <c r="G72" s="381"/>
      <c r="H72" s="381"/>
      <c r="I72" s="381"/>
      <c r="J72" s="381"/>
      <c r="K72" s="77"/>
      <c r="L72" s="502" t="s">
        <v>549</v>
      </c>
      <c r="M72" s="502"/>
      <c r="N72" s="502"/>
      <c r="O72" s="381" t="str">
        <f>IF(L70="ここに","",VLOOKUP(L70,'登録ナンバー'!$A$1:$D$619,4,0))</f>
        <v>Mut</v>
      </c>
      <c r="P72" s="381"/>
      <c r="Q72" s="381"/>
      <c r="R72" s="381"/>
      <c r="S72" s="504"/>
      <c r="T72" s="409"/>
      <c r="U72" s="409"/>
      <c r="V72" s="409"/>
      <c r="W72" s="409"/>
      <c r="X72" s="409"/>
      <c r="Y72" s="409"/>
      <c r="Z72" s="409"/>
      <c r="AA72" s="410"/>
      <c r="AB72" s="525"/>
      <c r="AC72" s="526"/>
      <c r="AD72" s="526"/>
      <c r="AE72" s="526"/>
      <c r="AF72" s="526"/>
      <c r="AG72" s="526"/>
      <c r="AH72" s="526"/>
      <c r="AI72" s="526"/>
      <c r="AJ72" s="465"/>
      <c r="AK72" s="466"/>
      <c r="AL72" s="466"/>
      <c r="AM72" s="466"/>
      <c r="AN72" s="484"/>
      <c r="AO72" s="484"/>
      <c r="AP72" s="484"/>
      <c r="AQ72" s="533"/>
      <c r="AR72" s="479">
        <f>IF(OR(COUNTIF(AS66:AU78,2)=3,COUNTIF(AS66:AU78,1)=3),(T73+AJ73)/(T73+AJ73+X70+AN70),"")</f>
      </c>
      <c r="AS72" s="409"/>
      <c r="AT72" s="409"/>
      <c r="AU72" s="409"/>
      <c r="AV72" s="459">
        <f>IF(AR72&lt;&gt;"",RANK(AR72,AR68:AR81),RANK(AS70,AS66:AU79))</f>
        <v>3</v>
      </c>
      <c r="AW72" s="459"/>
      <c r="AX72" s="459"/>
      <c r="AY72" s="460"/>
      <c r="AZ72" s="246"/>
      <c r="BA72" s="12"/>
      <c r="BB72" s="386" t="s">
        <v>549</v>
      </c>
      <c r="BC72" s="381"/>
      <c r="BD72" s="381"/>
      <c r="BE72" s="369" t="s">
        <v>1078</v>
      </c>
      <c r="BF72" s="369"/>
      <c r="BG72" s="369"/>
      <c r="BH72" s="369"/>
      <c r="BI72" s="369"/>
      <c r="BJ72" s="256"/>
      <c r="BK72" s="501" t="s">
        <v>549</v>
      </c>
      <c r="BL72" s="501"/>
      <c r="BM72" s="501"/>
      <c r="BN72" s="369" t="s">
        <v>1078</v>
      </c>
      <c r="BO72" s="369"/>
      <c r="BP72" s="369"/>
      <c r="BQ72" s="369"/>
      <c r="BR72" s="371"/>
      <c r="BS72" s="359"/>
      <c r="BT72" s="359"/>
      <c r="BU72" s="359"/>
      <c r="BV72" s="359"/>
      <c r="BW72" s="359"/>
      <c r="BX72" s="359"/>
      <c r="BY72" s="359"/>
      <c r="BZ72" s="350"/>
      <c r="CA72" s="437"/>
      <c r="CB72" s="438"/>
      <c r="CC72" s="438"/>
      <c r="CD72" s="438"/>
      <c r="CE72" s="438"/>
      <c r="CF72" s="438"/>
      <c r="CG72" s="438"/>
      <c r="CH72" s="438"/>
      <c r="CI72" s="363"/>
      <c r="CJ72" s="376"/>
      <c r="CK72" s="376"/>
      <c r="CL72" s="376"/>
      <c r="CM72" s="373"/>
      <c r="CN72" s="373"/>
      <c r="CO72" s="373"/>
      <c r="CP72" s="374"/>
      <c r="CQ72" s="355">
        <f>IF(OR(COUNTIF(CR66:CT77,2)=3,COUNTIF(CR66:CT77,1)=3),(BS73+CI73)/(BS73+CI73+BW70+CM70),"")</f>
      </c>
      <c r="CR72" s="359"/>
      <c r="CS72" s="359"/>
      <c r="CT72" s="359"/>
      <c r="CU72" s="364">
        <f>IF(CQ72&lt;&gt;"",RANK(CQ72,CQ68:CQ77),RANK(CR70,CR66:CT77))</f>
        <v>2</v>
      </c>
      <c r="CV72" s="364"/>
      <c r="CW72" s="364"/>
      <c r="CX72" s="356"/>
    </row>
    <row r="73" spans="1:102" ht="7.5" customHeight="1" hidden="1">
      <c r="A73" s="12"/>
      <c r="B73" s="12"/>
      <c r="C73" s="378"/>
      <c r="D73" s="379"/>
      <c r="E73" s="379"/>
      <c r="F73" s="77"/>
      <c r="G73" s="77"/>
      <c r="H73" s="77"/>
      <c r="I73" s="77"/>
      <c r="J73" s="91"/>
      <c r="K73" s="77"/>
      <c r="L73" s="379"/>
      <c r="M73" s="379"/>
      <c r="N73" s="379"/>
      <c r="O73" s="78"/>
      <c r="P73" s="78"/>
      <c r="Q73" s="78"/>
      <c r="R73" s="81"/>
      <c r="S73" s="103"/>
      <c r="T73" s="28">
        <f>IF(T70="⑦","7",IF(T70="⑥","6",T70))</f>
        <v>2</v>
      </c>
      <c r="U73" s="9"/>
      <c r="V73" s="9"/>
      <c r="W73" s="9"/>
      <c r="X73" s="9"/>
      <c r="Y73" s="9"/>
      <c r="Z73" s="9"/>
      <c r="AA73" s="32"/>
      <c r="AB73" s="528"/>
      <c r="AC73" s="529"/>
      <c r="AD73" s="529"/>
      <c r="AE73" s="529"/>
      <c r="AF73" s="529"/>
      <c r="AG73" s="529"/>
      <c r="AH73" s="529"/>
      <c r="AI73" s="529"/>
      <c r="AJ73" s="27">
        <f>IF(AJ70="⑦","7",IF(AJ70="⑥","6",AJ70))</f>
        <v>3</v>
      </c>
      <c r="AK73" s="28"/>
      <c r="AL73" s="28"/>
      <c r="AM73" s="28"/>
      <c r="AN73" s="28"/>
      <c r="AO73" s="28"/>
      <c r="AP73" s="28"/>
      <c r="AQ73" s="29"/>
      <c r="AR73" s="480"/>
      <c r="AS73" s="412"/>
      <c r="AT73" s="412"/>
      <c r="AU73" s="412"/>
      <c r="AV73" s="461"/>
      <c r="AW73" s="461"/>
      <c r="AX73" s="461"/>
      <c r="AY73" s="462"/>
      <c r="AZ73" s="246"/>
      <c r="BA73" s="12"/>
      <c r="BB73" s="378"/>
      <c r="BC73" s="379"/>
      <c r="BD73" s="379"/>
      <c r="BE73" s="256"/>
      <c r="BF73" s="256"/>
      <c r="BG73" s="256"/>
      <c r="BH73" s="256"/>
      <c r="BI73" s="259"/>
      <c r="BJ73" s="256"/>
      <c r="BK73" s="369"/>
      <c r="BL73" s="369"/>
      <c r="BM73" s="369"/>
      <c r="BN73" s="256"/>
      <c r="BO73" s="256"/>
      <c r="BP73" s="256"/>
      <c r="BQ73" s="273"/>
      <c r="BR73" s="280"/>
      <c r="BS73" s="281">
        <f>IF(BS70="⑦","7",IF(BS70="⑥","6",BS70))</f>
        <v>3</v>
      </c>
      <c r="BT73" s="265"/>
      <c r="BU73" s="265"/>
      <c r="BV73" s="265"/>
      <c r="BW73" s="265"/>
      <c r="BX73" s="265"/>
      <c r="BY73" s="265"/>
      <c r="BZ73" s="266"/>
      <c r="CA73" s="437"/>
      <c r="CB73" s="438"/>
      <c r="CC73" s="438"/>
      <c r="CD73" s="438"/>
      <c r="CE73" s="438"/>
      <c r="CF73" s="438"/>
      <c r="CG73" s="438"/>
      <c r="CH73" s="438"/>
      <c r="CI73" s="264" t="str">
        <f>IF(CI70="⑦","7",IF(CI70="⑥","6",CI70))</f>
        <v>6</v>
      </c>
      <c r="CJ73" s="281"/>
      <c r="CK73" s="281"/>
      <c r="CL73" s="281"/>
      <c r="CM73" s="281"/>
      <c r="CN73" s="281"/>
      <c r="CO73" s="281"/>
      <c r="CP73" s="282"/>
      <c r="CQ73" s="355"/>
      <c r="CR73" s="359"/>
      <c r="CS73" s="359"/>
      <c r="CT73" s="359"/>
      <c r="CU73" s="364"/>
      <c r="CV73" s="364"/>
      <c r="CW73" s="364"/>
      <c r="CX73" s="356"/>
    </row>
    <row r="74" spans="1:103" ht="7.5" customHeight="1">
      <c r="A74" s="12"/>
      <c r="B74" s="500">
        <f>AV76</f>
        <v>2</v>
      </c>
      <c r="C74" s="372" t="s">
        <v>1473</v>
      </c>
      <c r="D74" s="365"/>
      <c r="E74" s="365"/>
      <c r="F74" s="368" t="str">
        <f>IF(C74="ここに","",VLOOKUP(C74,'登録ナンバー'!$A$1:$C$619,2,0))</f>
        <v>池端</v>
      </c>
      <c r="G74" s="368"/>
      <c r="H74" s="368"/>
      <c r="I74" s="368"/>
      <c r="J74" s="368"/>
      <c r="K74" s="501" t="s">
        <v>547</v>
      </c>
      <c r="L74" s="368" t="s">
        <v>940</v>
      </c>
      <c r="M74" s="368"/>
      <c r="N74" s="368"/>
      <c r="O74" s="368" t="s">
        <v>1474</v>
      </c>
      <c r="P74" s="368"/>
      <c r="Q74" s="368"/>
      <c r="R74" s="368"/>
      <c r="S74" s="370"/>
      <c r="T74" s="361">
        <f>IF(AN66="","",IF(AND(AN66=6,AJ66&lt;&gt;"⑦"),"⑥",IF(AN66=7,"⑦",AN66)))</f>
        <v>4</v>
      </c>
      <c r="U74" s="361"/>
      <c r="V74" s="361"/>
      <c r="W74" s="361" t="s">
        <v>548</v>
      </c>
      <c r="X74" s="361">
        <f>IF(AN66="","",IF(AJ66="⑥",6,IF(AJ66="⑦",7,AJ66)))</f>
        <v>6</v>
      </c>
      <c r="Y74" s="361"/>
      <c r="Z74" s="361"/>
      <c r="AA74" s="349"/>
      <c r="AB74" s="494" t="str">
        <f>IF(AN70="","",IF(AND(AN70=6,AJ70&lt;&gt;"⑦"),"⑥",IF(AN70=7,"⑦",AN70)))</f>
        <v>⑥</v>
      </c>
      <c r="AC74" s="361"/>
      <c r="AD74" s="361"/>
      <c r="AE74" s="361" t="s">
        <v>548</v>
      </c>
      <c r="AF74" s="361">
        <f>IF(AN70="","",IF(AJ70="⑥",6,IF(AJ70="⑦",7,AJ70)))</f>
        <v>3</v>
      </c>
      <c r="AG74" s="361"/>
      <c r="AH74" s="361"/>
      <c r="AI74" s="349"/>
      <c r="AJ74" s="514"/>
      <c r="AK74" s="515"/>
      <c r="AL74" s="515"/>
      <c r="AM74" s="515"/>
      <c r="AN74" s="515"/>
      <c r="AO74" s="515"/>
      <c r="AP74" s="518"/>
      <c r="AQ74" s="577"/>
      <c r="AR74" s="353">
        <f>IF(COUNTIF(AS66:AU76,1)=2,"直接対決","")</f>
      </c>
      <c r="AS74" s="351">
        <f>COUNTIF(T74:AQ75,"⑥")+COUNTIF(T74:AQ75,"⑦")</f>
        <v>1</v>
      </c>
      <c r="AT74" s="351"/>
      <c r="AU74" s="351"/>
      <c r="AV74" s="453">
        <f>IF(AB66="","",2-AS74)</f>
        <v>1</v>
      </c>
      <c r="AW74" s="453"/>
      <c r="AX74" s="453"/>
      <c r="AY74" s="454"/>
      <c r="AZ74" s="245"/>
      <c r="BA74" s="500">
        <f>CU76</f>
        <v>3</v>
      </c>
      <c r="BB74" s="372" t="s">
        <v>1080</v>
      </c>
      <c r="BC74" s="365"/>
      <c r="BD74" s="365"/>
      <c r="BE74" s="636" t="s">
        <v>1498</v>
      </c>
      <c r="BF74" s="365"/>
      <c r="BG74" s="365"/>
      <c r="BH74" s="365"/>
      <c r="BI74" s="365"/>
      <c r="BJ74" s="365" t="s">
        <v>547</v>
      </c>
      <c r="BK74" s="365" t="s">
        <v>1464</v>
      </c>
      <c r="BL74" s="365"/>
      <c r="BM74" s="365"/>
      <c r="BN74" s="365" t="s">
        <v>1499</v>
      </c>
      <c r="BO74" s="365"/>
      <c r="BP74" s="365"/>
      <c r="BQ74" s="365"/>
      <c r="BR74" s="503"/>
      <c r="BS74" s="468">
        <f>IF(CM66="","",IF(AND(CM66=6,CI66&lt;&gt;"⑦"),"⑥",IF(CM66=7,"⑦",CM66)))</f>
        <v>3</v>
      </c>
      <c r="BT74" s="468"/>
      <c r="BU74" s="468"/>
      <c r="BV74" s="468" t="s">
        <v>548</v>
      </c>
      <c r="BW74" s="468">
        <f>IF(CM66="","",IF(CI66="⑥",6,IF(CI66="⑦",7,CI66)))</f>
        <v>6</v>
      </c>
      <c r="BX74" s="468"/>
      <c r="BY74" s="468"/>
      <c r="BZ74" s="469"/>
      <c r="CA74" s="467">
        <f>IF(CM70="","",IF(AND(CM70=6,CI70&lt;&gt;"⑦"),"⑥",IF(CM70=7,"⑦",CM70)))</f>
        <v>3</v>
      </c>
      <c r="CB74" s="468"/>
      <c r="CC74" s="468"/>
      <c r="CD74" s="468" t="s">
        <v>548</v>
      </c>
      <c r="CE74" s="468">
        <f>IF(CM70="","",IF(CI70="⑥",6,IF(CI70="⑦",7,CI70)))</f>
        <v>6</v>
      </c>
      <c r="CF74" s="468"/>
      <c r="CG74" s="468"/>
      <c r="CH74" s="469"/>
      <c r="CI74" s="447"/>
      <c r="CJ74" s="448"/>
      <c r="CK74" s="448"/>
      <c r="CL74" s="448"/>
      <c r="CM74" s="448"/>
      <c r="CN74" s="448"/>
      <c r="CO74" s="448"/>
      <c r="CP74" s="470"/>
      <c r="CQ74" s="477">
        <f>IF(COUNTIF(CR66:CT76,1)=2,"直接対決","")</f>
      </c>
      <c r="CR74" s="482">
        <f>COUNTIF(BS74:CP75,"⑥")+COUNTIF(BS74:CP75,"⑦")</f>
        <v>0</v>
      </c>
      <c r="CS74" s="482"/>
      <c r="CT74" s="482"/>
      <c r="CU74" s="443">
        <f>IF(CA66="","",2-CR74)</f>
        <v>2</v>
      </c>
      <c r="CV74" s="443"/>
      <c r="CW74" s="443"/>
      <c r="CX74" s="443"/>
      <c r="CY74" s="11"/>
    </row>
    <row r="75" spans="1:103" ht="7.5" customHeight="1">
      <c r="A75" s="12"/>
      <c r="B75" s="384"/>
      <c r="C75" s="386"/>
      <c r="D75" s="381"/>
      <c r="E75" s="381"/>
      <c r="F75" s="369"/>
      <c r="G75" s="369"/>
      <c r="H75" s="369"/>
      <c r="I75" s="369"/>
      <c r="J75" s="369"/>
      <c r="K75" s="501"/>
      <c r="L75" s="369"/>
      <c r="M75" s="369"/>
      <c r="N75" s="369"/>
      <c r="O75" s="369"/>
      <c r="P75" s="369"/>
      <c r="Q75" s="369"/>
      <c r="R75" s="369"/>
      <c r="S75" s="371"/>
      <c r="T75" s="359"/>
      <c r="U75" s="359"/>
      <c r="V75" s="359"/>
      <c r="W75" s="359"/>
      <c r="X75" s="359"/>
      <c r="Y75" s="359"/>
      <c r="Z75" s="359"/>
      <c r="AA75" s="350"/>
      <c r="AB75" s="495"/>
      <c r="AC75" s="359"/>
      <c r="AD75" s="359"/>
      <c r="AE75" s="359"/>
      <c r="AF75" s="359"/>
      <c r="AG75" s="359"/>
      <c r="AH75" s="359"/>
      <c r="AI75" s="350"/>
      <c r="AJ75" s="517"/>
      <c r="AK75" s="518"/>
      <c r="AL75" s="518"/>
      <c r="AM75" s="518"/>
      <c r="AN75" s="518"/>
      <c r="AO75" s="518"/>
      <c r="AP75" s="518"/>
      <c r="AQ75" s="577"/>
      <c r="AR75" s="354"/>
      <c r="AS75" s="352"/>
      <c r="AT75" s="352"/>
      <c r="AU75" s="352"/>
      <c r="AV75" s="455"/>
      <c r="AW75" s="455"/>
      <c r="AX75" s="455"/>
      <c r="AY75" s="456"/>
      <c r="AZ75" s="245"/>
      <c r="BA75" s="384"/>
      <c r="BB75" s="386"/>
      <c r="BC75" s="381"/>
      <c r="BD75" s="381"/>
      <c r="BE75" s="637"/>
      <c r="BF75" s="381"/>
      <c r="BG75" s="381"/>
      <c r="BH75" s="381"/>
      <c r="BI75" s="381"/>
      <c r="BJ75" s="381"/>
      <c r="BK75" s="381"/>
      <c r="BL75" s="381"/>
      <c r="BM75" s="381"/>
      <c r="BN75" s="381"/>
      <c r="BO75" s="381"/>
      <c r="BP75" s="381"/>
      <c r="BQ75" s="381"/>
      <c r="BR75" s="504"/>
      <c r="BS75" s="409"/>
      <c r="BT75" s="409"/>
      <c r="BU75" s="409"/>
      <c r="BV75" s="409"/>
      <c r="BW75" s="409"/>
      <c r="BX75" s="409"/>
      <c r="BY75" s="409"/>
      <c r="BZ75" s="410"/>
      <c r="CA75" s="408"/>
      <c r="CB75" s="409"/>
      <c r="CC75" s="409"/>
      <c r="CD75" s="409"/>
      <c r="CE75" s="409"/>
      <c r="CF75" s="409"/>
      <c r="CG75" s="409"/>
      <c r="CH75" s="410"/>
      <c r="CI75" s="450"/>
      <c r="CJ75" s="451"/>
      <c r="CK75" s="451"/>
      <c r="CL75" s="451"/>
      <c r="CM75" s="451"/>
      <c r="CN75" s="451"/>
      <c r="CO75" s="451"/>
      <c r="CP75" s="471"/>
      <c r="CQ75" s="478"/>
      <c r="CR75" s="483"/>
      <c r="CS75" s="483"/>
      <c r="CT75" s="483"/>
      <c r="CU75" s="445"/>
      <c r="CV75" s="445"/>
      <c r="CW75" s="445"/>
      <c r="CX75" s="445"/>
      <c r="CY75" s="11"/>
    </row>
    <row r="76" spans="1:103" ht="14.25" customHeight="1" thickBot="1">
      <c r="A76" s="12"/>
      <c r="B76" s="12"/>
      <c r="C76" s="386" t="s">
        <v>549</v>
      </c>
      <c r="D76" s="381"/>
      <c r="E76" s="381"/>
      <c r="F76" s="369" t="str">
        <f>IF(C74="ここに","",VLOOKUP(C74,'登録ナンバー'!$A$1:$D$619,4,0))</f>
        <v>ぼんズ</v>
      </c>
      <c r="G76" s="369"/>
      <c r="H76" s="369"/>
      <c r="I76" s="369"/>
      <c r="J76" s="369"/>
      <c r="K76" s="256"/>
      <c r="L76" s="501" t="s">
        <v>549</v>
      </c>
      <c r="M76" s="501"/>
      <c r="N76" s="501"/>
      <c r="O76" s="369" t="s">
        <v>1078</v>
      </c>
      <c r="P76" s="369"/>
      <c r="Q76" s="369"/>
      <c r="R76" s="369"/>
      <c r="S76" s="371"/>
      <c r="T76" s="359"/>
      <c r="U76" s="359"/>
      <c r="V76" s="359"/>
      <c r="W76" s="359"/>
      <c r="X76" s="360"/>
      <c r="Y76" s="360"/>
      <c r="Z76" s="360"/>
      <c r="AA76" s="581"/>
      <c r="AB76" s="495"/>
      <c r="AC76" s="359"/>
      <c r="AD76" s="359"/>
      <c r="AE76" s="359"/>
      <c r="AF76" s="359"/>
      <c r="AG76" s="359"/>
      <c r="AH76" s="359"/>
      <c r="AI76" s="350"/>
      <c r="AJ76" s="517"/>
      <c r="AK76" s="518"/>
      <c r="AL76" s="518"/>
      <c r="AM76" s="518"/>
      <c r="AN76" s="518"/>
      <c r="AO76" s="518"/>
      <c r="AP76" s="518"/>
      <c r="AQ76" s="577"/>
      <c r="AR76" s="355">
        <f>IF(OR(COUNTIF(AS66:AU78,2)=3,COUNTIF(AS66:AU78,1)=3),(AB77+T77)/(T77+AF74+X74+AB77),"")</f>
      </c>
      <c r="AS76" s="520"/>
      <c r="AT76" s="520"/>
      <c r="AU76" s="520"/>
      <c r="AV76" s="364">
        <f>IF(AR76&lt;&gt;"",RANK(AR76,AR68:AR81),RANK(AS74,AS66:AU79))</f>
        <v>2</v>
      </c>
      <c r="AW76" s="364"/>
      <c r="AX76" s="364"/>
      <c r="AY76" s="356"/>
      <c r="AZ76" s="246"/>
      <c r="BA76" s="12"/>
      <c r="BB76" s="386" t="s">
        <v>549</v>
      </c>
      <c r="BC76" s="381"/>
      <c r="BD76" s="381"/>
      <c r="BE76" s="637" t="s">
        <v>1078</v>
      </c>
      <c r="BF76" s="381"/>
      <c r="BG76" s="381"/>
      <c r="BH76" s="381"/>
      <c r="BI76" s="381"/>
      <c r="BJ76" s="91"/>
      <c r="BK76" s="381" t="s">
        <v>549</v>
      </c>
      <c r="BL76" s="381"/>
      <c r="BM76" s="381"/>
      <c r="BN76" s="381" t="s">
        <v>1078</v>
      </c>
      <c r="BO76" s="381"/>
      <c r="BP76" s="381"/>
      <c r="BQ76" s="381"/>
      <c r="BR76" s="504"/>
      <c r="BS76" s="409"/>
      <c r="BT76" s="409"/>
      <c r="BU76" s="409"/>
      <c r="BV76" s="409"/>
      <c r="BW76" s="412"/>
      <c r="BX76" s="412"/>
      <c r="BY76" s="412"/>
      <c r="BZ76" s="413"/>
      <c r="CA76" s="408"/>
      <c r="CB76" s="409"/>
      <c r="CC76" s="409"/>
      <c r="CD76" s="409"/>
      <c r="CE76" s="409"/>
      <c r="CF76" s="409"/>
      <c r="CG76" s="409"/>
      <c r="CH76" s="410"/>
      <c r="CI76" s="450"/>
      <c r="CJ76" s="451"/>
      <c r="CK76" s="451"/>
      <c r="CL76" s="451"/>
      <c r="CM76" s="451"/>
      <c r="CN76" s="451"/>
      <c r="CO76" s="451"/>
      <c r="CP76" s="471"/>
      <c r="CQ76" s="479">
        <f>IF(OR(COUNTIF(CR66:CT77,2)=3,COUNTIF(CR66:CT77,1)=3),(CA77+BS77)/(BS77+CE74+BW74+CA77),"")</f>
      </c>
      <c r="CR76" s="457"/>
      <c r="CS76" s="457"/>
      <c r="CT76" s="457"/>
      <c r="CU76" s="459">
        <f>IF(CQ76&lt;&gt;"",RANK(CQ76,CQ68:CQ77),RANK(CR74,CR66:CT77))</f>
        <v>3</v>
      </c>
      <c r="CV76" s="459"/>
      <c r="CW76" s="459"/>
      <c r="CX76" s="459"/>
      <c r="CY76" s="11"/>
    </row>
    <row r="77" spans="2:102" ht="7.5" customHeight="1" hidden="1">
      <c r="B77" s="12"/>
      <c r="C77" s="378"/>
      <c r="D77" s="379"/>
      <c r="E77" s="379"/>
      <c r="F77" s="256"/>
      <c r="G77" s="256"/>
      <c r="H77" s="256"/>
      <c r="I77" s="256"/>
      <c r="J77" s="256"/>
      <c r="K77" s="256"/>
      <c r="L77" s="507"/>
      <c r="M77" s="507"/>
      <c r="N77" s="507"/>
      <c r="O77" s="256"/>
      <c r="P77" s="256"/>
      <c r="Q77" s="256"/>
      <c r="R77" s="262"/>
      <c r="S77" s="263"/>
      <c r="T77" s="264">
        <f>IF(T74="⑦","7",IF(T74="⑥","6",T74))</f>
        <v>4</v>
      </c>
      <c r="U77" s="265"/>
      <c r="V77" s="265"/>
      <c r="W77" s="265"/>
      <c r="X77" s="265"/>
      <c r="Y77" s="265"/>
      <c r="Z77" s="265"/>
      <c r="AA77" s="266"/>
      <c r="AB77" s="264" t="str">
        <f>IF(AB74="⑦","7",IF(AB74="⑥","6",AB74))</f>
        <v>6</v>
      </c>
      <c r="AC77" s="265"/>
      <c r="AD77" s="265"/>
      <c r="AE77" s="265"/>
      <c r="AF77" s="265"/>
      <c r="AG77" s="265"/>
      <c r="AH77" s="265"/>
      <c r="AI77" s="265"/>
      <c r="AJ77" s="578"/>
      <c r="AK77" s="579"/>
      <c r="AL77" s="579"/>
      <c r="AM77" s="579"/>
      <c r="AN77" s="579"/>
      <c r="AO77" s="579"/>
      <c r="AP77" s="579"/>
      <c r="AQ77" s="580"/>
      <c r="AR77" s="355"/>
      <c r="AS77" s="520"/>
      <c r="AT77" s="520"/>
      <c r="AU77" s="520"/>
      <c r="AV77" s="364"/>
      <c r="AW77" s="364"/>
      <c r="AX77" s="364"/>
      <c r="AY77" s="356"/>
      <c r="AZ77" s="56"/>
      <c r="BA77" s="4"/>
      <c r="BB77" s="386"/>
      <c r="BC77" s="381"/>
      <c r="BD77" s="381"/>
      <c r="BE77" s="248"/>
      <c r="BF77" s="79"/>
      <c r="BG77" s="79"/>
      <c r="BH77" s="79"/>
      <c r="BI77" s="79"/>
      <c r="BJ77" s="91"/>
      <c r="BK77" s="381"/>
      <c r="BL77" s="381"/>
      <c r="BM77" s="381"/>
      <c r="BN77" s="79"/>
      <c r="BO77" s="79"/>
      <c r="BP77" s="79"/>
      <c r="BQ77" s="247"/>
      <c r="BR77" s="249"/>
      <c r="BS77" s="42">
        <f>IF(BS74="⑦","7",IF(BS74="⑥","6",BS74))</f>
        <v>3</v>
      </c>
      <c r="BZ77" s="20"/>
      <c r="CA77" s="42">
        <f>IF(CA74="⑦","7",IF(CA74="⑥","6",CA74))</f>
        <v>3</v>
      </c>
      <c r="CI77" s="450"/>
      <c r="CJ77" s="451"/>
      <c r="CK77" s="451"/>
      <c r="CL77" s="451"/>
      <c r="CM77" s="451"/>
      <c r="CN77" s="451"/>
      <c r="CO77" s="451"/>
      <c r="CP77" s="471"/>
      <c r="CQ77" s="479"/>
      <c r="CR77" s="457"/>
      <c r="CS77" s="457"/>
      <c r="CT77" s="457"/>
      <c r="CU77" s="459"/>
      <c r="CV77" s="459"/>
      <c r="CW77" s="459"/>
      <c r="CX77" s="674"/>
    </row>
    <row r="78" spans="3:102" ht="7.5" customHeight="1">
      <c r="C78" s="398" t="s">
        <v>1504</v>
      </c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  <c r="AK78" s="398"/>
      <c r="AL78" s="398"/>
      <c r="AM78" s="398"/>
      <c r="AN78" s="398"/>
      <c r="AO78" s="398"/>
      <c r="AP78" s="398"/>
      <c r="AQ78" s="3"/>
      <c r="AR78" s="3"/>
      <c r="AS78" s="3"/>
      <c r="AT78" s="3"/>
      <c r="AU78" s="3"/>
      <c r="AV78" s="3"/>
      <c r="AW78" s="3"/>
      <c r="AX78" s="3"/>
      <c r="AY78" s="3"/>
      <c r="AZ78" s="1"/>
      <c r="BB78" s="557" t="s">
        <v>1506</v>
      </c>
      <c r="BC78" s="557"/>
      <c r="BD78" s="557"/>
      <c r="BE78" s="557"/>
      <c r="BF78" s="557"/>
      <c r="BG78" s="557"/>
      <c r="BH78" s="557"/>
      <c r="BI78" s="557"/>
      <c r="BJ78" s="557"/>
      <c r="BK78" s="557"/>
      <c r="BL78" s="557"/>
      <c r="BM78" s="557"/>
      <c r="BN78" s="557"/>
      <c r="BO78" s="557"/>
      <c r="BP78" s="557"/>
      <c r="BQ78" s="557"/>
      <c r="BR78" s="557"/>
      <c r="BS78" s="557"/>
      <c r="BT78" s="557"/>
      <c r="BU78" s="557"/>
      <c r="BV78" s="557"/>
      <c r="BW78" s="557"/>
      <c r="BX78" s="557"/>
      <c r="BY78" s="557"/>
      <c r="BZ78" s="557"/>
      <c r="CA78" s="557"/>
      <c r="CB78" s="557"/>
      <c r="CC78" s="557"/>
      <c r="CD78" s="557"/>
      <c r="CE78" s="557"/>
      <c r="CF78" s="557"/>
      <c r="CG78" s="557"/>
      <c r="CH78" s="557"/>
      <c r="CI78" s="557"/>
      <c r="CJ78" s="557"/>
      <c r="CK78" s="557"/>
      <c r="CL78" s="557"/>
      <c r="CM78" s="557"/>
      <c r="CN78" s="557"/>
      <c r="CO78" s="557"/>
      <c r="CP78" s="557"/>
      <c r="CQ78" s="557"/>
      <c r="CR78" s="557"/>
      <c r="CS78" s="557"/>
      <c r="CT78" s="557"/>
      <c r="CU78" s="557"/>
      <c r="CV78" s="557"/>
      <c r="CW78" s="557"/>
      <c r="CX78" s="557"/>
    </row>
    <row r="79" spans="3:102" ht="11.25" customHeight="1" thickBot="1">
      <c r="C79" s="506"/>
      <c r="D79" s="506"/>
      <c r="E79" s="506"/>
      <c r="F79" s="506"/>
      <c r="G79" s="506"/>
      <c r="H79" s="506"/>
      <c r="I79" s="506"/>
      <c r="J79" s="506"/>
      <c r="K79" s="506"/>
      <c r="L79" s="506"/>
      <c r="M79" s="506"/>
      <c r="N79" s="506"/>
      <c r="O79" s="506"/>
      <c r="P79" s="506"/>
      <c r="Q79" s="506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506"/>
      <c r="AD79" s="506"/>
      <c r="AE79" s="506"/>
      <c r="AF79" s="506"/>
      <c r="AG79" s="506"/>
      <c r="AH79" s="506"/>
      <c r="AI79" s="506"/>
      <c r="AJ79" s="409"/>
      <c r="AK79" s="409"/>
      <c r="AL79" s="409"/>
      <c r="AM79" s="409"/>
      <c r="AN79" s="409"/>
      <c r="AO79" s="409"/>
      <c r="AP79" s="409"/>
      <c r="AQ79" s="1"/>
      <c r="AR79" s="1"/>
      <c r="AS79" s="1"/>
      <c r="AT79" s="1"/>
      <c r="AU79" s="1"/>
      <c r="AV79" s="1"/>
      <c r="AW79" s="1"/>
      <c r="AX79" s="1"/>
      <c r="AY79" s="1"/>
      <c r="AZ79" s="1"/>
      <c r="BB79" s="556"/>
      <c r="BC79" s="556"/>
      <c r="BD79" s="556"/>
      <c r="BE79" s="556"/>
      <c r="BF79" s="556"/>
      <c r="BG79" s="556"/>
      <c r="BH79" s="556"/>
      <c r="BI79" s="556"/>
      <c r="BJ79" s="556"/>
      <c r="BK79" s="556"/>
      <c r="BL79" s="556"/>
      <c r="BM79" s="556"/>
      <c r="BN79" s="556"/>
      <c r="BO79" s="556"/>
      <c r="BP79" s="556"/>
      <c r="BQ79" s="556"/>
      <c r="BR79" s="556"/>
      <c r="BS79" s="556"/>
      <c r="BT79" s="556"/>
      <c r="BU79" s="556"/>
      <c r="BV79" s="556"/>
      <c r="BW79" s="556"/>
      <c r="BX79" s="556"/>
      <c r="BY79" s="556"/>
      <c r="BZ79" s="556"/>
      <c r="CA79" s="556"/>
      <c r="CB79" s="556"/>
      <c r="CC79" s="556"/>
      <c r="CD79" s="556"/>
      <c r="CE79" s="556"/>
      <c r="CF79" s="556"/>
      <c r="CG79" s="556"/>
      <c r="CH79" s="556"/>
      <c r="CI79" s="556"/>
      <c r="CJ79" s="556"/>
      <c r="CK79" s="556"/>
      <c r="CL79" s="556"/>
      <c r="CM79" s="556"/>
      <c r="CN79" s="556"/>
      <c r="CO79" s="556"/>
      <c r="CP79" s="556"/>
      <c r="CQ79" s="556"/>
      <c r="CR79" s="556"/>
      <c r="CS79" s="556"/>
      <c r="CT79" s="556"/>
      <c r="CU79" s="556"/>
      <c r="CV79" s="556"/>
      <c r="CW79" s="556"/>
      <c r="CX79" s="556"/>
    </row>
    <row r="80" spans="1:107" ht="7.5" customHeight="1">
      <c r="A80" s="12"/>
      <c r="C80" s="395" t="s">
        <v>557</v>
      </c>
      <c r="D80" s="409"/>
      <c r="E80" s="409"/>
      <c r="F80" s="409"/>
      <c r="G80" s="409"/>
      <c r="H80" s="409"/>
      <c r="I80" s="409"/>
      <c r="J80" s="409"/>
      <c r="K80" s="409"/>
      <c r="L80" s="409"/>
      <c r="M80" s="409"/>
      <c r="N80" s="409"/>
      <c r="O80" s="409"/>
      <c r="P80" s="409"/>
      <c r="Q80" s="409"/>
      <c r="R80" s="409"/>
      <c r="S80" s="410"/>
      <c r="T80" s="397" t="str">
        <f>F84</f>
        <v>藤井</v>
      </c>
      <c r="U80" s="398"/>
      <c r="V80" s="398"/>
      <c r="W80" s="398"/>
      <c r="X80" s="398"/>
      <c r="Y80" s="398"/>
      <c r="Z80" s="398"/>
      <c r="AA80" s="399"/>
      <c r="AB80" s="408" t="str">
        <f>F88</f>
        <v>鹿野</v>
      </c>
      <c r="AC80" s="409"/>
      <c r="AD80" s="409"/>
      <c r="AE80" s="409"/>
      <c r="AF80" s="409"/>
      <c r="AG80" s="409"/>
      <c r="AH80" s="409"/>
      <c r="AI80" s="409"/>
      <c r="AJ80" s="397" t="str">
        <f>F92</f>
        <v>岡川</v>
      </c>
      <c r="AK80" s="398"/>
      <c r="AL80" s="398"/>
      <c r="AM80" s="398"/>
      <c r="AN80" s="398"/>
      <c r="AO80" s="398"/>
      <c r="AP80" s="398"/>
      <c r="AQ80" s="615"/>
      <c r="AR80" s="382">
        <f>IF(AR86&lt;&gt;"","取得","")</f>
      </c>
      <c r="AS80" s="41"/>
      <c r="AT80" s="398" t="s">
        <v>545</v>
      </c>
      <c r="AU80" s="398"/>
      <c r="AV80" s="398"/>
      <c r="AW80" s="398"/>
      <c r="AX80" s="398"/>
      <c r="AY80" s="383"/>
      <c r="AZ80" s="244"/>
      <c r="BB80" s="598" t="s">
        <v>1448</v>
      </c>
      <c r="BC80" s="398"/>
      <c r="BD80" s="398"/>
      <c r="BE80" s="398"/>
      <c r="BF80" s="398"/>
      <c r="BG80" s="398"/>
      <c r="BH80" s="398"/>
      <c r="BI80" s="398"/>
      <c r="BJ80" s="398"/>
      <c r="BK80" s="398"/>
      <c r="BL80" s="398"/>
      <c r="BM80" s="398"/>
      <c r="BN80" s="398"/>
      <c r="BO80" s="398"/>
      <c r="BP80" s="398"/>
      <c r="BQ80" s="398"/>
      <c r="BR80" s="398"/>
      <c r="BS80" s="397" t="str">
        <f>BE84</f>
        <v>井ノ口</v>
      </c>
      <c r="BT80" s="398"/>
      <c r="BU80" s="398"/>
      <c r="BV80" s="398"/>
      <c r="BW80" s="398"/>
      <c r="BX80" s="398"/>
      <c r="BY80" s="398"/>
      <c r="BZ80" s="399"/>
      <c r="CA80" s="408" t="str">
        <f>BE88</f>
        <v>岡本</v>
      </c>
      <c r="CB80" s="409"/>
      <c r="CC80" s="409"/>
      <c r="CD80" s="409"/>
      <c r="CE80" s="409"/>
      <c r="CF80" s="409"/>
      <c r="CG80" s="409"/>
      <c r="CH80" s="409"/>
      <c r="CI80" s="397" t="str">
        <f>BE92</f>
        <v>野村</v>
      </c>
      <c r="CJ80" s="398"/>
      <c r="CK80" s="398"/>
      <c r="CL80" s="398"/>
      <c r="CM80" s="398"/>
      <c r="CN80" s="398"/>
      <c r="CO80" s="398"/>
      <c r="CP80" s="399"/>
      <c r="CQ80" s="397" t="str">
        <f>BE96</f>
        <v>小路</v>
      </c>
      <c r="CR80" s="398"/>
      <c r="CS80" s="398"/>
      <c r="CT80" s="398"/>
      <c r="CU80" s="615"/>
      <c r="CV80" s="382">
        <f>IF(CV86&lt;&gt;"","取得","")</f>
      </c>
      <c r="CW80" s="41"/>
      <c r="CX80" s="398" t="s">
        <v>545</v>
      </c>
      <c r="CY80" s="398"/>
      <c r="CZ80" s="398"/>
      <c r="DA80" s="398"/>
      <c r="DB80" s="398"/>
      <c r="DC80" s="383"/>
    </row>
    <row r="81" spans="1:107" ht="7.5" customHeight="1">
      <c r="A81" s="12"/>
      <c r="C81" s="395"/>
      <c r="D81" s="409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10"/>
      <c r="T81" s="408"/>
      <c r="U81" s="409"/>
      <c r="V81" s="409"/>
      <c r="W81" s="409"/>
      <c r="X81" s="409"/>
      <c r="Y81" s="409"/>
      <c r="Z81" s="409"/>
      <c r="AA81" s="410"/>
      <c r="AB81" s="408"/>
      <c r="AC81" s="409"/>
      <c r="AD81" s="409"/>
      <c r="AE81" s="409"/>
      <c r="AF81" s="409"/>
      <c r="AG81" s="409"/>
      <c r="AH81" s="409"/>
      <c r="AI81" s="409"/>
      <c r="AJ81" s="408"/>
      <c r="AK81" s="409"/>
      <c r="AL81" s="409"/>
      <c r="AM81" s="409"/>
      <c r="AN81" s="409"/>
      <c r="AO81" s="409"/>
      <c r="AP81" s="409"/>
      <c r="AQ81" s="416"/>
      <c r="AR81" s="414"/>
      <c r="AT81" s="409"/>
      <c r="AU81" s="409"/>
      <c r="AV81" s="409"/>
      <c r="AW81" s="409"/>
      <c r="AX81" s="409"/>
      <c r="AY81" s="384"/>
      <c r="AZ81" s="244"/>
      <c r="BB81" s="395"/>
      <c r="BC81" s="409"/>
      <c r="BD81" s="409"/>
      <c r="BE81" s="409"/>
      <c r="BF81" s="409"/>
      <c r="BG81" s="409"/>
      <c r="BH81" s="409"/>
      <c r="BI81" s="409"/>
      <c r="BJ81" s="409"/>
      <c r="BK81" s="409"/>
      <c r="BL81" s="409"/>
      <c r="BM81" s="409"/>
      <c r="BN81" s="409"/>
      <c r="BO81" s="409"/>
      <c r="BP81" s="409"/>
      <c r="BQ81" s="409"/>
      <c r="BR81" s="409"/>
      <c r="BS81" s="408"/>
      <c r="BT81" s="409"/>
      <c r="BU81" s="409"/>
      <c r="BV81" s="409"/>
      <c r="BW81" s="409"/>
      <c r="BX81" s="409"/>
      <c r="BY81" s="409"/>
      <c r="BZ81" s="410"/>
      <c r="CA81" s="408"/>
      <c r="CB81" s="409"/>
      <c r="CC81" s="409"/>
      <c r="CD81" s="409"/>
      <c r="CE81" s="409"/>
      <c r="CF81" s="409"/>
      <c r="CG81" s="409"/>
      <c r="CH81" s="409"/>
      <c r="CI81" s="408"/>
      <c r="CJ81" s="409"/>
      <c r="CK81" s="409"/>
      <c r="CL81" s="409"/>
      <c r="CM81" s="409"/>
      <c r="CN81" s="409"/>
      <c r="CO81" s="409"/>
      <c r="CP81" s="410"/>
      <c r="CQ81" s="408"/>
      <c r="CR81" s="409"/>
      <c r="CS81" s="409"/>
      <c r="CT81" s="409"/>
      <c r="CU81" s="416"/>
      <c r="CV81" s="414"/>
      <c r="CX81" s="409"/>
      <c r="CY81" s="409"/>
      <c r="CZ81" s="409"/>
      <c r="DA81" s="409"/>
      <c r="DB81" s="409"/>
      <c r="DC81" s="384"/>
    </row>
    <row r="82" spans="1:107" ht="7.5" customHeight="1">
      <c r="A82" s="12"/>
      <c r="C82" s="395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10"/>
      <c r="T82" s="408" t="str">
        <f>O84</f>
        <v>岡田</v>
      </c>
      <c r="U82" s="409"/>
      <c r="V82" s="409"/>
      <c r="W82" s="409"/>
      <c r="X82" s="409"/>
      <c r="Y82" s="409"/>
      <c r="Z82" s="409"/>
      <c r="AA82" s="410"/>
      <c r="AB82" s="408" t="str">
        <f>O88</f>
        <v>吉居</v>
      </c>
      <c r="AC82" s="409"/>
      <c r="AD82" s="409"/>
      <c r="AE82" s="409"/>
      <c r="AF82" s="409"/>
      <c r="AG82" s="409"/>
      <c r="AH82" s="409"/>
      <c r="AI82" s="409"/>
      <c r="AJ82" s="408" t="str">
        <f>O92</f>
        <v>速水</v>
      </c>
      <c r="AK82" s="409"/>
      <c r="AL82" s="409"/>
      <c r="AM82" s="409"/>
      <c r="AN82" s="409"/>
      <c r="AO82" s="409"/>
      <c r="AP82" s="409"/>
      <c r="AQ82" s="410"/>
      <c r="AR82" s="414">
        <f>IF(AR86&lt;&gt;"","ゲーム率","")</f>
      </c>
      <c r="AS82" s="409"/>
      <c r="AT82" s="409" t="s">
        <v>546</v>
      </c>
      <c r="AU82" s="409"/>
      <c r="AV82" s="409"/>
      <c r="AW82" s="409"/>
      <c r="AX82" s="409"/>
      <c r="AY82" s="384"/>
      <c r="AZ82" s="244"/>
      <c r="BB82" s="395"/>
      <c r="BC82" s="409"/>
      <c r="BD82" s="409"/>
      <c r="BE82" s="409"/>
      <c r="BF82" s="409"/>
      <c r="BG82" s="409"/>
      <c r="BH82" s="409"/>
      <c r="BI82" s="409"/>
      <c r="BJ82" s="409"/>
      <c r="BK82" s="409"/>
      <c r="BL82" s="409"/>
      <c r="BM82" s="409"/>
      <c r="BN82" s="409"/>
      <c r="BO82" s="409"/>
      <c r="BP82" s="409"/>
      <c r="BQ82" s="409"/>
      <c r="BR82" s="409"/>
      <c r="BS82" s="408" t="str">
        <f>BN84</f>
        <v>山本</v>
      </c>
      <c r="BT82" s="409"/>
      <c r="BU82" s="409"/>
      <c r="BV82" s="409"/>
      <c r="BW82" s="409"/>
      <c r="BX82" s="409"/>
      <c r="BY82" s="409"/>
      <c r="BZ82" s="410"/>
      <c r="CA82" s="408" t="str">
        <f>BN88</f>
        <v>吉田</v>
      </c>
      <c r="CB82" s="409"/>
      <c r="CC82" s="409"/>
      <c r="CD82" s="409"/>
      <c r="CE82" s="409"/>
      <c r="CF82" s="409"/>
      <c r="CG82" s="409"/>
      <c r="CH82" s="409"/>
      <c r="CI82" s="408" t="str">
        <f>BN92</f>
        <v>池田</v>
      </c>
      <c r="CJ82" s="409"/>
      <c r="CK82" s="409"/>
      <c r="CL82" s="409"/>
      <c r="CM82" s="409"/>
      <c r="CN82" s="409"/>
      <c r="CO82" s="409"/>
      <c r="CP82" s="410"/>
      <c r="CQ82" s="408" t="str">
        <f>BN96</f>
        <v>奥村</v>
      </c>
      <c r="CR82" s="409"/>
      <c r="CS82" s="409"/>
      <c r="CT82" s="409"/>
      <c r="CU82" s="416"/>
      <c r="CV82" s="414">
        <f>IF(CV86&lt;&gt;"","ゲーム率","")</f>
      </c>
      <c r="CW82" s="409"/>
      <c r="CX82" s="409" t="s">
        <v>546</v>
      </c>
      <c r="CY82" s="409"/>
      <c r="CZ82" s="409"/>
      <c r="DA82" s="409"/>
      <c r="DB82" s="409"/>
      <c r="DC82" s="384"/>
    </row>
    <row r="83" spans="1:107" ht="7.5" customHeight="1">
      <c r="A83" s="12"/>
      <c r="C83" s="396"/>
      <c r="D83" s="412"/>
      <c r="E83" s="412"/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3"/>
      <c r="T83" s="411"/>
      <c r="U83" s="412"/>
      <c r="V83" s="412"/>
      <c r="W83" s="412"/>
      <c r="X83" s="412"/>
      <c r="Y83" s="412"/>
      <c r="Z83" s="412"/>
      <c r="AA83" s="413"/>
      <c r="AB83" s="411"/>
      <c r="AC83" s="412"/>
      <c r="AD83" s="412"/>
      <c r="AE83" s="412"/>
      <c r="AF83" s="412"/>
      <c r="AG83" s="412"/>
      <c r="AH83" s="412"/>
      <c r="AI83" s="412"/>
      <c r="AJ83" s="411"/>
      <c r="AK83" s="412"/>
      <c r="AL83" s="412"/>
      <c r="AM83" s="412"/>
      <c r="AN83" s="412"/>
      <c r="AO83" s="412"/>
      <c r="AP83" s="412"/>
      <c r="AQ83" s="413"/>
      <c r="AR83" s="415"/>
      <c r="AS83" s="412"/>
      <c r="AT83" s="412"/>
      <c r="AU83" s="412"/>
      <c r="AV83" s="412"/>
      <c r="AW83" s="412"/>
      <c r="AX83" s="412"/>
      <c r="AY83" s="385"/>
      <c r="AZ83" s="244"/>
      <c r="BB83" s="396"/>
      <c r="BC83" s="412"/>
      <c r="BD83" s="412"/>
      <c r="BE83" s="412"/>
      <c r="BF83" s="412"/>
      <c r="BG83" s="412"/>
      <c r="BH83" s="412"/>
      <c r="BI83" s="412"/>
      <c r="BJ83" s="412"/>
      <c r="BK83" s="412"/>
      <c r="BL83" s="412"/>
      <c r="BM83" s="412"/>
      <c r="BN83" s="412"/>
      <c r="BO83" s="412"/>
      <c r="BP83" s="412"/>
      <c r="BQ83" s="412"/>
      <c r="BR83" s="412"/>
      <c r="BS83" s="411"/>
      <c r="BT83" s="412"/>
      <c r="BU83" s="412"/>
      <c r="BV83" s="412"/>
      <c r="BW83" s="412"/>
      <c r="BX83" s="412"/>
      <c r="BY83" s="412"/>
      <c r="BZ83" s="413"/>
      <c r="CA83" s="411"/>
      <c r="CB83" s="412"/>
      <c r="CC83" s="412"/>
      <c r="CD83" s="412"/>
      <c r="CE83" s="412"/>
      <c r="CF83" s="412"/>
      <c r="CG83" s="412"/>
      <c r="CH83" s="412"/>
      <c r="CI83" s="411"/>
      <c r="CJ83" s="412"/>
      <c r="CK83" s="412"/>
      <c r="CL83" s="412"/>
      <c r="CM83" s="412"/>
      <c r="CN83" s="412"/>
      <c r="CO83" s="412"/>
      <c r="CP83" s="413"/>
      <c r="CQ83" s="52"/>
      <c r="CR83" s="9"/>
      <c r="CS83" s="9"/>
      <c r="CT83" s="9"/>
      <c r="CU83" s="57"/>
      <c r="CV83" s="415"/>
      <c r="CW83" s="412"/>
      <c r="CX83" s="412"/>
      <c r="CY83" s="412"/>
      <c r="CZ83" s="412"/>
      <c r="DA83" s="412"/>
      <c r="DB83" s="412"/>
      <c r="DC83" s="385"/>
    </row>
    <row r="84" spans="1:107" s="1" customFormat="1" ht="7.5" customHeight="1">
      <c r="A84" s="55"/>
      <c r="B84" s="500">
        <f>AV86</f>
        <v>1</v>
      </c>
      <c r="C84" s="372" t="s">
        <v>1452</v>
      </c>
      <c r="D84" s="365"/>
      <c r="E84" s="365"/>
      <c r="F84" s="510" t="str">
        <f>IF(C84="ここに","",VLOOKUP(C84,'登録ナンバー'!$A$1:$C$619,2,0))</f>
        <v>藤井</v>
      </c>
      <c r="G84" s="510"/>
      <c r="H84" s="510"/>
      <c r="I84" s="510"/>
      <c r="J84" s="510"/>
      <c r="K84" s="366" t="s">
        <v>547</v>
      </c>
      <c r="L84" s="510" t="s">
        <v>1453</v>
      </c>
      <c r="M84" s="510"/>
      <c r="N84" s="510"/>
      <c r="O84" s="510" t="s">
        <v>415</v>
      </c>
      <c r="P84" s="510"/>
      <c r="Q84" s="510"/>
      <c r="R84" s="510"/>
      <c r="S84" s="510"/>
      <c r="T84" s="485">
        <f>IF(AB84="","丸付き数字は試合順番","")</f>
      </c>
      <c r="U84" s="486"/>
      <c r="V84" s="486"/>
      <c r="W84" s="486"/>
      <c r="X84" s="486"/>
      <c r="Y84" s="486"/>
      <c r="Z84" s="486"/>
      <c r="AA84" s="487"/>
      <c r="AB84" s="498" t="s">
        <v>1527</v>
      </c>
      <c r="AC84" s="400"/>
      <c r="AD84" s="400"/>
      <c r="AE84" s="400" t="s">
        <v>548</v>
      </c>
      <c r="AF84" s="400">
        <v>5</v>
      </c>
      <c r="AG84" s="400"/>
      <c r="AH84" s="400"/>
      <c r="AI84" s="496"/>
      <c r="AJ84" s="498" t="s">
        <v>1528</v>
      </c>
      <c r="AK84" s="400"/>
      <c r="AL84" s="400"/>
      <c r="AM84" s="400" t="s">
        <v>548</v>
      </c>
      <c r="AN84" s="400">
        <v>0</v>
      </c>
      <c r="AO84" s="400"/>
      <c r="AP84" s="400"/>
      <c r="AQ84" s="496"/>
      <c r="AR84" s="418">
        <f>IF(COUNTIF(AS84:AU94,1)=2,"直接対決","")</f>
      </c>
      <c r="AS84" s="404">
        <f>COUNTIF(T84:AQ85,"⑥")+COUNTIF(T84:AQ85,"⑦")</f>
        <v>2</v>
      </c>
      <c r="AT84" s="404"/>
      <c r="AU84" s="404"/>
      <c r="AV84" s="428">
        <f>IF(AB84="","",2-AS84)</f>
        <v>0</v>
      </c>
      <c r="AW84" s="428"/>
      <c r="AX84" s="428"/>
      <c r="AY84" s="429"/>
      <c r="AZ84" s="245"/>
      <c r="BA84" s="500" t="e">
        <f>#REF!</f>
        <v>#REF!</v>
      </c>
      <c r="BB84" s="372" t="s">
        <v>1450</v>
      </c>
      <c r="BC84" s="365"/>
      <c r="BD84" s="365"/>
      <c r="BE84" s="510" t="str">
        <f>IF(BB84="ここに","",VLOOKUP(BB84,'登録ナンバー'!$A$1:$C$619,2,0))</f>
        <v>井ノ口</v>
      </c>
      <c r="BF84" s="510"/>
      <c r="BG84" s="510"/>
      <c r="BH84" s="510"/>
      <c r="BI84" s="510"/>
      <c r="BJ84" s="508" t="s">
        <v>547</v>
      </c>
      <c r="BK84" s="510" t="s">
        <v>1543</v>
      </c>
      <c r="BL84" s="510"/>
      <c r="BM84" s="510"/>
      <c r="BN84" s="510" t="str">
        <f>IF(BK84="ここに","",VLOOKUP(BK84,'登録ナンバー'!$A$1:$C$619,2,0))</f>
        <v>山本</v>
      </c>
      <c r="BO84" s="510"/>
      <c r="BP84" s="510"/>
      <c r="BQ84" s="510"/>
      <c r="BR84" s="510"/>
      <c r="BS84" s="485">
        <f>IF(CA84="","丸付き数字は試合順番","")</f>
      </c>
      <c r="BT84" s="486"/>
      <c r="BU84" s="486"/>
      <c r="BV84" s="486"/>
      <c r="BW84" s="486"/>
      <c r="BX84" s="486"/>
      <c r="BY84" s="486"/>
      <c r="BZ84" s="487"/>
      <c r="CA84" s="498" t="s">
        <v>1514</v>
      </c>
      <c r="CB84" s="400"/>
      <c r="CC84" s="400"/>
      <c r="CD84" s="400" t="s">
        <v>548</v>
      </c>
      <c r="CE84" s="400">
        <v>0</v>
      </c>
      <c r="CF84" s="400"/>
      <c r="CG84" s="400"/>
      <c r="CH84" s="496"/>
      <c r="CI84" s="498" t="s">
        <v>1514</v>
      </c>
      <c r="CJ84" s="400"/>
      <c r="CK84" s="400"/>
      <c r="CL84" s="400" t="s">
        <v>548</v>
      </c>
      <c r="CM84" s="400">
        <v>1</v>
      </c>
      <c r="CN84" s="400"/>
      <c r="CO84" s="400"/>
      <c r="CP84" s="496"/>
      <c r="CQ84" s="498" t="s">
        <v>1514</v>
      </c>
      <c r="CR84" s="400"/>
      <c r="CS84" s="594">
        <v>0</v>
      </c>
      <c r="CT84" s="594"/>
      <c r="CU84" s="595" t="s">
        <v>548</v>
      </c>
      <c r="CV84" s="418">
        <f>IF(COUNTIF(CW84:CY97,1)=2,"直接対決","")</f>
      </c>
      <c r="CW84" s="404">
        <f>COUNTIF(BP84:CU85,"⑥")+COUNTIF(BP84:CU85,"⑦")</f>
        <v>3</v>
      </c>
      <c r="CX84" s="404"/>
      <c r="CY84" s="404"/>
      <c r="CZ84" s="428">
        <f>IF(CA84="","",3-CW84)</f>
        <v>0</v>
      </c>
      <c r="DA84" s="428"/>
      <c r="DB84" s="428"/>
      <c r="DC84" s="429"/>
    </row>
    <row r="85" spans="1:107" s="1" customFormat="1" ht="7.5" customHeight="1">
      <c r="A85" s="55"/>
      <c r="B85" s="500"/>
      <c r="C85" s="386"/>
      <c r="D85" s="381"/>
      <c r="E85" s="381"/>
      <c r="F85" s="508"/>
      <c r="G85" s="508"/>
      <c r="H85" s="508"/>
      <c r="I85" s="508"/>
      <c r="J85" s="508"/>
      <c r="K85" s="366"/>
      <c r="L85" s="508"/>
      <c r="M85" s="508"/>
      <c r="N85" s="508"/>
      <c r="O85" s="508"/>
      <c r="P85" s="508"/>
      <c r="Q85" s="508"/>
      <c r="R85" s="508"/>
      <c r="S85" s="508"/>
      <c r="T85" s="488"/>
      <c r="U85" s="489"/>
      <c r="V85" s="489"/>
      <c r="W85" s="489"/>
      <c r="X85" s="489"/>
      <c r="Y85" s="489"/>
      <c r="Z85" s="489"/>
      <c r="AA85" s="490"/>
      <c r="AB85" s="499"/>
      <c r="AC85" s="402"/>
      <c r="AD85" s="402"/>
      <c r="AE85" s="402"/>
      <c r="AF85" s="402"/>
      <c r="AG85" s="402"/>
      <c r="AH85" s="402"/>
      <c r="AI85" s="497"/>
      <c r="AJ85" s="499"/>
      <c r="AK85" s="402"/>
      <c r="AL85" s="402"/>
      <c r="AM85" s="402"/>
      <c r="AN85" s="402"/>
      <c r="AO85" s="402"/>
      <c r="AP85" s="402"/>
      <c r="AQ85" s="497"/>
      <c r="AR85" s="419"/>
      <c r="AS85" s="405"/>
      <c r="AT85" s="405"/>
      <c r="AU85" s="405"/>
      <c r="AV85" s="430"/>
      <c r="AW85" s="430"/>
      <c r="AX85" s="430"/>
      <c r="AY85" s="431"/>
      <c r="AZ85" s="245"/>
      <c r="BA85" s="384"/>
      <c r="BB85" s="386"/>
      <c r="BC85" s="381"/>
      <c r="BD85" s="381"/>
      <c r="BE85" s="508"/>
      <c r="BF85" s="508"/>
      <c r="BG85" s="508"/>
      <c r="BH85" s="508"/>
      <c r="BI85" s="508"/>
      <c r="BJ85" s="508"/>
      <c r="BK85" s="508"/>
      <c r="BL85" s="508"/>
      <c r="BM85" s="508"/>
      <c r="BN85" s="508"/>
      <c r="BO85" s="508"/>
      <c r="BP85" s="508"/>
      <c r="BQ85" s="508"/>
      <c r="BR85" s="508"/>
      <c r="BS85" s="488"/>
      <c r="BT85" s="489"/>
      <c r="BU85" s="489"/>
      <c r="BV85" s="489"/>
      <c r="BW85" s="489"/>
      <c r="BX85" s="489"/>
      <c r="BY85" s="489"/>
      <c r="BZ85" s="490"/>
      <c r="CA85" s="499"/>
      <c r="CB85" s="402"/>
      <c r="CC85" s="402"/>
      <c r="CD85" s="402"/>
      <c r="CE85" s="402"/>
      <c r="CF85" s="402"/>
      <c r="CG85" s="402"/>
      <c r="CH85" s="497"/>
      <c r="CI85" s="499"/>
      <c r="CJ85" s="402"/>
      <c r="CK85" s="402"/>
      <c r="CL85" s="402"/>
      <c r="CM85" s="402"/>
      <c r="CN85" s="402"/>
      <c r="CO85" s="402"/>
      <c r="CP85" s="497"/>
      <c r="CQ85" s="499"/>
      <c r="CR85" s="402"/>
      <c r="CS85" s="596"/>
      <c r="CT85" s="596"/>
      <c r="CU85" s="597"/>
      <c r="CV85" s="419"/>
      <c r="CW85" s="405"/>
      <c r="CX85" s="405"/>
      <c r="CY85" s="405"/>
      <c r="CZ85" s="430"/>
      <c r="DA85" s="430"/>
      <c r="DB85" s="430"/>
      <c r="DC85" s="431"/>
    </row>
    <row r="86" spans="1:107" ht="14.25" customHeight="1">
      <c r="A86" s="12"/>
      <c r="C86" s="386" t="s">
        <v>549</v>
      </c>
      <c r="D86" s="381"/>
      <c r="E86" s="381"/>
      <c r="F86" s="508" t="str">
        <f>IF(C84="ここに","",VLOOKUP(C84,'登録ナンバー'!$A$1:$D$619,4,0))</f>
        <v>グリフィンズ</v>
      </c>
      <c r="G86" s="508"/>
      <c r="H86" s="508"/>
      <c r="I86" s="508"/>
      <c r="J86" s="508"/>
      <c r="K86" s="78"/>
      <c r="L86" s="366" t="s">
        <v>549</v>
      </c>
      <c r="M86" s="366"/>
      <c r="N86" s="366"/>
      <c r="O86" s="508" t="s">
        <v>1078</v>
      </c>
      <c r="P86" s="508"/>
      <c r="Q86" s="508"/>
      <c r="R86" s="508"/>
      <c r="S86" s="509"/>
      <c r="T86" s="489"/>
      <c r="U86" s="489"/>
      <c r="V86" s="489"/>
      <c r="W86" s="489"/>
      <c r="X86" s="489"/>
      <c r="Y86" s="489"/>
      <c r="Z86" s="489"/>
      <c r="AA86" s="490"/>
      <c r="AB86" s="499"/>
      <c r="AC86" s="402"/>
      <c r="AD86" s="402"/>
      <c r="AE86" s="402"/>
      <c r="AF86" s="402"/>
      <c r="AG86" s="402"/>
      <c r="AH86" s="402"/>
      <c r="AI86" s="497"/>
      <c r="AJ86" s="499"/>
      <c r="AK86" s="402"/>
      <c r="AL86" s="402"/>
      <c r="AM86" s="402"/>
      <c r="AN86" s="402"/>
      <c r="AO86" s="402"/>
      <c r="AP86" s="402"/>
      <c r="AQ86" s="497"/>
      <c r="AR86" s="420">
        <f>IF(OR(COUNTIF(AS84:AU96,2)=3,COUNTIF(AS84:AU96,1)=3),(AB87+AJ87)/(AB87+AJ87+AF84+AN84),"")</f>
      </c>
      <c r="AS86" s="426"/>
      <c r="AT86" s="426"/>
      <c r="AU86" s="426"/>
      <c r="AV86" s="422">
        <f>IF(AR86&lt;&gt;"",RANK(AR86,AR86:AR99),RANK(AS84,AS84:AU97))</f>
        <v>1</v>
      </c>
      <c r="AW86" s="422"/>
      <c r="AX86" s="422"/>
      <c r="AY86" s="423"/>
      <c r="AZ86" s="246"/>
      <c r="BB86" s="386" t="s">
        <v>549</v>
      </c>
      <c r="BC86" s="381"/>
      <c r="BD86" s="381"/>
      <c r="BE86" s="508" t="str">
        <f>IF(BB84="ここに","",VLOOKUP(BB84,'登録ナンバー'!$A$1:$D$619,4,0))</f>
        <v>グリフィンズ</v>
      </c>
      <c r="BF86" s="508"/>
      <c r="BG86" s="508"/>
      <c r="BH86" s="508"/>
      <c r="BI86" s="508"/>
      <c r="BJ86" s="79"/>
      <c r="BK86" s="508" t="s">
        <v>549</v>
      </c>
      <c r="BL86" s="508"/>
      <c r="BM86" s="508"/>
      <c r="BN86" s="508" t="str">
        <f>IF(BK84="ここに","",VLOOKUP(BK84,'登録ナンバー'!$A$1:$D$619,4,0))</f>
        <v>グリフィンズ</v>
      </c>
      <c r="BO86" s="508"/>
      <c r="BP86" s="508"/>
      <c r="BQ86" s="508"/>
      <c r="BR86" s="508"/>
      <c r="BS86" s="488"/>
      <c r="BT86" s="489"/>
      <c r="BU86" s="489"/>
      <c r="BV86" s="489"/>
      <c r="BW86" s="489"/>
      <c r="BX86" s="489"/>
      <c r="BY86" s="489"/>
      <c r="BZ86" s="490"/>
      <c r="CA86" s="499"/>
      <c r="CB86" s="402"/>
      <c r="CC86" s="402"/>
      <c r="CD86" s="402"/>
      <c r="CE86" s="402"/>
      <c r="CF86" s="402"/>
      <c r="CG86" s="402"/>
      <c r="CH86" s="497"/>
      <c r="CI86" s="499"/>
      <c r="CJ86" s="402"/>
      <c r="CK86" s="402"/>
      <c r="CL86" s="402"/>
      <c r="CM86" s="402"/>
      <c r="CN86" s="402"/>
      <c r="CO86" s="402"/>
      <c r="CP86" s="497"/>
      <c r="CQ86" s="499"/>
      <c r="CR86" s="402"/>
      <c r="CS86" s="596"/>
      <c r="CT86" s="596"/>
      <c r="CU86" s="597"/>
      <c r="CV86" s="420">
        <f>IF(OR(COUNTIF(CW84:CY97,2)=3,COUNTIF(CW84:CY97,1)=3),(CA87+CI87+CQ87)/(CA87+CI87+CE84+CM84+CS84+CQ87),"")</f>
      </c>
      <c r="CW86" s="426"/>
      <c r="CX86" s="426"/>
      <c r="CY86" s="426"/>
      <c r="CZ86" s="590">
        <f>IF(CV86&lt;&gt;"",RANK(CV86,#REF!),RANK(CW84,CW84:CY97))</f>
        <v>1</v>
      </c>
      <c r="DA86" s="590"/>
      <c r="DB86" s="590"/>
      <c r="DC86" s="591"/>
    </row>
    <row r="87" spans="1:107" ht="7.5" customHeight="1" hidden="1">
      <c r="A87" s="12"/>
      <c r="C87" s="378"/>
      <c r="D87" s="379"/>
      <c r="E87" s="379"/>
      <c r="F87" s="78"/>
      <c r="G87" s="78"/>
      <c r="H87" s="78"/>
      <c r="I87" s="78"/>
      <c r="J87" s="79"/>
      <c r="K87" s="78"/>
      <c r="L87" s="367"/>
      <c r="M87" s="367"/>
      <c r="N87" s="367"/>
      <c r="O87" s="78"/>
      <c r="P87" s="78"/>
      <c r="Q87" s="78"/>
      <c r="R87" s="81"/>
      <c r="S87" s="103"/>
      <c r="T87" s="492"/>
      <c r="U87" s="492"/>
      <c r="V87" s="492"/>
      <c r="W87" s="492"/>
      <c r="X87" s="492"/>
      <c r="Y87" s="492"/>
      <c r="Z87" s="492"/>
      <c r="AA87" s="493"/>
      <c r="AB87" s="253" t="str">
        <f>IF(AB84="⑦","7",IF(AB84="⑥","6",AB84))</f>
        <v>7</v>
      </c>
      <c r="AC87" s="254"/>
      <c r="AD87" s="254"/>
      <c r="AE87" s="254"/>
      <c r="AF87" s="254"/>
      <c r="AG87" s="254"/>
      <c r="AH87" s="254"/>
      <c r="AI87" s="254"/>
      <c r="AJ87" s="253" t="str">
        <f>IF(AJ84="⑦","7",IF(AJ84="⑥","6",AJ84))</f>
        <v>6</v>
      </c>
      <c r="AK87" s="254"/>
      <c r="AL87" s="254"/>
      <c r="AM87" s="254"/>
      <c r="AN87" s="254"/>
      <c r="AO87" s="254"/>
      <c r="AP87" s="254"/>
      <c r="AQ87" s="255"/>
      <c r="AR87" s="421"/>
      <c r="AS87" s="427"/>
      <c r="AT87" s="427"/>
      <c r="AU87" s="427"/>
      <c r="AV87" s="424"/>
      <c r="AW87" s="424"/>
      <c r="AX87" s="424"/>
      <c r="AY87" s="425"/>
      <c r="AZ87" s="246"/>
      <c r="BB87" s="378"/>
      <c r="BC87" s="379"/>
      <c r="BD87" s="379"/>
      <c r="BE87" s="79"/>
      <c r="BF87" s="79"/>
      <c r="BG87" s="79"/>
      <c r="BH87" s="79"/>
      <c r="BI87" s="79"/>
      <c r="BJ87" s="79"/>
      <c r="BK87" s="367"/>
      <c r="BL87" s="367"/>
      <c r="BM87" s="367"/>
      <c r="BN87" s="79"/>
      <c r="BO87" s="79"/>
      <c r="BP87" s="79"/>
      <c r="BQ87" s="81"/>
      <c r="BR87" s="81"/>
      <c r="BS87" s="491"/>
      <c r="BT87" s="492"/>
      <c r="BU87" s="492"/>
      <c r="BV87" s="492"/>
      <c r="BW87" s="492"/>
      <c r="BX87" s="492"/>
      <c r="BY87" s="492"/>
      <c r="BZ87" s="493"/>
      <c r="CA87" s="253" t="str">
        <f>IF(CA84="⑦","7",IF(CA84="⑥","6",CA84))</f>
        <v>6</v>
      </c>
      <c r="CB87" s="254"/>
      <c r="CC87" s="254"/>
      <c r="CD87" s="254"/>
      <c r="CE87" s="254"/>
      <c r="CF87" s="254"/>
      <c r="CG87" s="254"/>
      <c r="CH87" s="254"/>
      <c r="CI87" s="253" t="str">
        <f>IF(CI84="⑦","7",IF(CI84="⑥","6",CI84))</f>
        <v>6</v>
      </c>
      <c r="CJ87" s="254"/>
      <c r="CK87" s="254"/>
      <c r="CL87" s="254"/>
      <c r="CM87" s="254"/>
      <c r="CN87" s="254"/>
      <c r="CO87" s="254"/>
      <c r="CP87" s="255"/>
      <c r="CQ87" s="254" t="str">
        <f>IF(CQ84="⑦","7",IF(CQ84="⑥","6",CQ84))</f>
        <v>6</v>
      </c>
      <c r="CR87" s="254"/>
      <c r="CS87" s="254"/>
      <c r="CT87" s="254"/>
      <c r="CU87" s="255"/>
      <c r="CV87" s="421"/>
      <c r="CW87" s="427"/>
      <c r="CX87" s="427"/>
      <c r="CY87" s="427"/>
      <c r="CZ87" s="592"/>
      <c r="DA87" s="592"/>
      <c r="DB87" s="592"/>
      <c r="DC87" s="593"/>
    </row>
    <row r="88" spans="1:107" ht="7.5" customHeight="1">
      <c r="A88" s="12"/>
      <c r="B88" s="500">
        <f>AV90</f>
        <v>3</v>
      </c>
      <c r="C88" s="372" t="s">
        <v>1487</v>
      </c>
      <c r="D88" s="365"/>
      <c r="E88" s="365"/>
      <c r="F88" s="365" t="str">
        <f>IF(C88="ここに","",VLOOKUP(C88,'登録ナンバー'!$A$1:$C$619,2,0))</f>
        <v>鹿野</v>
      </c>
      <c r="G88" s="365"/>
      <c r="H88" s="365"/>
      <c r="I88" s="365"/>
      <c r="J88" s="365"/>
      <c r="K88" s="502" t="s">
        <v>547</v>
      </c>
      <c r="L88" s="365" t="s">
        <v>1488</v>
      </c>
      <c r="M88" s="365"/>
      <c r="N88" s="365"/>
      <c r="O88" s="365" t="str">
        <f>IF(L88="ここに","",VLOOKUP(L88,'登録ナンバー'!$A$1:$C$619,2,0))</f>
        <v>吉居</v>
      </c>
      <c r="P88" s="365"/>
      <c r="Q88" s="365"/>
      <c r="R88" s="365"/>
      <c r="S88" s="503"/>
      <c r="T88" s="468">
        <f>IF(AB84="","",IF(AND(AF84=6,AB84&lt;&gt;"⑦"),"⑥",IF(AF84=7,"⑦",AF84)))</f>
        <v>5</v>
      </c>
      <c r="U88" s="468"/>
      <c r="V88" s="468"/>
      <c r="W88" s="468" t="s">
        <v>548</v>
      </c>
      <c r="X88" s="468">
        <f>IF(AB84="","",IF(AB84="⑥",6,IF(AB84="⑦",7,AB84)))</f>
        <v>7</v>
      </c>
      <c r="Y88" s="468"/>
      <c r="Z88" s="468"/>
      <c r="AA88" s="469"/>
      <c r="AB88" s="522"/>
      <c r="AC88" s="523"/>
      <c r="AD88" s="523"/>
      <c r="AE88" s="523"/>
      <c r="AF88" s="523"/>
      <c r="AG88" s="523"/>
      <c r="AH88" s="523"/>
      <c r="AI88" s="523"/>
      <c r="AJ88" s="463">
        <v>6</v>
      </c>
      <c r="AK88" s="464"/>
      <c r="AL88" s="464"/>
      <c r="AM88" s="464" t="s">
        <v>548</v>
      </c>
      <c r="AN88" s="464">
        <v>7</v>
      </c>
      <c r="AO88" s="464"/>
      <c r="AP88" s="464"/>
      <c r="AQ88" s="531"/>
      <c r="AR88" s="477">
        <f>IF(COUNTIF(AS84:AU94,1)=2,"直接対決","")</f>
      </c>
      <c r="AS88" s="482">
        <f>COUNTIF(T88:AQ89,"⑥")+COUNTIF(T88:AQ89,"⑦")</f>
        <v>0</v>
      </c>
      <c r="AT88" s="482"/>
      <c r="AU88" s="482"/>
      <c r="AV88" s="443">
        <f>IF(AB84="","",2-AS88)</f>
        <v>2</v>
      </c>
      <c r="AW88" s="443"/>
      <c r="AX88" s="443"/>
      <c r="AY88" s="444"/>
      <c r="AZ88" s="245"/>
      <c r="BA88" s="500" t="e">
        <f>#REF!</f>
        <v>#REF!</v>
      </c>
      <c r="BB88" s="372" t="s">
        <v>1477</v>
      </c>
      <c r="BC88" s="365"/>
      <c r="BD88" s="365"/>
      <c r="BE88" s="365" t="str">
        <f>IF(BB88="ここに","",VLOOKUP(BB88,'登録ナンバー'!$A$1:$C$619,2,0))</f>
        <v>岡本</v>
      </c>
      <c r="BF88" s="365"/>
      <c r="BG88" s="365"/>
      <c r="BH88" s="365"/>
      <c r="BI88" s="365"/>
      <c r="BJ88" s="381" t="s">
        <v>547</v>
      </c>
      <c r="BK88" s="365" t="s">
        <v>1478</v>
      </c>
      <c r="BL88" s="365"/>
      <c r="BM88" s="365"/>
      <c r="BN88" s="365" t="str">
        <f>IF(BK88="ここに","",VLOOKUP(BK88,'登録ナンバー'!$A$1:$C$619,2,0))</f>
        <v>吉田</v>
      </c>
      <c r="BO88" s="365"/>
      <c r="BP88" s="365"/>
      <c r="BQ88" s="365"/>
      <c r="BR88" s="365"/>
      <c r="BS88" s="467">
        <f>IF(CA84="","",IF(AND(CE84=6,CA84&lt;&gt;"⑦"),"⑥",IF(CE84=7,"⑦",CE84)))</f>
        <v>0</v>
      </c>
      <c r="BT88" s="468"/>
      <c r="BU88" s="468"/>
      <c r="BV88" s="468" t="s">
        <v>548</v>
      </c>
      <c r="BW88" s="468">
        <f>IF(CA84="","",IF(CA84="⑥",6,IF(CA84="⑦",7,CA84)))</f>
        <v>6</v>
      </c>
      <c r="BX88" s="468"/>
      <c r="BY88" s="468"/>
      <c r="BZ88" s="469"/>
      <c r="CA88" s="522"/>
      <c r="CB88" s="523"/>
      <c r="CC88" s="523"/>
      <c r="CD88" s="523"/>
      <c r="CE88" s="523"/>
      <c r="CF88" s="523"/>
      <c r="CG88" s="523"/>
      <c r="CH88" s="523"/>
      <c r="CI88" s="463">
        <v>1</v>
      </c>
      <c r="CJ88" s="464"/>
      <c r="CK88" s="464"/>
      <c r="CL88" s="464" t="s">
        <v>548</v>
      </c>
      <c r="CM88" s="464">
        <v>6</v>
      </c>
      <c r="CN88" s="464"/>
      <c r="CO88" s="464"/>
      <c r="CP88" s="531"/>
      <c r="CQ88" s="463">
        <v>5</v>
      </c>
      <c r="CR88" s="464"/>
      <c r="CS88" s="586">
        <v>7</v>
      </c>
      <c r="CT88" s="586"/>
      <c r="CU88" s="587" t="s">
        <v>548</v>
      </c>
      <c r="CV88" s="477"/>
      <c r="CW88" s="482">
        <f>COUNTIF(BP88:CU89,"⑥")+COUNTIF(BP88:CU89,"⑦")</f>
        <v>0</v>
      </c>
      <c r="CX88" s="482"/>
      <c r="CY88" s="482"/>
      <c r="CZ88" s="443">
        <f>IF(CA84="","",3-CW88)</f>
        <v>3</v>
      </c>
      <c r="DA88" s="443"/>
      <c r="DB88" s="443"/>
      <c r="DC88" s="444"/>
    </row>
    <row r="89" spans="1:107" ht="7.5" customHeight="1">
      <c r="A89" s="12"/>
      <c r="B89" s="500"/>
      <c r="C89" s="386"/>
      <c r="D89" s="381"/>
      <c r="E89" s="381"/>
      <c r="F89" s="381"/>
      <c r="G89" s="381"/>
      <c r="H89" s="381"/>
      <c r="I89" s="381"/>
      <c r="J89" s="381"/>
      <c r="K89" s="502"/>
      <c r="L89" s="381"/>
      <c r="M89" s="381"/>
      <c r="N89" s="381"/>
      <c r="O89" s="381"/>
      <c r="P89" s="381"/>
      <c r="Q89" s="381"/>
      <c r="R89" s="381"/>
      <c r="S89" s="504"/>
      <c r="T89" s="409"/>
      <c r="U89" s="409"/>
      <c r="V89" s="409"/>
      <c r="W89" s="409"/>
      <c r="X89" s="409"/>
      <c r="Y89" s="409"/>
      <c r="Z89" s="409"/>
      <c r="AA89" s="410"/>
      <c r="AB89" s="525"/>
      <c r="AC89" s="526"/>
      <c r="AD89" s="526"/>
      <c r="AE89" s="526"/>
      <c r="AF89" s="526"/>
      <c r="AG89" s="526"/>
      <c r="AH89" s="526"/>
      <c r="AI89" s="526"/>
      <c r="AJ89" s="465"/>
      <c r="AK89" s="466"/>
      <c r="AL89" s="466"/>
      <c r="AM89" s="466"/>
      <c r="AN89" s="466"/>
      <c r="AO89" s="466"/>
      <c r="AP89" s="466"/>
      <c r="AQ89" s="532"/>
      <c r="AR89" s="478"/>
      <c r="AS89" s="483"/>
      <c r="AT89" s="483"/>
      <c r="AU89" s="483"/>
      <c r="AV89" s="445"/>
      <c r="AW89" s="445"/>
      <c r="AX89" s="445"/>
      <c r="AY89" s="446"/>
      <c r="AZ89" s="245"/>
      <c r="BA89" s="384"/>
      <c r="BB89" s="386"/>
      <c r="BC89" s="381"/>
      <c r="BD89" s="381"/>
      <c r="BE89" s="381"/>
      <c r="BF89" s="381"/>
      <c r="BG89" s="381"/>
      <c r="BH89" s="381"/>
      <c r="BI89" s="381"/>
      <c r="BJ89" s="381"/>
      <c r="BK89" s="381"/>
      <c r="BL89" s="381"/>
      <c r="BM89" s="381"/>
      <c r="BN89" s="381"/>
      <c r="BO89" s="381"/>
      <c r="BP89" s="381"/>
      <c r="BQ89" s="381"/>
      <c r="BR89" s="381"/>
      <c r="BS89" s="408"/>
      <c r="BT89" s="409"/>
      <c r="BU89" s="409"/>
      <c r="BV89" s="409"/>
      <c r="BW89" s="409"/>
      <c r="BX89" s="409"/>
      <c r="BY89" s="409"/>
      <c r="BZ89" s="410"/>
      <c r="CA89" s="525"/>
      <c r="CB89" s="526"/>
      <c r="CC89" s="526"/>
      <c r="CD89" s="526"/>
      <c r="CE89" s="526"/>
      <c r="CF89" s="526"/>
      <c r="CG89" s="526"/>
      <c r="CH89" s="526"/>
      <c r="CI89" s="465"/>
      <c r="CJ89" s="466"/>
      <c r="CK89" s="466"/>
      <c r="CL89" s="466"/>
      <c r="CM89" s="466"/>
      <c r="CN89" s="466"/>
      <c r="CO89" s="466"/>
      <c r="CP89" s="532"/>
      <c r="CQ89" s="465"/>
      <c r="CR89" s="466"/>
      <c r="CS89" s="588"/>
      <c r="CT89" s="588"/>
      <c r="CU89" s="589"/>
      <c r="CV89" s="478"/>
      <c r="CW89" s="483"/>
      <c r="CX89" s="483"/>
      <c r="CY89" s="483"/>
      <c r="CZ89" s="445"/>
      <c r="DA89" s="445"/>
      <c r="DB89" s="445"/>
      <c r="DC89" s="446"/>
    </row>
    <row r="90" spans="1:107" ht="15" customHeight="1">
      <c r="A90" s="12"/>
      <c r="B90" s="12"/>
      <c r="C90" s="386" t="s">
        <v>549</v>
      </c>
      <c r="D90" s="381"/>
      <c r="E90" s="381"/>
      <c r="F90" s="381" t="str">
        <f>IF(C88="ここに","",VLOOKUP(C88,'登録ナンバー'!$A$1:$D$619,4,0))</f>
        <v>TDC</v>
      </c>
      <c r="G90" s="381"/>
      <c r="H90" s="381"/>
      <c r="I90" s="381"/>
      <c r="J90" s="381"/>
      <c r="K90" s="77"/>
      <c r="L90" s="502" t="s">
        <v>549</v>
      </c>
      <c r="M90" s="502"/>
      <c r="N90" s="502"/>
      <c r="O90" s="381" t="str">
        <f>IF(L88="ここに","",VLOOKUP(L88,'登録ナンバー'!$A$1:$D$619,4,0))</f>
        <v>TDC</v>
      </c>
      <c r="P90" s="381"/>
      <c r="Q90" s="381"/>
      <c r="R90" s="381"/>
      <c r="S90" s="504"/>
      <c r="T90" s="409"/>
      <c r="U90" s="409"/>
      <c r="V90" s="409"/>
      <c r="W90" s="409"/>
      <c r="X90" s="409"/>
      <c r="Y90" s="409"/>
      <c r="Z90" s="409"/>
      <c r="AA90" s="410"/>
      <c r="AB90" s="525"/>
      <c r="AC90" s="526"/>
      <c r="AD90" s="526"/>
      <c r="AE90" s="526"/>
      <c r="AF90" s="526"/>
      <c r="AG90" s="526"/>
      <c r="AH90" s="526"/>
      <c r="AI90" s="526"/>
      <c r="AJ90" s="465"/>
      <c r="AK90" s="466"/>
      <c r="AL90" s="466"/>
      <c r="AM90" s="466"/>
      <c r="AN90" s="484"/>
      <c r="AO90" s="484"/>
      <c r="AP90" s="484"/>
      <c r="AQ90" s="533"/>
      <c r="AR90" s="479">
        <f>IF(OR(COUNTIF(AS84:AU96,2)=3,COUNTIF(AS84:AU96,1)=3),(T91+AJ91)/(T91+AJ91+X88+AN88),"")</f>
      </c>
      <c r="AS90" s="409"/>
      <c r="AT90" s="409"/>
      <c r="AU90" s="409"/>
      <c r="AV90" s="459">
        <f>IF(AR90&lt;&gt;"",RANK(AR90,AR86:AR99),RANK(AS88,AS84:AU97))</f>
        <v>3</v>
      </c>
      <c r="AW90" s="459"/>
      <c r="AX90" s="459"/>
      <c r="AY90" s="460"/>
      <c r="AZ90" s="246"/>
      <c r="BA90" s="12"/>
      <c r="BB90" s="386" t="s">
        <v>549</v>
      </c>
      <c r="BC90" s="381"/>
      <c r="BD90" s="381"/>
      <c r="BE90" s="381" t="str">
        <f>IF(BB88="ここに","",VLOOKUP(BB88,'登録ナンバー'!$A$1:$D$619,4,0))</f>
        <v>Mut</v>
      </c>
      <c r="BF90" s="381"/>
      <c r="BG90" s="381"/>
      <c r="BH90" s="381"/>
      <c r="BI90" s="381"/>
      <c r="BJ90" s="91"/>
      <c r="BK90" s="381" t="s">
        <v>549</v>
      </c>
      <c r="BL90" s="381"/>
      <c r="BM90" s="381"/>
      <c r="BN90" s="381" t="str">
        <f>IF(BK88="ここに","",VLOOKUP(BK88,'登録ナンバー'!$A$1:$D$619,4,0))</f>
        <v>Mut</v>
      </c>
      <c r="BO90" s="381"/>
      <c r="BP90" s="381"/>
      <c r="BQ90" s="381"/>
      <c r="BR90" s="381"/>
      <c r="BS90" s="408"/>
      <c r="BT90" s="409"/>
      <c r="BU90" s="409"/>
      <c r="BV90" s="409"/>
      <c r="BW90" s="409"/>
      <c r="BX90" s="409"/>
      <c r="BY90" s="409"/>
      <c r="BZ90" s="410"/>
      <c r="CA90" s="525"/>
      <c r="CB90" s="526"/>
      <c r="CC90" s="526"/>
      <c r="CD90" s="526"/>
      <c r="CE90" s="526"/>
      <c r="CF90" s="526"/>
      <c r="CG90" s="526"/>
      <c r="CH90" s="526"/>
      <c r="CI90" s="465"/>
      <c r="CJ90" s="466"/>
      <c r="CK90" s="466"/>
      <c r="CL90" s="466"/>
      <c r="CM90" s="484"/>
      <c r="CN90" s="484"/>
      <c r="CO90" s="484"/>
      <c r="CP90" s="533"/>
      <c r="CQ90" s="465"/>
      <c r="CR90" s="466"/>
      <c r="CS90" s="588"/>
      <c r="CT90" s="588"/>
      <c r="CU90" s="589"/>
      <c r="CV90" s="479"/>
      <c r="CW90" s="409"/>
      <c r="CX90" s="409"/>
      <c r="CY90" s="409"/>
      <c r="CZ90" s="582">
        <f>IF(CV90&lt;&gt;"",RANK(CV90,#REF!),RANK(CW88,CW84:CY97))</f>
        <v>4</v>
      </c>
      <c r="DA90" s="582"/>
      <c r="DB90" s="582"/>
      <c r="DC90" s="583"/>
    </row>
    <row r="91" spans="1:107" ht="7.5" customHeight="1" hidden="1">
      <c r="A91" s="12"/>
      <c r="B91" s="12"/>
      <c r="C91" s="378"/>
      <c r="D91" s="379"/>
      <c r="E91" s="379"/>
      <c r="F91" s="77"/>
      <c r="G91" s="77"/>
      <c r="H91" s="77"/>
      <c r="I91" s="77"/>
      <c r="J91" s="91"/>
      <c r="K91" s="77"/>
      <c r="L91" s="379"/>
      <c r="M91" s="379"/>
      <c r="N91" s="379"/>
      <c r="O91" s="78"/>
      <c r="P91" s="78"/>
      <c r="Q91" s="78"/>
      <c r="R91" s="81"/>
      <c r="S91" s="103"/>
      <c r="T91" s="28">
        <f>IF(T88="⑦","7",IF(T88="⑥","6",T88))</f>
        <v>5</v>
      </c>
      <c r="U91" s="9"/>
      <c r="V91" s="9"/>
      <c r="W91" s="9"/>
      <c r="X91" s="9"/>
      <c r="Y91" s="9"/>
      <c r="Z91" s="9"/>
      <c r="AA91" s="32"/>
      <c r="AB91" s="528"/>
      <c r="AC91" s="529"/>
      <c r="AD91" s="529"/>
      <c r="AE91" s="529"/>
      <c r="AF91" s="529"/>
      <c r="AG91" s="529"/>
      <c r="AH91" s="529"/>
      <c r="AI91" s="529"/>
      <c r="AJ91" s="27">
        <f>IF(AJ88="⑦","7",IF(AJ88="⑥","6",AJ88))</f>
        <v>6</v>
      </c>
      <c r="AK91" s="28"/>
      <c r="AL91" s="28"/>
      <c r="AM91" s="28"/>
      <c r="AN91" s="28"/>
      <c r="AO91" s="28"/>
      <c r="AP91" s="28"/>
      <c r="AQ91" s="29"/>
      <c r="AR91" s="480"/>
      <c r="AS91" s="412"/>
      <c r="AT91" s="412"/>
      <c r="AU91" s="412"/>
      <c r="AV91" s="461"/>
      <c r="AW91" s="461"/>
      <c r="AX91" s="461"/>
      <c r="AY91" s="462"/>
      <c r="AZ91" s="246"/>
      <c r="BA91" s="12"/>
      <c r="BB91" s="378"/>
      <c r="BC91" s="379"/>
      <c r="BD91" s="379"/>
      <c r="BE91" s="91"/>
      <c r="BF91" s="91"/>
      <c r="BG91" s="91"/>
      <c r="BH91" s="91"/>
      <c r="BI91" s="91"/>
      <c r="BJ91" s="91"/>
      <c r="BK91" s="379"/>
      <c r="BL91" s="379"/>
      <c r="BM91" s="379"/>
      <c r="BN91" s="79"/>
      <c r="BO91" s="79"/>
      <c r="BP91" s="79"/>
      <c r="BQ91" s="81"/>
      <c r="BR91" s="81"/>
      <c r="BS91" s="27">
        <f>IF(BS88="⑦","7",IF(BS88="⑥","6",BS88))</f>
        <v>0</v>
      </c>
      <c r="BT91" s="9"/>
      <c r="BU91" s="9"/>
      <c r="BV91" s="9"/>
      <c r="BW91" s="9"/>
      <c r="BX91" s="9"/>
      <c r="BY91" s="9"/>
      <c r="BZ91" s="32"/>
      <c r="CA91" s="528"/>
      <c r="CB91" s="529"/>
      <c r="CC91" s="529"/>
      <c r="CD91" s="529"/>
      <c r="CE91" s="529"/>
      <c r="CF91" s="529"/>
      <c r="CG91" s="529"/>
      <c r="CH91" s="529"/>
      <c r="CI91" s="27">
        <f>IF(CI88="⑦","7",IF(CI88="⑥","6",CI88))</f>
        <v>1</v>
      </c>
      <c r="CJ91" s="28"/>
      <c r="CK91" s="28"/>
      <c r="CL91" s="28"/>
      <c r="CM91" s="28"/>
      <c r="CN91" s="28"/>
      <c r="CO91" s="28"/>
      <c r="CP91" s="29"/>
      <c r="CQ91" s="28">
        <f>IF(CQ88="⑦","7",IF(CQ88="⑥","6",CQ88))</f>
        <v>5</v>
      </c>
      <c r="CR91" s="28"/>
      <c r="CS91" s="28"/>
      <c r="CT91" s="28"/>
      <c r="CU91" s="33"/>
      <c r="CV91" s="480"/>
      <c r="CW91" s="412"/>
      <c r="CX91" s="412"/>
      <c r="CY91" s="412"/>
      <c r="CZ91" s="584"/>
      <c r="DA91" s="584"/>
      <c r="DB91" s="584"/>
      <c r="DC91" s="585"/>
    </row>
    <row r="92" spans="1:107" ht="7.5" customHeight="1">
      <c r="A92" s="12"/>
      <c r="B92" s="500">
        <f>AV94</f>
        <v>2</v>
      </c>
      <c r="C92" s="372" t="s">
        <v>1458</v>
      </c>
      <c r="D92" s="365"/>
      <c r="E92" s="365"/>
      <c r="F92" s="368" t="str">
        <f>IF(C92="ここに","",VLOOKUP(C92,'登録ナンバー'!$A$1:$C$619,2,0))</f>
        <v>岡川</v>
      </c>
      <c r="G92" s="368"/>
      <c r="H92" s="368"/>
      <c r="I92" s="368"/>
      <c r="J92" s="368"/>
      <c r="K92" s="501" t="s">
        <v>547</v>
      </c>
      <c r="L92" s="368" t="s">
        <v>1513</v>
      </c>
      <c r="M92" s="368"/>
      <c r="N92" s="368"/>
      <c r="O92" s="368" t="str">
        <f>IF(L92="ここに","",VLOOKUP(L92,'登録ナンバー'!$A$1:$C$619,2,0))</f>
        <v>速水</v>
      </c>
      <c r="P92" s="368"/>
      <c r="Q92" s="368"/>
      <c r="R92" s="368"/>
      <c r="S92" s="370"/>
      <c r="T92" s="361">
        <f>IF(AN84="","",IF(AND(AN84=6,AJ84&lt;&gt;"⑦"),"⑥",IF(AN84=7,"⑦",AN84)))</f>
        <v>0</v>
      </c>
      <c r="U92" s="361"/>
      <c r="V92" s="361"/>
      <c r="W92" s="361" t="s">
        <v>548</v>
      </c>
      <c r="X92" s="361">
        <f>IF(AN84="","",IF(AJ84="⑥",6,IF(AJ84="⑦",7,AJ84)))</f>
        <v>6</v>
      </c>
      <c r="Y92" s="361"/>
      <c r="Z92" s="361"/>
      <c r="AA92" s="349"/>
      <c r="AB92" s="494" t="str">
        <f>IF(AN88="","",IF(AND(AN88=6,AJ88&lt;&gt;"⑦"),"⑥",IF(AN88=7,"⑦",AN88)))</f>
        <v>⑦</v>
      </c>
      <c r="AC92" s="361"/>
      <c r="AD92" s="361"/>
      <c r="AE92" s="361" t="s">
        <v>548</v>
      </c>
      <c r="AF92" s="361">
        <f>IF(AN88="","",IF(AJ88="⑥",6,IF(AJ88="⑦",7,AJ88)))</f>
        <v>6</v>
      </c>
      <c r="AG92" s="361"/>
      <c r="AH92" s="361"/>
      <c r="AI92" s="349"/>
      <c r="AJ92" s="514"/>
      <c r="AK92" s="515"/>
      <c r="AL92" s="515"/>
      <c r="AM92" s="515"/>
      <c r="AN92" s="515"/>
      <c r="AO92" s="515"/>
      <c r="AP92" s="518"/>
      <c r="AQ92" s="577"/>
      <c r="AR92" s="353">
        <f>IF(COUNTIF(AS84:AU94,1)=2,"直接対決","")</f>
      </c>
      <c r="AS92" s="351">
        <f>COUNTIF(T92:AQ93,"⑥")+COUNTIF(T92:AQ93,"⑦")</f>
        <v>1</v>
      </c>
      <c r="AT92" s="351"/>
      <c r="AU92" s="351"/>
      <c r="AV92" s="453">
        <f>IF(AB84="","",2-AS92)</f>
        <v>1</v>
      </c>
      <c r="AW92" s="453"/>
      <c r="AX92" s="453"/>
      <c r="AY92" s="454"/>
      <c r="AZ92" s="245"/>
      <c r="BA92" s="500" t="e">
        <f>#REF!</f>
        <v>#REF!</v>
      </c>
      <c r="BB92" s="372" t="s">
        <v>1459</v>
      </c>
      <c r="BC92" s="365"/>
      <c r="BD92" s="365"/>
      <c r="BE92" s="368" t="str">
        <f>IF(BB92="ここに","",VLOOKUP(BB92,'登録ナンバー'!$A$1:$C$619,2,0))</f>
        <v>野村</v>
      </c>
      <c r="BF92" s="368"/>
      <c r="BG92" s="368"/>
      <c r="BH92" s="368"/>
      <c r="BI92" s="368"/>
      <c r="BJ92" s="369" t="s">
        <v>547</v>
      </c>
      <c r="BK92" s="368" t="s">
        <v>1460</v>
      </c>
      <c r="BL92" s="368"/>
      <c r="BM92" s="368"/>
      <c r="BN92" s="368" t="str">
        <f>IF(BK92="ここに","",VLOOKUP(BK92,'登録ナンバー'!$A$1:$C$619,2,0))</f>
        <v>池田</v>
      </c>
      <c r="BO92" s="368"/>
      <c r="BP92" s="368"/>
      <c r="BQ92" s="368"/>
      <c r="BR92" s="368"/>
      <c r="BS92" s="494">
        <f>IF(CA84="","",IF(AND(CM84=6,CI84&lt;&gt;"⑦"),"⑥",IF(CM84=7,"⑦",CM84)))</f>
        <v>1</v>
      </c>
      <c r="BT92" s="361"/>
      <c r="BU92" s="361"/>
      <c r="BV92" s="361" t="s">
        <v>548</v>
      </c>
      <c r="BW92" s="361">
        <f>IF(CA84="","",IF(CI84="⑥",6,IF(CI84="⑦",7,CI84)))</f>
        <v>6</v>
      </c>
      <c r="BX92" s="361"/>
      <c r="BY92" s="361"/>
      <c r="BZ92" s="349"/>
      <c r="CA92" s="494" t="str">
        <f>IF(CA84="","",IF(AND(CM88=6,CI88&lt;&gt;"⑦"),"⑥",IF(CM88=7,"⑦",CM88)))</f>
        <v>⑥</v>
      </c>
      <c r="CB92" s="361"/>
      <c r="CC92" s="361"/>
      <c r="CD92" s="361" t="s">
        <v>548</v>
      </c>
      <c r="CE92" s="361">
        <f>IF(CA84="","",IF(CI88="⑥",6,IF(CI88="⑦",7,CI88)))</f>
        <v>1</v>
      </c>
      <c r="CF92" s="361"/>
      <c r="CG92" s="361"/>
      <c r="CH92" s="349"/>
      <c r="CI92" s="514"/>
      <c r="CJ92" s="515"/>
      <c r="CK92" s="515"/>
      <c r="CL92" s="515"/>
      <c r="CM92" s="515"/>
      <c r="CN92" s="515"/>
      <c r="CO92" s="518"/>
      <c r="CP92" s="577"/>
      <c r="CQ92" s="362" t="s">
        <v>1514</v>
      </c>
      <c r="CR92" s="380"/>
      <c r="CS92" s="573">
        <v>3</v>
      </c>
      <c r="CT92" s="573"/>
      <c r="CU92" s="574" t="s">
        <v>548</v>
      </c>
      <c r="CV92" s="353"/>
      <c r="CW92" s="351">
        <f>COUNTIF(BP92:CU93,"⑥")+COUNTIF(BP92:CU93,"⑦")</f>
        <v>2</v>
      </c>
      <c r="CX92" s="351"/>
      <c r="CY92" s="351"/>
      <c r="CZ92" s="453">
        <f>IF(CA84="","",3-CW92)</f>
        <v>1</v>
      </c>
      <c r="DA92" s="453"/>
      <c r="DB92" s="453"/>
      <c r="DC92" s="454"/>
    </row>
    <row r="93" spans="1:107" ht="7.5" customHeight="1">
      <c r="A93" s="12"/>
      <c r="B93" s="384"/>
      <c r="C93" s="386"/>
      <c r="D93" s="381"/>
      <c r="E93" s="381"/>
      <c r="F93" s="369"/>
      <c r="G93" s="369"/>
      <c r="H93" s="369"/>
      <c r="I93" s="369"/>
      <c r="J93" s="369"/>
      <c r="K93" s="501"/>
      <c r="L93" s="369"/>
      <c r="M93" s="369"/>
      <c r="N93" s="369"/>
      <c r="O93" s="369"/>
      <c r="P93" s="369"/>
      <c r="Q93" s="369"/>
      <c r="R93" s="369"/>
      <c r="S93" s="371"/>
      <c r="T93" s="359"/>
      <c r="U93" s="359"/>
      <c r="V93" s="359"/>
      <c r="W93" s="359"/>
      <c r="X93" s="359"/>
      <c r="Y93" s="359"/>
      <c r="Z93" s="359"/>
      <c r="AA93" s="350"/>
      <c r="AB93" s="495"/>
      <c r="AC93" s="359"/>
      <c r="AD93" s="359"/>
      <c r="AE93" s="359"/>
      <c r="AF93" s="359"/>
      <c r="AG93" s="359"/>
      <c r="AH93" s="359"/>
      <c r="AI93" s="350"/>
      <c r="AJ93" s="517"/>
      <c r="AK93" s="518"/>
      <c r="AL93" s="518"/>
      <c r="AM93" s="518"/>
      <c r="AN93" s="518"/>
      <c r="AO93" s="518"/>
      <c r="AP93" s="518"/>
      <c r="AQ93" s="577"/>
      <c r="AR93" s="354"/>
      <c r="AS93" s="352"/>
      <c r="AT93" s="352"/>
      <c r="AU93" s="352"/>
      <c r="AV93" s="455"/>
      <c r="AW93" s="455"/>
      <c r="AX93" s="455"/>
      <c r="AY93" s="456"/>
      <c r="AZ93" s="245"/>
      <c r="BA93" s="384"/>
      <c r="BB93" s="386"/>
      <c r="BC93" s="381"/>
      <c r="BD93" s="381"/>
      <c r="BE93" s="369"/>
      <c r="BF93" s="369"/>
      <c r="BG93" s="369"/>
      <c r="BH93" s="369"/>
      <c r="BI93" s="369"/>
      <c r="BJ93" s="369"/>
      <c r="BK93" s="369"/>
      <c r="BL93" s="369"/>
      <c r="BM93" s="369"/>
      <c r="BN93" s="369"/>
      <c r="BO93" s="369"/>
      <c r="BP93" s="369"/>
      <c r="BQ93" s="369"/>
      <c r="BR93" s="369"/>
      <c r="BS93" s="495"/>
      <c r="BT93" s="359"/>
      <c r="BU93" s="359"/>
      <c r="BV93" s="359"/>
      <c r="BW93" s="359"/>
      <c r="BX93" s="359"/>
      <c r="BY93" s="359"/>
      <c r="BZ93" s="350"/>
      <c r="CA93" s="495"/>
      <c r="CB93" s="359"/>
      <c r="CC93" s="359"/>
      <c r="CD93" s="359"/>
      <c r="CE93" s="359"/>
      <c r="CF93" s="359"/>
      <c r="CG93" s="359"/>
      <c r="CH93" s="350"/>
      <c r="CI93" s="517"/>
      <c r="CJ93" s="518"/>
      <c r="CK93" s="518"/>
      <c r="CL93" s="518"/>
      <c r="CM93" s="518"/>
      <c r="CN93" s="518"/>
      <c r="CO93" s="518"/>
      <c r="CP93" s="577"/>
      <c r="CQ93" s="363"/>
      <c r="CR93" s="376"/>
      <c r="CS93" s="575"/>
      <c r="CT93" s="575"/>
      <c r="CU93" s="576"/>
      <c r="CV93" s="354"/>
      <c r="CW93" s="352"/>
      <c r="CX93" s="352"/>
      <c r="CY93" s="352"/>
      <c r="CZ93" s="455"/>
      <c r="DA93" s="455"/>
      <c r="DB93" s="455"/>
      <c r="DC93" s="456"/>
    </row>
    <row r="94" spans="1:107" ht="14.25" customHeight="1" thickBot="1">
      <c r="A94" s="12"/>
      <c r="B94" s="12"/>
      <c r="C94" s="386" t="s">
        <v>549</v>
      </c>
      <c r="D94" s="381"/>
      <c r="E94" s="381"/>
      <c r="F94" s="369" t="str">
        <f>IF(C92="ここに","",VLOOKUP(C92,'登録ナンバー'!$A$1:$D$619,4,0))</f>
        <v>村田八日市</v>
      </c>
      <c r="G94" s="369"/>
      <c r="H94" s="369"/>
      <c r="I94" s="369"/>
      <c r="J94" s="369"/>
      <c r="K94" s="256"/>
      <c r="L94" s="501" t="s">
        <v>549</v>
      </c>
      <c r="M94" s="501"/>
      <c r="N94" s="501"/>
      <c r="O94" s="369" t="str">
        <f>IF(L92="ここに","",VLOOKUP(L92,'登録ナンバー'!$A$1:$D$619,4,0))</f>
        <v>村田八日市</v>
      </c>
      <c r="P94" s="369"/>
      <c r="Q94" s="369"/>
      <c r="R94" s="369"/>
      <c r="S94" s="371"/>
      <c r="T94" s="359"/>
      <c r="U94" s="359"/>
      <c r="V94" s="359"/>
      <c r="W94" s="359"/>
      <c r="X94" s="360"/>
      <c r="Y94" s="360"/>
      <c r="Z94" s="360"/>
      <c r="AA94" s="581"/>
      <c r="AB94" s="495"/>
      <c r="AC94" s="359"/>
      <c r="AD94" s="359"/>
      <c r="AE94" s="359"/>
      <c r="AF94" s="359"/>
      <c r="AG94" s="359"/>
      <c r="AH94" s="359"/>
      <c r="AI94" s="350"/>
      <c r="AJ94" s="517"/>
      <c r="AK94" s="518"/>
      <c r="AL94" s="518"/>
      <c r="AM94" s="518"/>
      <c r="AN94" s="518"/>
      <c r="AO94" s="518"/>
      <c r="AP94" s="518"/>
      <c r="AQ94" s="577"/>
      <c r="AR94" s="355">
        <f>IF(OR(COUNTIF(AS84:AU96,2)=3,COUNTIF(AS84:AU96,1)=3),(AB95+T95)/(T95+AF92+X92+AB95),"")</f>
      </c>
      <c r="AS94" s="520"/>
      <c r="AT94" s="520"/>
      <c r="AU94" s="520"/>
      <c r="AV94" s="364">
        <f>IF(AR94&lt;&gt;"",RANK(AR94,AR86:AR99),RANK(AS92,AS84:AU97))</f>
        <v>2</v>
      </c>
      <c r="AW94" s="364"/>
      <c r="AX94" s="364"/>
      <c r="AY94" s="356"/>
      <c r="AZ94" s="246"/>
      <c r="BA94" s="12"/>
      <c r="BB94" s="386" t="s">
        <v>549</v>
      </c>
      <c r="BC94" s="381"/>
      <c r="BD94" s="381"/>
      <c r="BE94" s="369" t="str">
        <f>IF(BB92="ここに","",VLOOKUP(BB92,'登録ナンバー'!$A$1:$D$619,4,0))</f>
        <v>TDC</v>
      </c>
      <c r="BF94" s="369"/>
      <c r="BG94" s="369"/>
      <c r="BH94" s="369"/>
      <c r="BI94" s="369"/>
      <c r="BJ94" s="259"/>
      <c r="BK94" s="369" t="s">
        <v>549</v>
      </c>
      <c r="BL94" s="369"/>
      <c r="BM94" s="369"/>
      <c r="BN94" s="369" t="str">
        <f>IF(BK92="ここに","",VLOOKUP(BK92,'登録ナンバー'!$A$1:$D$619,4,0))</f>
        <v>TDC</v>
      </c>
      <c r="BO94" s="369"/>
      <c r="BP94" s="369"/>
      <c r="BQ94" s="369"/>
      <c r="BR94" s="369"/>
      <c r="BS94" s="495"/>
      <c r="BT94" s="359"/>
      <c r="BU94" s="359"/>
      <c r="BV94" s="359"/>
      <c r="BW94" s="360"/>
      <c r="BX94" s="360"/>
      <c r="BY94" s="360"/>
      <c r="BZ94" s="581"/>
      <c r="CA94" s="495"/>
      <c r="CB94" s="359"/>
      <c r="CC94" s="359"/>
      <c r="CD94" s="359"/>
      <c r="CE94" s="359"/>
      <c r="CF94" s="359"/>
      <c r="CG94" s="359"/>
      <c r="CH94" s="350"/>
      <c r="CI94" s="517"/>
      <c r="CJ94" s="518"/>
      <c r="CK94" s="518"/>
      <c r="CL94" s="518"/>
      <c r="CM94" s="518"/>
      <c r="CN94" s="518"/>
      <c r="CO94" s="518"/>
      <c r="CP94" s="577"/>
      <c r="CQ94" s="363"/>
      <c r="CR94" s="373"/>
      <c r="CS94" s="575"/>
      <c r="CT94" s="575"/>
      <c r="CU94" s="576"/>
      <c r="CV94" s="355"/>
      <c r="CW94" s="520"/>
      <c r="CX94" s="520"/>
      <c r="CY94" s="520"/>
      <c r="CZ94" s="569">
        <f>IF(CV94&lt;&gt;"",RANK(CV94,CV86:CV98),RANK(CW92,CW84:CY97))</f>
        <v>2</v>
      </c>
      <c r="DA94" s="569"/>
      <c r="DB94" s="569"/>
      <c r="DC94" s="570"/>
    </row>
    <row r="95" spans="2:107" ht="7.5" customHeight="1" hidden="1">
      <c r="B95" s="12"/>
      <c r="C95" s="378"/>
      <c r="D95" s="379"/>
      <c r="E95" s="379"/>
      <c r="F95" s="256"/>
      <c r="G95" s="256"/>
      <c r="H95" s="256"/>
      <c r="I95" s="256"/>
      <c r="J95" s="256"/>
      <c r="K95" s="256"/>
      <c r="L95" s="507"/>
      <c r="M95" s="507"/>
      <c r="N95" s="507"/>
      <c r="O95" s="256"/>
      <c r="P95" s="256"/>
      <c r="Q95" s="256"/>
      <c r="R95" s="262"/>
      <c r="S95" s="263"/>
      <c r="T95" s="264">
        <f>IF(T92="⑦","7",IF(T92="⑥","6",T92))</f>
        <v>0</v>
      </c>
      <c r="U95" s="265"/>
      <c r="V95" s="265"/>
      <c r="W95" s="265"/>
      <c r="X95" s="265"/>
      <c r="Y95" s="265"/>
      <c r="Z95" s="265"/>
      <c r="AA95" s="266"/>
      <c r="AB95" s="264" t="str">
        <f>IF(AB92="⑦","7",IF(AB92="⑥","6",AB92))</f>
        <v>7</v>
      </c>
      <c r="AC95" s="265"/>
      <c r="AD95" s="265"/>
      <c r="AE95" s="265"/>
      <c r="AF95" s="265"/>
      <c r="AG95" s="265"/>
      <c r="AH95" s="265"/>
      <c r="AI95" s="265"/>
      <c r="AJ95" s="578"/>
      <c r="AK95" s="579"/>
      <c r="AL95" s="579"/>
      <c r="AM95" s="579"/>
      <c r="AN95" s="579"/>
      <c r="AO95" s="579"/>
      <c r="AP95" s="579"/>
      <c r="AQ95" s="580"/>
      <c r="AR95" s="355"/>
      <c r="AS95" s="520"/>
      <c r="AT95" s="520"/>
      <c r="AU95" s="520"/>
      <c r="AV95" s="364"/>
      <c r="AW95" s="364"/>
      <c r="AX95" s="364"/>
      <c r="AY95" s="356"/>
      <c r="AZ95" s="56"/>
      <c r="BA95" s="4"/>
      <c r="BB95" s="378"/>
      <c r="BC95" s="379"/>
      <c r="BD95" s="379"/>
      <c r="BE95" s="259"/>
      <c r="BF95" s="259"/>
      <c r="BG95" s="259"/>
      <c r="BH95" s="259"/>
      <c r="BI95" s="259"/>
      <c r="BJ95" s="259"/>
      <c r="BK95" s="507"/>
      <c r="BL95" s="507"/>
      <c r="BM95" s="507"/>
      <c r="BN95" s="259"/>
      <c r="BO95" s="259"/>
      <c r="BP95" s="259"/>
      <c r="BQ95" s="262"/>
      <c r="BR95" s="262"/>
      <c r="BS95" s="278">
        <f>IF(BS92="⑦","7",IF(BS92="⑥","6",BS92))</f>
        <v>1</v>
      </c>
      <c r="BT95" s="265"/>
      <c r="BU95" s="265"/>
      <c r="BV95" s="265"/>
      <c r="BW95" s="265"/>
      <c r="BX95" s="265"/>
      <c r="BY95" s="265"/>
      <c r="BZ95" s="266"/>
      <c r="CA95" s="264" t="str">
        <f>IF(CA92="⑦","7",IF(CA92="⑥","6",CA92))</f>
        <v>6</v>
      </c>
      <c r="CB95" s="265"/>
      <c r="CC95" s="265"/>
      <c r="CD95" s="265"/>
      <c r="CE95" s="265"/>
      <c r="CF95" s="265"/>
      <c r="CG95" s="265"/>
      <c r="CH95" s="265"/>
      <c r="CI95" s="578"/>
      <c r="CJ95" s="579"/>
      <c r="CK95" s="579"/>
      <c r="CL95" s="579"/>
      <c r="CM95" s="579"/>
      <c r="CN95" s="579"/>
      <c r="CO95" s="579"/>
      <c r="CP95" s="580"/>
      <c r="CQ95" s="275" t="str">
        <f>IF(CQ92="⑦","7",IF(CQ92="⑥","6",CQ92))</f>
        <v>6</v>
      </c>
      <c r="CR95" s="275"/>
      <c r="CS95" s="275"/>
      <c r="CT95" s="275"/>
      <c r="CU95" s="290"/>
      <c r="CV95" s="348"/>
      <c r="CW95" s="568"/>
      <c r="CX95" s="568"/>
      <c r="CY95" s="568"/>
      <c r="CZ95" s="571"/>
      <c r="DA95" s="571"/>
      <c r="DB95" s="571"/>
      <c r="DC95" s="572"/>
    </row>
    <row r="96" spans="3:107" ht="7.5" customHeight="1">
      <c r="C96" s="398" t="s">
        <v>1504</v>
      </c>
      <c r="D96" s="398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39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  <c r="AH96" s="398"/>
      <c r="AI96" s="398"/>
      <c r="AJ96" s="398"/>
      <c r="AK96" s="398"/>
      <c r="AL96" s="398"/>
      <c r="AM96" s="398"/>
      <c r="AN96" s="398"/>
      <c r="AO96" s="398"/>
      <c r="AP96" s="398"/>
      <c r="AQ96" s="3"/>
      <c r="AR96" s="3"/>
      <c r="AS96" s="3"/>
      <c r="AT96" s="3"/>
      <c r="AU96" s="3"/>
      <c r="AV96" s="3"/>
      <c r="AW96" s="3"/>
      <c r="AX96" s="3"/>
      <c r="AY96" s="3"/>
      <c r="AZ96" s="55"/>
      <c r="BB96" s="372" t="s">
        <v>1493</v>
      </c>
      <c r="BC96" s="365"/>
      <c r="BD96" s="365"/>
      <c r="BE96" s="365" t="str">
        <f>IF(BB96="ここに","",VLOOKUP(BB96,'登録ナンバー'!$A$1:$C$619,2,0))</f>
        <v>小路</v>
      </c>
      <c r="BF96" s="365"/>
      <c r="BG96" s="365"/>
      <c r="BH96" s="365"/>
      <c r="BI96" s="365"/>
      <c r="BJ96" s="381" t="s">
        <v>547</v>
      </c>
      <c r="BK96" s="365" t="s">
        <v>1494</v>
      </c>
      <c r="BL96" s="365"/>
      <c r="BM96" s="365"/>
      <c r="BN96" s="365" t="str">
        <f>IF(BK96="ここに","",VLOOKUP(BK96,'登録ナンバー'!$A$1:$C$619,2,0))</f>
        <v>奥村</v>
      </c>
      <c r="BO96" s="365"/>
      <c r="BP96" s="365"/>
      <c r="BQ96" s="365"/>
      <c r="BR96" s="365"/>
      <c r="BS96" s="467">
        <f>IF(CA84="","",IF(AND(CS84=6,CQ84&lt;&gt;"⑦"),"⑥",IF(CS84=7,"⑦",CS84)))</f>
        <v>0</v>
      </c>
      <c r="BT96" s="468"/>
      <c r="BU96" s="468"/>
      <c r="BV96" s="468" t="s">
        <v>548</v>
      </c>
      <c r="BW96" s="409">
        <f>IF(CA84="","",IF(CQ84="⑥",6,IF(CQ84="⑦",7,CQ84)))</f>
        <v>6</v>
      </c>
      <c r="BX96" s="409"/>
      <c r="BY96" s="409"/>
      <c r="BZ96" s="20"/>
      <c r="CA96" s="467" t="str">
        <f>IF(CA84="","",IF(AND(CS88=6,CQ88&lt;&gt;"⑦"),"⑥",IF(CS88=7,"⑦",CS88)))</f>
        <v>⑦</v>
      </c>
      <c r="CB96" s="468"/>
      <c r="CC96" s="468"/>
      <c r="CD96" s="468" t="s">
        <v>548</v>
      </c>
      <c r="CE96" s="468">
        <f>IF(CA84="","",IF(CQ88="⑥",6,IF(CQ88="⑦",7,CQ88)))</f>
        <v>5</v>
      </c>
      <c r="CF96" s="468"/>
      <c r="CG96" s="468"/>
      <c r="CH96" s="469"/>
      <c r="CI96" s="467">
        <f>IF(CA84="","",IF(AND(CS92=6,CQ92&lt;&gt;"⑦"),"⑥",IF(CS92=7,"⑦",CS92)))</f>
        <v>3</v>
      </c>
      <c r="CJ96" s="468"/>
      <c r="CK96" s="468"/>
      <c r="CL96" s="468" t="s">
        <v>548</v>
      </c>
      <c r="CM96" s="468">
        <f>IF(CA84="","",IF(CQ92="⑥",6,IF(CQ92="⑦",7,CQ92)))</f>
        <v>6</v>
      </c>
      <c r="CN96" s="468"/>
      <c r="CO96" s="468"/>
      <c r="CP96" s="469"/>
      <c r="CQ96" s="447"/>
      <c r="CR96" s="448"/>
      <c r="CS96" s="448"/>
      <c r="CT96" s="448"/>
      <c r="CU96" s="449"/>
      <c r="CV96" s="477"/>
      <c r="CW96" s="482">
        <f>COUNTIF(BP96:CM97,"⑥")+COUNTIF(BP96:CM97,"⑦")</f>
        <v>1</v>
      </c>
      <c r="CX96" s="482"/>
      <c r="CY96" s="482"/>
      <c r="CZ96" s="443">
        <f>IF(CA84="","",3-CW96)</f>
        <v>2</v>
      </c>
      <c r="DA96" s="443"/>
      <c r="DB96" s="443"/>
      <c r="DC96" s="444"/>
    </row>
    <row r="97" spans="3:107" ht="12.75" customHeight="1" thickBot="1">
      <c r="C97" s="506"/>
      <c r="D97" s="506"/>
      <c r="E97" s="506"/>
      <c r="F97" s="506"/>
      <c r="G97" s="506"/>
      <c r="H97" s="506"/>
      <c r="I97" s="506"/>
      <c r="J97" s="506"/>
      <c r="K97" s="506"/>
      <c r="L97" s="506"/>
      <c r="M97" s="506"/>
      <c r="N97" s="506"/>
      <c r="O97" s="506"/>
      <c r="P97" s="506"/>
      <c r="Q97" s="506"/>
      <c r="R97" s="506"/>
      <c r="S97" s="506"/>
      <c r="T97" s="506"/>
      <c r="U97" s="506"/>
      <c r="V97" s="506"/>
      <c r="W97" s="506"/>
      <c r="X97" s="506"/>
      <c r="Y97" s="506"/>
      <c r="Z97" s="506"/>
      <c r="AA97" s="506"/>
      <c r="AB97" s="506"/>
      <c r="AC97" s="506"/>
      <c r="AD97" s="506"/>
      <c r="AE97" s="506"/>
      <c r="AF97" s="506"/>
      <c r="AG97" s="506"/>
      <c r="AH97" s="506"/>
      <c r="AI97" s="506"/>
      <c r="AJ97" s="409"/>
      <c r="AK97" s="409"/>
      <c r="AL97" s="409"/>
      <c r="AM97" s="409"/>
      <c r="AN97" s="409"/>
      <c r="AO97" s="409"/>
      <c r="AP97" s="409"/>
      <c r="AQ97" s="1"/>
      <c r="AR97" s="1"/>
      <c r="AS97" s="1"/>
      <c r="AT97" s="1"/>
      <c r="AU97" s="1"/>
      <c r="AV97" s="1"/>
      <c r="AW97" s="1"/>
      <c r="AX97" s="1"/>
      <c r="AY97" s="1"/>
      <c r="AZ97" s="55"/>
      <c r="BB97" s="386"/>
      <c r="BC97" s="381"/>
      <c r="BD97" s="381"/>
      <c r="BE97" s="381"/>
      <c r="BF97" s="381"/>
      <c r="BG97" s="381"/>
      <c r="BH97" s="381"/>
      <c r="BI97" s="381"/>
      <c r="BJ97" s="381"/>
      <c r="BK97" s="381"/>
      <c r="BL97" s="381"/>
      <c r="BM97" s="381"/>
      <c r="BN97" s="381"/>
      <c r="BO97" s="381"/>
      <c r="BP97" s="381"/>
      <c r="BQ97" s="381"/>
      <c r="BR97" s="381"/>
      <c r="BS97" s="408"/>
      <c r="BT97" s="409"/>
      <c r="BU97" s="409"/>
      <c r="BV97" s="409"/>
      <c r="BW97" s="409"/>
      <c r="BX97" s="409"/>
      <c r="BY97" s="409"/>
      <c r="BZ97" s="20"/>
      <c r="CA97" s="408"/>
      <c r="CB97" s="409"/>
      <c r="CC97" s="409"/>
      <c r="CD97" s="409"/>
      <c r="CE97" s="409"/>
      <c r="CF97" s="409"/>
      <c r="CG97" s="409"/>
      <c r="CH97" s="410"/>
      <c r="CI97" s="408"/>
      <c r="CJ97" s="409"/>
      <c r="CK97" s="409"/>
      <c r="CL97" s="409"/>
      <c r="CM97" s="409"/>
      <c r="CN97" s="409"/>
      <c r="CO97" s="409"/>
      <c r="CP97" s="410"/>
      <c r="CQ97" s="450"/>
      <c r="CR97" s="451"/>
      <c r="CS97" s="451"/>
      <c r="CT97" s="451"/>
      <c r="CU97" s="452"/>
      <c r="CV97" s="478"/>
      <c r="CW97" s="483"/>
      <c r="CX97" s="483"/>
      <c r="CY97" s="483"/>
      <c r="CZ97" s="445"/>
      <c r="DA97" s="445"/>
      <c r="DB97" s="445"/>
      <c r="DC97" s="446"/>
    </row>
    <row r="98" spans="1:107" ht="7.5" customHeight="1">
      <c r="A98" s="12"/>
      <c r="C98" s="598" t="s">
        <v>558</v>
      </c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9"/>
      <c r="T98" s="397" t="str">
        <f>F102</f>
        <v>金谷</v>
      </c>
      <c r="U98" s="398"/>
      <c r="V98" s="398"/>
      <c r="W98" s="398"/>
      <c r="X98" s="398"/>
      <c r="Y98" s="398"/>
      <c r="Z98" s="398"/>
      <c r="AA98" s="399"/>
      <c r="AB98" s="397" t="str">
        <f>F106</f>
        <v>竹村</v>
      </c>
      <c r="AC98" s="398"/>
      <c r="AD98" s="398"/>
      <c r="AE98" s="398"/>
      <c r="AF98" s="398"/>
      <c r="AG98" s="398"/>
      <c r="AH98" s="398"/>
      <c r="AI98" s="399"/>
      <c r="AJ98" s="397" t="str">
        <f>F110</f>
        <v>山本</v>
      </c>
      <c r="AK98" s="398"/>
      <c r="AL98" s="398"/>
      <c r="AM98" s="398"/>
      <c r="AN98" s="398"/>
      <c r="AO98" s="398"/>
      <c r="AP98" s="398"/>
      <c r="AQ98" s="615"/>
      <c r="AR98" s="382">
        <f>IF(AR104&lt;&gt;"","取得","")</f>
      </c>
      <c r="AS98" s="41"/>
      <c r="AT98" s="398" t="s">
        <v>545</v>
      </c>
      <c r="AU98" s="398"/>
      <c r="AV98" s="398"/>
      <c r="AW98" s="398"/>
      <c r="AX98" s="398"/>
      <c r="AY98" s="383"/>
      <c r="AZ98" s="55"/>
      <c r="BA98" s="6"/>
      <c r="BB98" s="386" t="s">
        <v>549</v>
      </c>
      <c r="BC98" s="381"/>
      <c r="BD98" s="381"/>
      <c r="BE98" s="386" t="str">
        <f>IF(BB96="ここに","",VLOOKUP(BB96,'登録ナンバー'!$A$1:$D$619,4,0))</f>
        <v>フレンズ</v>
      </c>
      <c r="BF98" s="381"/>
      <c r="BG98" s="381"/>
      <c r="BH98" s="381"/>
      <c r="BI98" s="381"/>
      <c r="BJ98" s="91"/>
      <c r="BK98" s="381" t="s">
        <v>549</v>
      </c>
      <c r="BL98" s="381"/>
      <c r="BM98" s="381"/>
      <c r="BN98" s="381" t="str">
        <f>IF(BK96="ここに","",VLOOKUP(BK96,'登録ナンバー'!$A$1:$D$619,4,0))</f>
        <v>フレンズ</v>
      </c>
      <c r="BO98" s="381"/>
      <c r="BP98" s="381"/>
      <c r="BQ98" s="381"/>
      <c r="BR98" s="381"/>
      <c r="BS98" s="408"/>
      <c r="BT98" s="409"/>
      <c r="BU98" s="409"/>
      <c r="BV98" s="409"/>
      <c r="BW98" s="409"/>
      <c r="BX98" s="409"/>
      <c r="BY98" s="409"/>
      <c r="BZ98" s="20"/>
      <c r="CA98" s="408"/>
      <c r="CB98" s="409"/>
      <c r="CC98" s="409"/>
      <c r="CD98" s="409"/>
      <c r="CE98" s="409"/>
      <c r="CF98" s="409"/>
      <c r="CG98" s="409"/>
      <c r="CH98" s="410"/>
      <c r="CI98" s="408"/>
      <c r="CJ98" s="409"/>
      <c r="CK98" s="409"/>
      <c r="CL98" s="409"/>
      <c r="CM98" s="409"/>
      <c r="CN98" s="409"/>
      <c r="CO98" s="409"/>
      <c r="CP98" s="410"/>
      <c r="CQ98" s="450"/>
      <c r="CR98" s="451"/>
      <c r="CS98" s="451"/>
      <c r="CT98" s="451"/>
      <c r="CU98" s="452"/>
      <c r="CV98" s="479">
        <f>IF(OR(COUNTIF(CW84:CY97,2)=3,COUNTIF(CW84:CY97,1)=3),(CA99+CI99+BS99)/(CA99+CI99+CE96+CM96+BW96+BS99),"")</f>
      </c>
      <c r="CW98" s="483"/>
      <c r="CX98" s="483"/>
      <c r="CY98" s="483"/>
      <c r="CZ98" s="566">
        <f>IF(CV98&lt;&gt;"",RANK(CV98,CV86:CV99),RANK(CW96,CW84:CY97))</f>
        <v>3</v>
      </c>
      <c r="DA98" s="566"/>
      <c r="DB98" s="566"/>
      <c r="DC98" s="567"/>
    </row>
    <row r="99" spans="1:107" ht="7.5" customHeight="1" thickBot="1">
      <c r="A99" s="12"/>
      <c r="C99" s="395"/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10"/>
      <c r="T99" s="408"/>
      <c r="U99" s="409"/>
      <c r="V99" s="409"/>
      <c r="W99" s="409"/>
      <c r="X99" s="409"/>
      <c r="Y99" s="409"/>
      <c r="Z99" s="409"/>
      <c r="AA99" s="410"/>
      <c r="AB99" s="408"/>
      <c r="AC99" s="409"/>
      <c r="AD99" s="409"/>
      <c r="AE99" s="409"/>
      <c r="AF99" s="409"/>
      <c r="AG99" s="409"/>
      <c r="AH99" s="409"/>
      <c r="AI99" s="410"/>
      <c r="AJ99" s="408"/>
      <c r="AK99" s="409"/>
      <c r="AL99" s="409"/>
      <c r="AM99" s="409"/>
      <c r="AN99" s="409"/>
      <c r="AO99" s="409"/>
      <c r="AP99" s="409"/>
      <c r="AQ99" s="416"/>
      <c r="AR99" s="414"/>
      <c r="AT99" s="409"/>
      <c r="AU99" s="409"/>
      <c r="AV99" s="409"/>
      <c r="AW99" s="409"/>
      <c r="AX99" s="409"/>
      <c r="AY99" s="384"/>
      <c r="AZ99" s="55"/>
      <c r="BB99" s="561"/>
      <c r="BC99" s="559"/>
      <c r="BD99" s="559"/>
      <c r="BE99" s="561"/>
      <c r="BF99" s="559"/>
      <c r="BG99" s="559"/>
      <c r="BH99" s="559"/>
      <c r="BI99" s="559"/>
      <c r="BJ99" s="235"/>
      <c r="BK99" s="559"/>
      <c r="BL99" s="559"/>
      <c r="BM99" s="559"/>
      <c r="BN99" s="559"/>
      <c r="BO99" s="559"/>
      <c r="BP99" s="559"/>
      <c r="BQ99" s="559"/>
      <c r="BR99" s="559"/>
      <c r="BS99" s="6">
        <f>IF(BS96="⑦","7",IF(BS96="⑥","6",BS96))</f>
        <v>0</v>
      </c>
      <c r="BZ99" s="20"/>
      <c r="CA99" s="42" t="str">
        <f>IF(CA96="⑦","7",IF(CA96="⑥","6",CA96))</f>
        <v>7</v>
      </c>
      <c r="CH99" s="20"/>
      <c r="CI99" s="42">
        <f>IF(CI96="⑦","7",IF(CI96="⑥","6",CI96))</f>
        <v>3</v>
      </c>
      <c r="CP99" s="20"/>
      <c r="CQ99" s="450"/>
      <c r="CR99" s="451"/>
      <c r="CS99" s="451"/>
      <c r="CT99" s="451"/>
      <c r="CU99" s="452"/>
      <c r="CV99" s="479"/>
      <c r="CW99" s="48"/>
      <c r="CX99" s="48"/>
      <c r="CY99" s="48"/>
      <c r="CZ99" s="566"/>
      <c r="DA99" s="566"/>
      <c r="DB99" s="566"/>
      <c r="DC99" s="567"/>
    </row>
    <row r="100" spans="1:107" ht="7.5" customHeight="1">
      <c r="A100" s="12"/>
      <c r="C100" s="395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10"/>
      <c r="T100" s="408" t="str">
        <f>O102</f>
        <v>岩崎</v>
      </c>
      <c r="U100" s="409"/>
      <c r="V100" s="409"/>
      <c r="W100" s="409"/>
      <c r="X100" s="409"/>
      <c r="Y100" s="409"/>
      <c r="Z100" s="409"/>
      <c r="AA100" s="410"/>
      <c r="AB100" s="408" t="str">
        <f>O106</f>
        <v>田中</v>
      </c>
      <c r="AC100" s="409"/>
      <c r="AD100" s="409"/>
      <c r="AE100" s="409"/>
      <c r="AF100" s="409"/>
      <c r="AG100" s="409"/>
      <c r="AH100" s="409"/>
      <c r="AI100" s="410"/>
      <c r="AJ100" s="408" t="str">
        <f>O110</f>
        <v>廣部</v>
      </c>
      <c r="AK100" s="409"/>
      <c r="AL100" s="409"/>
      <c r="AM100" s="409"/>
      <c r="AN100" s="409"/>
      <c r="AO100" s="409"/>
      <c r="AP100" s="409"/>
      <c r="AQ100" s="416"/>
      <c r="AR100" s="414">
        <f>IF(AR104&lt;&gt;"","ゲーム率","")</f>
      </c>
      <c r="AS100" s="409"/>
      <c r="AT100" s="409" t="s">
        <v>546</v>
      </c>
      <c r="AU100" s="409"/>
      <c r="AV100" s="409"/>
      <c r="AW100" s="409"/>
      <c r="AX100" s="409"/>
      <c r="AY100" s="384"/>
      <c r="AZ100" s="1"/>
      <c r="BE100" s="54"/>
      <c r="BS100" s="41"/>
      <c r="BT100" s="41"/>
      <c r="BU100" s="41"/>
      <c r="BV100" s="41"/>
      <c r="BW100" s="3"/>
      <c r="BX100" s="562" t="s">
        <v>560</v>
      </c>
      <c r="BY100" s="562"/>
      <c r="BZ100" s="562"/>
      <c r="CA100" s="562"/>
      <c r="CB100" s="562"/>
      <c r="CC100" s="562"/>
      <c r="CD100" s="562"/>
      <c r="CE100" s="562"/>
      <c r="CF100" s="562"/>
      <c r="CG100" s="562"/>
      <c r="CH100" s="562"/>
      <c r="CI100" s="562"/>
      <c r="CJ100" s="562"/>
      <c r="CK100" s="562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</row>
    <row r="101" spans="1:102" ht="7.5" customHeight="1">
      <c r="A101" s="12"/>
      <c r="C101" s="396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3"/>
      <c r="T101" s="411"/>
      <c r="U101" s="412"/>
      <c r="V101" s="412"/>
      <c r="W101" s="412"/>
      <c r="X101" s="412"/>
      <c r="Y101" s="412"/>
      <c r="Z101" s="412"/>
      <c r="AA101" s="413"/>
      <c r="AB101" s="411"/>
      <c r="AC101" s="412"/>
      <c r="AD101" s="412"/>
      <c r="AE101" s="412"/>
      <c r="AF101" s="412"/>
      <c r="AG101" s="412"/>
      <c r="AH101" s="412"/>
      <c r="AI101" s="413"/>
      <c r="AJ101" s="411"/>
      <c r="AK101" s="412"/>
      <c r="AL101" s="412"/>
      <c r="AM101" s="412"/>
      <c r="AN101" s="412"/>
      <c r="AO101" s="412"/>
      <c r="AP101" s="412"/>
      <c r="AQ101" s="417"/>
      <c r="AR101" s="415"/>
      <c r="AS101" s="412"/>
      <c r="AT101" s="412"/>
      <c r="AU101" s="412"/>
      <c r="AV101" s="412"/>
      <c r="AW101" s="412"/>
      <c r="AX101" s="412"/>
      <c r="AY101" s="385"/>
      <c r="AZ101" s="1"/>
      <c r="BA101" s="6"/>
      <c r="BE101" s="54"/>
      <c r="BS101" s="1"/>
      <c r="BT101" s="1"/>
      <c r="BU101" s="1"/>
      <c r="BV101" s="1"/>
      <c r="BW101" s="23"/>
      <c r="BX101" s="550"/>
      <c r="BY101" s="550"/>
      <c r="BZ101" s="550"/>
      <c r="CA101" s="550"/>
      <c r="CB101" s="550"/>
      <c r="CC101" s="550"/>
      <c r="CD101" s="550"/>
      <c r="CE101" s="550"/>
      <c r="CF101" s="550"/>
      <c r="CG101" s="550"/>
      <c r="CH101" s="550"/>
      <c r="CI101" s="550"/>
      <c r="CJ101" s="550"/>
      <c r="CK101" s="550"/>
      <c r="CQ101" s="409" t="str">
        <f>IF($AB$102="","リーグ6",VLOOKUP(1,$B$102:$S$113,5,FALSE))</f>
        <v>金谷</v>
      </c>
      <c r="CR101" s="409"/>
      <c r="CS101" s="409"/>
      <c r="CT101" s="409"/>
      <c r="CU101" s="409" t="s">
        <v>1531</v>
      </c>
      <c r="CV101" s="409"/>
      <c r="CW101" s="409"/>
      <c r="CX101" s="409"/>
    </row>
    <row r="102" spans="1:102" ht="7.5" customHeight="1" thickBot="1">
      <c r="A102" s="12"/>
      <c r="B102" s="500">
        <f>AV104</f>
        <v>1</v>
      </c>
      <c r="C102" s="372" t="s">
        <v>1451</v>
      </c>
      <c r="D102" s="365"/>
      <c r="E102" s="365"/>
      <c r="F102" s="510" t="str">
        <f>IF(C102="ここに","",VLOOKUP(C102,'登録ナンバー'!$A$1:$C$619,2,0))</f>
        <v>金谷</v>
      </c>
      <c r="G102" s="510"/>
      <c r="H102" s="510"/>
      <c r="I102" s="510"/>
      <c r="J102" s="510"/>
      <c r="K102" s="366" t="s">
        <v>547</v>
      </c>
      <c r="L102" s="510" t="s">
        <v>940</v>
      </c>
      <c r="M102" s="510"/>
      <c r="N102" s="510"/>
      <c r="O102" s="510" t="s">
        <v>977</v>
      </c>
      <c r="P102" s="510"/>
      <c r="Q102" s="510"/>
      <c r="R102" s="510"/>
      <c r="S102" s="510"/>
      <c r="T102" s="485">
        <f>IF(AB102="","丸付き数字は試合順番","")</f>
      </c>
      <c r="U102" s="486"/>
      <c r="V102" s="486"/>
      <c r="W102" s="486"/>
      <c r="X102" s="486"/>
      <c r="Y102" s="486"/>
      <c r="Z102" s="486"/>
      <c r="AA102" s="487"/>
      <c r="AB102" s="498" t="s">
        <v>1530</v>
      </c>
      <c r="AC102" s="400"/>
      <c r="AD102" s="400"/>
      <c r="AE102" s="400" t="s">
        <v>548</v>
      </c>
      <c r="AF102" s="400">
        <v>1</v>
      </c>
      <c r="AG102" s="400"/>
      <c r="AH102" s="400"/>
      <c r="AI102" s="496"/>
      <c r="AJ102" s="498" t="s">
        <v>1530</v>
      </c>
      <c r="AK102" s="400"/>
      <c r="AL102" s="400"/>
      <c r="AM102" s="400" t="s">
        <v>548</v>
      </c>
      <c r="AN102" s="400">
        <v>0</v>
      </c>
      <c r="AO102" s="400"/>
      <c r="AP102" s="400"/>
      <c r="AQ102" s="496"/>
      <c r="AR102" s="418">
        <f>IF(COUNTIF(AS102:AU112,1)=2,"直接対決","")</f>
      </c>
      <c r="AS102" s="404">
        <f>COUNTIF(T102:AQ103,"⑥")+COUNTIF(T102:AQ103,"⑦")</f>
        <v>2</v>
      </c>
      <c r="AT102" s="404"/>
      <c r="AU102" s="404"/>
      <c r="AV102" s="428">
        <f>IF(AB102="","",2-AS102)</f>
        <v>0</v>
      </c>
      <c r="AW102" s="428"/>
      <c r="AX102" s="428"/>
      <c r="AY102" s="429"/>
      <c r="AZ102" s="54"/>
      <c r="BA102" s="6"/>
      <c r="BE102" s="49"/>
      <c r="BF102" s="550" t="str">
        <f>IF($AB$12="","リーグ1",VLOOKUP(1,$B$12:$S$22,5,FALSE))</f>
        <v>川並</v>
      </c>
      <c r="BG102" s="550"/>
      <c r="BH102" s="550"/>
      <c r="BI102" s="550"/>
      <c r="BJ102" s="550"/>
      <c r="BK102" s="550"/>
      <c r="BL102" s="550"/>
      <c r="BM102" s="550" t="str">
        <f>IF($AB$12="","",VLOOKUP(1,$B$12:$S$22,14,FALSE))</f>
        <v>田中</v>
      </c>
      <c r="BN102" s="550"/>
      <c r="BO102" s="550"/>
      <c r="BP102" s="550"/>
      <c r="BQ102" s="550"/>
      <c r="BR102" s="550"/>
      <c r="BS102" s="17"/>
      <c r="BT102" s="17"/>
      <c r="BU102" s="17"/>
      <c r="BV102" s="17"/>
      <c r="BX102" s="550"/>
      <c r="BY102" s="550"/>
      <c r="BZ102" s="550"/>
      <c r="CA102" s="550"/>
      <c r="CB102" s="550"/>
      <c r="CC102" s="550"/>
      <c r="CD102" s="550"/>
      <c r="CE102" s="550"/>
      <c r="CF102" s="550"/>
      <c r="CG102" s="550"/>
      <c r="CH102" s="550"/>
      <c r="CI102" s="550"/>
      <c r="CJ102" s="550"/>
      <c r="CK102" s="550"/>
      <c r="CM102" s="17"/>
      <c r="CN102" s="17"/>
      <c r="CO102" s="17"/>
      <c r="CP102" s="17"/>
      <c r="CQ102" s="409"/>
      <c r="CR102" s="409"/>
      <c r="CS102" s="409"/>
      <c r="CT102" s="409"/>
      <c r="CU102" s="409"/>
      <c r="CV102" s="409"/>
      <c r="CW102" s="409"/>
      <c r="CX102" s="409"/>
    </row>
    <row r="103" spans="1:102" ht="7.5" customHeight="1">
      <c r="A103" s="12"/>
      <c r="B103" s="500"/>
      <c r="C103" s="386"/>
      <c r="D103" s="381"/>
      <c r="E103" s="381"/>
      <c r="F103" s="508"/>
      <c r="G103" s="508"/>
      <c r="H103" s="508"/>
      <c r="I103" s="508"/>
      <c r="J103" s="508"/>
      <c r="K103" s="366"/>
      <c r="L103" s="508"/>
      <c r="M103" s="508"/>
      <c r="N103" s="508"/>
      <c r="O103" s="508"/>
      <c r="P103" s="508"/>
      <c r="Q103" s="508"/>
      <c r="R103" s="508"/>
      <c r="S103" s="508"/>
      <c r="T103" s="488"/>
      <c r="U103" s="489"/>
      <c r="V103" s="489"/>
      <c r="W103" s="489"/>
      <c r="X103" s="489"/>
      <c r="Y103" s="489"/>
      <c r="Z103" s="489"/>
      <c r="AA103" s="490"/>
      <c r="AB103" s="499"/>
      <c r="AC103" s="402"/>
      <c r="AD103" s="402"/>
      <c r="AE103" s="402"/>
      <c r="AF103" s="402"/>
      <c r="AG103" s="402"/>
      <c r="AH103" s="402"/>
      <c r="AI103" s="497"/>
      <c r="AJ103" s="499"/>
      <c r="AK103" s="402"/>
      <c r="AL103" s="402"/>
      <c r="AM103" s="402"/>
      <c r="AN103" s="402"/>
      <c r="AO103" s="402"/>
      <c r="AP103" s="402"/>
      <c r="AQ103" s="497"/>
      <c r="AR103" s="419"/>
      <c r="AS103" s="405"/>
      <c r="AT103" s="405"/>
      <c r="AU103" s="405"/>
      <c r="AV103" s="430"/>
      <c r="AW103" s="430"/>
      <c r="AX103" s="430"/>
      <c r="AY103" s="431"/>
      <c r="AZ103" s="54"/>
      <c r="BA103" s="6"/>
      <c r="BE103" s="49"/>
      <c r="BF103" s="550"/>
      <c r="BG103" s="550"/>
      <c r="BH103" s="550"/>
      <c r="BI103" s="550"/>
      <c r="BJ103" s="550"/>
      <c r="BK103" s="550"/>
      <c r="BL103" s="550"/>
      <c r="BM103" s="550"/>
      <c r="BN103" s="550"/>
      <c r="BO103" s="550"/>
      <c r="BP103" s="550"/>
      <c r="BQ103" s="550"/>
      <c r="BR103" s="550"/>
      <c r="BS103" s="14"/>
      <c r="BT103" s="14"/>
      <c r="BU103" s="14"/>
      <c r="BV103" s="14"/>
      <c r="BW103" s="304"/>
      <c r="BX103" s="14"/>
      <c r="BY103" s="14"/>
      <c r="BZ103" s="14"/>
      <c r="CA103" s="14"/>
      <c r="CB103" s="550" t="s">
        <v>551</v>
      </c>
      <c r="CC103" s="550"/>
      <c r="CD103" s="550"/>
      <c r="CE103" s="550"/>
      <c r="CF103" s="550"/>
      <c r="CG103" s="550"/>
      <c r="CH103" s="14"/>
      <c r="CI103" s="14"/>
      <c r="CJ103" s="14"/>
      <c r="CK103" s="14"/>
      <c r="CL103" s="305"/>
      <c r="CM103" s="14"/>
      <c r="CN103" s="14"/>
      <c r="CO103" s="14"/>
      <c r="CP103" s="14"/>
      <c r="CQ103" s="409"/>
      <c r="CR103" s="409"/>
      <c r="CS103" s="409"/>
      <c r="CT103" s="409"/>
      <c r="CU103" s="409"/>
      <c r="CV103" s="409"/>
      <c r="CW103" s="409"/>
      <c r="CX103" s="409"/>
    </row>
    <row r="104" spans="1:102" ht="12.75" customHeight="1" thickBot="1">
      <c r="A104" s="12"/>
      <c r="C104" s="386" t="s">
        <v>549</v>
      </c>
      <c r="D104" s="381"/>
      <c r="E104" s="381"/>
      <c r="F104" s="508" t="str">
        <f>IF(C102="ここに","",VLOOKUP(C102,'登録ナンバー'!$A$1:$D$619,4,0))</f>
        <v>ぼんズ</v>
      </c>
      <c r="G104" s="508"/>
      <c r="H104" s="508"/>
      <c r="I104" s="508"/>
      <c r="J104" s="508"/>
      <c r="K104" s="78"/>
      <c r="L104" s="366" t="s">
        <v>549</v>
      </c>
      <c r="M104" s="366"/>
      <c r="N104" s="366"/>
      <c r="O104" s="508" t="s">
        <v>1078</v>
      </c>
      <c r="P104" s="508"/>
      <c r="Q104" s="508"/>
      <c r="R104" s="508"/>
      <c r="S104" s="509"/>
      <c r="T104" s="489"/>
      <c r="U104" s="489"/>
      <c r="V104" s="489"/>
      <c r="W104" s="489"/>
      <c r="X104" s="489"/>
      <c r="Y104" s="489"/>
      <c r="Z104" s="489"/>
      <c r="AA104" s="490"/>
      <c r="AB104" s="499"/>
      <c r="AC104" s="402"/>
      <c r="AD104" s="402"/>
      <c r="AE104" s="402"/>
      <c r="AF104" s="402"/>
      <c r="AG104" s="402"/>
      <c r="AH104" s="402"/>
      <c r="AI104" s="497"/>
      <c r="AJ104" s="499"/>
      <c r="AK104" s="402"/>
      <c r="AL104" s="402"/>
      <c r="AM104" s="402"/>
      <c r="AN104" s="402"/>
      <c r="AO104" s="402"/>
      <c r="AP104" s="402"/>
      <c r="AQ104" s="497"/>
      <c r="AR104" s="420">
        <f>IF(OR(COUNTIF(AS102:AU114,2)=3,COUNTIF(AS102:AU114,1)=3),(AB105+AJ105)/(AB105+AJ105+AF102+AN102),"")</f>
      </c>
      <c r="AS104" s="426"/>
      <c r="AT104" s="426"/>
      <c r="AU104" s="426"/>
      <c r="AV104" s="422">
        <f>IF(AR104&lt;&gt;"",RANK(AR104,AR104:AR149),RANK(AS102,AS102:AU114))</f>
        <v>1</v>
      </c>
      <c r="AW104" s="422"/>
      <c r="AX104" s="422"/>
      <c r="AY104" s="423"/>
      <c r="AZ104" s="49"/>
      <c r="BA104" s="6"/>
      <c r="BE104" s="54"/>
      <c r="BF104" s="550"/>
      <c r="BG104" s="550"/>
      <c r="BH104" s="550"/>
      <c r="BI104" s="550"/>
      <c r="BJ104" s="550"/>
      <c r="BK104" s="550"/>
      <c r="BL104" s="550"/>
      <c r="BM104" s="550"/>
      <c r="BN104" s="550"/>
      <c r="BO104" s="550"/>
      <c r="BP104" s="550"/>
      <c r="BQ104" s="550"/>
      <c r="BR104" s="550"/>
      <c r="BS104" s="1"/>
      <c r="BT104" s="1"/>
      <c r="BU104" s="409"/>
      <c r="BV104" s="409"/>
      <c r="BW104" s="293"/>
      <c r="BX104" s="17"/>
      <c r="BY104" s="17"/>
      <c r="BZ104" s="17"/>
      <c r="CA104" s="14"/>
      <c r="CB104" s="550"/>
      <c r="CC104" s="550"/>
      <c r="CD104" s="550"/>
      <c r="CE104" s="550"/>
      <c r="CF104" s="550"/>
      <c r="CG104" s="550"/>
      <c r="CH104" s="14"/>
      <c r="CI104" s="17"/>
      <c r="CJ104" s="17"/>
      <c r="CK104" s="17"/>
      <c r="CL104" s="302"/>
      <c r="CM104" s="546"/>
      <c r="CN104" s="545"/>
      <c r="CO104" s="13"/>
      <c r="CP104" s="13"/>
      <c r="CQ104" s="409" t="s">
        <v>935</v>
      </c>
      <c r="CR104" s="409"/>
      <c r="CS104" s="409"/>
      <c r="CT104" s="409"/>
      <c r="CU104" s="409" t="s">
        <v>958</v>
      </c>
      <c r="CV104" s="409"/>
      <c r="CW104" s="409"/>
      <c r="CX104" s="409"/>
    </row>
    <row r="105" spans="1:102" ht="7.5" customHeight="1" hidden="1">
      <c r="A105" s="12"/>
      <c r="C105" s="378"/>
      <c r="D105" s="379"/>
      <c r="E105" s="379"/>
      <c r="F105" s="78"/>
      <c r="G105" s="78"/>
      <c r="H105" s="78"/>
      <c r="I105" s="78"/>
      <c r="J105" s="79"/>
      <c r="K105" s="78"/>
      <c r="L105" s="367"/>
      <c r="M105" s="367"/>
      <c r="N105" s="367"/>
      <c r="O105" s="78"/>
      <c r="P105" s="78"/>
      <c r="Q105" s="78"/>
      <c r="R105" s="81"/>
      <c r="S105" s="103"/>
      <c r="T105" s="492"/>
      <c r="U105" s="492"/>
      <c r="V105" s="492"/>
      <c r="W105" s="492"/>
      <c r="X105" s="492"/>
      <c r="Y105" s="492"/>
      <c r="Z105" s="492"/>
      <c r="AA105" s="493"/>
      <c r="AB105" s="253" t="str">
        <f>IF(AB102="⑦","7",IF(AB102="⑥","6",AB102))</f>
        <v>6</v>
      </c>
      <c r="AC105" s="254"/>
      <c r="AD105" s="254"/>
      <c r="AE105" s="254"/>
      <c r="AF105" s="254"/>
      <c r="AG105" s="254"/>
      <c r="AH105" s="254"/>
      <c r="AI105" s="254"/>
      <c r="AJ105" s="253" t="str">
        <f>IF(AJ102="⑦","7",IF(AJ102="⑥","6",AJ102))</f>
        <v>6</v>
      </c>
      <c r="AK105" s="254"/>
      <c r="AL105" s="254"/>
      <c r="AM105" s="254"/>
      <c r="AN105" s="254"/>
      <c r="AO105" s="254"/>
      <c r="AP105" s="254"/>
      <c r="AQ105" s="255"/>
      <c r="AR105" s="421"/>
      <c r="AS105" s="427"/>
      <c r="AT105" s="427"/>
      <c r="AU105" s="427"/>
      <c r="AV105" s="424"/>
      <c r="AW105" s="424"/>
      <c r="AX105" s="424"/>
      <c r="AY105" s="425"/>
      <c r="AZ105" s="49"/>
      <c r="BA105" s="6"/>
      <c r="BE105" s="54"/>
      <c r="BF105" s="409" t="s">
        <v>1529</v>
      </c>
      <c r="BG105" s="409"/>
      <c r="BH105" s="409"/>
      <c r="BI105" s="409"/>
      <c r="BJ105" s="409"/>
      <c r="BK105" s="409"/>
      <c r="BL105" s="409"/>
      <c r="BM105" s="409" t="s">
        <v>986</v>
      </c>
      <c r="BN105" s="409"/>
      <c r="BO105" s="409"/>
      <c r="BP105" s="409"/>
      <c r="BQ105" s="409"/>
      <c r="BR105" s="409"/>
      <c r="BS105" s="14"/>
      <c r="BT105" s="14"/>
      <c r="BU105" s="409"/>
      <c r="BV105" s="410"/>
      <c r="BW105" s="563" t="s">
        <v>1557</v>
      </c>
      <c r="BX105" s="564"/>
      <c r="BY105" s="564"/>
      <c r="BZ105" s="565"/>
      <c r="CA105" s="19"/>
      <c r="CD105" s="7"/>
      <c r="CH105" s="20"/>
      <c r="CI105" s="563" t="s">
        <v>1560</v>
      </c>
      <c r="CJ105" s="564"/>
      <c r="CK105" s="564"/>
      <c r="CL105" s="565"/>
      <c r="CM105" s="544"/>
      <c r="CN105" s="545"/>
      <c r="CO105" s="14"/>
      <c r="CP105" s="14"/>
      <c r="CQ105" s="409"/>
      <c r="CR105" s="409"/>
      <c r="CS105" s="409"/>
      <c r="CT105" s="409"/>
      <c r="CU105" s="409"/>
      <c r="CV105" s="409"/>
      <c r="CW105" s="409"/>
      <c r="CX105" s="409"/>
    </row>
    <row r="106" spans="1:102" ht="7.5" customHeight="1">
      <c r="A106" s="12"/>
      <c r="B106" s="500">
        <f>AV108</f>
        <v>2</v>
      </c>
      <c r="C106" s="372" t="s">
        <v>1080</v>
      </c>
      <c r="D106" s="365"/>
      <c r="E106" s="365"/>
      <c r="F106" s="644" t="str">
        <f>IF(C106="ここに","",VLOOKUP(C106,'登録ナンバー'!$A$1:$C$619,2,0))</f>
        <v>竹村</v>
      </c>
      <c r="G106" s="368"/>
      <c r="H106" s="368"/>
      <c r="I106" s="368"/>
      <c r="J106" s="368"/>
      <c r="K106" s="368" t="s">
        <v>547</v>
      </c>
      <c r="L106" s="368" t="s">
        <v>1464</v>
      </c>
      <c r="M106" s="368"/>
      <c r="N106" s="368"/>
      <c r="O106" s="368" t="str">
        <f>IF(L106="ここに","",VLOOKUP(L106,'登録ナンバー'!$A$1:$C$619,2,0))</f>
        <v>田中</v>
      </c>
      <c r="P106" s="368"/>
      <c r="Q106" s="368"/>
      <c r="R106" s="368"/>
      <c r="S106" s="370"/>
      <c r="T106" s="361">
        <f>IF(AB102="","",IF(AND(AF102=6,AB102&lt;&gt;"⑦"),"⑥",IF(AF102=7,"⑦",AF102)))</f>
        <v>1</v>
      </c>
      <c r="U106" s="361"/>
      <c r="V106" s="361"/>
      <c r="W106" s="361" t="s">
        <v>548</v>
      </c>
      <c r="X106" s="361">
        <f>IF(AB102="","",IF(AB102="⑥",6,IF(AB102="⑦",7,AB102)))</f>
        <v>6</v>
      </c>
      <c r="Y106" s="361"/>
      <c r="Z106" s="361"/>
      <c r="AA106" s="349"/>
      <c r="AB106" s="434"/>
      <c r="AC106" s="435"/>
      <c r="AD106" s="435"/>
      <c r="AE106" s="435"/>
      <c r="AF106" s="435"/>
      <c r="AG106" s="435"/>
      <c r="AH106" s="435"/>
      <c r="AI106" s="435"/>
      <c r="AJ106" s="362" t="s">
        <v>1518</v>
      </c>
      <c r="AK106" s="380"/>
      <c r="AL106" s="380"/>
      <c r="AM106" s="380" t="s">
        <v>548</v>
      </c>
      <c r="AN106" s="380">
        <v>5</v>
      </c>
      <c r="AO106" s="380"/>
      <c r="AP106" s="380"/>
      <c r="AQ106" s="375"/>
      <c r="AR106" s="353">
        <f>IF(COUNTIF(AS102:AU112,1)=2,"直接対決","")</f>
      </c>
      <c r="AS106" s="351">
        <f>COUNTIF(T106:AQ107,"⑥")+COUNTIF(T106:AQ107,"⑦")</f>
        <v>1</v>
      </c>
      <c r="AT106" s="351"/>
      <c r="AU106" s="351"/>
      <c r="AV106" s="453">
        <f>IF(AB102="","",2-AS106)</f>
        <v>1</v>
      </c>
      <c r="AW106" s="453"/>
      <c r="AX106" s="453"/>
      <c r="AY106" s="454"/>
      <c r="AZ106" s="54"/>
      <c r="BA106" s="6"/>
      <c r="BE106" s="49"/>
      <c r="BF106" s="409"/>
      <c r="BG106" s="409"/>
      <c r="BH106" s="409"/>
      <c r="BI106" s="409"/>
      <c r="BJ106" s="409"/>
      <c r="BK106" s="409"/>
      <c r="BL106" s="409"/>
      <c r="BM106" s="409"/>
      <c r="BN106" s="409"/>
      <c r="BO106" s="409"/>
      <c r="BP106" s="409"/>
      <c r="BQ106" s="409"/>
      <c r="BR106" s="409"/>
      <c r="BS106" s="14"/>
      <c r="BT106" s="14"/>
      <c r="BU106" s="409"/>
      <c r="BV106" s="410"/>
      <c r="BW106" s="408"/>
      <c r="BX106" s="409"/>
      <c r="BY106" s="409"/>
      <c r="BZ106" s="409"/>
      <c r="CA106" s="294"/>
      <c r="CB106" s="537" t="s">
        <v>1573</v>
      </c>
      <c r="CC106" s="409"/>
      <c r="CD106" s="409"/>
      <c r="CE106" s="409"/>
      <c r="CF106" s="409"/>
      <c r="CG106" s="409"/>
      <c r="CH106" s="20"/>
      <c r="CI106" s="408"/>
      <c r="CJ106" s="409"/>
      <c r="CK106" s="409"/>
      <c r="CL106" s="410"/>
      <c r="CM106" s="544"/>
      <c r="CN106" s="545"/>
      <c r="CO106" s="554"/>
      <c r="CP106" s="545"/>
      <c r="CQ106" s="409"/>
      <c r="CR106" s="409"/>
      <c r="CS106" s="409"/>
      <c r="CT106" s="409"/>
      <c r="CU106" s="409"/>
      <c r="CV106" s="409"/>
      <c r="CW106" s="409"/>
      <c r="CX106" s="409"/>
    </row>
    <row r="107" spans="1:102" ht="7.5" customHeight="1" thickBot="1">
      <c r="A107" s="12"/>
      <c r="B107" s="500"/>
      <c r="C107" s="386"/>
      <c r="D107" s="381"/>
      <c r="E107" s="381"/>
      <c r="F107" s="645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71"/>
      <c r="T107" s="359"/>
      <c r="U107" s="359"/>
      <c r="V107" s="359"/>
      <c r="W107" s="359"/>
      <c r="X107" s="359"/>
      <c r="Y107" s="359"/>
      <c r="Z107" s="359"/>
      <c r="AA107" s="350"/>
      <c r="AB107" s="437"/>
      <c r="AC107" s="438"/>
      <c r="AD107" s="438"/>
      <c r="AE107" s="438"/>
      <c r="AF107" s="438"/>
      <c r="AG107" s="438"/>
      <c r="AH107" s="438"/>
      <c r="AI107" s="438"/>
      <c r="AJ107" s="363"/>
      <c r="AK107" s="376"/>
      <c r="AL107" s="376"/>
      <c r="AM107" s="376"/>
      <c r="AN107" s="376"/>
      <c r="AO107" s="376"/>
      <c r="AP107" s="376"/>
      <c r="AQ107" s="377"/>
      <c r="AR107" s="354"/>
      <c r="AS107" s="352"/>
      <c r="AT107" s="352"/>
      <c r="AU107" s="352"/>
      <c r="AV107" s="455"/>
      <c r="AW107" s="455"/>
      <c r="AX107" s="455"/>
      <c r="AY107" s="456"/>
      <c r="AZ107" s="54"/>
      <c r="BA107" s="6"/>
      <c r="BE107" s="49"/>
      <c r="BF107" s="409"/>
      <c r="BG107" s="409"/>
      <c r="BH107" s="409"/>
      <c r="BI107" s="409"/>
      <c r="BJ107" s="409"/>
      <c r="BK107" s="409"/>
      <c r="BL107" s="409"/>
      <c r="BM107" s="409"/>
      <c r="BN107" s="409"/>
      <c r="BO107" s="409"/>
      <c r="BP107" s="409"/>
      <c r="BQ107" s="409"/>
      <c r="BR107" s="409"/>
      <c r="BS107" s="22"/>
      <c r="BT107" s="46"/>
      <c r="BV107" s="20"/>
      <c r="BW107" s="408"/>
      <c r="BX107" s="409"/>
      <c r="BY107" s="409"/>
      <c r="BZ107" s="409"/>
      <c r="CA107" s="294"/>
      <c r="CB107" s="409"/>
      <c r="CC107" s="409"/>
      <c r="CD107" s="409"/>
      <c r="CE107" s="409"/>
      <c r="CF107" s="409"/>
      <c r="CG107" s="409"/>
      <c r="CH107" s="20"/>
      <c r="CI107" s="408"/>
      <c r="CJ107" s="409"/>
      <c r="CK107" s="409"/>
      <c r="CL107" s="410"/>
      <c r="CM107" s="45"/>
      <c r="CN107" s="18"/>
      <c r="CO107" s="544"/>
      <c r="CP107" s="545"/>
      <c r="CQ107" s="409"/>
      <c r="CR107" s="409"/>
      <c r="CS107" s="409"/>
      <c r="CT107" s="409"/>
      <c r="CU107" s="409"/>
      <c r="CV107" s="409"/>
      <c r="CW107" s="409"/>
      <c r="CX107" s="409"/>
    </row>
    <row r="108" spans="1:102" ht="12.75" customHeight="1" thickBot="1">
      <c r="A108" s="12"/>
      <c r="B108" s="12"/>
      <c r="C108" s="386" t="s">
        <v>549</v>
      </c>
      <c r="D108" s="381"/>
      <c r="E108" s="381"/>
      <c r="F108" s="645" t="str">
        <f>IF(C106="ここに","",VLOOKUP(C106,'登録ナンバー'!$A$1:$D$619,4,0))</f>
        <v>Kテニス</v>
      </c>
      <c r="G108" s="369"/>
      <c r="H108" s="369"/>
      <c r="I108" s="369"/>
      <c r="J108" s="369"/>
      <c r="K108" s="259"/>
      <c r="L108" s="369" t="s">
        <v>549</v>
      </c>
      <c r="M108" s="369"/>
      <c r="N108" s="369"/>
      <c r="O108" s="369" t="str">
        <f>IF(L106="ここに","",VLOOKUP(L106,'登録ナンバー'!$A$1:$D$619,4,0))</f>
        <v>Kテニス</v>
      </c>
      <c r="P108" s="369"/>
      <c r="Q108" s="369"/>
      <c r="R108" s="369"/>
      <c r="S108" s="371"/>
      <c r="T108" s="359"/>
      <c r="U108" s="359"/>
      <c r="V108" s="359"/>
      <c r="W108" s="359"/>
      <c r="X108" s="359"/>
      <c r="Y108" s="359"/>
      <c r="Z108" s="359"/>
      <c r="AA108" s="350"/>
      <c r="AB108" s="437"/>
      <c r="AC108" s="438"/>
      <c r="AD108" s="438"/>
      <c r="AE108" s="438"/>
      <c r="AF108" s="438"/>
      <c r="AG108" s="438"/>
      <c r="AH108" s="438"/>
      <c r="AI108" s="438"/>
      <c r="AJ108" s="363"/>
      <c r="AK108" s="376"/>
      <c r="AL108" s="376"/>
      <c r="AM108" s="376"/>
      <c r="AN108" s="373"/>
      <c r="AO108" s="373"/>
      <c r="AP108" s="373"/>
      <c r="AQ108" s="374"/>
      <c r="AR108" s="355">
        <f>IF(OR(COUNTIF(AS102:AU114,2)=3,COUNTIF(AS102:AU114,1)=3),(T109+AJ109)/(T109+AJ109+X106+AN106),"")</f>
      </c>
      <c r="AS108" s="359"/>
      <c r="AT108" s="359"/>
      <c r="AU108" s="359"/>
      <c r="AV108" s="364">
        <f>IF(AR108&lt;&gt;"",RANK(AR108,AR104:AR149),RANK(AS106,AS102:AU114))</f>
        <v>2</v>
      </c>
      <c r="AW108" s="364"/>
      <c r="AX108" s="364"/>
      <c r="AY108" s="356"/>
      <c r="AZ108" s="49"/>
      <c r="BA108" s="6"/>
      <c r="BE108" s="54"/>
      <c r="BS108" s="303"/>
      <c r="BT108" s="15"/>
      <c r="BU108" s="297"/>
      <c r="BV108" s="296"/>
      <c r="BY108" s="409"/>
      <c r="BZ108" s="409"/>
      <c r="CA108" s="294"/>
      <c r="CD108" s="7"/>
      <c r="CH108" s="20"/>
      <c r="CI108" s="409"/>
      <c r="CJ108" s="409"/>
      <c r="CK108" s="537" t="s">
        <v>1559</v>
      </c>
      <c r="CL108" s="409"/>
      <c r="CM108" s="409"/>
      <c r="CN108" s="538"/>
      <c r="CO108" s="545"/>
      <c r="CP108" s="545"/>
      <c r="CQ108" s="409" t="s">
        <v>333</v>
      </c>
      <c r="CR108" s="409"/>
      <c r="CS108" s="409"/>
      <c r="CT108" s="409"/>
      <c r="CU108" s="409" t="s">
        <v>328</v>
      </c>
      <c r="CV108" s="409" t="str">
        <f aca="true" t="shared" si="0" ref="CV108:CX115">IF($AB$102="","",VLOOKUP(1,$B$102:$S$113,14,FALSE))</f>
        <v>岩崎</v>
      </c>
      <c r="CW108" s="409" t="str">
        <f t="shared" si="0"/>
        <v>岩崎</v>
      </c>
      <c r="CX108" s="409" t="str">
        <f t="shared" si="0"/>
        <v>岩崎</v>
      </c>
    </row>
    <row r="109" spans="1:102" ht="7.5" customHeight="1" hidden="1">
      <c r="A109" s="12"/>
      <c r="B109" s="12"/>
      <c r="C109" s="386"/>
      <c r="D109" s="381"/>
      <c r="E109" s="381"/>
      <c r="F109" s="270"/>
      <c r="G109" s="259"/>
      <c r="H109" s="259"/>
      <c r="I109" s="259"/>
      <c r="J109" s="259"/>
      <c r="K109" s="259"/>
      <c r="L109" s="369"/>
      <c r="M109" s="369"/>
      <c r="N109" s="369"/>
      <c r="O109" s="259"/>
      <c r="P109" s="259"/>
      <c r="Q109" s="259"/>
      <c r="R109" s="273"/>
      <c r="S109" s="274"/>
      <c r="T109" s="275">
        <f>IF(T106="⑦","7",IF(T106="⑥","6",T106))</f>
        <v>1</v>
      </c>
      <c r="U109" s="276"/>
      <c r="V109" s="276"/>
      <c r="W109" s="276"/>
      <c r="X109" s="276"/>
      <c r="Y109" s="276"/>
      <c r="Z109" s="276"/>
      <c r="AA109" s="277"/>
      <c r="AB109" s="440"/>
      <c r="AC109" s="441"/>
      <c r="AD109" s="441"/>
      <c r="AE109" s="441"/>
      <c r="AF109" s="441"/>
      <c r="AG109" s="441"/>
      <c r="AH109" s="441"/>
      <c r="AI109" s="441"/>
      <c r="AJ109" s="278" t="str">
        <f>IF(AJ106="⑦","7",IF(AJ106="⑥","6",AJ106))</f>
        <v>7</v>
      </c>
      <c r="AK109" s="275"/>
      <c r="AL109" s="275"/>
      <c r="AM109" s="275"/>
      <c r="AN109" s="275"/>
      <c r="AO109" s="275"/>
      <c r="AP109" s="275"/>
      <c r="AQ109" s="279"/>
      <c r="AR109" s="348"/>
      <c r="AS109" s="360"/>
      <c r="AT109" s="360"/>
      <c r="AU109" s="360"/>
      <c r="AV109" s="357"/>
      <c r="AW109" s="357"/>
      <c r="AX109" s="357"/>
      <c r="AY109" s="358"/>
      <c r="AZ109" s="49"/>
      <c r="BA109" s="6"/>
      <c r="BE109" s="54"/>
      <c r="BF109" s="409" t="s">
        <v>511</v>
      </c>
      <c r="BG109" s="409"/>
      <c r="BH109" s="409"/>
      <c r="BI109" s="409"/>
      <c r="BJ109" s="409"/>
      <c r="BK109" s="409"/>
      <c r="BL109" s="409"/>
      <c r="BM109" s="409" t="str">
        <f>IF($AB$48="","",VLOOKUP(1,$B$48:$S$59,14,FALSE))</f>
        <v>川上</v>
      </c>
      <c r="BN109" s="409"/>
      <c r="BO109" s="409"/>
      <c r="BP109" s="409"/>
      <c r="BQ109" s="409"/>
      <c r="BR109" s="409"/>
      <c r="BS109" s="14"/>
      <c r="BT109" s="15"/>
      <c r="BU109" s="14"/>
      <c r="BV109" s="14"/>
      <c r="BY109" s="409"/>
      <c r="BZ109" s="409"/>
      <c r="CA109" s="294"/>
      <c r="CD109" s="7"/>
      <c r="CE109" s="294"/>
      <c r="CI109" s="409"/>
      <c r="CJ109" s="409"/>
      <c r="CK109" s="1"/>
      <c r="CM109" s="14"/>
      <c r="CN109" s="14"/>
      <c r="CO109" s="14"/>
      <c r="CP109" s="14"/>
      <c r="CQ109" s="409"/>
      <c r="CR109" s="409"/>
      <c r="CS109" s="409"/>
      <c r="CT109" s="409"/>
      <c r="CU109" s="409" t="str">
        <f>IF($AB$100="","",VLOOKUP(1,$B$100:$S$111,14,FALSE))</f>
        <v>岩崎</v>
      </c>
      <c r="CV109" s="409" t="str">
        <f t="shared" si="0"/>
        <v>岩崎</v>
      </c>
      <c r="CW109" s="409" t="str">
        <f t="shared" si="0"/>
        <v>岩崎</v>
      </c>
      <c r="CX109" s="409" t="str">
        <f t="shared" si="0"/>
        <v>岩崎</v>
      </c>
    </row>
    <row r="110" spans="1:102" ht="7.5" customHeight="1" thickBot="1">
      <c r="A110" s="12"/>
      <c r="B110" s="500">
        <f>AV112</f>
        <v>3</v>
      </c>
      <c r="C110" s="372" t="s">
        <v>1467</v>
      </c>
      <c r="D110" s="365"/>
      <c r="E110" s="365"/>
      <c r="F110" s="365" t="str">
        <f>IF(C110="ここに","",VLOOKUP(C110,'登録ナンバー'!$A$1:$C$619,2,0))</f>
        <v>山本</v>
      </c>
      <c r="G110" s="365"/>
      <c r="H110" s="365"/>
      <c r="I110" s="365"/>
      <c r="J110" s="365"/>
      <c r="K110" s="502" t="s">
        <v>547</v>
      </c>
      <c r="L110" s="365" t="s">
        <v>1468</v>
      </c>
      <c r="M110" s="365"/>
      <c r="N110" s="365"/>
      <c r="O110" s="365" t="str">
        <f>IF(L110="ここに","",VLOOKUP(L110,'登録ナンバー'!$A$1:$C$619,2,0))</f>
        <v>廣部</v>
      </c>
      <c r="P110" s="365"/>
      <c r="Q110" s="365"/>
      <c r="R110" s="365"/>
      <c r="S110" s="503"/>
      <c r="T110" s="468">
        <f>IF(AN102="","",IF(AND(AN102=6,AJ102&lt;&gt;"⑦"),"⑥",IF(AN102=7,"⑦",AN102)))</f>
        <v>0</v>
      </c>
      <c r="U110" s="468"/>
      <c r="V110" s="468"/>
      <c r="W110" s="468" t="s">
        <v>548</v>
      </c>
      <c r="X110" s="468">
        <f>IF(AN102="","",IF(AJ102="⑥",6,IF(AJ102="⑦",7,AJ102)))</f>
        <v>6</v>
      </c>
      <c r="Y110" s="468"/>
      <c r="Z110" s="468"/>
      <c r="AA110" s="469"/>
      <c r="AB110" s="467">
        <f>IF(AN106="","",IF(AND(AN106=6,AJ106&lt;&gt;"⑦"),"⑥",IF(AN106=7,"⑦",AN106)))</f>
        <v>5</v>
      </c>
      <c r="AC110" s="468"/>
      <c r="AD110" s="468"/>
      <c r="AE110" s="468" t="s">
        <v>548</v>
      </c>
      <c r="AF110" s="468">
        <f>IF(AN106="","",IF(AJ106="⑥",6,IF(AJ106="⑦",7,AJ106)))</f>
        <v>7</v>
      </c>
      <c r="AG110" s="468"/>
      <c r="AH110" s="468"/>
      <c r="AI110" s="469"/>
      <c r="AJ110" s="447"/>
      <c r="AK110" s="448"/>
      <c r="AL110" s="448"/>
      <c r="AM110" s="448"/>
      <c r="AN110" s="448"/>
      <c r="AO110" s="448"/>
      <c r="AP110" s="451"/>
      <c r="AQ110" s="471"/>
      <c r="AR110" s="477">
        <f>IF(COUNTIF(AS102:AU112,1)=2,"直接対決","")</f>
      </c>
      <c r="AS110" s="482">
        <f>COUNTIF(T110:AQ111,"⑥")+COUNTIF(T110:AQ111,"⑦")</f>
        <v>0</v>
      </c>
      <c r="AT110" s="482"/>
      <c r="AU110" s="482"/>
      <c r="AV110" s="443">
        <f>IF(AB102="","",2-AS110)</f>
        <v>2</v>
      </c>
      <c r="AW110" s="443"/>
      <c r="AX110" s="443"/>
      <c r="AY110" s="444"/>
      <c r="AZ110" s="54"/>
      <c r="BA110" s="6"/>
      <c r="BE110" s="49"/>
      <c r="BF110" s="409"/>
      <c r="BG110" s="409"/>
      <c r="BH110" s="409"/>
      <c r="BI110" s="409"/>
      <c r="BJ110" s="409"/>
      <c r="BK110" s="409"/>
      <c r="BL110" s="409"/>
      <c r="BM110" s="409"/>
      <c r="BN110" s="409"/>
      <c r="BO110" s="409"/>
      <c r="BP110" s="409"/>
      <c r="BQ110" s="409"/>
      <c r="BR110" s="409"/>
      <c r="BS110" s="17"/>
      <c r="BT110" s="302"/>
      <c r="BU110" s="537" t="s">
        <v>1550</v>
      </c>
      <c r="BV110" s="409"/>
      <c r="BW110" s="409"/>
      <c r="BX110" s="409"/>
      <c r="BY110" s="409"/>
      <c r="BZ110" s="409"/>
      <c r="CA110" s="295"/>
      <c r="CB110" s="298"/>
      <c r="CC110" s="298"/>
      <c r="CD110" s="301"/>
      <c r="CE110" s="318"/>
      <c r="CF110" s="9"/>
      <c r="CG110" s="298"/>
      <c r="CH110" s="319"/>
      <c r="CI110" s="409"/>
      <c r="CJ110" s="409"/>
      <c r="CM110" s="14"/>
      <c r="CN110" s="14"/>
      <c r="CO110" s="291"/>
      <c r="CP110" s="292"/>
      <c r="CQ110" s="409"/>
      <c r="CR110" s="409"/>
      <c r="CS110" s="409"/>
      <c r="CT110" s="409"/>
      <c r="CU110" s="409" t="str">
        <f>IF($AB$100="","",VLOOKUP(1,$B$100:$S$111,14,FALSE))</f>
        <v>岩崎</v>
      </c>
      <c r="CV110" s="409" t="str">
        <f t="shared" si="0"/>
        <v>岩崎</v>
      </c>
      <c r="CW110" s="409" t="str">
        <f t="shared" si="0"/>
        <v>岩崎</v>
      </c>
      <c r="CX110" s="409" t="str">
        <f t="shared" si="0"/>
        <v>岩崎</v>
      </c>
    </row>
    <row r="111" spans="1:102" ht="7.5" customHeight="1">
      <c r="A111" s="12"/>
      <c r="B111" s="500"/>
      <c r="C111" s="386"/>
      <c r="D111" s="381"/>
      <c r="E111" s="381"/>
      <c r="F111" s="381"/>
      <c r="G111" s="381"/>
      <c r="H111" s="381"/>
      <c r="I111" s="381"/>
      <c r="J111" s="381"/>
      <c r="K111" s="502"/>
      <c r="L111" s="381"/>
      <c r="M111" s="381"/>
      <c r="N111" s="381"/>
      <c r="O111" s="381"/>
      <c r="P111" s="381"/>
      <c r="Q111" s="381"/>
      <c r="R111" s="381"/>
      <c r="S111" s="504"/>
      <c r="T111" s="409"/>
      <c r="U111" s="409"/>
      <c r="V111" s="409"/>
      <c r="W111" s="409"/>
      <c r="X111" s="409"/>
      <c r="Y111" s="409"/>
      <c r="Z111" s="409"/>
      <c r="AA111" s="410"/>
      <c r="AB111" s="408"/>
      <c r="AC111" s="409"/>
      <c r="AD111" s="409"/>
      <c r="AE111" s="409"/>
      <c r="AF111" s="409"/>
      <c r="AG111" s="409"/>
      <c r="AH111" s="409"/>
      <c r="AI111" s="410"/>
      <c r="AJ111" s="450"/>
      <c r="AK111" s="451"/>
      <c r="AL111" s="451"/>
      <c r="AM111" s="451"/>
      <c r="AN111" s="451"/>
      <c r="AO111" s="451"/>
      <c r="AP111" s="451"/>
      <c r="AQ111" s="471"/>
      <c r="AR111" s="478"/>
      <c r="AS111" s="483"/>
      <c r="AT111" s="483"/>
      <c r="AU111" s="483"/>
      <c r="AV111" s="445"/>
      <c r="AW111" s="445"/>
      <c r="AX111" s="445"/>
      <c r="AY111" s="446"/>
      <c r="AZ111" s="54"/>
      <c r="BA111" s="6"/>
      <c r="BE111" s="49"/>
      <c r="BF111" s="409"/>
      <c r="BG111" s="409"/>
      <c r="BH111" s="409"/>
      <c r="BI111" s="409"/>
      <c r="BJ111" s="409"/>
      <c r="BK111" s="409"/>
      <c r="BL111" s="409"/>
      <c r="BM111" s="409"/>
      <c r="BN111" s="409"/>
      <c r="BO111" s="409"/>
      <c r="BP111" s="409"/>
      <c r="BQ111" s="409"/>
      <c r="BR111" s="409"/>
      <c r="BS111" s="14"/>
      <c r="BT111" s="14"/>
      <c r="BU111" s="409"/>
      <c r="BV111" s="409"/>
      <c r="BW111" s="409"/>
      <c r="BX111" s="409"/>
      <c r="BY111" s="409"/>
      <c r="BZ111" s="410"/>
      <c r="CA111" s="541" t="s">
        <v>1580</v>
      </c>
      <c r="CB111" s="409"/>
      <c r="CC111" s="409"/>
      <c r="CD111" s="409"/>
      <c r="CE111" s="468"/>
      <c r="CF111" s="468"/>
      <c r="CG111" s="409"/>
      <c r="CH111" s="689"/>
      <c r="CI111" s="409"/>
      <c r="CJ111" s="409"/>
      <c r="CM111" s="14"/>
      <c r="CN111" s="14"/>
      <c r="CO111" s="14"/>
      <c r="CQ111" s="409"/>
      <c r="CR111" s="409"/>
      <c r="CS111" s="409"/>
      <c r="CT111" s="409"/>
      <c r="CU111" s="409" t="str">
        <f>IF($AB$100="","",VLOOKUP(1,$B$100:$S$111,14,FALSE))</f>
        <v>岩崎</v>
      </c>
      <c r="CV111" s="409" t="str">
        <f t="shared" si="0"/>
        <v>岩崎</v>
      </c>
      <c r="CW111" s="409" t="str">
        <f t="shared" si="0"/>
        <v>岩崎</v>
      </c>
      <c r="CX111" s="409" t="str">
        <f t="shared" si="0"/>
        <v>岩崎</v>
      </c>
    </row>
    <row r="112" spans="1:102" ht="15" customHeight="1" thickBot="1">
      <c r="A112" s="12"/>
      <c r="B112" s="12"/>
      <c r="C112" s="386" t="s">
        <v>549</v>
      </c>
      <c r="D112" s="381"/>
      <c r="E112" s="381"/>
      <c r="F112" s="381" t="str">
        <f>IF(C110="ここに","",VLOOKUP(C110,'登録ナンバー'!$A$1:$D$619,4,0))</f>
        <v>フレンズ</v>
      </c>
      <c r="G112" s="381"/>
      <c r="H112" s="381"/>
      <c r="I112" s="381"/>
      <c r="J112" s="381"/>
      <c r="K112" s="77"/>
      <c r="L112" s="502" t="s">
        <v>549</v>
      </c>
      <c r="M112" s="502"/>
      <c r="N112" s="502"/>
      <c r="O112" s="381" t="str">
        <f>IF(L110="ここに","",VLOOKUP(L110,'登録ナンバー'!$A$1:$D$619,4,0))</f>
        <v>フレンズ</v>
      </c>
      <c r="P112" s="381"/>
      <c r="Q112" s="381"/>
      <c r="R112" s="381"/>
      <c r="S112" s="504"/>
      <c r="T112" s="409"/>
      <c r="U112" s="409"/>
      <c r="V112" s="409"/>
      <c r="W112" s="409"/>
      <c r="X112" s="412"/>
      <c r="Y112" s="412"/>
      <c r="Z112" s="412"/>
      <c r="AA112" s="413"/>
      <c r="AB112" s="408"/>
      <c r="AC112" s="409"/>
      <c r="AD112" s="409"/>
      <c r="AE112" s="409"/>
      <c r="AF112" s="409"/>
      <c r="AG112" s="409"/>
      <c r="AH112" s="409"/>
      <c r="AI112" s="410"/>
      <c r="AJ112" s="450"/>
      <c r="AK112" s="451"/>
      <c r="AL112" s="451"/>
      <c r="AM112" s="451"/>
      <c r="AN112" s="451"/>
      <c r="AO112" s="451"/>
      <c r="AP112" s="451"/>
      <c r="AQ112" s="471"/>
      <c r="AR112" s="479">
        <f>IF(OR(COUNTIF(AS102:AU114,2)=3,COUNTIF(AS102:AU114,1)=3),(AB113+T113)/(T113+AF110+X110+AB113),"")</f>
      </c>
      <c r="AS112" s="457"/>
      <c r="AT112" s="457"/>
      <c r="AU112" s="457"/>
      <c r="AV112" s="459">
        <f>IF(AR112&lt;&gt;"",RANK(AR112,AR104:AR149),RANK(AS110,AS102:AU114))</f>
        <v>3</v>
      </c>
      <c r="AW112" s="459"/>
      <c r="AX112" s="459"/>
      <c r="AY112" s="460"/>
      <c r="AZ112" s="49"/>
      <c r="BA112" s="6"/>
      <c r="BE112" s="5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4"/>
      <c r="BT112" s="14"/>
      <c r="BU112" s="14"/>
      <c r="BV112" s="14"/>
      <c r="BZ112" s="20"/>
      <c r="CA112" s="408"/>
      <c r="CB112" s="409"/>
      <c r="CC112" s="409"/>
      <c r="CD112" s="409"/>
      <c r="CE112" s="409"/>
      <c r="CF112" s="409"/>
      <c r="CG112" s="409"/>
      <c r="CH112" s="538"/>
      <c r="CM112" s="14"/>
      <c r="CN112" s="14"/>
      <c r="CO112" s="17"/>
      <c r="CP112" s="17"/>
      <c r="CQ112" s="409" t="str">
        <f>IF($CA$48="","リーグ9",VLOOKUP(1,$BA$48:$BR$59,5,FALSE))</f>
        <v>木村</v>
      </c>
      <c r="CR112" s="409"/>
      <c r="CS112" s="409"/>
      <c r="CT112" s="409"/>
      <c r="CU112" s="409" t="str">
        <f>IF($CA$48="","",VLOOKUP(1,$BA$48:$BR$59,14,FALSE))</f>
        <v>出縄</v>
      </c>
      <c r="CV112" s="409" t="str">
        <f t="shared" si="0"/>
        <v>岩崎</v>
      </c>
      <c r="CW112" s="409" t="str">
        <f t="shared" si="0"/>
        <v>岩崎</v>
      </c>
      <c r="CX112" s="409" t="str">
        <f t="shared" si="0"/>
        <v>岩崎</v>
      </c>
    </row>
    <row r="113" spans="2:102" ht="7.5" customHeight="1" hidden="1">
      <c r="B113" s="12"/>
      <c r="C113" s="378"/>
      <c r="D113" s="379"/>
      <c r="E113" s="379"/>
      <c r="F113" s="78"/>
      <c r="G113" s="78"/>
      <c r="H113" s="78"/>
      <c r="I113" s="78"/>
      <c r="J113" s="78"/>
      <c r="K113" s="77"/>
      <c r="L113" s="379"/>
      <c r="M113" s="379"/>
      <c r="N113" s="379"/>
      <c r="O113" s="78"/>
      <c r="P113" s="78"/>
      <c r="Q113" s="78"/>
      <c r="R113" s="81"/>
      <c r="S113" s="82"/>
      <c r="T113" s="42">
        <f>IF(T110="⑦","7",IF(T110="⑥","6",T110))</f>
        <v>0</v>
      </c>
      <c r="AA113" s="20"/>
      <c r="AB113" s="42">
        <f>IF(AB110="⑦","7",IF(AB110="⑥","6",AB110))</f>
        <v>5</v>
      </c>
      <c r="AJ113" s="472"/>
      <c r="AK113" s="473"/>
      <c r="AL113" s="473"/>
      <c r="AM113" s="473"/>
      <c r="AN113" s="473"/>
      <c r="AO113" s="473"/>
      <c r="AP113" s="473"/>
      <c r="AQ113" s="474"/>
      <c r="AR113" s="675"/>
      <c r="AS113" s="646"/>
      <c r="AT113" s="646"/>
      <c r="AU113" s="646"/>
      <c r="AV113" s="687"/>
      <c r="AW113" s="687"/>
      <c r="AX113" s="687"/>
      <c r="AY113" s="688"/>
      <c r="AZ113" s="49"/>
      <c r="BA113" s="6"/>
      <c r="BE113" s="1"/>
      <c r="BF113" s="409" t="str">
        <f>IF($AB$66="","リーグ4",VLOOKUP(1,$B$66:$S$76,5,FALSE))</f>
        <v>竹田</v>
      </c>
      <c r="BG113" s="409"/>
      <c r="BH113" s="409"/>
      <c r="BI113" s="409"/>
      <c r="BJ113" s="409"/>
      <c r="BK113" s="409"/>
      <c r="BL113" s="409"/>
      <c r="BM113" s="409" t="str">
        <f>IF($AB$66="","",VLOOKUP(1,$B$66:$S$77,14,FALSE))</f>
        <v>矢野</v>
      </c>
      <c r="BN113" s="409"/>
      <c r="BO113" s="409"/>
      <c r="BP113" s="409"/>
      <c r="BQ113" s="409"/>
      <c r="BR113" s="409"/>
      <c r="BU113" s="14"/>
      <c r="BV113" s="14"/>
      <c r="BZ113" s="20"/>
      <c r="CB113" s="1"/>
      <c r="CC113" s="1"/>
      <c r="CD113" s="1"/>
      <c r="CE113" s="1"/>
      <c r="CF113" s="1"/>
      <c r="CG113" s="1"/>
      <c r="CH113" s="14"/>
      <c r="CI113" s="294"/>
      <c r="CM113" s="14"/>
      <c r="CN113" s="14"/>
      <c r="CO113" s="14"/>
      <c r="CP113" s="14"/>
      <c r="CQ113" s="409"/>
      <c r="CR113" s="409"/>
      <c r="CS113" s="409"/>
      <c r="CT113" s="409"/>
      <c r="CU113" s="409" t="str">
        <f>IF($AB$100="","",VLOOKUP(1,$B$100:$S$111,14,FALSE))</f>
        <v>岩崎</v>
      </c>
      <c r="CV113" s="409" t="str">
        <f t="shared" si="0"/>
        <v>岩崎</v>
      </c>
      <c r="CW113" s="409" t="str">
        <f t="shared" si="0"/>
        <v>岩崎</v>
      </c>
      <c r="CX113" s="409" t="str">
        <f t="shared" si="0"/>
        <v>岩崎</v>
      </c>
    </row>
    <row r="114" spans="3:107" s="14" customFormat="1" ht="7.5" customHeight="1" thickBo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10"/>
      <c r="BA114" s="26"/>
      <c r="BE114" s="2"/>
      <c r="BF114" s="409"/>
      <c r="BG114" s="409"/>
      <c r="BH114" s="409"/>
      <c r="BI114" s="409"/>
      <c r="BJ114" s="409"/>
      <c r="BK114" s="409"/>
      <c r="BL114" s="409"/>
      <c r="BM114" s="409"/>
      <c r="BN114" s="409"/>
      <c r="BO114" s="409"/>
      <c r="BP114" s="409"/>
      <c r="BQ114" s="409"/>
      <c r="BR114" s="409"/>
      <c r="BS114" s="13"/>
      <c r="BT114" s="13"/>
      <c r="BW114" s="2"/>
      <c r="BX114" s="2"/>
      <c r="BY114" s="2"/>
      <c r="BZ114" s="20"/>
      <c r="CA114" s="2"/>
      <c r="CI114" s="294"/>
      <c r="CJ114" s="298"/>
      <c r="CK114" s="298"/>
      <c r="CL114" s="298"/>
      <c r="CM114" s="17"/>
      <c r="CN114" s="302"/>
      <c r="CO114" s="679"/>
      <c r="CP114" s="686"/>
      <c r="CQ114" s="409"/>
      <c r="CR114" s="409"/>
      <c r="CS114" s="409"/>
      <c r="CT114" s="409"/>
      <c r="CU114" s="409" t="str">
        <f>IF($AB$100="","",VLOOKUP(1,$B$100:$S$111,14,FALSE))</f>
        <v>岩崎</v>
      </c>
      <c r="CV114" s="409" t="str">
        <f t="shared" si="0"/>
        <v>岩崎</v>
      </c>
      <c r="CW114" s="409" t="str">
        <f t="shared" si="0"/>
        <v>岩崎</v>
      </c>
      <c r="CX114" s="409" t="str">
        <f t="shared" si="0"/>
        <v>岩崎</v>
      </c>
      <c r="CY114" s="2"/>
      <c r="CZ114" s="2"/>
      <c r="DA114" s="2"/>
      <c r="DB114" s="2"/>
      <c r="DC114" s="2"/>
    </row>
    <row r="115" spans="57:107" s="47" customFormat="1" ht="14.25" thickBot="1">
      <c r="BE115" s="2"/>
      <c r="BF115" s="409"/>
      <c r="BG115" s="409"/>
      <c r="BH115" s="409"/>
      <c r="BI115" s="409"/>
      <c r="BJ115" s="409"/>
      <c r="BK115" s="409"/>
      <c r="BL115" s="409"/>
      <c r="BM115" s="409"/>
      <c r="BN115" s="409"/>
      <c r="BO115" s="409"/>
      <c r="BP115" s="409"/>
      <c r="BQ115" s="409"/>
      <c r="BR115" s="409"/>
      <c r="BS115" s="22"/>
      <c r="BT115" s="22"/>
      <c r="BU115" s="22"/>
      <c r="BV115" s="46"/>
      <c r="BW115" s="297"/>
      <c r="BX115" s="298"/>
      <c r="BY115" s="298"/>
      <c r="BZ115" s="296"/>
      <c r="CA115" s="2"/>
      <c r="CB115" s="2"/>
      <c r="CC115" s="2"/>
      <c r="CD115" s="2"/>
      <c r="CE115" s="2"/>
      <c r="CF115" s="2"/>
      <c r="CG115" s="2"/>
      <c r="CH115" s="2"/>
      <c r="CI115" s="390"/>
      <c r="CJ115" s="537" t="s">
        <v>1561</v>
      </c>
      <c r="CK115" s="409"/>
      <c r="CL115" s="409"/>
      <c r="CM115" s="409"/>
      <c r="CN115" s="410"/>
      <c r="CO115" s="544"/>
      <c r="CP115" s="545"/>
      <c r="CQ115" s="409"/>
      <c r="CR115" s="409"/>
      <c r="CS115" s="409"/>
      <c r="CT115" s="409"/>
      <c r="CU115" s="409" t="str">
        <f>IF($AB$100="","",VLOOKUP(1,$B$100:$S$111,14,FALSE))</f>
        <v>岩崎</v>
      </c>
      <c r="CV115" s="409" t="str">
        <f t="shared" si="0"/>
        <v>岩崎</v>
      </c>
      <c r="CW115" s="409" t="str">
        <f t="shared" si="0"/>
        <v>岩崎</v>
      </c>
      <c r="CX115" s="409" t="str">
        <f t="shared" si="0"/>
        <v>岩崎</v>
      </c>
      <c r="CY115" s="2"/>
      <c r="CZ115" s="2"/>
      <c r="DA115" s="2"/>
      <c r="DB115" s="2"/>
      <c r="DC115" s="2"/>
    </row>
    <row r="116" spans="57:107" s="14" customFormat="1" ht="7.5" customHeight="1" thickBot="1"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2"/>
      <c r="BT116" s="2"/>
      <c r="BU116" s="409"/>
      <c r="BV116" s="538"/>
      <c r="BW116" s="537" t="s">
        <v>1558</v>
      </c>
      <c r="BX116" s="409"/>
      <c r="BY116" s="409"/>
      <c r="BZ116" s="409"/>
      <c r="CA116" s="409"/>
      <c r="CB116" s="2"/>
      <c r="CC116" s="2"/>
      <c r="CD116" s="2"/>
      <c r="CE116" s="2"/>
      <c r="CF116" s="2"/>
      <c r="CG116" s="2"/>
      <c r="CH116" s="2"/>
      <c r="CI116" s="391"/>
      <c r="CJ116" s="2"/>
      <c r="CK116" s="2"/>
      <c r="CL116" s="2"/>
      <c r="CM116" s="2"/>
      <c r="CN116" s="20"/>
      <c r="CO116" s="19"/>
      <c r="CP116" s="2"/>
      <c r="CQ116" s="409" t="str">
        <f>IF($CA$66="","リーグ10",VLOOKUP(1,$BA$66:$BR$77,5,FALSE))</f>
        <v>稲岡</v>
      </c>
      <c r="CR116" s="409"/>
      <c r="CS116" s="409"/>
      <c r="CT116" s="409"/>
      <c r="CU116" s="409" t="str">
        <f>IF($CA$66="","",VLOOKUP(1,$BA$66:$BR$77,14,FALSE))</f>
        <v>福永</v>
      </c>
      <c r="CV116" s="409"/>
      <c r="CW116" s="409"/>
      <c r="CX116" s="409"/>
      <c r="CY116" s="2"/>
      <c r="CZ116" s="2"/>
      <c r="DA116" s="2"/>
      <c r="DB116" s="2"/>
      <c r="DC116" s="2"/>
    </row>
    <row r="117" spans="57:107" s="14" customFormat="1" ht="7.5" customHeight="1">
      <c r="BE117" s="49"/>
      <c r="BF117" s="409" t="str">
        <f>IF($AB$84="","リーグ５",VLOOKUP(1,$B$84:$S$95,5,FALSE))</f>
        <v>藤井</v>
      </c>
      <c r="BG117" s="409"/>
      <c r="BH117" s="409"/>
      <c r="BI117" s="409"/>
      <c r="BJ117" s="409"/>
      <c r="BK117" s="409"/>
      <c r="BL117" s="409"/>
      <c r="BM117" s="409" t="s">
        <v>415</v>
      </c>
      <c r="BN117" s="409"/>
      <c r="BO117" s="409"/>
      <c r="BP117" s="409"/>
      <c r="BQ117" s="409"/>
      <c r="BR117" s="409"/>
      <c r="BS117" s="2"/>
      <c r="BT117" s="2"/>
      <c r="BU117" s="409"/>
      <c r="BV117" s="538"/>
      <c r="BW117" s="409"/>
      <c r="BX117" s="409"/>
      <c r="BY117" s="409"/>
      <c r="BZ117" s="409"/>
      <c r="CA117" s="409"/>
      <c r="CB117" s="2"/>
      <c r="CC117" s="2"/>
      <c r="CD117" s="539" t="s">
        <v>1574</v>
      </c>
      <c r="CE117" s="539"/>
      <c r="CF117" s="539"/>
      <c r="CG117" s="539"/>
      <c r="CH117" s="539"/>
      <c r="CI117" s="560"/>
      <c r="CM117" s="2"/>
      <c r="CN117" s="20"/>
      <c r="CO117" s="392"/>
      <c r="CP117" s="320"/>
      <c r="CQ117" s="409"/>
      <c r="CR117" s="409"/>
      <c r="CS117" s="409"/>
      <c r="CT117" s="409"/>
      <c r="CU117" s="409"/>
      <c r="CV117" s="409"/>
      <c r="CW117" s="409"/>
      <c r="CX117" s="409"/>
      <c r="CY117" s="2"/>
      <c r="CZ117" s="2"/>
      <c r="DA117" s="2"/>
      <c r="DB117" s="2"/>
      <c r="DC117" s="2"/>
    </row>
    <row r="118" spans="1:107" s="14" customFormat="1" ht="7.5" customHeight="1" thickBot="1">
      <c r="A118" s="47"/>
      <c r="B118" s="47"/>
      <c r="C118" s="47"/>
      <c r="D118" s="47"/>
      <c r="E118" s="47"/>
      <c r="AY118" s="47"/>
      <c r="AZ118" s="47"/>
      <c r="BA118" s="47"/>
      <c r="BB118" s="47"/>
      <c r="BC118" s="47"/>
      <c r="BD118" s="47"/>
      <c r="BE118" s="54"/>
      <c r="BF118" s="409"/>
      <c r="BG118" s="409"/>
      <c r="BH118" s="409"/>
      <c r="BI118" s="409"/>
      <c r="BJ118" s="409"/>
      <c r="BK118" s="409"/>
      <c r="BL118" s="409"/>
      <c r="BM118" s="409"/>
      <c r="BN118" s="409"/>
      <c r="BO118" s="409"/>
      <c r="BP118" s="409"/>
      <c r="BQ118" s="409"/>
      <c r="BR118" s="409"/>
      <c r="BS118" s="298"/>
      <c r="BT118" s="298"/>
      <c r="BU118" s="684"/>
      <c r="BV118" s="685"/>
      <c r="BW118" s="409"/>
      <c r="BX118" s="409"/>
      <c r="BY118" s="409"/>
      <c r="BZ118" s="409"/>
      <c r="CA118" s="409"/>
      <c r="CB118" s="2"/>
      <c r="CC118" s="2"/>
      <c r="CD118" s="539"/>
      <c r="CE118" s="539"/>
      <c r="CF118" s="539"/>
      <c r="CG118" s="539"/>
      <c r="CH118" s="539"/>
      <c r="CI118" s="560"/>
      <c r="CM118" s="2"/>
      <c r="CN118" s="2"/>
      <c r="CO118" s="2"/>
      <c r="CP118" s="2"/>
      <c r="CQ118" s="409"/>
      <c r="CR118" s="409"/>
      <c r="CS118" s="409"/>
      <c r="CT118" s="409"/>
      <c r="CU118" s="409"/>
      <c r="CV118" s="409"/>
      <c r="CW118" s="409"/>
      <c r="CX118" s="409"/>
      <c r="CZ118" s="2"/>
      <c r="DA118" s="2"/>
      <c r="DB118" s="2"/>
      <c r="DC118" s="2"/>
    </row>
    <row r="119" spans="51:107" s="14" customFormat="1" ht="7.5" customHeight="1">
      <c r="AY119" s="2"/>
      <c r="AZ119" s="2"/>
      <c r="BA119" s="2"/>
      <c r="BB119" s="2"/>
      <c r="BE119" s="54"/>
      <c r="BF119" s="409"/>
      <c r="BG119" s="409"/>
      <c r="BH119" s="409"/>
      <c r="BI119" s="409"/>
      <c r="BJ119" s="409"/>
      <c r="BK119" s="409"/>
      <c r="BL119" s="409"/>
      <c r="BM119" s="409"/>
      <c r="BN119" s="409"/>
      <c r="BO119" s="409"/>
      <c r="BP119" s="409"/>
      <c r="BQ119" s="409"/>
      <c r="BR119" s="409"/>
      <c r="BS119" s="2"/>
      <c r="BT119" s="2"/>
      <c r="BU119" s="2"/>
      <c r="BV119" s="2"/>
      <c r="BW119" s="409"/>
      <c r="BX119" s="409"/>
      <c r="BY119" s="409"/>
      <c r="BZ119" s="409"/>
      <c r="CA119" s="409"/>
      <c r="CB119" s="47"/>
      <c r="CC119" s="47"/>
      <c r="CD119" s="47"/>
      <c r="CE119" s="47"/>
      <c r="CF119" s="47"/>
      <c r="CG119" s="47"/>
      <c r="CH119" s="47"/>
      <c r="CI119" s="316"/>
      <c r="CJ119" s="47"/>
      <c r="CK119" s="47"/>
      <c r="CL119" s="47"/>
      <c r="CM119" s="2"/>
      <c r="CN119" s="2"/>
      <c r="CO119" s="2"/>
      <c r="CP119" s="2"/>
      <c r="CQ119" s="409"/>
      <c r="CR119" s="409"/>
      <c r="CS119" s="409"/>
      <c r="CT119" s="409"/>
      <c r="CU119" s="409"/>
      <c r="CV119" s="409"/>
      <c r="CW119" s="409"/>
      <c r="CX119" s="409"/>
      <c r="CY119" s="2"/>
      <c r="CZ119" s="2"/>
      <c r="DA119" s="2"/>
      <c r="DB119" s="2"/>
      <c r="DC119" s="2"/>
    </row>
    <row r="120" spans="1:102" ht="7.5" customHeight="1" thickBot="1">
      <c r="A120" s="14"/>
      <c r="B120" s="14"/>
      <c r="C120" s="14"/>
      <c r="D120" s="14"/>
      <c r="E120" s="14"/>
      <c r="AY120" s="14"/>
      <c r="AZ120" s="14"/>
      <c r="BA120" s="14"/>
      <c r="BB120" s="14"/>
      <c r="BC120" s="14"/>
      <c r="BD120" s="14"/>
      <c r="BE120" s="49"/>
      <c r="CI120" s="7"/>
      <c r="CJ120" s="298"/>
      <c r="CK120" s="298"/>
      <c r="CL120" s="298"/>
      <c r="CM120" s="298"/>
      <c r="CN120" s="298"/>
      <c r="CO120" s="300"/>
      <c r="CP120" s="300"/>
      <c r="CQ120" s="359" t="s">
        <v>1084</v>
      </c>
      <c r="CR120" s="359"/>
      <c r="CS120" s="359"/>
      <c r="CT120" s="359"/>
      <c r="CU120" s="359" t="s">
        <v>932</v>
      </c>
      <c r="CV120" s="359"/>
      <c r="CW120" s="359"/>
      <c r="CX120" s="359"/>
    </row>
    <row r="121" spans="1:102" ht="7.5" customHeight="1">
      <c r="A121" s="14"/>
      <c r="B121" s="14"/>
      <c r="C121" s="14"/>
      <c r="D121" s="14"/>
      <c r="E121" s="14"/>
      <c r="AY121" s="14"/>
      <c r="AZ121" s="14"/>
      <c r="BA121" s="14"/>
      <c r="BB121" s="14"/>
      <c r="BC121" s="14"/>
      <c r="BD121" s="14"/>
      <c r="BZ121" s="409" t="s">
        <v>552</v>
      </c>
      <c r="CA121" s="409"/>
      <c r="CB121" s="409"/>
      <c r="CC121" s="409"/>
      <c r="CD121" s="409"/>
      <c r="CE121" s="409"/>
      <c r="CF121" s="409"/>
      <c r="CG121" s="409"/>
      <c r="CH121" s="409"/>
      <c r="CI121" s="409"/>
      <c r="CJ121" s="409"/>
      <c r="CK121" s="47"/>
      <c r="CL121" s="47"/>
      <c r="CM121" s="47"/>
      <c r="CN121" s="47"/>
      <c r="CO121" s="47"/>
      <c r="CP121" s="47"/>
      <c r="CQ121" s="359"/>
      <c r="CR121" s="359"/>
      <c r="CS121" s="359"/>
      <c r="CT121" s="359"/>
      <c r="CU121" s="359"/>
      <c r="CV121" s="359"/>
      <c r="CW121" s="359"/>
      <c r="CX121" s="359"/>
    </row>
    <row r="122" spans="1:118" ht="7.5" customHeight="1">
      <c r="A122" s="14"/>
      <c r="B122" s="14"/>
      <c r="C122" s="14"/>
      <c r="D122" s="14"/>
      <c r="E122" s="14"/>
      <c r="AY122" s="14"/>
      <c r="AZ122" s="14"/>
      <c r="BA122" s="14"/>
      <c r="BB122" s="14"/>
      <c r="BC122" s="14"/>
      <c r="BD122" s="14"/>
      <c r="BE122" s="14"/>
      <c r="BK122" s="14"/>
      <c r="BL122" s="14"/>
      <c r="BM122" s="14"/>
      <c r="BR122" s="14"/>
      <c r="BS122" s="14"/>
      <c r="BT122" s="14"/>
      <c r="BU122" s="14"/>
      <c r="BV122" s="14"/>
      <c r="BW122" s="14"/>
      <c r="BX122" s="14"/>
      <c r="BY122" s="14"/>
      <c r="BZ122" s="409"/>
      <c r="CA122" s="409"/>
      <c r="CB122" s="409"/>
      <c r="CC122" s="409"/>
      <c r="CD122" s="409"/>
      <c r="CE122" s="409"/>
      <c r="CF122" s="409"/>
      <c r="CG122" s="409"/>
      <c r="CH122" s="409"/>
      <c r="CI122" s="409"/>
      <c r="CJ122" s="409"/>
      <c r="CK122" s="1"/>
      <c r="CL122" s="1"/>
      <c r="CM122" s="1"/>
      <c r="CN122" s="1"/>
      <c r="CO122" s="1"/>
      <c r="CP122" s="1"/>
      <c r="CQ122" s="359"/>
      <c r="CR122" s="359"/>
      <c r="CS122" s="359"/>
      <c r="CT122" s="359"/>
      <c r="CU122" s="359"/>
      <c r="CV122" s="359"/>
      <c r="CW122" s="359"/>
      <c r="CX122" s="359"/>
      <c r="CY122" s="14"/>
      <c r="CZ122" s="14"/>
      <c r="DA122" s="14"/>
      <c r="DB122" s="14"/>
      <c r="DC122" s="14"/>
      <c r="DN122" s="1"/>
    </row>
    <row r="123" spans="51:107" ht="7.5" customHeight="1"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409"/>
      <c r="CA123" s="409"/>
      <c r="CB123" s="409"/>
      <c r="CC123" s="409"/>
      <c r="CD123" s="409"/>
      <c r="CE123" s="409"/>
      <c r="CF123" s="409"/>
      <c r="CG123" s="409"/>
      <c r="CH123" s="409"/>
      <c r="CI123" s="409"/>
      <c r="CJ123" s="409"/>
      <c r="CK123" s="1"/>
      <c r="CL123" s="1"/>
      <c r="CM123" s="1"/>
      <c r="CN123" s="1"/>
      <c r="CO123" s="1"/>
      <c r="CP123" s="1"/>
      <c r="CQ123" s="47"/>
      <c r="CR123" s="47"/>
      <c r="CY123" s="14"/>
      <c r="CZ123" s="14"/>
      <c r="DA123" s="14"/>
      <c r="DB123" s="14"/>
      <c r="DC123" s="14"/>
    </row>
    <row r="124" spans="51:107" ht="7.5" customHeight="1"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K124" s="1"/>
      <c r="CL124" s="1"/>
      <c r="CM124" s="1"/>
      <c r="CN124" s="1"/>
      <c r="CO124" s="1"/>
      <c r="CP124" s="1"/>
      <c r="CQ124" s="1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</row>
    <row r="125" spans="51:107" ht="7.5" customHeight="1" thickBot="1"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550" t="s">
        <v>1575</v>
      </c>
      <c r="BW125" s="550"/>
      <c r="BX125" s="550"/>
      <c r="BY125" s="550"/>
      <c r="BZ125" s="550"/>
      <c r="CA125" s="550"/>
      <c r="CB125" s="550"/>
      <c r="CC125" s="550"/>
      <c r="CD125" s="550"/>
      <c r="CE125" s="550"/>
      <c r="CF125" s="550"/>
      <c r="CG125" s="17"/>
      <c r="CH125" s="17"/>
      <c r="CI125" s="17"/>
      <c r="CJ125" s="17"/>
      <c r="CK125" s="14"/>
      <c r="CL125" s="14"/>
      <c r="CM125" s="14"/>
      <c r="CN125" s="14"/>
      <c r="CO125" s="14"/>
      <c r="CP125" s="14"/>
      <c r="CQ125" s="1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</row>
    <row r="126" spans="51:107" ht="7.5" customHeight="1"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550"/>
      <c r="BW126" s="550"/>
      <c r="BX126" s="550"/>
      <c r="BY126" s="550"/>
      <c r="BZ126" s="550"/>
      <c r="CA126" s="550"/>
      <c r="CB126" s="550"/>
      <c r="CC126" s="550"/>
      <c r="CD126" s="550"/>
      <c r="CE126" s="550"/>
      <c r="CF126" s="550"/>
      <c r="CG126" s="14"/>
      <c r="CH126" s="14"/>
      <c r="CI126" s="14"/>
      <c r="CJ126" s="14"/>
      <c r="CK126" s="294"/>
      <c r="CO126" s="14"/>
      <c r="CP126" s="14"/>
      <c r="CQ126" s="1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</row>
    <row r="127" spans="57:107" ht="7.5" customHeight="1" thickBot="1"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546"/>
      <c r="CI127" s="545"/>
      <c r="CJ127" s="545"/>
      <c r="CK127" s="295"/>
      <c r="CL127" s="298"/>
      <c r="CM127" s="298"/>
      <c r="CN127" s="298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</row>
    <row r="128" spans="5:107" ht="7.5" customHeight="1">
      <c r="E128" s="14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545"/>
      <c r="CI128" s="545"/>
      <c r="CJ128" s="545"/>
      <c r="CK128" s="534" t="s">
        <v>1577</v>
      </c>
      <c r="CL128" s="535"/>
      <c r="CM128" s="535"/>
      <c r="CN128" s="535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</row>
    <row r="129" spans="57:107" ht="7.5" customHeight="1"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683" t="s">
        <v>1576</v>
      </c>
      <c r="BW129" s="683"/>
      <c r="BX129" s="683"/>
      <c r="BY129" s="683"/>
      <c r="BZ129" s="683"/>
      <c r="CA129" s="683"/>
      <c r="CB129" s="683"/>
      <c r="CC129" s="683"/>
      <c r="CD129" s="683"/>
      <c r="CE129" s="683"/>
      <c r="CF129" s="683"/>
      <c r="CG129" s="13"/>
      <c r="CH129" s="13"/>
      <c r="CI129" s="13"/>
      <c r="CJ129" s="13"/>
      <c r="CK129" s="536"/>
      <c r="CL129" s="537"/>
      <c r="CM129" s="537"/>
      <c r="CN129" s="537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</row>
    <row r="130" spans="74:102" ht="7.5" customHeight="1">
      <c r="BV130" s="683"/>
      <c r="BW130" s="683"/>
      <c r="BX130" s="683"/>
      <c r="BY130" s="683"/>
      <c r="BZ130" s="683"/>
      <c r="CA130" s="683"/>
      <c r="CB130" s="683"/>
      <c r="CC130" s="683"/>
      <c r="CD130" s="683"/>
      <c r="CE130" s="683"/>
      <c r="CF130" s="683"/>
      <c r="CQ130" s="14"/>
      <c r="CR130" s="14"/>
      <c r="CS130" s="14"/>
      <c r="CT130" s="14"/>
      <c r="CU130" s="14"/>
      <c r="CV130" s="14"/>
      <c r="CW130" s="14"/>
      <c r="CX130" s="14"/>
    </row>
    <row r="131" spans="95:102" ht="7.5" customHeight="1">
      <c r="CQ131" s="14"/>
      <c r="CR131" s="14"/>
      <c r="CS131" s="14"/>
      <c r="CT131" s="14"/>
      <c r="CU131" s="14"/>
      <c r="CV131" s="14"/>
      <c r="CW131" s="14"/>
      <c r="CX131" s="14"/>
    </row>
    <row r="137" spans="57:107" ht="7.5" customHeight="1"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Y137" s="14"/>
      <c r="CZ137" s="14"/>
      <c r="DA137" s="14"/>
      <c r="DB137" s="14"/>
      <c r="DC137" s="14"/>
    </row>
    <row r="138" spans="57:107" ht="7.5" customHeight="1"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Y138" s="14"/>
      <c r="CZ138" s="14"/>
      <c r="DA138" s="14"/>
      <c r="DB138" s="14"/>
      <c r="DC138" s="14"/>
    </row>
    <row r="139" spans="57:124" ht="7.5" customHeight="1"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L139" s="1"/>
      <c r="DM139" s="10"/>
      <c r="DN139" s="10"/>
      <c r="DO139" s="10"/>
      <c r="DP139" s="10"/>
      <c r="DQ139" s="10"/>
      <c r="DR139" s="10"/>
      <c r="DS139" s="10"/>
      <c r="DT139" s="10"/>
    </row>
    <row r="140" spans="57:107" ht="7.5" customHeight="1"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</row>
    <row r="141" spans="57:107" ht="7.5" customHeight="1"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</row>
    <row r="142" spans="1:53" s="14" customFormat="1" ht="7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2"/>
    </row>
    <row r="143" spans="1:133" s="14" customFormat="1" ht="7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Y143" s="2"/>
      <c r="CZ143" s="6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</row>
    <row r="144" spans="1:142" s="14" customFormat="1" ht="7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Y144" s="2"/>
      <c r="CZ144" s="6"/>
      <c r="DA144" s="6"/>
      <c r="DB144" s="6"/>
      <c r="DC144" s="6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6:134" s="14" customFormat="1" ht="7.5" customHeight="1">
      <c r="F145" s="683" t="s">
        <v>1511</v>
      </c>
      <c r="G145" s="683"/>
      <c r="H145" s="683"/>
      <c r="I145" s="683"/>
      <c r="J145" s="683"/>
      <c r="K145" s="683"/>
      <c r="L145" s="683"/>
      <c r="M145" s="683"/>
      <c r="N145" s="683"/>
      <c r="O145" s="683"/>
      <c r="P145" s="683"/>
      <c r="Q145" s="683"/>
      <c r="R145" s="683"/>
      <c r="S145" s="683"/>
      <c r="T145" s="683"/>
      <c r="U145" s="683"/>
      <c r="V145" s="683"/>
      <c r="W145" s="683"/>
      <c r="X145" s="683"/>
      <c r="Y145" s="683"/>
      <c r="Z145" s="683"/>
      <c r="AA145" s="683"/>
      <c r="AB145" s="683"/>
      <c r="AC145" s="683"/>
      <c r="AD145" s="683"/>
      <c r="AE145" s="683"/>
      <c r="AF145" s="683"/>
      <c r="AG145" s="683"/>
      <c r="AH145" s="683"/>
      <c r="AI145" s="683"/>
      <c r="AJ145" s="683"/>
      <c r="AK145" s="683"/>
      <c r="AL145" s="683"/>
      <c r="AM145" s="683"/>
      <c r="AN145" s="683"/>
      <c r="AO145" s="683"/>
      <c r="AP145" s="683"/>
      <c r="AQ145" s="683"/>
      <c r="AR145" s="683"/>
      <c r="AS145" s="683"/>
      <c r="AT145" s="683"/>
      <c r="AU145" s="683"/>
      <c r="AV145" s="683"/>
      <c r="AW145" s="683"/>
      <c r="AX145" s="683"/>
      <c r="AY145" s="683"/>
      <c r="AZ145" s="683"/>
      <c r="BA145" s="683"/>
      <c r="BB145" s="683"/>
      <c r="BC145" s="683"/>
      <c r="BD145" s="683"/>
      <c r="BE145" s="683"/>
      <c r="BF145" s="683"/>
      <c r="BG145" s="683"/>
      <c r="BH145" s="683"/>
      <c r="BI145" s="683"/>
      <c r="BJ145" s="683"/>
      <c r="BK145" s="683"/>
      <c r="BL145" s="683"/>
      <c r="BM145" s="683"/>
      <c r="BN145" s="683"/>
      <c r="BO145" s="683"/>
      <c r="BP145" s="683"/>
      <c r="BQ145" s="683"/>
      <c r="BR145" s="683"/>
      <c r="BS145" s="683"/>
      <c r="BT145" s="683"/>
      <c r="BU145" s="683"/>
      <c r="BV145" s="683"/>
      <c r="BW145" s="683"/>
      <c r="BX145" s="683"/>
      <c r="BY145" s="683"/>
      <c r="BZ145" s="683"/>
      <c r="CA145" s="683"/>
      <c r="CB145" s="683"/>
      <c r="CC145" s="683"/>
      <c r="CD145" s="683"/>
      <c r="CE145" s="683"/>
      <c r="CF145" s="683"/>
      <c r="CG145" s="683"/>
      <c r="CH145" s="683"/>
      <c r="CI145" s="683"/>
      <c r="CJ145" s="683"/>
      <c r="CK145" s="683"/>
      <c r="CL145" s="683"/>
      <c r="CM145" s="683"/>
      <c r="CN145" s="683"/>
      <c r="CO145" s="683"/>
      <c r="CP145" s="683"/>
      <c r="CQ145" s="683"/>
      <c r="CR145" s="2"/>
      <c r="CS145" s="2"/>
      <c r="CT145" s="1"/>
      <c r="CU145" s="2"/>
      <c r="CV145" s="2"/>
      <c r="CW145" s="2"/>
      <c r="CX145" s="2"/>
      <c r="CY145" s="2"/>
      <c r="CZ145" s="2"/>
      <c r="DA145" s="6"/>
      <c r="DB145" s="6"/>
      <c r="DC145" s="6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</row>
    <row r="146" spans="6:120" s="14" customFormat="1" ht="7.5" customHeight="1">
      <c r="F146" s="683"/>
      <c r="G146" s="683"/>
      <c r="H146" s="683"/>
      <c r="I146" s="683"/>
      <c r="J146" s="683"/>
      <c r="K146" s="683"/>
      <c r="L146" s="683"/>
      <c r="M146" s="683"/>
      <c r="N146" s="683"/>
      <c r="O146" s="683"/>
      <c r="P146" s="683"/>
      <c r="Q146" s="683"/>
      <c r="R146" s="683"/>
      <c r="S146" s="683"/>
      <c r="T146" s="683"/>
      <c r="U146" s="683"/>
      <c r="V146" s="683"/>
      <c r="W146" s="683"/>
      <c r="X146" s="683"/>
      <c r="Y146" s="683"/>
      <c r="Z146" s="683"/>
      <c r="AA146" s="683"/>
      <c r="AB146" s="683"/>
      <c r="AC146" s="683"/>
      <c r="AD146" s="683"/>
      <c r="AE146" s="683"/>
      <c r="AF146" s="683"/>
      <c r="AG146" s="683"/>
      <c r="AH146" s="683"/>
      <c r="AI146" s="683"/>
      <c r="AJ146" s="683"/>
      <c r="AK146" s="683"/>
      <c r="AL146" s="683"/>
      <c r="AM146" s="683"/>
      <c r="AN146" s="683"/>
      <c r="AO146" s="683"/>
      <c r="AP146" s="683"/>
      <c r="AQ146" s="683"/>
      <c r="AR146" s="683"/>
      <c r="AS146" s="683"/>
      <c r="AT146" s="683"/>
      <c r="AU146" s="683"/>
      <c r="AV146" s="683"/>
      <c r="AW146" s="683"/>
      <c r="AX146" s="683"/>
      <c r="AY146" s="683"/>
      <c r="AZ146" s="683"/>
      <c r="BA146" s="683"/>
      <c r="BB146" s="683"/>
      <c r="BC146" s="683"/>
      <c r="BD146" s="683"/>
      <c r="BE146" s="683"/>
      <c r="BF146" s="683"/>
      <c r="BG146" s="683"/>
      <c r="BH146" s="683"/>
      <c r="BI146" s="683"/>
      <c r="BJ146" s="683"/>
      <c r="BK146" s="683"/>
      <c r="BL146" s="683"/>
      <c r="BM146" s="683"/>
      <c r="BN146" s="683"/>
      <c r="BO146" s="683"/>
      <c r="BP146" s="683"/>
      <c r="BQ146" s="683"/>
      <c r="BR146" s="683"/>
      <c r="BS146" s="683"/>
      <c r="BT146" s="683"/>
      <c r="BU146" s="683"/>
      <c r="BV146" s="683"/>
      <c r="BW146" s="683"/>
      <c r="BX146" s="683"/>
      <c r="BY146" s="683"/>
      <c r="BZ146" s="683"/>
      <c r="CA146" s="683"/>
      <c r="CB146" s="683"/>
      <c r="CC146" s="683"/>
      <c r="CD146" s="683"/>
      <c r="CE146" s="683"/>
      <c r="CF146" s="683"/>
      <c r="CG146" s="683"/>
      <c r="CH146" s="683"/>
      <c r="CI146" s="683"/>
      <c r="CJ146" s="683"/>
      <c r="CK146" s="683"/>
      <c r="CL146" s="683"/>
      <c r="CM146" s="683"/>
      <c r="CN146" s="683"/>
      <c r="CO146" s="683"/>
      <c r="CP146" s="683"/>
      <c r="CQ146" s="683"/>
      <c r="CR146" s="2"/>
      <c r="CS146" s="2"/>
      <c r="CT146" s="1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</row>
    <row r="147" spans="6:120" s="14" customFormat="1" ht="7.5" customHeight="1">
      <c r="F147" s="683"/>
      <c r="G147" s="683"/>
      <c r="H147" s="683"/>
      <c r="I147" s="683"/>
      <c r="J147" s="683"/>
      <c r="K147" s="683"/>
      <c r="L147" s="683"/>
      <c r="M147" s="683"/>
      <c r="N147" s="683"/>
      <c r="O147" s="683"/>
      <c r="P147" s="683"/>
      <c r="Q147" s="683"/>
      <c r="R147" s="683"/>
      <c r="S147" s="683"/>
      <c r="T147" s="683"/>
      <c r="U147" s="683"/>
      <c r="V147" s="683"/>
      <c r="W147" s="683"/>
      <c r="X147" s="683"/>
      <c r="Y147" s="683"/>
      <c r="Z147" s="683"/>
      <c r="AA147" s="683"/>
      <c r="AB147" s="683"/>
      <c r="AC147" s="683"/>
      <c r="AD147" s="683"/>
      <c r="AE147" s="683"/>
      <c r="AF147" s="683"/>
      <c r="AG147" s="683"/>
      <c r="AH147" s="683"/>
      <c r="AI147" s="683"/>
      <c r="AJ147" s="683"/>
      <c r="AK147" s="683"/>
      <c r="AL147" s="683"/>
      <c r="AM147" s="683"/>
      <c r="AN147" s="683"/>
      <c r="AO147" s="683"/>
      <c r="AP147" s="683"/>
      <c r="AQ147" s="683"/>
      <c r="AR147" s="683"/>
      <c r="AS147" s="683"/>
      <c r="AT147" s="683"/>
      <c r="AU147" s="683"/>
      <c r="AV147" s="683"/>
      <c r="AW147" s="683"/>
      <c r="AX147" s="683"/>
      <c r="AY147" s="683"/>
      <c r="AZ147" s="683"/>
      <c r="BA147" s="683"/>
      <c r="BB147" s="683"/>
      <c r="BC147" s="683"/>
      <c r="BD147" s="683"/>
      <c r="BE147" s="683"/>
      <c r="BF147" s="683"/>
      <c r="BG147" s="683"/>
      <c r="BH147" s="683"/>
      <c r="BI147" s="683"/>
      <c r="BJ147" s="683"/>
      <c r="BK147" s="683"/>
      <c r="BL147" s="683"/>
      <c r="BM147" s="683"/>
      <c r="BN147" s="683"/>
      <c r="BO147" s="683"/>
      <c r="BP147" s="683"/>
      <c r="BQ147" s="683"/>
      <c r="BR147" s="683"/>
      <c r="BS147" s="683"/>
      <c r="BT147" s="683"/>
      <c r="BU147" s="683"/>
      <c r="BV147" s="683"/>
      <c r="BW147" s="683"/>
      <c r="BX147" s="683"/>
      <c r="BY147" s="683"/>
      <c r="BZ147" s="683"/>
      <c r="CA147" s="683"/>
      <c r="CB147" s="683"/>
      <c r="CC147" s="683"/>
      <c r="CD147" s="683"/>
      <c r="CE147" s="683"/>
      <c r="CF147" s="683"/>
      <c r="CG147" s="683"/>
      <c r="CH147" s="683"/>
      <c r="CI147" s="683"/>
      <c r="CJ147" s="683"/>
      <c r="CK147" s="683"/>
      <c r="CL147" s="683"/>
      <c r="CM147" s="683"/>
      <c r="CN147" s="683"/>
      <c r="CO147" s="683"/>
      <c r="CP147" s="683"/>
      <c r="CQ147" s="683"/>
      <c r="CR147" s="2"/>
      <c r="CS147" s="2"/>
      <c r="CT147" s="1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</row>
    <row r="148" spans="6:120" s="14" customFormat="1" ht="7.5" customHeight="1"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1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</row>
    <row r="149" spans="6:120" s="14" customFormat="1" ht="7.5" customHeight="1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1"/>
      <c r="X149" s="359" t="s">
        <v>1532</v>
      </c>
      <c r="Y149" s="359"/>
      <c r="Z149" s="359"/>
      <c r="AA149" s="359"/>
      <c r="AB149" s="359"/>
      <c r="AC149" s="359"/>
      <c r="AD149" s="359"/>
      <c r="AE149" s="359"/>
      <c r="AF149" s="359"/>
      <c r="AG149" s="359"/>
      <c r="AH149" s="359"/>
      <c r="AI149" s="359"/>
      <c r="AJ149" s="359"/>
      <c r="AK149" s="359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47"/>
      <c r="AZ149" s="47"/>
      <c r="BA149" s="47"/>
      <c r="BB149" s="47"/>
      <c r="BC149" s="47"/>
      <c r="BD149" s="47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1"/>
      <c r="BX149" s="409" t="s">
        <v>1507</v>
      </c>
      <c r="BY149" s="409"/>
      <c r="BZ149" s="409"/>
      <c r="CA149" s="409"/>
      <c r="CB149" s="409"/>
      <c r="CC149" s="409"/>
      <c r="CD149" s="409"/>
      <c r="CE149" s="409"/>
      <c r="CF149" s="409"/>
      <c r="CG149" s="409"/>
      <c r="CH149" s="409"/>
      <c r="CI149" s="409"/>
      <c r="CJ149" s="409"/>
      <c r="CK149" s="409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</row>
    <row r="150" spans="1:117" ht="7.5" customHeight="1">
      <c r="A150" s="14"/>
      <c r="B150" s="14"/>
      <c r="C150" s="14"/>
      <c r="D150" s="14"/>
      <c r="E150" s="14"/>
      <c r="S150" s="1"/>
      <c r="T150" s="1"/>
      <c r="U150" s="1"/>
      <c r="V150" s="1"/>
      <c r="W150" s="23"/>
      <c r="X150" s="359"/>
      <c r="Y150" s="359"/>
      <c r="Z150" s="359"/>
      <c r="AA150" s="359"/>
      <c r="AB150" s="359"/>
      <c r="AC150" s="359"/>
      <c r="AD150" s="359"/>
      <c r="AE150" s="359"/>
      <c r="AF150" s="359"/>
      <c r="AG150" s="359"/>
      <c r="AH150" s="359"/>
      <c r="AI150" s="359"/>
      <c r="AJ150" s="359"/>
      <c r="AK150" s="359"/>
      <c r="AQ150" s="409" t="str">
        <f>IF($AB$102="","リーグ6",VLOOKUP(2,$B$102:$S$113,5,FALSE))</f>
        <v>竹村</v>
      </c>
      <c r="AR150" s="409"/>
      <c r="AS150" s="409"/>
      <c r="AT150" s="409"/>
      <c r="AU150" s="409" t="s">
        <v>935</v>
      </c>
      <c r="AV150" s="409"/>
      <c r="AW150" s="409"/>
      <c r="AX150" s="409"/>
      <c r="AY150" s="14"/>
      <c r="AZ150" s="14"/>
      <c r="BS150" s="1"/>
      <c r="BT150" s="1"/>
      <c r="BU150" s="1"/>
      <c r="BV150" s="1"/>
      <c r="BW150" s="23"/>
      <c r="BX150" s="409"/>
      <c r="BY150" s="409"/>
      <c r="BZ150" s="409"/>
      <c r="CA150" s="409"/>
      <c r="CB150" s="409"/>
      <c r="CC150" s="409"/>
      <c r="CD150" s="409"/>
      <c r="CE150" s="409"/>
      <c r="CF150" s="409"/>
      <c r="CG150" s="409"/>
      <c r="CH150" s="409"/>
      <c r="CI150" s="409"/>
      <c r="CJ150" s="409"/>
      <c r="CK150" s="409"/>
      <c r="CQ150" s="409" t="s">
        <v>932</v>
      </c>
      <c r="CR150" s="409"/>
      <c r="CS150" s="409"/>
      <c r="CT150" s="409"/>
      <c r="CU150" s="409" t="s">
        <v>1546</v>
      </c>
      <c r="CV150" s="409"/>
      <c r="CW150" s="409"/>
      <c r="CX150" s="409"/>
      <c r="CY150" s="409"/>
      <c r="CZ150" s="409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</row>
    <row r="151" spans="1:104" ht="7.5" customHeight="1" thickBot="1">
      <c r="A151" s="14"/>
      <c r="B151" s="14"/>
      <c r="C151" s="14"/>
      <c r="D151" s="14"/>
      <c r="E151" s="14"/>
      <c r="F151" s="409" t="s">
        <v>285</v>
      </c>
      <c r="G151" s="409"/>
      <c r="H151" s="409"/>
      <c r="I151" s="409"/>
      <c r="J151" s="409"/>
      <c r="K151" s="409"/>
      <c r="L151" s="409"/>
      <c r="M151" s="409" t="str">
        <f>IF($AB$12="","",VLOOKUP(2,$B$12:$S$22,14,FALSE))</f>
        <v>斉田</v>
      </c>
      <c r="N151" s="409"/>
      <c r="O151" s="409"/>
      <c r="P151" s="409"/>
      <c r="Q151" s="409"/>
      <c r="R151" s="409"/>
      <c r="S151" s="13"/>
      <c r="T151" s="13"/>
      <c r="U151" s="13"/>
      <c r="V151" s="13"/>
      <c r="X151" s="359"/>
      <c r="Y151" s="359"/>
      <c r="Z151" s="359"/>
      <c r="AA151" s="359"/>
      <c r="AB151" s="359"/>
      <c r="AC151" s="359"/>
      <c r="AD151" s="359"/>
      <c r="AE151" s="359"/>
      <c r="AF151" s="359"/>
      <c r="AG151" s="359"/>
      <c r="AH151" s="359"/>
      <c r="AI151" s="359"/>
      <c r="AJ151" s="359"/>
      <c r="AK151" s="359"/>
      <c r="AM151" s="17"/>
      <c r="AN151" s="17"/>
      <c r="AO151" s="17"/>
      <c r="AP151" s="17"/>
      <c r="AQ151" s="409"/>
      <c r="AR151" s="409"/>
      <c r="AS151" s="409"/>
      <c r="AT151" s="409"/>
      <c r="AU151" s="409"/>
      <c r="AV151" s="409"/>
      <c r="AW151" s="409"/>
      <c r="AX151" s="409"/>
      <c r="AY151" s="14"/>
      <c r="AZ151" s="14"/>
      <c r="BF151" s="409" t="s">
        <v>1538</v>
      </c>
      <c r="BG151" s="409"/>
      <c r="BH151" s="409"/>
      <c r="BI151" s="409"/>
      <c r="BJ151" s="409"/>
      <c r="BK151" s="409"/>
      <c r="BL151" s="409"/>
      <c r="BM151" s="409"/>
      <c r="BN151" s="409"/>
      <c r="BO151" s="409"/>
      <c r="BP151" s="409"/>
      <c r="BQ151" s="409"/>
      <c r="BR151" s="409"/>
      <c r="BS151" s="13"/>
      <c r="BT151" s="13"/>
      <c r="BU151" s="13"/>
      <c r="BV151" s="13"/>
      <c r="CM151" s="17"/>
      <c r="CN151" s="17"/>
      <c r="CO151" s="17"/>
      <c r="CP151" s="17"/>
      <c r="CQ151" s="409"/>
      <c r="CR151" s="409"/>
      <c r="CS151" s="409"/>
      <c r="CT151" s="409"/>
      <c r="CU151" s="409"/>
      <c r="CV151" s="409"/>
      <c r="CW151" s="409"/>
      <c r="CX151" s="409"/>
      <c r="CY151" s="409"/>
      <c r="CZ151" s="409"/>
    </row>
    <row r="152" spans="1:118" ht="7.5" customHeight="1">
      <c r="A152" s="14"/>
      <c r="B152" s="14"/>
      <c r="C152" s="14"/>
      <c r="D152" s="14"/>
      <c r="E152" s="14"/>
      <c r="F152" s="409"/>
      <c r="G152" s="409"/>
      <c r="H152" s="409"/>
      <c r="I152" s="409"/>
      <c r="J152" s="409"/>
      <c r="K152" s="409"/>
      <c r="L152" s="409"/>
      <c r="M152" s="409"/>
      <c r="N152" s="409"/>
      <c r="O152" s="409"/>
      <c r="P152" s="409"/>
      <c r="Q152" s="409"/>
      <c r="R152" s="409"/>
      <c r="S152" s="14"/>
      <c r="T152" s="14"/>
      <c r="U152" s="14"/>
      <c r="V152" s="15"/>
      <c r="W152" s="14"/>
      <c r="X152" s="14"/>
      <c r="Y152" s="14"/>
      <c r="Z152" s="14"/>
      <c r="AA152" s="14"/>
      <c r="AB152" s="550" t="s">
        <v>551</v>
      </c>
      <c r="AC152" s="550"/>
      <c r="AD152" s="550"/>
      <c r="AE152" s="550"/>
      <c r="AF152" s="550"/>
      <c r="AG152" s="550"/>
      <c r="AH152" s="14"/>
      <c r="AI152" s="14"/>
      <c r="AJ152" s="14"/>
      <c r="AK152" s="14"/>
      <c r="AL152" s="305"/>
      <c r="AM152" s="14"/>
      <c r="AN152" s="14"/>
      <c r="AO152" s="14"/>
      <c r="AP152" s="14"/>
      <c r="AQ152" s="409"/>
      <c r="AR152" s="409"/>
      <c r="AS152" s="409"/>
      <c r="AT152" s="409"/>
      <c r="AU152" s="409"/>
      <c r="AV152" s="409"/>
      <c r="AW152" s="409"/>
      <c r="AX152" s="409"/>
      <c r="AY152" s="14"/>
      <c r="AZ152" s="14"/>
      <c r="BF152" s="409"/>
      <c r="BG152" s="409"/>
      <c r="BH152" s="409"/>
      <c r="BI152" s="409"/>
      <c r="BJ152" s="409"/>
      <c r="BK152" s="409"/>
      <c r="BL152" s="409"/>
      <c r="BM152" s="409"/>
      <c r="BN152" s="409"/>
      <c r="BO152" s="409"/>
      <c r="BP152" s="409"/>
      <c r="BQ152" s="409"/>
      <c r="BR152" s="409"/>
      <c r="BS152" s="14"/>
      <c r="BT152" s="14"/>
      <c r="BU152" s="14"/>
      <c r="BV152" s="15"/>
      <c r="BW152" s="14"/>
      <c r="BX152" s="14"/>
      <c r="BY152" s="14"/>
      <c r="BZ152" s="14"/>
      <c r="CA152" s="14"/>
      <c r="CB152" s="550" t="s">
        <v>551</v>
      </c>
      <c r="CC152" s="550"/>
      <c r="CD152" s="550"/>
      <c r="CE152" s="550"/>
      <c r="CF152" s="550"/>
      <c r="CG152" s="550"/>
      <c r="CH152" s="14"/>
      <c r="CI152" s="14"/>
      <c r="CJ152" s="14"/>
      <c r="CK152" s="14"/>
      <c r="CL152" s="305"/>
      <c r="CM152" s="14"/>
      <c r="CN152" s="14"/>
      <c r="CO152" s="14"/>
      <c r="CP152" s="14"/>
      <c r="CQ152" s="409"/>
      <c r="CR152" s="409"/>
      <c r="CS152" s="409"/>
      <c r="CT152" s="409"/>
      <c r="CU152" s="409"/>
      <c r="CV152" s="409"/>
      <c r="CW152" s="409"/>
      <c r="CX152" s="409"/>
      <c r="CY152" s="409"/>
      <c r="CZ152" s="409"/>
      <c r="DN152" s="1"/>
    </row>
    <row r="153" spans="6:102" ht="7.5" customHeight="1" thickBot="1">
      <c r="F153" s="409"/>
      <c r="G153" s="409"/>
      <c r="H153" s="409"/>
      <c r="I153" s="409"/>
      <c r="J153" s="409"/>
      <c r="K153" s="409"/>
      <c r="L153" s="409"/>
      <c r="M153" s="409"/>
      <c r="N153" s="409"/>
      <c r="O153" s="409"/>
      <c r="P153" s="409"/>
      <c r="Q153" s="409"/>
      <c r="R153" s="409"/>
      <c r="S153" s="1"/>
      <c r="T153" s="1"/>
      <c r="U153" s="409"/>
      <c r="V153" s="410"/>
      <c r="W153" s="45"/>
      <c r="X153" s="17"/>
      <c r="Y153" s="17"/>
      <c r="Z153" s="17"/>
      <c r="AA153" s="14"/>
      <c r="AB153" s="550"/>
      <c r="AC153" s="550"/>
      <c r="AD153" s="550"/>
      <c r="AE153" s="550"/>
      <c r="AF153" s="550"/>
      <c r="AG153" s="550"/>
      <c r="AH153" s="14"/>
      <c r="AI153" s="17"/>
      <c r="AJ153" s="17"/>
      <c r="AK153" s="17"/>
      <c r="AL153" s="302"/>
      <c r="AM153" s="546"/>
      <c r="AN153" s="545"/>
      <c r="AO153" s="13"/>
      <c r="AP153" s="13"/>
      <c r="AQ153" s="409" t="s">
        <v>187</v>
      </c>
      <c r="AR153" s="409"/>
      <c r="AS153" s="409"/>
      <c r="AT153" s="409"/>
      <c r="AU153" s="409" t="s">
        <v>960</v>
      </c>
      <c r="AV153" s="409"/>
      <c r="AW153" s="409"/>
      <c r="AX153" s="409"/>
      <c r="BF153" s="409"/>
      <c r="BG153" s="409"/>
      <c r="BH153" s="409"/>
      <c r="BI153" s="409"/>
      <c r="BJ153" s="409"/>
      <c r="BK153" s="409"/>
      <c r="BL153" s="409"/>
      <c r="BM153" s="409"/>
      <c r="BN153" s="409"/>
      <c r="BO153" s="409"/>
      <c r="BP153" s="409"/>
      <c r="BQ153" s="409"/>
      <c r="BR153" s="409"/>
      <c r="BS153" s="1"/>
      <c r="BT153" s="1"/>
      <c r="BU153" s="409"/>
      <c r="BV153" s="410"/>
      <c r="BW153" s="45"/>
      <c r="BX153" s="17"/>
      <c r="BY153" s="17"/>
      <c r="BZ153" s="17"/>
      <c r="CA153" s="14"/>
      <c r="CB153" s="550"/>
      <c r="CC153" s="550"/>
      <c r="CD153" s="550"/>
      <c r="CE153" s="550"/>
      <c r="CF153" s="550"/>
      <c r="CG153" s="550"/>
      <c r="CH153" s="14"/>
      <c r="CI153" s="17"/>
      <c r="CJ153" s="17"/>
      <c r="CK153" s="17"/>
      <c r="CL153" s="302"/>
      <c r="CM153" s="546"/>
      <c r="CN153" s="545"/>
      <c r="CO153" s="13"/>
      <c r="CP153" s="13"/>
      <c r="CQ153" s="409" t="s">
        <v>1141</v>
      </c>
      <c r="CR153" s="409"/>
      <c r="CS153" s="409"/>
      <c r="CT153" s="409"/>
      <c r="CU153" s="409" t="s">
        <v>1547</v>
      </c>
      <c r="CV153" s="409"/>
      <c r="CW153" s="409"/>
      <c r="CX153" s="409"/>
    </row>
    <row r="154" spans="6:102" ht="7.5" customHeight="1">
      <c r="F154" s="550" t="str">
        <f>IF($AB$30="","リーグ2",VLOOKUP(2,$B$30:$S$41,5,FALSE))</f>
        <v>木村</v>
      </c>
      <c r="G154" s="550"/>
      <c r="H154" s="550"/>
      <c r="I154" s="550"/>
      <c r="J154" s="550"/>
      <c r="K154" s="550"/>
      <c r="L154" s="550"/>
      <c r="M154" s="551" t="s">
        <v>1088</v>
      </c>
      <c r="N154" s="551"/>
      <c r="O154" s="551"/>
      <c r="P154" s="551"/>
      <c r="Q154" s="551"/>
      <c r="R154" s="551"/>
      <c r="S154" s="14"/>
      <c r="T154" s="14"/>
      <c r="U154" s="409"/>
      <c r="V154" s="409"/>
      <c r="W154" s="552" t="s">
        <v>1551</v>
      </c>
      <c r="X154" s="409"/>
      <c r="Y154" s="409"/>
      <c r="Z154" s="409"/>
      <c r="AA154" s="294"/>
      <c r="AD154" s="7"/>
      <c r="AH154" s="20"/>
      <c r="AI154" s="537" t="s">
        <v>1553</v>
      </c>
      <c r="AJ154" s="409"/>
      <c r="AK154" s="409"/>
      <c r="AL154" s="410"/>
      <c r="AM154" s="544"/>
      <c r="AN154" s="545"/>
      <c r="AO154" s="299"/>
      <c r="AP154" s="14"/>
      <c r="AQ154" s="409"/>
      <c r="AR154" s="409"/>
      <c r="AS154" s="409"/>
      <c r="AT154" s="409"/>
      <c r="AU154" s="409"/>
      <c r="AV154" s="409"/>
      <c r="AW154" s="409"/>
      <c r="AX154" s="409"/>
      <c r="BF154" s="550" t="str">
        <f>IF($AB$30="","リーグ2",VLOOKUP(3,$B$30:$S$41,5,FALSE))</f>
        <v>平居</v>
      </c>
      <c r="BG154" s="550"/>
      <c r="BH154" s="550"/>
      <c r="BI154" s="550"/>
      <c r="BJ154" s="550"/>
      <c r="BK154" s="550"/>
      <c r="BL154" s="550"/>
      <c r="BM154" s="550" t="str">
        <f>IF($AB$30="","",VLOOKUP(3,$B$30:$S$41,14,FALSE))</f>
        <v>杉山</v>
      </c>
      <c r="BN154" s="550"/>
      <c r="BO154" s="550"/>
      <c r="BP154" s="550"/>
      <c r="BQ154" s="550"/>
      <c r="BR154" s="550"/>
      <c r="BS154" s="14"/>
      <c r="BT154" s="14"/>
      <c r="BU154" s="409"/>
      <c r="BV154" s="409"/>
      <c r="BW154" s="676"/>
      <c r="BX154" s="564"/>
      <c r="BY154" s="564"/>
      <c r="BZ154" s="564"/>
      <c r="CA154" s="294"/>
      <c r="CD154" s="7"/>
      <c r="CH154" s="20"/>
      <c r="CI154" s="537" t="s">
        <v>1623</v>
      </c>
      <c r="CJ154" s="409"/>
      <c r="CK154" s="409"/>
      <c r="CL154" s="410"/>
      <c r="CM154" s="544"/>
      <c r="CN154" s="545"/>
      <c r="CO154" s="299"/>
      <c r="CP154" s="14"/>
      <c r="CQ154" s="409"/>
      <c r="CR154" s="409"/>
      <c r="CS154" s="409"/>
      <c r="CT154" s="409"/>
      <c r="CU154" s="409"/>
      <c r="CV154" s="409"/>
      <c r="CW154" s="409"/>
      <c r="CX154" s="409"/>
    </row>
    <row r="155" spans="6:102" ht="7.5" customHeight="1" thickBot="1">
      <c r="F155" s="550"/>
      <c r="G155" s="550"/>
      <c r="H155" s="550"/>
      <c r="I155" s="550"/>
      <c r="J155" s="550"/>
      <c r="K155" s="550"/>
      <c r="L155" s="550"/>
      <c r="M155" s="551"/>
      <c r="N155" s="551"/>
      <c r="O155" s="551"/>
      <c r="P155" s="551"/>
      <c r="Q155" s="551"/>
      <c r="R155" s="551"/>
      <c r="S155" s="14"/>
      <c r="T155" s="14"/>
      <c r="U155" s="409"/>
      <c r="V155" s="409"/>
      <c r="W155" s="553"/>
      <c r="X155" s="409"/>
      <c r="Y155" s="409"/>
      <c r="Z155" s="409"/>
      <c r="AA155" s="294"/>
      <c r="AB155" s="537" t="s">
        <v>1579</v>
      </c>
      <c r="AC155" s="409"/>
      <c r="AD155" s="409"/>
      <c r="AE155" s="409"/>
      <c r="AF155" s="409"/>
      <c r="AG155" s="409"/>
      <c r="AH155" s="20"/>
      <c r="AI155" s="409"/>
      <c r="AJ155" s="409"/>
      <c r="AK155" s="409"/>
      <c r="AL155" s="409"/>
      <c r="AM155" s="544"/>
      <c r="AN155" s="545"/>
      <c r="AO155" s="554"/>
      <c r="AP155" s="545"/>
      <c r="AQ155" s="409"/>
      <c r="AR155" s="409"/>
      <c r="AS155" s="409"/>
      <c r="AT155" s="409"/>
      <c r="AU155" s="409"/>
      <c r="AV155" s="409"/>
      <c r="AW155" s="409"/>
      <c r="AX155" s="409"/>
      <c r="BF155" s="550"/>
      <c r="BG155" s="550"/>
      <c r="BH155" s="550"/>
      <c r="BI155" s="550"/>
      <c r="BJ155" s="550"/>
      <c r="BK155" s="550"/>
      <c r="BL155" s="550"/>
      <c r="BM155" s="550"/>
      <c r="BN155" s="550"/>
      <c r="BO155" s="550"/>
      <c r="BP155" s="550"/>
      <c r="BQ155" s="550"/>
      <c r="BR155" s="550"/>
      <c r="BS155" s="14"/>
      <c r="BT155" s="14"/>
      <c r="BU155" s="14"/>
      <c r="BV155" s="14"/>
      <c r="BW155" s="553"/>
      <c r="BX155" s="409"/>
      <c r="BY155" s="409"/>
      <c r="BZ155" s="409"/>
      <c r="CA155" s="294"/>
      <c r="CB155" s="537" t="s">
        <v>1578</v>
      </c>
      <c r="CC155" s="409"/>
      <c r="CD155" s="409"/>
      <c r="CE155" s="409"/>
      <c r="CF155" s="409"/>
      <c r="CG155" s="409"/>
      <c r="CH155" s="20"/>
      <c r="CI155" s="409"/>
      <c r="CJ155" s="409"/>
      <c r="CK155" s="409"/>
      <c r="CL155" s="409"/>
      <c r="CM155" s="25"/>
      <c r="CN155" s="15"/>
      <c r="CO155" s="554"/>
      <c r="CP155" s="545"/>
      <c r="CQ155" s="409"/>
      <c r="CR155" s="409"/>
      <c r="CS155" s="409"/>
      <c r="CT155" s="409"/>
      <c r="CU155" s="409"/>
      <c r="CV155" s="409"/>
      <c r="CW155" s="409"/>
      <c r="CX155" s="409"/>
    </row>
    <row r="156" spans="6:102" ht="7.5" customHeight="1" thickBot="1">
      <c r="F156" s="550"/>
      <c r="G156" s="550"/>
      <c r="H156" s="550"/>
      <c r="I156" s="550"/>
      <c r="J156" s="550"/>
      <c r="K156" s="550"/>
      <c r="L156" s="550"/>
      <c r="M156" s="551"/>
      <c r="N156" s="551"/>
      <c r="O156" s="551"/>
      <c r="P156" s="551"/>
      <c r="Q156" s="551"/>
      <c r="R156" s="551"/>
      <c r="S156" s="291"/>
      <c r="T156" s="291"/>
      <c r="U156" s="294"/>
      <c r="W156" s="294"/>
      <c r="AA156" s="294"/>
      <c r="AB156" s="409"/>
      <c r="AC156" s="409"/>
      <c r="AD156" s="409"/>
      <c r="AE156" s="409"/>
      <c r="AF156" s="409"/>
      <c r="AG156" s="409"/>
      <c r="AH156" s="20"/>
      <c r="AM156" s="45"/>
      <c r="AN156" s="18"/>
      <c r="AO156" s="544"/>
      <c r="AP156" s="545"/>
      <c r="AQ156" s="409"/>
      <c r="AR156" s="409"/>
      <c r="AS156" s="409"/>
      <c r="AT156" s="409"/>
      <c r="AU156" s="409"/>
      <c r="AV156" s="409"/>
      <c r="AW156" s="409"/>
      <c r="AX156" s="409"/>
      <c r="BF156" s="550"/>
      <c r="BG156" s="550"/>
      <c r="BH156" s="550"/>
      <c r="BI156" s="550"/>
      <c r="BJ156" s="550"/>
      <c r="BK156" s="550"/>
      <c r="BL156" s="550"/>
      <c r="BM156" s="550"/>
      <c r="BN156" s="550"/>
      <c r="BO156" s="550"/>
      <c r="BP156" s="550"/>
      <c r="BQ156" s="550"/>
      <c r="BR156" s="550"/>
      <c r="BS156" s="291"/>
      <c r="BT156" s="291"/>
      <c r="BU156" s="294"/>
      <c r="BV156" s="7"/>
      <c r="CA156" s="294"/>
      <c r="CB156" s="409"/>
      <c r="CC156" s="409"/>
      <c r="CD156" s="409"/>
      <c r="CE156" s="409"/>
      <c r="CF156" s="409"/>
      <c r="CG156" s="409"/>
      <c r="CH156" s="20"/>
      <c r="CM156" s="45"/>
      <c r="CN156" s="18"/>
      <c r="CO156" s="544"/>
      <c r="CP156" s="545"/>
      <c r="CQ156" s="409"/>
      <c r="CR156" s="409"/>
      <c r="CS156" s="409"/>
      <c r="CT156" s="409"/>
      <c r="CU156" s="409"/>
      <c r="CV156" s="409"/>
      <c r="CW156" s="409"/>
      <c r="CX156" s="409"/>
    </row>
    <row r="157" spans="1:108" s="14" customFormat="1" ht="7.5" customHeight="1" thickBo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546"/>
      <c r="T157" s="545"/>
      <c r="U157" s="295"/>
      <c r="V157" s="298"/>
      <c r="W157" s="294"/>
      <c r="X157" s="2"/>
      <c r="Y157" s="2"/>
      <c r="Z157" s="2"/>
      <c r="AA157" s="294"/>
      <c r="AB157" s="2"/>
      <c r="AC157" s="2"/>
      <c r="AD157" s="7"/>
      <c r="AE157" s="2"/>
      <c r="AF157" s="2"/>
      <c r="AG157" s="2"/>
      <c r="AH157" s="20"/>
      <c r="AI157" s="19"/>
      <c r="AJ157" s="537" t="s">
        <v>1550</v>
      </c>
      <c r="AK157" s="409"/>
      <c r="AL157" s="409"/>
      <c r="AM157" s="409"/>
      <c r="AN157" s="538"/>
      <c r="AO157" s="545"/>
      <c r="AP157" s="545"/>
      <c r="AQ157" s="409" t="str">
        <f>IF($CA$30="","リーグ8",VLOOKUP(2,$BA$30:$BR$41,5,FALSE))</f>
        <v>川上</v>
      </c>
      <c r="AR157" s="409"/>
      <c r="AS157" s="409"/>
      <c r="AT157" s="409"/>
      <c r="AU157" s="409" t="str">
        <f>IF($CA$30="","",VLOOKUP(2,$BA$30:$BR$41,14,FALSE))</f>
        <v>山脇</v>
      </c>
      <c r="AV157" s="409" t="str">
        <f aca="true" t="shared" si="1" ref="AV157:AX164">IF($AB$102="","",VLOOKUP(1,$B$102:$S$113,14,FALSE))</f>
        <v>岩崎</v>
      </c>
      <c r="AW157" s="409" t="str">
        <f t="shared" si="1"/>
        <v>岩崎</v>
      </c>
      <c r="AX157" s="409" t="str">
        <f t="shared" si="1"/>
        <v>岩崎</v>
      </c>
      <c r="AY157" s="2"/>
      <c r="AZ157" s="2"/>
      <c r="BA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546"/>
      <c r="BT157" s="545"/>
      <c r="BU157" s="295"/>
      <c r="BV157" s="301"/>
      <c r="BW157" s="2"/>
      <c r="BX157" s="2"/>
      <c r="BY157" s="409"/>
      <c r="BZ157" s="409"/>
      <c r="CA157" s="294"/>
      <c r="CB157" s="2"/>
      <c r="CC157" s="2"/>
      <c r="CD157" s="7"/>
      <c r="CE157" s="2"/>
      <c r="CF157" s="2"/>
      <c r="CG157" s="2"/>
      <c r="CH157" s="20"/>
      <c r="CI157" s="409"/>
      <c r="CJ157" s="409"/>
      <c r="CK157" s="537" t="s">
        <v>1555</v>
      </c>
      <c r="CL157" s="409"/>
      <c r="CM157" s="409"/>
      <c r="CN157" s="410"/>
      <c r="CO157" s="544"/>
      <c r="CP157" s="545"/>
      <c r="CQ157" s="409" t="str">
        <f>IF($CA$30="","リーグ8",VLOOKUP(3,$BA$30:$BR$41,5,FALSE))</f>
        <v>東山</v>
      </c>
      <c r="CR157" s="409"/>
      <c r="CS157" s="409"/>
      <c r="CT157" s="409"/>
      <c r="CU157" s="409" t="str">
        <f>IF($CA$30="","",VLOOKUP(3,$BA$30:$BR$41,14,FALSE))</f>
        <v>片桐</v>
      </c>
      <c r="CV157" s="409" t="str">
        <f aca="true" t="shared" si="2" ref="CV157:CX164">IF($AB$102="","",VLOOKUP(1,$B$102:$S$113,14,FALSE))</f>
        <v>岩崎</v>
      </c>
      <c r="CW157" s="409" t="str">
        <f t="shared" si="2"/>
        <v>岩崎</v>
      </c>
      <c r="CX157" s="409" t="str">
        <f t="shared" si="2"/>
        <v>岩崎</v>
      </c>
      <c r="CY157" s="2"/>
      <c r="CZ157" s="2"/>
      <c r="DA157" s="2"/>
      <c r="DB157" s="2"/>
      <c r="DC157" s="2"/>
      <c r="DD157" s="2"/>
    </row>
    <row r="158" spans="1:121" s="14" customFormat="1" ht="7.5" customHeight="1" thickBot="1">
      <c r="A158" s="2"/>
      <c r="B158" s="2"/>
      <c r="C158" s="2"/>
      <c r="D158" s="2"/>
      <c r="E158" s="2"/>
      <c r="F158" s="409" t="str">
        <f>IF($AB$48="","リーグ３",VLOOKUP(2,$B$49:$S$58,5,FALSE))</f>
        <v>片岡</v>
      </c>
      <c r="G158" s="409"/>
      <c r="H158" s="409"/>
      <c r="I158" s="409"/>
      <c r="J158" s="409"/>
      <c r="K158" s="409"/>
      <c r="L158" s="409"/>
      <c r="M158" s="409" t="str">
        <f>IF($AB$48="","",VLOOKUP(2,$B$48:$S$59,14,FALSE))</f>
        <v>倍田</v>
      </c>
      <c r="N158" s="409"/>
      <c r="O158" s="409"/>
      <c r="P158" s="409"/>
      <c r="Q158" s="409"/>
      <c r="R158" s="409"/>
      <c r="S158" s="545"/>
      <c r="T158" s="547"/>
      <c r="U158" s="541" t="s">
        <v>1549</v>
      </c>
      <c r="V158" s="409"/>
      <c r="W158" s="409"/>
      <c r="X158" s="409"/>
      <c r="Y158" s="409"/>
      <c r="Z158" s="2"/>
      <c r="AA158" s="294"/>
      <c r="AB158" s="2"/>
      <c r="AC158" s="2"/>
      <c r="AD158" s="7"/>
      <c r="AE158" s="2"/>
      <c r="AF158" s="2"/>
      <c r="AG158" s="2"/>
      <c r="AH158" s="20"/>
      <c r="AI158" s="19"/>
      <c r="AJ158" s="409"/>
      <c r="AK158" s="409"/>
      <c r="AL158" s="409"/>
      <c r="AM158" s="409"/>
      <c r="AN158" s="538"/>
      <c r="AO158" s="17"/>
      <c r="AQ158" s="409"/>
      <c r="AR158" s="409"/>
      <c r="AS158" s="409"/>
      <c r="AT158" s="409"/>
      <c r="AU158" s="409" t="str">
        <f>IF($AB$100="","",VLOOKUP(1,$B$100:$S$111,14,FALSE))</f>
        <v>岩崎</v>
      </c>
      <c r="AV158" s="409" t="str">
        <f t="shared" si="1"/>
        <v>岩崎</v>
      </c>
      <c r="AW158" s="409" t="str">
        <f t="shared" si="1"/>
        <v>岩崎</v>
      </c>
      <c r="AX158" s="409" t="str">
        <f t="shared" si="1"/>
        <v>岩崎</v>
      </c>
      <c r="AY158" s="2"/>
      <c r="AZ158" s="2"/>
      <c r="BA158" s="2"/>
      <c r="BE158" s="2"/>
      <c r="BF158" s="409" t="str">
        <f>IF($AB$48="","リーグ３",VLOOKUP(3,$B$49:$S$58,5,FALSE))</f>
        <v>上原</v>
      </c>
      <c r="BG158" s="409"/>
      <c r="BH158" s="409"/>
      <c r="BI158" s="409"/>
      <c r="BJ158" s="409"/>
      <c r="BK158" s="409"/>
      <c r="BL158" s="409"/>
      <c r="BM158" s="409" t="str">
        <f>IF($AB$48="","",VLOOKUP(3,$B$48:$S$59,14,FALSE))</f>
        <v>姫井</v>
      </c>
      <c r="BN158" s="409"/>
      <c r="BO158" s="409"/>
      <c r="BP158" s="409"/>
      <c r="BQ158" s="409"/>
      <c r="BR158" s="409"/>
      <c r="BS158" s="545"/>
      <c r="BT158" s="547"/>
      <c r="BU158" s="541" t="s">
        <v>1554</v>
      </c>
      <c r="BV158" s="537"/>
      <c r="BW158" s="537"/>
      <c r="BX158" s="537"/>
      <c r="BY158" s="409"/>
      <c r="BZ158" s="409"/>
      <c r="CA158" s="294"/>
      <c r="CB158" s="2"/>
      <c r="CC158" s="2"/>
      <c r="CD158" s="7"/>
      <c r="CE158" s="2"/>
      <c r="CF158" s="2"/>
      <c r="CG158" s="2"/>
      <c r="CH158" s="20"/>
      <c r="CI158" s="409"/>
      <c r="CJ158" s="409"/>
      <c r="CK158" s="409"/>
      <c r="CL158" s="409"/>
      <c r="CM158" s="409"/>
      <c r="CN158" s="410"/>
      <c r="CO158" s="21"/>
      <c r="CQ158" s="409"/>
      <c r="CR158" s="409"/>
      <c r="CS158" s="409"/>
      <c r="CT158" s="409"/>
      <c r="CU158" s="409" t="str">
        <f>IF($AB$100="","",VLOOKUP(1,$B$100:$S$111,14,FALSE))</f>
        <v>岩崎</v>
      </c>
      <c r="CV158" s="409" t="str">
        <f t="shared" si="2"/>
        <v>岩崎</v>
      </c>
      <c r="CW158" s="409" t="str">
        <f t="shared" si="2"/>
        <v>岩崎</v>
      </c>
      <c r="CX158" s="409" t="str">
        <f t="shared" si="2"/>
        <v>岩崎</v>
      </c>
      <c r="CY158" s="2"/>
      <c r="CZ158" s="2"/>
      <c r="DA158" s="2"/>
      <c r="DB158" s="2"/>
      <c r="DC158" s="2"/>
      <c r="DD158" s="1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</row>
    <row r="159" spans="1:130" s="14" customFormat="1" ht="7.5" customHeight="1" thickBot="1">
      <c r="A159" s="2"/>
      <c r="B159" s="2"/>
      <c r="C159" s="2"/>
      <c r="D159" s="2"/>
      <c r="E159" s="2"/>
      <c r="F159" s="409"/>
      <c r="G159" s="409"/>
      <c r="H159" s="409"/>
      <c r="I159" s="409"/>
      <c r="J159" s="409"/>
      <c r="K159" s="409"/>
      <c r="L159" s="409"/>
      <c r="M159" s="409"/>
      <c r="N159" s="409"/>
      <c r="O159" s="409"/>
      <c r="P159" s="409"/>
      <c r="Q159" s="409"/>
      <c r="R159" s="409"/>
      <c r="S159" s="548"/>
      <c r="T159" s="549"/>
      <c r="U159" s="408"/>
      <c r="V159" s="409"/>
      <c r="W159" s="409"/>
      <c r="X159" s="409"/>
      <c r="Y159" s="409"/>
      <c r="Z159" s="2"/>
      <c r="AA159" s="295"/>
      <c r="AB159" s="298"/>
      <c r="AC159" s="298"/>
      <c r="AD159" s="301"/>
      <c r="AE159" s="2"/>
      <c r="AF159" s="2"/>
      <c r="AG159" s="2"/>
      <c r="AH159" s="20"/>
      <c r="AI159" s="19"/>
      <c r="AJ159" s="2"/>
      <c r="AK159" s="2"/>
      <c r="AL159" s="2"/>
      <c r="AO159" s="291"/>
      <c r="AP159" s="292"/>
      <c r="AQ159" s="409"/>
      <c r="AR159" s="409"/>
      <c r="AS159" s="409"/>
      <c r="AT159" s="409"/>
      <c r="AU159" s="409" t="str">
        <f>IF($AB$100="","",VLOOKUP(1,$B$100:$S$111,14,FALSE))</f>
        <v>岩崎</v>
      </c>
      <c r="AV159" s="409" t="str">
        <f t="shared" si="1"/>
        <v>岩崎</v>
      </c>
      <c r="AW159" s="409" t="str">
        <f t="shared" si="1"/>
        <v>岩崎</v>
      </c>
      <c r="AX159" s="409" t="str">
        <f t="shared" si="1"/>
        <v>岩崎</v>
      </c>
      <c r="AY159" s="2"/>
      <c r="AZ159" s="2"/>
      <c r="BA159" s="2"/>
      <c r="BE159" s="2"/>
      <c r="BF159" s="409"/>
      <c r="BG159" s="409"/>
      <c r="BH159" s="409"/>
      <c r="BI159" s="409"/>
      <c r="BJ159" s="409"/>
      <c r="BK159" s="409"/>
      <c r="BL159" s="409"/>
      <c r="BM159" s="409"/>
      <c r="BN159" s="409"/>
      <c r="BO159" s="409"/>
      <c r="BP159" s="409"/>
      <c r="BQ159" s="409"/>
      <c r="BR159" s="409"/>
      <c r="BS159" s="13"/>
      <c r="BT159" s="24"/>
      <c r="BU159" s="541"/>
      <c r="BV159" s="537"/>
      <c r="BW159" s="537"/>
      <c r="BX159" s="537"/>
      <c r="BY159" s="2"/>
      <c r="BZ159" s="2"/>
      <c r="CA159" s="295"/>
      <c r="CB159" s="298"/>
      <c r="CC159" s="298"/>
      <c r="CD159" s="301"/>
      <c r="CE159" s="2"/>
      <c r="CF159" s="2"/>
      <c r="CG159" s="2"/>
      <c r="CH159" s="20"/>
      <c r="CI159" s="408"/>
      <c r="CJ159" s="409"/>
      <c r="CK159" s="2"/>
      <c r="CL159" s="2"/>
      <c r="CO159" s="22"/>
      <c r="CP159" s="34"/>
      <c r="CQ159" s="409"/>
      <c r="CR159" s="409"/>
      <c r="CS159" s="409"/>
      <c r="CT159" s="409"/>
      <c r="CU159" s="409" t="str">
        <f>IF($AB$100="","",VLOOKUP(1,$B$100:$S$111,14,FALSE))</f>
        <v>岩崎</v>
      </c>
      <c r="CV159" s="409" t="str">
        <f t="shared" si="2"/>
        <v>岩崎</v>
      </c>
      <c r="CW159" s="409" t="str">
        <f t="shared" si="2"/>
        <v>岩崎</v>
      </c>
      <c r="CX159" s="409" t="str">
        <f t="shared" si="2"/>
        <v>岩崎</v>
      </c>
      <c r="CY159" s="2"/>
      <c r="CZ159" s="2"/>
      <c r="DA159" s="2"/>
      <c r="DB159" s="2"/>
      <c r="DC159" s="2"/>
      <c r="DD159" s="1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6:135" s="14" customFormat="1" ht="7.5" customHeight="1">
      <c r="F160" s="409"/>
      <c r="G160" s="409"/>
      <c r="H160" s="409"/>
      <c r="I160" s="409"/>
      <c r="J160" s="409"/>
      <c r="K160" s="409"/>
      <c r="L160" s="409"/>
      <c r="M160" s="409"/>
      <c r="N160" s="409"/>
      <c r="O160" s="409"/>
      <c r="P160" s="409"/>
      <c r="Q160" s="409"/>
      <c r="R160" s="409"/>
      <c r="U160" s="2"/>
      <c r="W160" s="2"/>
      <c r="X160" s="2"/>
      <c r="Y160" s="2"/>
      <c r="Z160" s="20"/>
      <c r="AA160" s="541" t="s">
        <v>1556</v>
      </c>
      <c r="AB160" s="409"/>
      <c r="AC160" s="409"/>
      <c r="AD160" s="409"/>
      <c r="AE160" s="537" t="s">
        <v>1625</v>
      </c>
      <c r="AF160" s="409"/>
      <c r="AG160" s="409"/>
      <c r="AH160" s="538"/>
      <c r="AI160" s="2"/>
      <c r="AJ160" s="2"/>
      <c r="AK160" s="2"/>
      <c r="AL160" s="2"/>
      <c r="AP160" s="2"/>
      <c r="AQ160" s="409"/>
      <c r="AR160" s="409"/>
      <c r="AS160" s="409"/>
      <c r="AT160" s="409"/>
      <c r="AU160" s="409" t="str">
        <f>IF($AB$100="","",VLOOKUP(1,$B$100:$S$111,14,FALSE))</f>
        <v>岩崎</v>
      </c>
      <c r="AV160" s="409" t="str">
        <f t="shared" si="1"/>
        <v>岩崎</v>
      </c>
      <c r="AW160" s="409" t="str">
        <f t="shared" si="1"/>
        <v>岩崎</v>
      </c>
      <c r="AX160" s="409" t="str">
        <f t="shared" si="1"/>
        <v>岩崎</v>
      </c>
      <c r="BA160" s="2"/>
      <c r="BE160" s="2"/>
      <c r="BF160" s="409"/>
      <c r="BG160" s="409"/>
      <c r="BH160" s="409"/>
      <c r="BI160" s="409"/>
      <c r="BJ160" s="409"/>
      <c r="BK160" s="409"/>
      <c r="BL160" s="409"/>
      <c r="BM160" s="409"/>
      <c r="BN160" s="409"/>
      <c r="BO160" s="409"/>
      <c r="BP160" s="409"/>
      <c r="BQ160" s="409"/>
      <c r="BR160" s="409"/>
      <c r="BU160" s="2"/>
      <c r="BW160" s="2"/>
      <c r="BX160" s="2"/>
      <c r="BY160" s="2"/>
      <c r="BZ160" s="20"/>
      <c r="CA160" s="541" t="s">
        <v>1624</v>
      </c>
      <c r="CB160" s="409"/>
      <c r="CC160" s="409"/>
      <c r="CD160" s="409"/>
      <c r="CE160" s="409"/>
      <c r="CF160" s="409"/>
      <c r="CG160" s="409"/>
      <c r="CH160" s="317"/>
      <c r="CI160" s="409"/>
      <c r="CJ160" s="409"/>
      <c r="CK160" s="2"/>
      <c r="CL160" s="2"/>
      <c r="CP160" s="2"/>
      <c r="CQ160" s="409"/>
      <c r="CR160" s="409"/>
      <c r="CS160" s="409"/>
      <c r="CT160" s="409"/>
      <c r="CU160" s="409" t="str">
        <f>IF($AB$100="","",VLOOKUP(1,$B$100:$S$111,14,FALSE))</f>
        <v>岩崎</v>
      </c>
      <c r="CV160" s="409" t="str">
        <f t="shared" si="2"/>
        <v>岩崎</v>
      </c>
      <c r="CW160" s="409" t="str">
        <f t="shared" si="2"/>
        <v>岩崎</v>
      </c>
      <c r="CX160" s="409" t="str">
        <f t="shared" si="2"/>
        <v>岩崎</v>
      </c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</row>
    <row r="161" spans="6:122" s="14" customFormat="1" ht="7.5" customHeight="1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W161" s="2"/>
      <c r="X161" s="2"/>
      <c r="Y161" s="2"/>
      <c r="Z161" s="20"/>
      <c r="AA161" s="408"/>
      <c r="AB161" s="409"/>
      <c r="AC161" s="409"/>
      <c r="AD161" s="409"/>
      <c r="AE161" s="409"/>
      <c r="AF161" s="409"/>
      <c r="AG161" s="409"/>
      <c r="AH161" s="538"/>
      <c r="AI161" s="2"/>
      <c r="AJ161" s="2"/>
      <c r="AK161" s="2"/>
      <c r="AL161" s="2"/>
      <c r="AQ161" s="359" t="str">
        <f>IF($CA$48="","リーグ9",VLOOKUP(2,$BA$48:$BR$59,5,FALSE))</f>
        <v>国村</v>
      </c>
      <c r="AR161" s="359"/>
      <c r="AS161" s="359"/>
      <c r="AT161" s="359"/>
      <c r="AU161" s="359" t="str">
        <f>IF($CA$48="","",VLOOKUP(2,$BA$48:$BR$59,14,FALSE))</f>
        <v>前川</v>
      </c>
      <c r="AV161" s="359" t="str">
        <f t="shared" si="1"/>
        <v>岩崎</v>
      </c>
      <c r="AW161" s="359" t="str">
        <f t="shared" si="1"/>
        <v>岩崎</v>
      </c>
      <c r="AX161" s="359" t="str">
        <f t="shared" si="1"/>
        <v>岩崎</v>
      </c>
      <c r="AY161" s="323"/>
      <c r="AZ161" s="323"/>
      <c r="BA161" s="265"/>
      <c r="BB161" s="323"/>
      <c r="BC161" s="323"/>
      <c r="BD161" s="323"/>
      <c r="BE161" s="265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W161" s="2"/>
      <c r="BX161" s="2"/>
      <c r="BY161" s="2"/>
      <c r="BZ161" s="20"/>
      <c r="CA161" s="408"/>
      <c r="CB161" s="409"/>
      <c r="CC161" s="409"/>
      <c r="CD161" s="409"/>
      <c r="CE161" s="409"/>
      <c r="CF161" s="409"/>
      <c r="CG161" s="409"/>
      <c r="CH161" s="7"/>
      <c r="CI161" s="2"/>
      <c r="CJ161" s="2"/>
      <c r="CK161" s="2"/>
      <c r="CL161" s="2"/>
      <c r="CQ161" s="409" t="str">
        <f>IF($CA$48="","リーグ9",VLOOKUP(3,$BA$48:$BR$59,5,FALSE))</f>
        <v>田中</v>
      </c>
      <c r="CR161" s="409"/>
      <c r="CS161" s="409"/>
      <c r="CT161" s="409"/>
      <c r="CU161" s="409" t="str">
        <f>IF($CA$48="","",VLOOKUP(3,$BA$48:$BR$59,14,FALSE))</f>
        <v>岩崎</v>
      </c>
      <c r="CV161" s="409" t="str">
        <f t="shared" si="2"/>
        <v>岩崎</v>
      </c>
      <c r="CW161" s="409" t="str">
        <f t="shared" si="2"/>
        <v>岩崎</v>
      </c>
      <c r="CX161" s="409" t="str">
        <f t="shared" si="2"/>
        <v>岩崎</v>
      </c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1"/>
    </row>
    <row r="162" spans="6:122" s="14" customFormat="1" ht="7.5" customHeight="1" thickBot="1">
      <c r="F162" s="409" t="str">
        <f>IF($AB$66="","リーグ4",VLOOKUP(2,$B$66:$S$76,5,FALSE))</f>
        <v>池端</v>
      </c>
      <c r="G162" s="409"/>
      <c r="H162" s="409"/>
      <c r="I162" s="409"/>
      <c r="J162" s="409"/>
      <c r="K162" s="409"/>
      <c r="L162" s="409"/>
      <c r="M162" s="409" t="str">
        <f>IF($AB$66="","",VLOOKUP(2,$B$66:$S$77,14,FALSE))</f>
        <v>小林</v>
      </c>
      <c r="N162" s="409"/>
      <c r="O162" s="409"/>
      <c r="P162" s="409"/>
      <c r="Q162" s="409"/>
      <c r="R162" s="409"/>
      <c r="S162" s="2"/>
      <c r="T162" s="2"/>
      <c r="W162" s="2"/>
      <c r="X162" s="2"/>
      <c r="Y162" s="2"/>
      <c r="Z162" s="20"/>
      <c r="AA162" s="2"/>
      <c r="AB162" s="1"/>
      <c r="AC162" s="1"/>
      <c r="AD162" s="1"/>
      <c r="AE162" s="1"/>
      <c r="AF162" s="1"/>
      <c r="AG162" s="1"/>
      <c r="AH162" s="305"/>
      <c r="AI162" s="2"/>
      <c r="AJ162" s="2"/>
      <c r="AK162" s="2"/>
      <c r="AL162" s="2"/>
      <c r="AQ162" s="359"/>
      <c r="AR162" s="359"/>
      <c r="AS162" s="359"/>
      <c r="AT162" s="359"/>
      <c r="AU162" s="359" t="str">
        <f>IF($AB$100="","",VLOOKUP(1,$B$100:$S$111,14,FALSE))</f>
        <v>岩崎</v>
      </c>
      <c r="AV162" s="359" t="str">
        <f t="shared" si="1"/>
        <v>岩崎</v>
      </c>
      <c r="AW162" s="359" t="str">
        <f t="shared" si="1"/>
        <v>岩崎</v>
      </c>
      <c r="AX162" s="359" t="str">
        <f t="shared" si="1"/>
        <v>岩崎</v>
      </c>
      <c r="AY162" s="323"/>
      <c r="AZ162" s="323"/>
      <c r="BA162" s="265"/>
      <c r="BB162" s="323"/>
      <c r="BC162" s="323"/>
      <c r="BD162" s="323"/>
      <c r="BE162" s="265"/>
      <c r="BF162" s="409" t="str">
        <f>IF($AB$66="","リーグ4",VLOOKUP(3,$B$66:$S$76,5,FALSE))</f>
        <v>山口</v>
      </c>
      <c r="BG162" s="409"/>
      <c r="BH162" s="409"/>
      <c r="BI162" s="409"/>
      <c r="BJ162" s="409"/>
      <c r="BK162" s="409"/>
      <c r="BL162" s="409"/>
      <c r="BM162" s="409" t="str">
        <f>IF($AB$66="","",VLOOKUP(3,$B$66:$S$77,14,FALSE))</f>
        <v>辻 </v>
      </c>
      <c r="BN162" s="409"/>
      <c r="BO162" s="409"/>
      <c r="BP162" s="409"/>
      <c r="BQ162" s="409"/>
      <c r="BR162" s="409"/>
      <c r="BS162" s="2"/>
      <c r="BT162" s="2"/>
      <c r="BW162" s="2"/>
      <c r="BX162" s="2"/>
      <c r="BY162" s="2"/>
      <c r="BZ162" s="20"/>
      <c r="CA162" s="408"/>
      <c r="CB162" s="409"/>
      <c r="CC162" s="409"/>
      <c r="CD162" s="409"/>
      <c r="CE162" s="409"/>
      <c r="CF162" s="409"/>
      <c r="CG162" s="409"/>
      <c r="CH162" s="305"/>
      <c r="CI162" s="2"/>
      <c r="CJ162" s="2"/>
      <c r="CK162" s="2"/>
      <c r="CL162" s="2"/>
      <c r="CO162" s="17"/>
      <c r="CP162" s="17"/>
      <c r="CQ162" s="409"/>
      <c r="CR162" s="409"/>
      <c r="CS162" s="409"/>
      <c r="CT162" s="409"/>
      <c r="CU162" s="409" t="str">
        <f>IF($AB$100="","",VLOOKUP(1,$B$100:$S$111,14,FALSE))</f>
        <v>岩崎</v>
      </c>
      <c r="CV162" s="409" t="str">
        <f t="shared" si="2"/>
        <v>岩崎</v>
      </c>
      <c r="CW162" s="409" t="str">
        <f t="shared" si="2"/>
        <v>岩崎</v>
      </c>
      <c r="CX162" s="409" t="str">
        <f t="shared" si="2"/>
        <v>岩崎</v>
      </c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1"/>
    </row>
    <row r="163" spans="6:122" s="14" customFormat="1" ht="7.5" customHeight="1" thickBot="1">
      <c r="F163" s="409"/>
      <c r="G163" s="409"/>
      <c r="H163" s="409"/>
      <c r="I163" s="409"/>
      <c r="J163" s="409"/>
      <c r="K163" s="409"/>
      <c r="L163" s="409"/>
      <c r="M163" s="409"/>
      <c r="N163" s="409"/>
      <c r="O163" s="409"/>
      <c r="P163" s="409"/>
      <c r="Q163" s="409"/>
      <c r="R163" s="409"/>
      <c r="S163" s="17"/>
      <c r="T163" s="17"/>
      <c r="U163" s="17"/>
      <c r="V163" s="17"/>
      <c r="W163" s="2"/>
      <c r="X163" s="2"/>
      <c r="Y163" s="2"/>
      <c r="Z163" s="20"/>
      <c r="AA163" s="2"/>
      <c r="AH163" s="305"/>
      <c r="AI163" s="2"/>
      <c r="AJ163" s="2"/>
      <c r="AK163" s="298"/>
      <c r="AL163" s="298"/>
      <c r="AM163" s="17"/>
      <c r="AN163" s="302"/>
      <c r="AO163" s="542"/>
      <c r="AP163" s="543"/>
      <c r="AQ163" s="359"/>
      <c r="AR163" s="359"/>
      <c r="AS163" s="359"/>
      <c r="AT163" s="359"/>
      <c r="AU163" s="359" t="str">
        <f>IF($AB$100="","",VLOOKUP(1,$B$100:$S$111,14,FALSE))</f>
        <v>岩崎</v>
      </c>
      <c r="AV163" s="359" t="str">
        <f t="shared" si="1"/>
        <v>岩崎</v>
      </c>
      <c r="AW163" s="359" t="str">
        <f t="shared" si="1"/>
        <v>岩崎</v>
      </c>
      <c r="AX163" s="359" t="str">
        <f t="shared" si="1"/>
        <v>岩崎</v>
      </c>
      <c r="AY163" s="323"/>
      <c r="AZ163" s="323"/>
      <c r="BA163" s="265"/>
      <c r="BB163" s="265"/>
      <c r="BC163" s="265"/>
      <c r="BD163" s="265"/>
      <c r="BE163" s="265"/>
      <c r="BF163" s="409"/>
      <c r="BG163" s="409"/>
      <c r="BH163" s="409"/>
      <c r="BI163" s="409"/>
      <c r="BJ163" s="409"/>
      <c r="BK163" s="409"/>
      <c r="BL163" s="409"/>
      <c r="BM163" s="409"/>
      <c r="BN163" s="409"/>
      <c r="BO163" s="409"/>
      <c r="BP163" s="409"/>
      <c r="BQ163" s="409"/>
      <c r="BR163" s="409"/>
      <c r="BS163" s="13"/>
      <c r="BT163" s="13"/>
      <c r="BW163" s="2"/>
      <c r="BX163" s="2"/>
      <c r="BY163" s="2"/>
      <c r="BZ163" s="20"/>
      <c r="CA163" s="2"/>
      <c r="CH163" s="305"/>
      <c r="CI163" s="2"/>
      <c r="CJ163" s="298"/>
      <c r="CK163" s="298"/>
      <c r="CL163" s="298"/>
      <c r="CM163" s="17"/>
      <c r="CN163" s="302"/>
      <c r="CO163" s="546"/>
      <c r="CP163" s="545"/>
      <c r="CQ163" s="409"/>
      <c r="CR163" s="409"/>
      <c r="CS163" s="409"/>
      <c r="CT163" s="409"/>
      <c r="CU163" s="409" t="str">
        <f>IF($AB$100="","",VLOOKUP(1,$B$100:$S$111,14,FALSE))</f>
        <v>岩崎</v>
      </c>
      <c r="CV163" s="409" t="str">
        <f t="shared" si="2"/>
        <v>岩崎</v>
      </c>
      <c r="CW163" s="409" t="str">
        <f t="shared" si="2"/>
        <v>岩崎</v>
      </c>
      <c r="CX163" s="409" t="str">
        <f t="shared" si="2"/>
        <v>岩崎</v>
      </c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</row>
    <row r="164" spans="6:122" s="14" customFormat="1" ht="7.5" customHeight="1" thickBot="1">
      <c r="F164" s="409"/>
      <c r="G164" s="409"/>
      <c r="H164" s="409"/>
      <c r="I164" s="409"/>
      <c r="J164" s="409"/>
      <c r="K164" s="409"/>
      <c r="L164" s="409"/>
      <c r="M164" s="409"/>
      <c r="N164" s="409"/>
      <c r="O164" s="409"/>
      <c r="P164" s="409"/>
      <c r="Q164" s="409"/>
      <c r="R164" s="409"/>
      <c r="W164" s="294"/>
      <c r="X164" s="2"/>
      <c r="Y164" s="2"/>
      <c r="Z164" s="20"/>
      <c r="AA164" s="2"/>
      <c r="AB164" s="2"/>
      <c r="AC164" s="2"/>
      <c r="AD164" s="2"/>
      <c r="AE164" s="2"/>
      <c r="AF164" s="2"/>
      <c r="AG164" s="2"/>
      <c r="AH164" s="7"/>
      <c r="AI164" s="2"/>
      <c r="AJ164" s="7"/>
      <c r="AK164" s="537" t="s">
        <v>1550</v>
      </c>
      <c r="AL164" s="409"/>
      <c r="AM164" s="409"/>
      <c r="AN164" s="410"/>
      <c r="AO164" s="544"/>
      <c r="AP164" s="545"/>
      <c r="AQ164" s="359"/>
      <c r="AR164" s="359"/>
      <c r="AS164" s="359"/>
      <c r="AT164" s="359"/>
      <c r="AU164" s="359" t="str">
        <f>IF($AB$100="","",VLOOKUP(1,$B$100:$S$111,14,FALSE))</f>
        <v>岩崎</v>
      </c>
      <c r="AV164" s="359" t="str">
        <f t="shared" si="1"/>
        <v>岩崎</v>
      </c>
      <c r="AW164" s="359" t="str">
        <f t="shared" si="1"/>
        <v>岩崎</v>
      </c>
      <c r="AX164" s="359" t="str">
        <f t="shared" si="1"/>
        <v>岩崎</v>
      </c>
      <c r="AY164" s="323"/>
      <c r="AZ164" s="323"/>
      <c r="BA164" s="265"/>
      <c r="BB164" s="265"/>
      <c r="BC164" s="265"/>
      <c r="BD164" s="265"/>
      <c r="BE164" s="265"/>
      <c r="BF164" s="409"/>
      <c r="BG164" s="409"/>
      <c r="BH164" s="409"/>
      <c r="BI164" s="409"/>
      <c r="BJ164" s="409"/>
      <c r="BK164" s="409"/>
      <c r="BL164" s="409"/>
      <c r="BM164" s="409"/>
      <c r="BN164" s="409"/>
      <c r="BO164" s="409"/>
      <c r="BP164" s="409"/>
      <c r="BQ164" s="409"/>
      <c r="BR164" s="409"/>
      <c r="BS164" s="679"/>
      <c r="BT164" s="680"/>
      <c r="BU164" s="45"/>
      <c r="BV164" s="17"/>
      <c r="BW164" s="298"/>
      <c r="BX164" s="298"/>
      <c r="BY164" s="2"/>
      <c r="BZ164" s="20"/>
      <c r="CA164" s="2"/>
      <c r="CB164" s="2"/>
      <c r="CC164" s="2"/>
      <c r="CD164" s="2"/>
      <c r="CE164" s="2"/>
      <c r="CF164" s="2"/>
      <c r="CG164" s="2"/>
      <c r="CH164" s="7"/>
      <c r="CI164" s="390"/>
      <c r="CJ164" s="537" t="s">
        <v>1554</v>
      </c>
      <c r="CK164" s="409"/>
      <c r="CL164" s="409"/>
      <c r="CM164" s="409"/>
      <c r="CN164" s="409"/>
      <c r="CO164" s="682"/>
      <c r="CP164" s="545"/>
      <c r="CQ164" s="409"/>
      <c r="CR164" s="409"/>
      <c r="CS164" s="409"/>
      <c r="CT164" s="409"/>
      <c r="CU164" s="409" t="str">
        <f>IF($AB$100="","",VLOOKUP(1,$B$100:$S$111,14,FALSE))</f>
        <v>岩崎</v>
      </c>
      <c r="CV164" s="409" t="str">
        <f t="shared" si="2"/>
        <v>岩崎</v>
      </c>
      <c r="CW164" s="409" t="str">
        <f t="shared" si="2"/>
        <v>岩崎</v>
      </c>
      <c r="CX164" s="409" t="str">
        <f t="shared" si="2"/>
        <v>岩崎</v>
      </c>
      <c r="CY164" s="2"/>
      <c r="CZ164" s="2"/>
      <c r="DA164" s="2"/>
      <c r="DB164" s="2"/>
      <c r="DC164" s="2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2"/>
    </row>
    <row r="165" spans="1:122" ht="7.5" customHeight="1" thickBot="1">
      <c r="A165" s="14"/>
      <c r="B165" s="14"/>
      <c r="C165" s="14"/>
      <c r="D165" s="14"/>
      <c r="E165" s="1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U165" s="409"/>
      <c r="V165" s="409"/>
      <c r="W165" s="295"/>
      <c r="X165" s="298"/>
      <c r="Y165" s="298"/>
      <c r="Z165" s="296"/>
      <c r="AH165" s="7"/>
      <c r="AI165" s="298"/>
      <c r="AJ165" s="301"/>
      <c r="AK165" s="409"/>
      <c r="AL165" s="409"/>
      <c r="AM165" s="409"/>
      <c r="AN165" s="410"/>
      <c r="AO165" s="19"/>
      <c r="AQ165" s="409" t="str">
        <f>IF($CA$66="","リーグ10",VLOOKUP(2,$BA$66:$BR$77,5,FALSE))</f>
        <v>杉原</v>
      </c>
      <c r="AR165" s="409"/>
      <c r="AS165" s="409"/>
      <c r="AT165" s="409"/>
      <c r="AU165" s="409" t="str">
        <f>IF($CA$66="","",VLOOKUP(2,$BA$66:$BR$77,14,FALSE))</f>
        <v>北村</v>
      </c>
      <c r="AV165" s="409"/>
      <c r="AW165" s="409"/>
      <c r="AX165" s="409"/>
      <c r="AY165" s="14"/>
      <c r="AZ165" s="14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545"/>
      <c r="BT165" s="545"/>
      <c r="BU165" s="552" t="s">
        <v>1550</v>
      </c>
      <c r="BV165" s="409"/>
      <c r="BW165" s="409"/>
      <c r="BX165" s="538"/>
      <c r="BZ165" s="20"/>
      <c r="CH165" s="7"/>
      <c r="CI165" s="391"/>
      <c r="CJ165" s="409"/>
      <c r="CK165" s="409"/>
      <c r="CL165" s="409"/>
      <c r="CM165" s="409"/>
      <c r="CN165" s="409"/>
      <c r="CO165" s="388"/>
      <c r="CQ165" s="409" t="str">
        <f>IF($CA$66="","リーグ10",VLOOKUP(3,$BA$66:$BR$77,5,FALSE))</f>
        <v>盛山</v>
      </c>
      <c r="CR165" s="409"/>
      <c r="CS165" s="409"/>
      <c r="CT165" s="409"/>
      <c r="CU165" s="409" t="str">
        <f>IF($CA$66="","",VLOOKUP(3,$BA$66:$BR$77,14,FALSE))</f>
        <v>西山</v>
      </c>
      <c r="CV165" s="409"/>
      <c r="CW165" s="409"/>
      <c r="CX165" s="409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1"/>
    </row>
    <row r="166" spans="1:122" ht="7.5" customHeight="1" thickBot="1">
      <c r="A166" s="14"/>
      <c r="B166" s="14"/>
      <c r="C166" s="14"/>
      <c r="D166" s="14"/>
      <c r="E166" s="14"/>
      <c r="F166" s="409" t="str">
        <f>IF($AB$84="","リーグ５",VLOOKUP(2,$B$84:$S$95,5,FALSE))</f>
        <v>岡川</v>
      </c>
      <c r="G166" s="409"/>
      <c r="H166" s="409"/>
      <c r="I166" s="409"/>
      <c r="J166" s="409"/>
      <c r="K166" s="409"/>
      <c r="L166" s="409"/>
      <c r="M166" s="409" t="s">
        <v>1533</v>
      </c>
      <c r="N166" s="409"/>
      <c r="O166" s="409"/>
      <c r="P166" s="409"/>
      <c r="Q166" s="409"/>
      <c r="R166" s="409"/>
      <c r="U166" s="409"/>
      <c r="V166" s="410"/>
      <c r="W166" s="537" t="s">
        <v>1552</v>
      </c>
      <c r="X166" s="409"/>
      <c r="Y166" s="409"/>
      <c r="Z166" s="409"/>
      <c r="AA166" s="409"/>
      <c r="AC166" s="539" t="s">
        <v>1567</v>
      </c>
      <c r="AD166" s="539"/>
      <c r="AE166" s="539"/>
      <c r="AF166" s="539"/>
      <c r="AG166" s="539"/>
      <c r="AH166" s="539"/>
      <c r="AI166" s="539"/>
      <c r="AJ166" s="540"/>
      <c r="AN166" s="20"/>
      <c r="AO166" s="52"/>
      <c r="AP166" s="9"/>
      <c r="AQ166" s="409"/>
      <c r="AR166" s="409"/>
      <c r="AS166" s="409"/>
      <c r="AT166" s="409"/>
      <c r="AU166" s="409"/>
      <c r="AV166" s="409"/>
      <c r="AW166" s="409"/>
      <c r="AX166" s="409"/>
      <c r="AY166" s="14"/>
      <c r="AZ166" s="14"/>
      <c r="BF166" s="409" t="s">
        <v>182</v>
      </c>
      <c r="BG166" s="409"/>
      <c r="BH166" s="409"/>
      <c r="BI166" s="409"/>
      <c r="BJ166" s="409"/>
      <c r="BK166" s="409"/>
      <c r="BL166" s="409"/>
      <c r="BM166" s="409" t="s">
        <v>193</v>
      </c>
      <c r="BN166" s="409"/>
      <c r="BO166" s="409"/>
      <c r="BP166" s="409"/>
      <c r="BQ166" s="409"/>
      <c r="BR166" s="409"/>
      <c r="BS166" s="681"/>
      <c r="BT166" s="681"/>
      <c r="BU166" s="553"/>
      <c r="BV166" s="409"/>
      <c r="BW166" s="409"/>
      <c r="BX166" s="538"/>
      <c r="BY166" s="298"/>
      <c r="BZ166" s="296"/>
      <c r="CE166" s="537" t="s">
        <v>1579</v>
      </c>
      <c r="CF166" s="537"/>
      <c r="CG166" s="537"/>
      <c r="CH166" s="537"/>
      <c r="CI166" s="690"/>
      <c r="CO166" s="389"/>
      <c r="CP166" s="9"/>
      <c r="CQ166" s="409"/>
      <c r="CR166" s="409"/>
      <c r="CS166" s="409"/>
      <c r="CT166" s="409"/>
      <c r="CU166" s="409"/>
      <c r="CV166" s="409"/>
      <c r="CW166" s="409"/>
      <c r="CX166" s="409"/>
      <c r="DR166" s="1"/>
    </row>
    <row r="167" spans="1:122" ht="7.5" customHeight="1">
      <c r="A167" s="14"/>
      <c r="B167" s="14"/>
      <c r="C167" s="14"/>
      <c r="D167" s="14"/>
      <c r="E167" s="14"/>
      <c r="F167" s="409"/>
      <c r="G167" s="409"/>
      <c r="H167" s="409"/>
      <c r="I167" s="409"/>
      <c r="J167" s="409"/>
      <c r="K167" s="409"/>
      <c r="L167" s="409"/>
      <c r="M167" s="409"/>
      <c r="N167" s="409"/>
      <c r="O167" s="409"/>
      <c r="P167" s="409"/>
      <c r="Q167" s="409"/>
      <c r="R167" s="409"/>
      <c r="S167" s="9"/>
      <c r="T167" s="9"/>
      <c r="U167" s="412"/>
      <c r="V167" s="413"/>
      <c r="W167" s="409"/>
      <c r="X167" s="409"/>
      <c r="Y167" s="409"/>
      <c r="Z167" s="409"/>
      <c r="AA167" s="409"/>
      <c r="AC167" s="539"/>
      <c r="AD167" s="539"/>
      <c r="AE167" s="539"/>
      <c r="AF167" s="539"/>
      <c r="AG167" s="539"/>
      <c r="AH167" s="539"/>
      <c r="AI167" s="539"/>
      <c r="AJ167" s="540"/>
      <c r="AQ167" s="409"/>
      <c r="AR167" s="409"/>
      <c r="AS167" s="409"/>
      <c r="AT167" s="409"/>
      <c r="AU167" s="409"/>
      <c r="AV167" s="409"/>
      <c r="AW167" s="409"/>
      <c r="AX167" s="409"/>
      <c r="AY167" s="14"/>
      <c r="AZ167" s="14"/>
      <c r="BF167" s="409"/>
      <c r="BG167" s="409"/>
      <c r="BH167" s="409"/>
      <c r="BI167" s="409"/>
      <c r="BJ167" s="409"/>
      <c r="BK167" s="409"/>
      <c r="BL167" s="409"/>
      <c r="BM167" s="409"/>
      <c r="BN167" s="409"/>
      <c r="BO167" s="409"/>
      <c r="BP167" s="409"/>
      <c r="BQ167" s="409"/>
      <c r="BR167" s="409"/>
      <c r="BX167" s="322"/>
      <c r="BY167" s="677" t="s">
        <v>1622</v>
      </c>
      <c r="BZ167" s="555"/>
      <c r="CA167" s="555"/>
      <c r="CB167" s="555"/>
      <c r="CC167" s="555"/>
      <c r="CE167" s="537"/>
      <c r="CF167" s="537"/>
      <c r="CG167" s="537"/>
      <c r="CH167" s="537"/>
      <c r="CI167" s="690"/>
      <c r="CQ167" s="409"/>
      <c r="CR167" s="409"/>
      <c r="CS167" s="409"/>
      <c r="CT167" s="409"/>
      <c r="CU167" s="409"/>
      <c r="CV167" s="409"/>
      <c r="CW167" s="409"/>
      <c r="CX167" s="409"/>
      <c r="DR167" s="1"/>
    </row>
    <row r="168" spans="6:102" ht="7.5" customHeight="1">
      <c r="F168" s="409"/>
      <c r="G168" s="409"/>
      <c r="H168" s="409"/>
      <c r="I168" s="409"/>
      <c r="J168" s="409"/>
      <c r="K168" s="409"/>
      <c r="L168" s="409"/>
      <c r="M168" s="409"/>
      <c r="N168" s="409"/>
      <c r="O168" s="409"/>
      <c r="P168" s="409"/>
      <c r="Q168" s="409"/>
      <c r="R168" s="409"/>
      <c r="W168" s="409"/>
      <c r="X168" s="409"/>
      <c r="Y168" s="409"/>
      <c r="Z168" s="409"/>
      <c r="AA168" s="409"/>
      <c r="AB168" s="47"/>
      <c r="AC168" s="47"/>
      <c r="AD168" s="47"/>
      <c r="AE168" s="47"/>
      <c r="AF168" s="47"/>
      <c r="AG168" s="47"/>
      <c r="AH168" s="47"/>
      <c r="AI168" s="47"/>
      <c r="AJ168" s="321"/>
      <c r="AK168" s="47"/>
      <c r="AL168" s="47"/>
      <c r="AQ168" s="409"/>
      <c r="AR168" s="409"/>
      <c r="AS168" s="409"/>
      <c r="AT168" s="409"/>
      <c r="AU168" s="409"/>
      <c r="AV168" s="409"/>
      <c r="AW168" s="409"/>
      <c r="AX168" s="409"/>
      <c r="BF168" s="409"/>
      <c r="BG168" s="409"/>
      <c r="BH168" s="409"/>
      <c r="BI168" s="409"/>
      <c r="BJ168" s="409"/>
      <c r="BK168" s="409"/>
      <c r="BL168" s="409"/>
      <c r="BM168" s="409"/>
      <c r="BN168" s="409"/>
      <c r="BO168" s="409"/>
      <c r="BP168" s="409"/>
      <c r="BQ168" s="409"/>
      <c r="BR168" s="409"/>
      <c r="BX168" s="322"/>
      <c r="BY168" s="678"/>
      <c r="BZ168" s="555"/>
      <c r="CA168" s="555"/>
      <c r="CB168" s="555"/>
      <c r="CC168" s="555"/>
      <c r="CD168" s="47"/>
      <c r="CE168" s="47"/>
      <c r="CF168" s="47"/>
      <c r="CG168" s="47"/>
      <c r="CH168" s="47"/>
      <c r="CI168" s="316"/>
      <c r="CJ168" s="47"/>
      <c r="CK168" s="47"/>
      <c r="CL168" s="47"/>
      <c r="CQ168" s="409"/>
      <c r="CR168" s="409"/>
      <c r="CS168" s="409"/>
      <c r="CT168" s="409"/>
      <c r="CU168" s="409"/>
      <c r="CV168" s="409"/>
      <c r="CW168" s="409"/>
      <c r="CX168" s="409"/>
    </row>
    <row r="169" spans="36:102" ht="7.5" customHeight="1" thickBot="1">
      <c r="AJ169" s="322"/>
      <c r="AK169" s="320"/>
      <c r="AL169" s="320"/>
      <c r="AM169" s="9"/>
      <c r="AN169" s="9"/>
      <c r="AO169" s="53"/>
      <c r="AP169" s="53"/>
      <c r="AQ169" s="409" t="s">
        <v>179</v>
      </c>
      <c r="AR169" s="409"/>
      <c r="AS169" s="409"/>
      <c r="AT169" s="409"/>
      <c r="AU169" s="409" t="s">
        <v>199</v>
      </c>
      <c r="AV169" s="409"/>
      <c r="AW169" s="409"/>
      <c r="AX169" s="409"/>
      <c r="BF169" s="409" t="s">
        <v>1320</v>
      </c>
      <c r="BG169" s="409"/>
      <c r="BH169" s="409"/>
      <c r="BI169" s="409"/>
      <c r="BJ169" s="409"/>
      <c r="BK169" s="409"/>
      <c r="BL169" s="409"/>
      <c r="BM169" s="409" t="s">
        <v>199</v>
      </c>
      <c r="BN169" s="409"/>
      <c r="BO169" s="409"/>
      <c r="BP169" s="409"/>
      <c r="BQ169" s="409"/>
      <c r="BR169" s="409"/>
      <c r="BS169" s="9"/>
      <c r="BT169" s="9"/>
      <c r="BU169" s="9"/>
      <c r="BV169" s="9"/>
      <c r="BX169" s="322"/>
      <c r="CI169" s="7"/>
      <c r="CJ169" s="295"/>
      <c r="CK169" s="298"/>
      <c r="CL169" s="298"/>
      <c r="CM169" s="298"/>
      <c r="CN169" s="298"/>
      <c r="CO169" s="300"/>
      <c r="CP169" s="300"/>
      <c r="CQ169" s="359" t="s">
        <v>1548</v>
      </c>
      <c r="CR169" s="359"/>
      <c r="CS169" s="359"/>
      <c r="CT169" s="359"/>
      <c r="CU169" s="359" t="s">
        <v>1042</v>
      </c>
      <c r="CV169" s="359"/>
      <c r="CW169" s="359"/>
      <c r="CX169" s="359"/>
    </row>
    <row r="170" spans="28:102" ht="7.5" customHeight="1">
      <c r="AB170" s="409"/>
      <c r="AC170" s="409"/>
      <c r="AD170" s="409"/>
      <c r="AE170" s="409"/>
      <c r="AF170" s="409"/>
      <c r="AG170" s="409"/>
      <c r="AH170" s="409"/>
      <c r="AI170" s="409"/>
      <c r="AJ170" s="409"/>
      <c r="AK170" s="47"/>
      <c r="AL170" s="47"/>
      <c r="AM170" s="47"/>
      <c r="AN170" s="47"/>
      <c r="AO170" s="47"/>
      <c r="AP170" s="47"/>
      <c r="AQ170" s="409"/>
      <c r="AR170" s="409"/>
      <c r="AS170" s="409"/>
      <c r="AT170" s="409"/>
      <c r="AU170" s="409"/>
      <c r="AV170" s="409"/>
      <c r="AW170" s="409"/>
      <c r="AX170" s="409"/>
      <c r="BF170" s="409"/>
      <c r="BG170" s="409"/>
      <c r="BH170" s="409"/>
      <c r="BI170" s="409"/>
      <c r="BJ170" s="409"/>
      <c r="BK170" s="409"/>
      <c r="BL170" s="409"/>
      <c r="BM170" s="409"/>
      <c r="BN170" s="409"/>
      <c r="BO170" s="409"/>
      <c r="BP170" s="409"/>
      <c r="BQ170" s="409"/>
      <c r="BR170" s="409"/>
      <c r="BW170" s="387"/>
      <c r="BX170" s="387"/>
      <c r="CG170" s="1"/>
      <c r="CH170" s="1"/>
      <c r="CI170" s="1"/>
      <c r="CJ170" s="1"/>
      <c r="CK170" s="47"/>
      <c r="CL170" s="47"/>
      <c r="CM170" s="47"/>
      <c r="CN170" s="47"/>
      <c r="CO170" s="47"/>
      <c r="CP170" s="47"/>
      <c r="CQ170" s="359"/>
      <c r="CR170" s="359"/>
      <c r="CS170" s="359"/>
      <c r="CT170" s="359"/>
      <c r="CU170" s="359"/>
      <c r="CV170" s="359"/>
      <c r="CW170" s="359"/>
      <c r="CX170" s="359"/>
    </row>
    <row r="171" spans="11:102" ht="7.5" customHeight="1">
      <c r="K171" s="14"/>
      <c r="L171" s="14"/>
      <c r="M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409"/>
      <c r="AC171" s="409"/>
      <c r="AD171" s="409"/>
      <c r="AE171" s="409"/>
      <c r="AF171" s="409"/>
      <c r="AG171" s="409"/>
      <c r="AH171" s="409"/>
      <c r="AI171" s="409"/>
      <c r="AJ171" s="409"/>
      <c r="AK171" s="1"/>
      <c r="AL171" s="1"/>
      <c r="AM171" s="1"/>
      <c r="AN171" s="1"/>
      <c r="AO171" s="1"/>
      <c r="AP171" s="1"/>
      <c r="AQ171" s="409"/>
      <c r="AR171" s="409"/>
      <c r="AS171" s="409"/>
      <c r="AT171" s="409"/>
      <c r="AU171" s="409"/>
      <c r="AV171" s="409"/>
      <c r="AW171" s="409"/>
      <c r="AX171" s="409"/>
      <c r="BF171" s="409"/>
      <c r="BG171" s="409"/>
      <c r="BH171" s="409"/>
      <c r="BI171" s="409"/>
      <c r="BJ171" s="409"/>
      <c r="BK171" s="409"/>
      <c r="BL171" s="409"/>
      <c r="BM171" s="409"/>
      <c r="BN171" s="409"/>
      <c r="BO171" s="409"/>
      <c r="BP171" s="409"/>
      <c r="BQ171" s="409"/>
      <c r="BR171" s="409"/>
      <c r="BS171" s="14"/>
      <c r="BT171" s="14"/>
      <c r="BU171" s="14"/>
      <c r="BV171" s="14"/>
      <c r="BW171" s="14"/>
      <c r="BX171" s="14"/>
      <c r="BY171" s="14"/>
      <c r="BZ171" s="14"/>
      <c r="CA171" s="14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359"/>
      <c r="CR171" s="359"/>
      <c r="CS171" s="359"/>
      <c r="CT171" s="359"/>
      <c r="CU171" s="359"/>
      <c r="CV171" s="359"/>
      <c r="CW171" s="359"/>
      <c r="CX171" s="359"/>
    </row>
    <row r="174" spans="3:52" ht="7.5" customHeight="1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</row>
    <row r="175" spans="3:52" ht="7.5" customHeight="1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</row>
  </sheetData>
  <mergeCells count="1062">
    <mergeCell ref="CE166:CI167"/>
    <mergeCell ref="W166:AA168"/>
    <mergeCell ref="AK164:AN165"/>
    <mergeCell ref="BU158:BX159"/>
    <mergeCell ref="BU165:BX166"/>
    <mergeCell ref="AA160:AD161"/>
    <mergeCell ref="BM162:BR164"/>
    <mergeCell ref="CM153:CN154"/>
    <mergeCell ref="CI159:CJ160"/>
    <mergeCell ref="CJ164:CN165"/>
    <mergeCell ref="CK157:CN158"/>
    <mergeCell ref="BV125:CF126"/>
    <mergeCell ref="AJ110:AQ113"/>
    <mergeCell ref="U158:Y159"/>
    <mergeCell ref="AJ157:AN158"/>
    <mergeCell ref="CA111:CH112"/>
    <mergeCell ref="BZ121:CJ123"/>
    <mergeCell ref="CH127:CJ128"/>
    <mergeCell ref="U153:V155"/>
    <mergeCell ref="AM153:AN155"/>
    <mergeCell ref="CI105:CL107"/>
    <mergeCell ref="CB106:CG107"/>
    <mergeCell ref="BW116:CA117"/>
    <mergeCell ref="CJ115:CN115"/>
    <mergeCell ref="BU110:BZ111"/>
    <mergeCell ref="BN74:BR75"/>
    <mergeCell ref="BS74:BU76"/>
    <mergeCell ref="BV74:BV76"/>
    <mergeCell ref="BN76:BR76"/>
    <mergeCell ref="AV102:AY103"/>
    <mergeCell ref="X149:AK151"/>
    <mergeCell ref="AU150:AX152"/>
    <mergeCell ref="F151:L153"/>
    <mergeCell ref="M151:R153"/>
    <mergeCell ref="AB152:AG153"/>
    <mergeCell ref="X110:AA112"/>
    <mergeCell ref="AS110:AU111"/>
    <mergeCell ref="AV112:AY113"/>
    <mergeCell ref="AR110:AR111"/>
    <mergeCell ref="CU112:CX115"/>
    <mergeCell ref="CQ108:CT111"/>
    <mergeCell ref="CU108:CX111"/>
    <mergeCell ref="C112:E113"/>
    <mergeCell ref="T110:V112"/>
    <mergeCell ref="CO114:CP115"/>
    <mergeCell ref="CI110:CJ111"/>
    <mergeCell ref="CI108:CJ109"/>
    <mergeCell ref="CK108:CN108"/>
    <mergeCell ref="AV110:AY111"/>
    <mergeCell ref="CQ80:CU81"/>
    <mergeCell ref="BN84:BR85"/>
    <mergeCell ref="CB103:CG104"/>
    <mergeCell ref="CU101:CX103"/>
    <mergeCell ref="BM102:BR104"/>
    <mergeCell ref="CV80:CV81"/>
    <mergeCell ref="CX80:DC81"/>
    <mergeCell ref="BS82:BZ83"/>
    <mergeCell ref="CA82:CH83"/>
    <mergeCell ref="CI82:CP83"/>
    <mergeCell ref="BV129:CF130"/>
    <mergeCell ref="BF158:BL160"/>
    <mergeCell ref="BM158:BR160"/>
    <mergeCell ref="BM109:BR111"/>
    <mergeCell ref="BW118:CA119"/>
    <mergeCell ref="BY108:BZ109"/>
    <mergeCell ref="BU116:BV118"/>
    <mergeCell ref="BS157:BT158"/>
    <mergeCell ref="F145:CQ147"/>
    <mergeCell ref="CQ112:CT115"/>
    <mergeCell ref="CQ165:CT168"/>
    <mergeCell ref="CU165:CX168"/>
    <mergeCell ref="BF166:BL168"/>
    <mergeCell ref="BM166:BR168"/>
    <mergeCell ref="BY167:CC168"/>
    <mergeCell ref="BS164:BT166"/>
    <mergeCell ref="CO163:CP164"/>
    <mergeCell ref="CQ161:CT164"/>
    <mergeCell ref="CU161:CX164"/>
    <mergeCell ref="BF162:BL164"/>
    <mergeCell ref="BF154:BL156"/>
    <mergeCell ref="BM154:BR156"/>
    <mergeCell ref="BW154:BZ155"/>
    <mergeCell ref="CI154:CL155"/>
    <mergeCell ref="CB155:CG156"/>
    <mergeCell ref="CQ157:CT160"/>
    <mergeCell ref="CU157:CX160"/>
    <mergeCell ref="CO155:CP157"/>
    <mergeCell ref="CI157:CJ158"/>
    <mergeCell ref="AR112:AR113"/>
    <mergeCell ref="AR102:AR103"/>
    <mergeCell ref="T102:AA105"/>
    <mergeCell ref="AF110:AI112"/>
    <mergeCell ref="AB110:AD112"/>
    <mergeCell ref="AM106:AM108"/>
    <mergeCell ref="W106:W108"/>
    <mergeCell ref="X106:AA108"/>
    <mergeCell ref="O102:S103"/>
    <mergeCell ref="K102:K103"/>
    <mergeCell ref="F104:J104"/>
    <mergeCell ref="O104:S104"/>
    <mergeCell ref="F94:J94"/>
    <mergeCell ref="O94:S94"/>
    <mergeCell ref="AS102:AU103"/>
    <mergeCell ref="AB102:AD104"/>
    <mergeCell ref="T98:AA99"/>
    <mergeCell ref="AM102:AM104"/>
    <mergeCell ref="AN102:AQ104"/>
    <mergeCell ref="AJ98:AQ99"/>
    <mergeCell ref="AB98:AI99"/>
    <mergeCell ref="F102:J103"/>
    <mergeCell ref="C92:E93"/>
    <mergeCell ref="F92:J93"/>
    <mergeCell ref="L92:N93"/>
    <mergeCell ref="O92:S93"/>
    <mergeCell ref="O88:S89"/>
    <mergeCell ref="T88:V90"/>
    <mergeCell ref="L90:N91"/>
    <mergeCell ref="O90:S90"/>
    <mergeCell ref="F4:CQ5"/>
    <mergeCell ref="BX149:CK150"/>
    <mergeCell ref="CQ150:CT152"/>
    <mergeCell ref="CB152:CG153"/>
    <mergeCell ref="BU153:BV154"/>
    <mergeCell ref="CQ153:CT156"/>
    <mergeCell ref="F84:J85"/>
    <mergeCell ref="O84:S85"/>
    <mergeCell ref="K84:K85"/>
    <mergeCell ref="L86:N87"/>
    <mergeCell ref="CI74:CP77"/>
    <mergeCell ref="BK72:BM73"/>
    <mergeCell ref="BK76:BM77"/>
    <mergeCell ref="AF84:AI86"/>
    <mergeCell ref="AJ84:AL86"/>
    <mergeCell ref="AN84:AQ86"/>
    <mergeCell ref="AS84:AU85"/>
    <mergeCell ref="AV84:AY85"/>
    <mergeCell ref="CE74:CH76"/>
    <mergeCell ref="BK74:BM75"/>
    <mergeCell ref="CD74:CD76"/>
    <mergeCell ref="BW74:BZ76"/>
    <mergeCell ref="CA74:CC76"/>
    <mergeCell ref="BW70:BZ72"/>
    <mergeCell ref="CA70:CH73"/>
    <mergeCell ref="CI70:CK72"/>
    <mergeCell ref="BB70:BD71"/>
    <mergeCell ref="BE70:BI71"/>
    <mergeCell ref="BV70:BV72"/>
    <mergeCell ref="BS70:BU72"/>
    <mergeCell ref="BK70:BM71"/>
    <mergeCell ref="BN70:BR71"/>
    <mergeCell ref="BN72:BR72"/>
    <mergeCell ref="AR70:AR71"/>
    <mergeCell ref="BA74:BA75"/>
    <mergeCell ref="BA66:BA67"/>
    <mergeCell ref="BA70:BA71"/>
    <mergeCell ref="AR72:AR73"/>
    <mergeCell ref="AV70:AY71"/>
    <mergeCell ref="AS70:AU71"/>
    <mergeCell ref="AR74:AR75"/>
    <mergeCell ref="AS68:AU69"/>
    <mergeCell ref="AV68:AY69"/>
    <mergeCell ref="AJ66:AL68"/>
    <mergeCell ref="BB74:BD75"/>
    <mergeCell ref="AM70:AM72"/>
    <mergeCell ref="C72:E73"/>
    <mergeCell ref="AS72:AU73"/>
    <mergeCell ref="AV72:AY73"/>
    <mergeCell ref="BB72:BD73"/>
    <mergeCell ref="AJ70:AL72"/>
    <mergeCell ref="AR66:AR67"/>
    <mergeCell ref="AR68:AR69"/>
    <mergeCell ref="CR76:CT77"/>
    <mergeCell ref="CU76:CX77"/>
    <mergeCell ref="CR70:CT71"/>
    <mergeCell ref="CU70:CX71"/>
    <mergeCell ref="CR72:CT73"/>
    <mergeCell ref="CU72:CX73"/>
    <mergeCell ref="CR74:CT75"/>
    <mergeCell ref="CU74:CX75"/>
    <mergeCell ref="BB68:BD69"/>
    <mergeCell ref="CE66:CH68"/>
    <mergeCell ref="BE68:BI68"/>
    <mergeCell ref="BK68:BM69"/>
    <mergeCell ref="BN68:BR68"/>
    <mergeCell ref="BK66:BM67"/>
    <mergeCell ref="CS64:CX65"/>
    <mergeCell ref="CU66:CX67"/>
    <mergeCell ref="CU68:CX69"/>
    <mergeCell ref="AS66:AU67"/>
    <mergeCell ref="AV66:AY67"/>
    <mergeCell ref="BB66:BD67"/>
    <mergeCell ref="BS66:BZ69"/>
    <mergeCell ref="BN66:BR67"/>
    <mergeCell ref="CR68:CT69"/>
    <mergeCell ref="CR66:CT67"/>
    <mergeCell ref="CS62:CX63"/>
    <mergeCell ref="T64:AA65"/>
    <mergeCell ref="AB64:AI65"/>
    <mergeCell ref="AJ64:AQ65"/>
    <mergeCell ref="AR64:AS65"/>
    <mergeCell ref="AT64:AY65"/>
    <mergeCell ref="BS64:BZ65"/>
    <mergeCell ref="CA64:CH65"/>
    <mergeCell ref="CI64:CP65"/>
    <mergeCell ref="CQ64:CR65"/>
    <mergeCell ref="T62:AA63"/>
    <mergeCell ref="AB62:AI63"/>
    <mergeCell ref="AJ62:AQ63"/>
    <mergeCell ref="AT62:AY63"/>
    <mergeCell ref="AR62:AR63"/>
    <mergeCell ref="CD56:CD58"/>
    <mergeCell ref="CQ56:CQ57"/>
    <mergeCell ref="CU56:CX57"/>
    <mergeCell ref="C58:E59"/>
    <mergeCell ref="AS58:AU59"/>
    <mergeCell ref="AV58:AY59"/>
    <mergeCell ref="BB58:BD59"/>
    <mergeCell ref="CR58:CT59"/>
    <mergeCell ref="CU58:CX59"/>
    <mergeCell ref="BB56:BD57"/>
    <mergeCell ref="CE56:CH58"/>
    <mergeCell ref="CI56:CP59"/>
    <mergeCell ref="CR56:CT57"/>
    <mergeCell ref="CQ58:CQ59"/>
    <mergeCell ref="BW56:BZ58"/>
    <mergeCell ref="CQ54:CQ55"/>
    <mergeCell ref="X56:AA58"/>
    <mergeCell ref="AB56:AD58"/>
    <mergeCell ref="AF56:AI58"/>
    <mergeCell ref="AJ56:AQ59"/>
    <mergeCell ref="AS56:AU57"/>
    <mergeCell ref="AV56:AY57"/>
    <mergeCell ref="BV56:BV58"/>
    <mergeCell ref="CA56:CC58"/>
    <mergeCell ref="C54:E55"/>
    <mergeCell ref="AS54:AU55"/>
    <mergeCell ref="AV54:AY55"/>
    <mergeCell ref="BB54:BD55"/>
    <mergeCell ref="O54:S54"/>
    <mergeCell ref="X52:AA54"/>
    <mergeCell ref="AB52:AI55"/>
    <mergeCell ref="AJ52:AL54"/>
    <mergeCell ref="AN52:AQ54"/>
    <mergeCell ref="C52:E53"/>
    <mergeCell ref="CR52:CT53"/>
    <mergeCell ref="CU52:CX53"/>
    <mergeCell ref="CR54:CT55"/>
    <mergeCell ref="CU54:CX55"/>
    <mergeCell ref="CS46:CX47"/>
    <mergeCell ref="CE48:CH50"/>
    <mergeCell ref="CI48:CK50"/>
    <mergeCell ref="CM48:CP50"/>
    <mergeCell ref="CR48:CT49"/>
    <mergeCell ref="CU48:CX49"/>
    <mergeCell ref="CR50:CT51"/>
    <mergeCell ref="CU50:CX51"/>
    <mergeCell ref="CQ48:CQ49"/>
    <mergeCell ref="CL48:CL50"/>
    <mergeCell ref="CA44:CH45"/>
    <mergeCell ref="CS44:CX45"/>
    <mergeCell ref="T46:AA47"/>
    <mergeCell ref="AB46:AI47"/>
    <mergeCell ref="AJ46:AQ47"/>
    <mergeCell ref="AR46:AS47"/>
    <mergeCell ref="AT46:AY47"/>
    <mergeCell ref="BS46:BZ47"/>
    <mergeCell ref="CA46:CH47"/>
    <mergeCell ref="CQ46:CR47"/>
    <mergeCell ref="CI38:CP41"/>
    <mergeCell ref="CR38:CT39"/>
    <mergeCell ref="CU38:CX39"/>
    <mergeCell ref="CR40:CT41"/>
    <mergeCell ref="CU40:CX41"/>
    <mergeCell ref="CR34:CT35"/>
    <mergeCell ref="CU34:CX35"/>
    <mergeCell ref="C36:E37"/>
    <mergeCell ref="AS36:AU37"/>
    <mergeCell ref="AV36:AY37"/>
    <mergeCell ref="BB36:BD37"/>
    <mergeCell ref="CR36:CT37"/>
    <mergeCell ref="CU36:CX37"/>
    <mergeCell ref="BB34:BD35"/>
    <mergeCell ref="BE34:BI35"/>
    <mergeCell ref="CS28:CX29"/>
    <mergeCell ref="CU30:CX31"/>
    <mergeCell ref="CQ30:CQ31"/>
    <mergeCell ref="CM30:CP32"/>
    <mergeCell ref="CR30:CT31"/>
    <mergeCell ref="CR32:CT33"/>
    <mergeCell ref="CU32:CX33"/>
    <mergeCell ref="CQ32:CQ33"/>
    <mergeCell ref="CI28:CP29"/>
    <mergeCell ref="CQ28:CR29"/>
    <mergeCell ref="CE30:CH32"/>
    <mergeCell ref="CI30:CK32"/>
    <mergeCell ref="W20:W22"/>
    <mergeCell ref="AE20:AE22"/>
    <mergeCell ref="CI20:CP23"/>
    <mergeCell ref="BK22:BM23"/>
    <mergeCell ref="CL30:CL32"/>
    <mergeCell ref="CD20:CD22"/>
    <mergeCell ref="CD30:CD32"/>
    <mergeCell ref="CE20:CH22"/>
    <mergeCell ref="CS26:CX27"/>
    <mergeCell ref="T28:AA29"/>
    <mergeCell ref="AB28:AI29"/>
    <mergeCell ref="AJ28:AQ29"/>
    <mergeCell ref="AR28:AS29"/>
    <mergeCell ref="AT28:AY29"/>
    <mergeCell ref="BS28:BZ29"/>
    <mergeCell ref="CA28:CH29"/>
    <mergeCell ref="AJ26:AQ27"/>
    <mergeCell ref="AR26:AR27"/>
    <mergeCell ref="BS20:BU22"/>
    <mergeCell ref="BW20:BZ22"/>
    <mergeCell ref="CA20:CC22"/>
    <mergeCell ref="C22:E23"/>
    <mergeCell ref="AS22:AU23"/>
    <mergeCell ref="AV22:AY23"/>
    <mergeCell ref="BB22:BD23"/>
    <mergeCell ref="AF20:AI22"/>
    <mergeCell ref="AJ20:AQ23"/>
    <mergeCell ref="AS20:AU21"/>
    <mergeCell ref="CR20:CT21"/>
    <mergeCell ref="CU20:CX21"/>
    <mergeCell ref="CR22:CT23"/>
    <mergeCell ref="CU22:CX23"/>
    <mergeCell ref="CM16:CP18"/>
    <mergeCell ref="CQ18:CQ19"/>
    <mergeCell ref="BV16:BV18"/>
    <mergeCell ref="BK18:BM19"/>
    <mergeCell ref="BB18:BD19"/>
    <mergeCell ref="AJ16:AL18"/>
    <mergeCell ref="AN16:AQ18"/>
    <mergeCell ref="AS16:AU17"/>
    <mergeCell ref="AV16:AY17"/>
    <mergeCell ref="AR18:AR19"/>
    <mergeCell ref="F14:J14"/>
    <mergeCell ref="O14:S14"/>
    <mergeCell ref="C16:E17"/>
    <mergeCell ref="C18:E19"/>
    <mergeCell ref="F18:J18"/>
    <mergeCell ref="L14:N15"/>
    <mergeCell ref="F16:J17"/>
    <mergeCell ref="L16:N17"/>
    <mergeCell ref="O16:S17"/>
    <mergeCell ref="K16:K17"/>
    <mergeCell ref="BJ16:BJ17"/>
    <mergeCell ref="CL16:CL18"/>
    <mergeCell ref="BK14:BM15"/>
    <mergeCell ref="BN18:BR18"/>
    <mergeCell ref="CU16:CX17"/>
    <mergeCell ref="CR18:CT19"/>
    <mergeCell ref="BK16:BM17"/>
    <mergeCell ref="BN16:BR17"/>
    <mergeCell ref="CU18:CX19"/>
    <mergeCell ref="BS16:BU18"/>
    <mergeCell ref="BW16:BZ18"/>
    <mergeCell ref="CA16:CH19"/>
    <mergeCell ref="CI16:CK18"/>
    <mergeCell ref="CR16:CT17"/>
    <mergeCell ref="AT10:AY11"/>
    <mergeCell ref="BS10:BZ11"/>
    <mergeCell ref="CA10:CH11"/>
    <mergeCell ref="CI10:CP11"/>
    <mergeCell ref="T10:AA11"/>
    <mergeCell ref="AB10:AI11"/>
    <mergeCell ref="AJ10:AQ11"/>
    <mergeCell ref="AR10:AS11"/>
    <mergeCell ref="BS8:BZ9"/>
    <mergeCell ref="CA8:CH9"/>
    <mergeCell ref="CI8:CP9"/>
    <mergeCell ref="CI12:CK14"/>
    <mergeCell ref="CD12:CD14"/>
    <mergeCell ref="BS12:BZ15"/>
    <mergeCell ref="CA12:CC14"/>
    <mergeCell ref="CS8:CX9"/>
    <mergeCell ref="CQ10:CR11"/>
    <mergeCell ref="CS10:CX11"/>
    <mergeCell ref="CE12:CH14"/>
    <mergeCell ref="CR12:CT13"/>
    <mergeCell ref="CU12:CX13"/>
    <mergeCell ref="CR14:CT15"/>
    <mergeCell ref="CU14:CX15"/>
    <mergeCell ref="CM12:CP14"/>
    <mergeCell ref="CL12:CL14"/>
    <mergeCell ref="AM12:AM14"/>
    <mergeCell ref="K12:K13"/>
    <mergeCell ref="C6:AY7"/>
    <mergeCell ref="C1:CO3"/>
    <mergeCell ref="C8:S11"/>
    <mergeCell ref="T8:AA9"/>
    <mergeCell ref="AB8:AI9"/>
    <mergeCell ref="AJ8:AQ9"/>
    <mergeCell ref="AT8:AY9"/>
    <mergeCell ref="BB8:BR11"/>
    <mergeCell ref="C12:E13"/>
    <mergeCell ref="F12:J13"/>
    <mergeCell ref="L12:N13"/>
    <mergeCell ref="AJ12:AL14"/>
    <mergeCell ref="AF12:AI14"/>
    <mergeCell ref="AE12:AE14"/>
    <mergeCell ref="O12:S13"/>
    <mergeCell ref="T12:AA15"/>
    <mergeCell ref="AB12:AD14"/>
    <mergeCell ref="C14:E15"/>
    <mergeCell ref="T26:AA27"/>
    <mergeCell ref="F22:J22"/>
    <mergeCell ref="O18:S18"/>
    <mergeCell ref="L22:N23"/>
    <mergeCell ref="X20:AA22"/>
    <mergeCell ref="K20:K21"/>
    <mergeCell ref="F20:J21"/>
    <mergeCell ref="L20:N21"/>
    <mergeCell ref="L18:N19"/>
    <mergeCell ref="T16:V18"/>
    <mergeCell ref="C30:E31"/>
    <mergeCell ref="F30:J31"/>
    <mergeCell ref="C26:S29"/>
    <mergeCell ref="C32:E33"/>
    <mergeCell ref="L32:N33"/>
    <mergeCell ref="L30:N31"/>
    <mergeCell ref="O30:S31"/>
    <mergeCell ref="F32:J32"/>
    <mergeCell ref="K30:K31"/>
    <mergeCell ref="O32:S32"/>
    <mergeCell ref="BN20:BR21"/>
    <mergeCell ref="T20:V22"/>
    <mergeCell ref="BN22:BR22"/>
    <mergeCell ref="BK20:BM21"/>
    <mergeCell ref="AB20:AD22"/>
    <mergeCell ref="BA20:BA21"/>
    <mergeCell ref="AM48:AM50"/>
    <mergeCell ref="C34:E35"/>
    <mergeCell ref="F34:J35"/>
    <mergeCell ref="L34:N35"/>
    <mergeCell ref="O34:S35"/>
    <mergeCell ref="T44:AA45"/>
    <mergeCell ref="AB44:AI45"/>
    <mergeCell ref="AJ44:AQ45"/>
    <mergeCell ref="T48:AA51"/>
    <mergeCell ref="AB48:AD50"/>
    <mergeCell ref="AF48:AI50"/>
    <mergeCell ref="C50:E51"/>
    <mergeCell ref="L50:N51"/>
    <mergeCell ref="AJ74:AQ77"/>
    <mergeCell ref="O66:S67"/>
    <mergeCell ref="C70:E71"/>
    <mergeCell ref="F70:J71"/>
    <mergeCell ref="L70:N71"/>
    <mergeCell ref="O70:S71"/>
    <mergeCell ref="O68:S68"/>
    <mergeCell ref="C20:E21"/>
    <mergeCell ref="C66:E67"/>
    <mergeCell ref="F66:J67"/>
    <mergeCell ref="L66:N67"/>
    <mergeCell ref="F56:J57"/>
    <mergeCell ref="L56:N57"/>
    <mergeCell ref="L58:N59"/>
    <mergeCell ref="F58:J58"/>
    <mergeCell ref="F52:J53"/>
    <mergeCell ref="C44:S47"/>
    <mergeCell ref="AQ150:AT152"/>
    <mergeCell ref="C74:E75"/>
    <mergeCell ref="F74:J75"/>
    <mergeCell ref="O74:S75"/>
    <mergeCell ref="T74:V76"/>
    <mergeCell ref="C76:E77"/>
    <mergeCell ref="L74:N75"/>
    <mergeCell ref="AB74:AD76"/>
    <mergeCell ref="L84:N85"/>
    <mergeCell ref="L88:N89"/>
    <mergeCell ref="AS76:AU77"/>
    <mergeCell ref="AF74:AI76"/>
    <mergeCell ref="BF117:BL119"/>
    <mergeCell ref="AS104:AU105"/>
    <mergeCell ref="AV104:AY105"/>
    <mergeCell ref="AS106:AU107"/>
    <mergeCell ref="BF113:BL115"/>
    <mergeCell ref="AS112:AU113"/>
    <mergeCell ref="AV106:AY107"/>
    <mergeCell ref="BF109:BL111"/>
    <mergeCell ref="X88:AA90"/>
    <mergeCell ref="T92:V94"/>
    <mergeCell ref="X92:AA94"/>
    <mergeCell ref="BF105:BL107"/>
    <mergeCell ref="BF102:BL104"/>
    <mergeCell ref="AJ106:AL108"/>
    <mergeCell ref="AR108:AR109"/>
    <mergeCell ref="AR106:AR107"/>
    <mergeCell ref="AE102:AE104"/>
    <mergeCell ref="AF102:AI104"/>
    <mergeCell ref="AV108:AY109"/>
    <mergeCell ref="L108:N109"/>
    <mergeCell ref="C98:S101"/>
    <mergeCell ref="C104:E105"/>
    <mergeCell ref="L104:N105"/>
    <mergeCell ref="F108:J108"/>
    <mergeCell ref="O108:S108"/>
    <mergeCell ref="AS108:AU109"/>
    <mergeCell ref="C102:E103"/>
    <mergeCell ref="L102:N103"/>
    <mergeCell ref="C110:E111"/>
    <mergeCell ref="C108:E109"/>
    <mergeCell ref="W92:W94"/>
    <mergeCell ref="F110:J111"/>
    <mergeCell ref="C96:AP97"/>
    <mergeCell ref="T100:AA101"/>
    <mergeCell ref="AJ100:AQ101"/>
    <mergeCell ref="AE92:AE94"/>
    <mergeCell ref="C94:E95"/>
    <mergeCell ref="L94:N95"/>
    <mergeCell ref="AB100:AI101"/>
    <mergeCell ref="AJ102:AL104"/>
    <mergeCell ref="AB106:AI109"/>
    <mergeCell ref="AR98:AR99"/>
    <mergeCell ref="AR104:AR105"/>
    <mergeCell ref="AN106:AQ108"/>
    <mergeCell ref="O110:S111"/>
    <mergeCell ref="L110:N111"/>
    <mergeCell ref="AE110:AE112"/>
    <mergeCell ref="O106:S107"/>
    <mergeCell ref="L106:N107"/>
    <mergeCell ref="AB92:AD94"/>
    <mergeCell ref="AR76:AR77"/>
    <mergeCell ref="AR80:AR81"/>
    <mergeCell ref="AM84:AM86"/>
    <mergeCell ref="AJ88:AL90"/>
    <mergeCell ref="AN88:AQ90"/>
    <mergeCell ref="AF92:AI94"/>
    <mergeCell ref="AJ92:AQ95"/>
    <mergeCell ref="AM88:AM90"/>
    <mergeCell ref="AB80:AI81"/>
    <mergeCell ref="K110:K111"/>
    <mergeCell ref="F106:J107"/>
    <mergeCell ref="K106:K107"/>
    <mergeCell ref="W110:W112"/>
    <mergeCell ref="F112:J112"/>
    <mergeCell ref="O112:S112"/>
    <mergeCell ref="T106:V108"/>
    <mergeCell ref="L112:N113"/>
    <mergeCell ref="AV92:AY93"/>
    <mergeCell ref="AR92:AR93"/>
    <mergeCell ref="AR94:AR95"/>
    <mergeCell ref="AT100:AY101"/>
    <mergeCell ref="AR100:AS101"/>
    <mergeCell ref="AT98:AY99"/>
    <mergeCell ref="AV94:AY95"/>
    <mergeCell ref="AS94:AU95"/>
    <mergeCell ref="AS92:AU93"/>
    <mergeCell ref="AR58:AR59"/>
    <mergeCell ref="W52:W54"/>
    <mergeCell ref="W56:W58"/>
    <mergeCell ref="BA92:BA93"/>
    <mergeCell ref="AT80:AY81"/>
    <mergeCell ref="AS74:AU75"/>
    <mergeCell ref="AV74:AY75"/>
    <mergeCell ref="AR82:AS83"/>
    <mergeCell ref="AT82:AY83"/>
    <mergeCell ref="AV76:AY77"/>
    <mergeCell ref="T30:AA33"/>
    <mergeCell ref="AB30:AD32"/>
    <mergeCell ref="AE30:AE32"/>
    <mergeCell ref="BB38:BD39"/>
    <mergeCell ref="BB32:BD33"/>
    <mergeCell ref="BB30:BD31"/>
    <mergeCell ref="AV30:AY31"/>
    <mergeCell ref="AF30:AI32"/>
    <mergeCell ref="AR32:AR33"/>
    <mergeCell ref="AF38:AI40"/>
    <mergeCell ref="BK32:BM33"/>
    <mergeCell ref="BE38:BI39"/>
    <mergeCell ref="BE32:BI32"/>
    <mergeCell ref="BE30:BI31"/>
    <mergeCell ref="BK30:BM31"/>
    <mergeCell ref="BK36:BM37"/>
    <mergeCell ref="BK38:BM39"/>
    <mergeCell ref="BK34:BM35"/>
    <mergeCell ref="CQ72:CQ73"/>
    <mergeCell ref="CQ74:CQ75"/>
    <mergeCell ref="CQ76:CQ77"/>
    <mergeCell ref="CQ68:CQ69"/>
    <mergeCell ref="CQ62:CQ63"/>
    <mergeCell ref="CQ66:CQ67"/>
    <mergeCell ref="CQ70:CQ71"/>
    <mergeCell ref="CQ50:CQ51"/>
    <mergeCell ref="CQ52:CQ53"/>
    <mergeCell ref="CQ8:CQ9"/>
    <mergeCell ref="CQ12:CQ13"/>
    <mergeCell ref="CQ14:CQ15"/>
    <mergeCell ref="CQ16:CQ17"/>
    <mergeCell ref="CQ20:CQ21"/>
    <mergeCell ref="CQ22:CQ23"/>
    <mergeCell ref="CQ26:CQ27"/>
    <mergeCell ref="CM70:CP72"/>
    <mergeCell ref="CI44:CP45"/>
    <mergeCell ref="CQ34:CQ35"/>
    <mergeCell ref="CQ36:CQ37"/>
    <mergeCell ref="CQ38:CQ39"/>
    <mergeCell ref="CQ40:CQ41"/>
    <mergeCell ref="CQ44:CQ45"/>
    <mergeCell ref="CL52:CL54"/>
    <mergeCell ref="CI46:CP47"/>
    <mergeCell ref="CI52:CK54"/>
    <mergeCell ref="CM52:CP54"/>
    <mergeCell ref="BE74:BI75"/>
    <mergeCell ref="BJ74:BJ75"/>
    <mergeCell ref="BM117:BR119"/>
    <mergeCell ref="CQ120:CT122"/>
    <mergeCell ref="BB78:CX79"/>
    <mergeCell ref="BE76:BI76"/>
    <mergeCell ref="BB80:BR83"/>
    <mergeCell ref="BS80:BZ81"/>
    <mergeCell ref="CA80:CH81"/>
    <mergeCell ref="CI80:CP81"/>
    <mergeCell ref="CL70:CL72"/>
    <mergeCell ref="BK54:BM55"/>
    <mergeCell ref="BK58:BM59"/>
    <mergeCell ref="CA52:CH55"/>
    <mergeCell ref="BK52:BM53"/>
    <mergeCell ref="BS52:BU54"/>
    <mergeCell ref="BN56:BR57"/>
    <mergeCell ref="BS56:BU58"/>
    <mergeCell ref="BN54:BR54"/>
    <mergeCell ref="BW52:BZ54"/>
    <mergeCell ref="BS62:BZ63"/>
    <mergeCell ref="CA62:CH63"/>
    <mergeCell ref="CI62:CP63"/>
    <mergeCell ref="CL66:CL68"/>
    <mergeCell ref="CD66:CD68"/>
    <mergeCell ref="CA66:CC68"/>
    <mergeCell ref="CI66:CK68"/>
    <mergeCell ref="CM66:CP68"/>
    <mergeCell ref="CD48:CD50"/>
    <mergeCell ref="CA48:CC50"/>
    <mergeCell ref="BJ48:BJ49"/>
    <mergeCell ref="BJ52:BJ53"/>
    <mergeCell ref="BK50:BM51"/>
    <mergeCell ref="BS48:BZ51"/>
    <mergeCell ref="BN48:BR49"/>
    <mergeCell ref="BN52:BR53"/>
    <mergeCell ref="BN32:BR32"/>
    <mergeCell ref="BS30:BZ33"/>
    <mergeCell ref="BN30:BR31"/>
    <mergeCell ref="BV52:BV54"/>
    <mergeCell ref="BW34:BZ36"/>
    <mergeCell ref="BN36:BR36"/>
    <mergeCell ref="BS34:BU36"/>
    <mergeCell ref="BN38:BR39"/>
    <mergeCell ref="BS38:BU40"/>
    <mergeCell ref="BW38:BZ40"/>
    <mergeCell ref="BN34:BR35"/>
    <mergeCell ref="BE40:BI40"/>
    <mergeCell ref="CD38:CD40"/>
    <mergeCell ref="BJ34:BJ35"/>
    <mergeCell ref="CA34:CH37"/>
    <mergeCell ref="CA38:CC40"/>
    <mergeCell ref="BK40:BM41"/>
    <mergeCell ref="CE38:CH40"/>
    <mergeCell ref="BJ38:BJ39"/>
    <mergeCell ref="BN40:BR40"/>
    <mergeCell ref="BV20:BV22"/>
    <mergeCell ref="BV34:BV36"/>
    <mergeCell ref="BV38:BV40"/>
    <mergeCell ref="CI26:CP27"/>
    <mergeCell ref="CA26:CH27"/>
    <mergeCell ref="CA30:CC32"/>
    <mergeCell ref="CM34:CP36"/>
    <mergeCell ref="CL34:CL36"/>
    <mergeCell ref="CI34:CK36"/>
    <mergeCell ref="BS26:BZ27"/>
    <mergeCell ref="BS44:BZ45"/>
    <mergeCell ref="BB44:BR47"/>
    <mergeCell ref="BB40:BD41"/>
    <mergeCell ref="BK48:BM49"/>
    <mergeCell ref="AV32:AY33"/>
    <mergeCell ref="BE48:BI49"/>
    <mergeCell ref="AV52:AY53"/>
    <mergeCell ref="BB48:BD49"/>
    <mergeCell ref="AV40:AY41"/>
    <mergeCell ref="BE36:BI36"/>
    <mergeCell ref="AV34:AY35"/>
    <mergeCell ref="BA34:BA35"/>
    <mergeCell ref="AV48:AY49"/>
    <mergeCell ref="AT44:AY45"/>
    <mergeCell ref="BB62:BR65"/>
    <mergeCell ref="BB50:BD51"/>
    <mergeCell ref="BE54:BI54"/>
    <mergeCell ref="BE72:BI72"/>
    <mergeCell ref="BE56:BI57"/>
    <mergeCell ref="BJ70:BJ71"/>
    <mergeCell ref="BE66:BI67"/>
    <mergeCell ref="BJ66:BJ67"/>
    <mergeCell ref="BN58:BR58"/>
    <mergeCell ref="BN50:BR50"/>
    <mergeCell ref="AR38:AR39"/>
    <mergeCell ref="AS40:AU41"/>
    <mergeCell ref="BA38:BA39"/>
    <mergeCell ref="BK56:BM57"/>
    <mergeCell ref="BJ56:BJ57"/>
    <mergeCell ref="AR56:AR57"/>
    <mergeCell ref="AS48:AU49"/>
    <mergeCell ref="AR44:AR45"/>
    <mergeCell ref="BE50:BI50"/>
    <mergeCell ref="BE52:BI53"/>
    <mergeCell ref="AR40:AR41"/>
    <mergeCell ref="BA30:BA31"/>
    <mergeCell ref="AR34:AR35"/>
    <mergeCell ref="AR36:AR37"/>
    <mergeCell ref="AS34:AU35"/>
    <mergeCell ref="AV38:AY39"/>
    <mergeCell ref="AS38:AU39"/>
    <mergeCell ref="AS30:AU31"/>
    <mergeCell ref="AS32:AU33"/>
    <mergeCell ref="AR30:AR31"/>
    <mergeCell ref="AR8:AR9"/>
    <mergeCell ref="AR12:AR13"/>
    <mergeCell ref="AR14:AR15"/>
    <mergeCell ref="AR16:AR17"/>
    <mergeCell ref="AM30:AM32"/>
    <mergeCell ref="AM34:AM36"/>
    <mergeCell ref="AJ38:AQ41"/>
    <mergeCell ref="AB34:AI37"/>
    <mergeCell ref="AE38:AE40"/>
    <mergeCell ref="AN34:AQ36"/>
    <mergeCell ref="AJ34:AL36"/>
    <mergeCell ref="AN30:AQ32"/>
    <mergeCell ref="AB70:AI73"/>
    <mergeCell ref="AN70:AQ72"/>
    <mergeCell ref="AJ30:AL32"/>
    <mergeCell ref="K88:K89"/>
    <mergeCell ref="O86:S86"/>
    <mergeCell ref="W88:W90"/>
    <mergeCell ref="AB88:AI91"/>
    <mergeCell ref="T84:AA87"/>
    <mergeCell ref="AB84:AD86"/>
    <mergeCell ref="AE84:AE86"/>
    <mergeCell ref="F54:J54"/>
    <mergeCell ref="O48:S49"/>
    <mergeCell ref="F50:J50"/>
    <mergeCell ref="O50:S50"/>
    <mergeCell ref="L52:N53"/>
    <mergeCell ref="O52:S53"/>
    <mergeCell ref="K52:K53"/>
    <mergeCell ref="C48:E49"/>
    <mergeCell ref="F48:J49"/>
    <mergeCell ref="X70:AA72"/>
    <mergeCell ref="B106:B107"/>
    <mergeCell ref="T80:AA81"/>
    <mergeCell ref="B88:B89"/>
    <mergeCell ref="B92:B93"/>
    <mergeCell ref="F86:J86"/>
    <mergeCell ref="C84:E85"/>
    <mergeCell ref="C88:E89"/>
    <mergeCell ref="C106:E107"/>
    <mergeCell ref="C86:E87"/>
    <mergeCell ref="B110:B111"/>
    <mergeCell ref="K56:K57"/>
    <mergeCell ref="K66:K67"/>
    <mergeCell ref="K70:K71"/>
    <mergeCell ref="K74:K75"/>
    <mergeCell ref="C62:S65"/>
    <mergeCell ref="F90:J90"/>
    <mergeCell ref="K92:K93"/>
    <mergeCell ref="AJ80:AQ81"/>
    <mergeCell ref="T82:AA83"/>
    <mergeCell ref="AB82:AI83"/>
    <mergeCell ref="AJ82:AQ83"/>
    <mergeCell ref="F88:J89"/>
    <mergeCell ref="C90:E91"/>
    <mergeCell ref="B56:B57"/>
    <mergeCell ref="B66:B67"/>
    <mergeCell ref="B70:B71"/>
    <mergeCell ref="B74:B75"/>
    <mergeCell ref="C80:S83"/>
    <mergeCell ref="B84:B85"/>
    <mergeCell ref="C68:E69"/>
    <mergeCell ref="L68:N69"/>
    <mergeCell ref="B12:B13"/>
    <mergeCell ref="B16:B17"/>
    <mergeCell ref="B20:B21"/>
    <mergeCell ref="B30:B31"/>
    <mergeCell ref="B34:B35"/>
    <mergeCell ref="B38:B39"/>
    <mergeCell ref="B48:B49"/>
    <mergeCell ref="B102:B103"/>
    <mergeCell ref="B52:B53"/>
    <mergeCell ref="AR88:AR89"/>
    <mergeCell ref="AR90:AR91"/>
    <mergeCell ref="AS88:AU89"/>
    <mergeCell ref="AV88:AY89"/>
    <mergeCell ref="AS90:AU91"/>
    <mergeCell ref="AV90:AY91"/>
    <mergeCell ref="BA88:BA89"/>
    <mergeCell ref="O20:S21"/>
    <mergeCell ref="O22:S22"/>
    <mergeCell ref="C56:E57"/>
    <mergeCell ref="C42:AY43"/>
    <mergeCell ref="C60:AY61"/>
    <mergeCell ref="T70:V72"/>
    <mergeCell ref="F76:J76"/>
    <mergeCell ref="F68:J68"/>
    <mergeCell ref="C78:AP79"/>
    <mergeCell ref="AS86:AU87"/>
    <mergeCell ref="AV86:AY87"/>
    <mergeCell ref="AR84:AR85"/>
    <mergeCell ref="BA84:BA85"/>
    <mergeCell ref="AR86:AR87"/>
    <mergeCell ref="BB76:BD77"/>
    <mergeCell ref="F72:J72"/>
    <mergeCell ref="O72:S72"/>
    <mergeCell ref="W70:W72"/>
    <mergeCell ref="W74:W76"/>
    <mergeCell ref="O76:S76"/>
    <mergeCell ref="L76:N77"/>
    <mergeCell ref="AE74:AE76"/>
    <mergeCell ref="X74:AA76"/>
    <mergeCell ref="L72:N73"/>
    <mergeCell ref="T66:AA69"/>
    <mergeCell ref="AB66:AD68"/>
    <mergeCell ref="O58:S58"/>
    <mergeCell ref="BE58:BI58"/>
    <mergeCell ref="AF66:AI68"/>
    <mergeCell ref="AN66:AQ68"/>
    <mergeCell ref="AE56:AE58"/>
    <mergeCell ref="AE66:AE68"/>
    <mergeCell ref="AM66:AM68"/>
    <mergeCell ref="BA56:BA57"/>
    <mergeCell ref="O56:S57"/>
    <mergeCell ref="AN48:AQ50"/>
    <mergeCell ref="BA48:BA49"/>
    <mergeCell ref="BA52:BA53"/>
    <mergeCell ref="AR50:AR51"/>
    <mergeCell ref="AR48:AR49"/>
    <mergeCell ref="AR52:AR53"/>
    <mergeCell ref="AS52:AU53"/>
    <mergeCell ref="T56:V58"/>
    <mergeCell ref="AM52:AM54"/>
    <mergeCell ref="AS50:AU51"/>
    <mergeCell ref="AV50:AY51"/>
    <mergeCell ref="BB52:BD53"/>
    <mergeCell ref="K48:K49"/>
    <mergeCell ref="AE48:AE50"/>
    <mergeCell ref="AJ48:AL50"/>
    <mergeCell ref="T52:V54"/>
    <mergeCell ref="AR54:AR55"/>
    <mergeCell ref="L54:N55"/>
    <mergeCell ref="L48:N49"/>
    <mergeCell ref="W38:W40"/>
    <mergeCell ref="C38:E39"/>
    <mergeCell ref="F38:J39"/>
    <mergeCell ref="L38:N39"/>
    <mergeCell ref="L40:N41"/>
    <mergeCell ref="O38:S39"/>
    <mergeCell ref="C40:E41"/>
    <mergeCell ref="T38:V40"/>
    <mergeCell ref="F40:J40"/>
    <mergeCell ref="O40:S40"/>
    <mergeCell ref="X38:AA40"/>
    <mergeCell ref="AB38:AD40"/>
    <mergeCell ref="K38:K39"/>
    <mergeCell ref="F36:J36"/>
    <mergeCell ref="O36:S36"/>
    <mergeCell ref="T34:V36"/>
    <mergeCell ref="K34:K35"/>
    <mergeCell ref="W34:W36"/>
    <mergeCell ref="X34:AA36"/>
    <mergeCell ref="L36:N37"/>
    <mergeCell ref="X16:AA18"/>
    <mergeCell ref="W16:W18"/>
    <mergeCell ref="BB16:BD17"/>
    <mergeCell ref="BE16:BI17"/>
    <mergeCell ref="AB16:AI19"/>
    <mergeCell ref="BE18:BI18"/>
    <mergeCell ref="AM16:AM18"/>
    <mergeCell ref="BA16:BA17"/>
    <mergeCell ref="AS18:AU19"/>
    <mergeCell ref="AV18:AY19"/>
    <mergeCell ref="AT26:AY27"/>
    <mergeCell ref="BB26:BR29"/>
    <mergeCell ref="AV20:AY21"/>
    <mergeCell ref="BB20:BD21"/>
    <mergeCell ref="BE20:BI21"/>
    <mergeCell ref="BE22:BI22"/>
    <mergeCell ref="C24:AY25"/>
    <mergeCell ref="AR20:AR21"/>
    <mergeCell ref="AR22:AR23"/>
    <mergeCell ref="AB26:AI27"/>
    <mergeCell ref="AN12:AQ14"/>
    <mergeCell ref="AS12:AU13"/>
    <mergeCell ref="AV12:AY13"/>
    <mergeCell ref="BE14:BI14"/>
    <mergeCell ref="BA12:BA13"/>
    <mergeCell ref="BB14:BD15"/>
    <mergeCell ref="BB12:BD13"/>
    <mergeCell ref="BE12:BI13"/>
    <mergeCell ref="AS14:AU15"/>
    <mergeCell ref="AV14:AY15"/>
    <mergeCell ref="CQ82:CU82"/>
    <mergeCell ref="CV82:CW83"/>
    <mergeCell ref="CX82:DC83"/>
    <mergeCell ref="BB84:BD85"/>
    <mergeCell ref="BE84:BI85"/>
    <mergeCell ref="BJ84:BJ85"/>
    <mergeCell ref="BK84:BM85"/>
    <mergeCell ref="BS84:BZ87"/>
    <mergeCell ref="CA84:CC86"/>
    <mergeCell ref="CD84:CD86"/>
    <mergeCell ref="CE84:CH86"/>
    <mergeCell ref="CV84:CV85"/>
    <mergeCell ref="CW84:CY85"/>
    <mergeCell ref="CI84:CK86"/>
    <mergeCell ref="CL84:CL86"/>
    <mergeCell ref="CM84:CP86"/>
    <mergeCell ref="CQ84:CQ86"/>
    <mergeCell ref="CZ84:DC85"/>
    <mergeCell ref="BB86:BD87"/>
    <mergeCell ref="BE86:BI86"/>
    <mergeCell ref="BK86:BM87"/>
    <mergeCell ref="BN86:BR86"/>
    <mergeCell ref="CV86:CV87"/>
    <mergeCell ref="CW86:CY87"/>
    <mergeCell ref="CZ86:DC87"/>
    <mergeCell ref="CR84:CR86"/>
    <mergeCell ref="CS84:CU86"/>
    <mergeCell ref="BB88:BD89"/>
    <mergeCell ref="BE88:BI89"/>
    <mergeCell ref="BJ88:BJ89"/>
    <mergeCell ref="BK88:BM89"/>
    <mergeCell ref="BN88:BR89"/>
    <mergeCell ref="BS88:BU90"/>
    <mergeCell ref="BV88:BV90"/>
    <mergeCell ref="BW88:BZ90"/>
    <mergeCell ref="CR88:CR90"/>
    <mergeCell ref="CS88:CU90"/>
    <mergeCell ref="CV88:CV89"/>
    <mergeCell ref="CA88:CH91"/>
    <mergeCell ref="CI88:CK90"/>
    <mergeCell ref="CL88:CL90"/>
    <mergeCell ref="CM88:CP90"/>
    <mergeCell ref="CW88:CY89"/>
    <mergeCell ref="CZ88:DC89"/>
    <mergeCell ref="BB90:BD91"/>
    <mergeCell ref="BE90:BI90"/>
    <mergeCell ref="BK90:BM91"/>
    <mergeCell ref="BN90:BR90"/>
    <mergeCell ref="CV90:CV91"/>
    <mergeCell ref="CW90:CY91"/>
    <mergeCell ref="CZ90:DC91"/>
    <mergeCell ref="CQ88:CQ90"/>
    <mergeCell ref="BB92:BD93"/>
    <mergeCell ref="BE92:BI93"/>
    <mergeCell ref="BJ92:BJ93"/>
    <mergeCell ref="BK92:BM93"/>
    <mergeCell ref="BN92:BR93"/>
    <mergeCell ref="BS92:BU94"/>
    <mergeCell ref="BV92:BV94"/>
    <mergeCell ref="BW92:BZ94"/>
    <mergeCell ref="CR92:CR94"/>
    <mergeCell ref="CS92:CU94"/>
    <mergeCell ref="CV92:CV93"/>
    <mergeCell ref="CA92:CC94"/>
    <mergeCell ref="CD92:CD94"/>
    <mergeCell ref="CE92:CH94"/>
    <mergeCell ref="CI92:CP95"/>
    <mergeCell ref="CW92:CY93"/>
    <mergeCell ref="CZ92:DC93"/>
    <mergeCell ref="BB94:BD95"/>
    <mergeCell ref="BE94:BI94"/>
    <mergeCell ref="BK94:BM95"/>
    <mergeCell ref="BN94:BR94"/>
    <mergeCell ref="CV94:CV95"/>
    <mergeCell ref="CW94:CY95"/>
    <mergeCell ref="CZ94:DC95"/>
    <mergeCell ref="CQ92:CQ94"/>
    <mergeCell ref="BB96:BD97"/>
    <mergeCell ref="BE96:BI97"/>
    <mergeCell ref="BJ96:BJ97"/>
    <mergeCell ref="BK96:BM97"/>
    <mergeCell ref="BN96:BR97"/>
    <mergeCell ref="BS96:BU98"/>
    <mergeCell ref="BV96:BV98"/>
    <mergeCell ref="BW96:BY98"/>
    <mergeCell ref="CV96:CV97"/>
    <mergeCell ref="CA96:CC98"/>
    <mergeCell ref="CD96:CD98"/>
    <mergeCell ref="CE96:CH98"/>
    <mergeCell ref="CI96:CK98"/>
    <mergeCell ref="CW96:CY97"/>
    <mergeCell ref="CZ96:DC97"/>
    <mergeCell ref="BB98:BD99"/>
    <mergeCell ref="BK98:BM99"/>
    <mergeCell ref="CV98:CV99"/>
    <mergeCell ref="CW98:CY98"/>
    <mergeCell ref="CZ98:DC99"/>
    <mergeCell ref="CL96:CL98"/>
    <mergeCell ref="CM96:CP98"/>
    <mergeCell ref="CQ96:CU99"/>
    <mergeCell ref="BE98:BI99"/>
    <mergeCell ref="BM105:BR107"/>
    <mergeCell ref="CQ104:CT107"/>
    <mergeCell ref="CU104:CX107"/>
    <mergeCell ref="BX100:CK102"/>
    <mergeCell ref="CQ101:CT103"/>
    <mergeCell ref="CO106:CP108"/>
    <mergeCell ref="BU104:BV106"/>
    <mergeCell ref="CM104:CN106"/>
    <mergeCell ref="BW105:BZ107"/>
    <mergeCell ref="CQ169:CT171"/>
    <mergeCell ref="CU169:CX171"/>
    <mergeCell ref="BN98:BR99"/>
    <mergeCell ref="CQ116:CT119"/>
    <mergeCell ref="CU116:CX119"/>
    <mergeCell ref="BM113:BR115"/>
    <mergeCell ref="CU120:CX122"/>
    <mergeCell ref="CU153:CX156"/>
    <mergeCell ref="BY157:BZ158"/>
    <mergeCell ref="CD117:CI118"/>
    <mergeCell ref="BB6:CX7"/>
    <mergeCell ref="BB24:CX25"/>
    <mergeCell ref="BB42:CX43"/>
    <mergeCell ref="BB60:CX61"/>
    <mergeCell ref="BN14:BR14"/>
    <mergeCell ref="BN12:BR13"/>
    <mergeCell ref="BJ12:BJ13"/>
    <mergeCell ref="BK12:BM13"/>
    <mergeCell ref="BJ20:BJ21"/>
    <mergeCell ref="BJ30:BJ31"/>
    <mergeCell ref="F158:L160"/>
    <mergeCell ref="M158:R160"/>
    <mergeCell ref="S157:T159"/>
    <mergeCell ref="AU153:AX156"/>
    <mergeCell ref="F154:L156"/>
    <mergeCell ref="M154:R156"/>
    <mergeCell ref="W154:Z155"/>
    <mergeCell ref="AI154:AL155"/>
    <mergeCell ref="AB155:AG156"/>
    <mergeCell ref="AO155:AP157"/>
    <mergeCell ref="AQ165:AT168"/>
    <mergeCell ref="AU165:AX168"/>
    <mergeCell ref="AQ169:AT171"/>
    <mergeCell ref="AU169:AX171"/>
    <mergeCell ref="F166:L168"/>
    <mergeCell ref="M166:R168"/>
    <mergeCell ref="U165:V167"/>
    <mergeCell ref="CU150:CZ152"/>
    <mergeCell ref="AQ153:AT156"/>
    <mergeCell ref="CA160:CG162"/>
    <mergeCell ref="BF151:BR153"/>
    <mergeCell ref="F162:L164"/>
    <mergeCell ref="M162:R164"/>
    <mergeCell ref="AO163:AP164"/>
    <mergeCell ref="CK128:CN129"/>
    <mergeCell ref="AE160:AH161"/>
    <mergeCell ref="AB170:AJ171"/>
    <mergeCell ref="AQ161:AT164"/>
    <mergeCell ref="AU161:AX164"/>
    <mergeCell ref="AQ157:AT160"/>
    <mergeCell ref="AU157:AX160"/>
    <mergeCell ref="AC166:AJ167"/>
    <mergeCell ref="BF169:BL171"/>
    <mergeCell ref="BM169:BR171"/>
  </mergeCells>
  <conditionalFormatting sqref="CL96 BV96 CD96 BS96 CA96 CI96 CQ96">
    <cfRule type="expression" priority="1" dxfId="0" stopIfTrue="1">
      <formula>#REF!=2</formula>
    </cfRule>
    <cfRule type="expression" priority="2" dxfId="1" stopIfTrue="1">
      <formula>#REF!=1</formula>
    </cfRule>
  </conditionalFormatting>
  <conditionalFormatting sqref="CL84 BS84:CA84 CQ84:CU84 CS85:CU87 BS85:BZ87 CI84 CD84 CA87:CR87">
    <cfRule type="expression" priority="3" dxfId="0" stopIfTrue="1">
      <formula>$BF$16=2</formula>
    </cfRule>
    <cfRule type="expression" priority="4" dxfId="1" stopIfTrue="1">
      <formula>$BF$16=1</formula>
    </cfRule>
  </conditionalFormatting>
  <conditionalFormatting sqref="BS88 CS89:CU91 BV88 CA88:CI88 CL88 CQ88:CU88 CA89:CH91 BS91:BZ91 CI91:CR91">
    <cfRule type="expression" priority="5" dxfId="0" stopIfTrue="1">
      <formula>$BF$20=2</formula>
    </cfRule>
    <cfRule type="expression" priority="6" dxfId="1" stopIfTrue="1">
      <formula>$BF$20=1</formula>
    </cfRule>
  </conditionalFormatting>
  <conditionalFormatting sqref="BS92 BV92 CA92 CS93:CU95 CD92 CI92:CU92 CI93:CP95 BS95:CH95 CQ95:CR95 BS99 CA99 CI99">
    <cfRule type="expression" priority="7" dxfId="0" stopIfTrue="1">
      <formula>$BF$24=2</formula>
    </cfRule>
    <cfRule type="expression" priority="8" dxfId="1" stopIfTrue="1">
      <formula>$BF$24=1</formula>
    </cfRule>
  </conditionalFormatting>
  <conditionalFormatting sqref="AM51:AQ51 AM66 AM48 CL48 CL33:CP33 CL66 CL51:CP51 CL30 CL69:CP69 AM69:AQ69">
    <cfRule type="expression" priority="9" dxfId="0" stopIfTrue="1">
      <formula>$AV$16=2</formula>
    </cfRule>
    <cfRule type="expression" priority="10" dxfId="1" stopIfTrue="1">
      <formula>$AV$16=1</formula>
    </cfRule>
  </conditionalFormatting>
  <conditionalFormatting sqref="CL55:CP55 AM73:AQ73 CL34 AM52 CL52 AM55:AQ55 CL70 CL73:CP73 CL37:CP37 AM70">
    <cfRule type="expression" priority="11" dxfId="0" stopIfTrue="1">
      <formula>$AV$20=2</formula>
    </cfRule>
    <cfRule type="expression" priority="12" dxfId="1" stopIfTrue="1">
      <formula>$AV$20=1</formula>
    </cfRule>
  </conditionalFormatting>
  <conditionalFormatting sqref="T110 W110 CD38 CI38:CP41 BS41:CH41 AB74 AB110 AE74 AJ74:AQ77 T77:AI77 BS74 BV74 CA74 CD74 CI74:CP77 BS77:CH77 T74 W74 AE110 AJ110:AQ113 T113:AI113 T56 W56 AB56 AE56 AJ56:AQ59 T59:AI59 BS56 BV56 CA56 CD56 CI56:CP59 BS59:CH59 BS38 BV38 CA38">
    <cfRule type="expression" priority="13" dxfId="0" stopIfTrue="1">
      <formula>$AV$24=2</formula>
    </cfRule>
    <cfRule type="expression" priority="14" dxfId="1" stopIfTrue="1">
      <formula>$AV$24=1</formula>
    </cfRule>
  </conditionalFormatting>
  <printOptions/>
  <pageMargins left="0" right="0" top="0" bottom="0" header="0.3145833333333333" footer="0.3145833333333333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2:E35"/>
  <sheetViews>
    <sheetView tabSelected="1" workbookViewId="0" topLeftCell="A22">
      <selection activeCell="F32" sqref="F32"/>
    </sheetView>
  </sheetViews>
  <sheetFormatPr defaultColWidth="8.875" defaultRowHeight="13.5"/>
  <cols>
    <col min="1" max="1" width="8.875" style="324" customWidth="1"/>
    <col min="2" max="2" width="11.625" style="324" customWidth="1"/>
    <col min="3" max="3" width="13.50390625" style="324" customWidth="1"/>
    <col min="4" max="4" width="23.625" style="324" customWidth="1"/>
    <col min="5" max="5" width="25.375" style="324" customWidth="1"/>
    <col min="6" max="16384" width="8.875" style="324" customWidth="1"/>
  </cols>
  <sheetData>
    <row r="2" ht="22.5" customHeight="1" thickBot="1">
      <c r="C2" s="325" t="s">
        <v>1584</v>
      </c>
    </row>
    <row r="3" spans="2:5" ht="15" thickBot="1" thickTop="1">
      <c r="B3" s="326"/>
      <c r="C3" s="327"/>
      <c r="D3" s="328" t="s">
        <v>1592</v>
      </c>
      <c r="E3" s="328" t="s">
        <v>1593</v>
      </c>
    </row>
    <row r="4" spans="2:5" ht="33.75" customHeight="1" thickBot="1" thickTop="1">
      <c r="B4" s="329" t="s">
        <v>1594</v>
      </c>
      <c r="C4" s="330" t="s">
        <v>1595</v>
      </c>
      <c r="D4" s="331" t="s">
        <v>1596</v>
      </c>
      <c r="E4" s="331" t="s">
        <v>1597</v>
      </c>
    </row>
    <row r="5" spans="2:5" ht="33.75" customHeight="1" thickBot="1" thickTop="1">
      <c r="B5" s="326"/>
      <c r="C5" s="330" t="s">
        <v>1598</v>
      </c>
      <c r="D5" s="331" t="s">
        <v>1599</v>
      </c>
      <c r="E5" s="331" t="s">
        <v>1596</v>
      </c>
    </row>
    <row r="6" spans="2:5" ht="33.75" customHeight="1" thickBot="1" thickTop="1">
      <c r="B6" s="326"/>
      <c r="C6" s="330" t="s">
        <v>1600</v>
      </c>
      <c r="D6" s="331" t="s">
        <v>1601</v>
      </c>
      <c r="E6" s="331" t="s">
        <v>1596</v>
      </c>
    </row>
    <row r="7" spans="2:5" ht="33.75" customHeight="1" thickBot="1" thickTop="1">
      <c r="B7" s="326"/>
      <c r="C7" s="330" t="s">
        <v>1602</v>
      </c>
      <c r="D7" s="331" t="s">
        <v>1603</v>
      </c>
      <c r="E7" s="331" t="s">
        <v>1604</v>
      </c>
    </row>
    <row r="8" spans="2:5" ht="33.75" customHeight="1" thickBot="1" thickTop="1">
      <c r="B8" s="326"/>
      <c r="C8" s="330" t="s">
        <v>1605</v>
      </c>
      <c r="D8" s="331" t="s">
        <v>1604</v>
      </c>
      <c r="E8" s="331" t="s">
        <v>1606</v>
      </c>
    </row>
    <row r="9" spans="2:5" ht="33.75" customHeight="1" thickBot="1" thickTop="1">
      <c r="B9" s="326"/>
      <c r="C9" s="330" t="s">
        <v>1607</v>
      </c>
      <c r="D9" s="331" t="s">
        <v>1608</v>
      </c>
      <c r="E9" s="331" t="s">
        <v>1609</v>
      </c>
    </row>
    <row r="10" spans="2:5" ht="33.75" customHeight="1" thickBot="1" thickTop="1">
      <c r="B10" s="326"/>
      <c r="C10" s="330" t="s">
        <v>1610</v>
      </c>
      <c r="D10" s="331" t="s">
        <v>1611</v>
      </c>
      <c r="E10" s="331" t="s">
        <v>1612</v>
      </c>
    </row>
    <row r="11" spans="2:5" ht="33.75" customHeight="1" thickBot="1" thickTop="1">
      <c r="B11" s="326"/>
      <c r="C11" s="330" t="s">
        <v>1613</v>
      </c>
      <c r="D11" s="331" t="s">
        <v>1612</v>
      </c>
      <c r="E11" s="331" t="s">
        <v>1614</v>
      </c>
    </row>
    <row r="12" spans="2:5" ht="33.75" customHeight="1" thickBot="1" thickTop="1">
      <c r="B12" s="326"/>
      <c r="C12" s="330" t="s">
        <v>1615</v>
      </c>
      <c r="D12" s="331" t="s">
        <v>1616</v>
      </c>
      <c r="E12" s="331" t="s">
        <v>1617</v>
      </c>
    </row>
    <row r="13" spans="2:5" ht="33.75" customHeight="1" thickBot="1" thickTop="1">
      <c r="B13" s="326"/>
      <c r="C13" s="330" t="s">
        <v>1618</v>
      </c>
      <c r="D13" s="331" t="s">
        <v>1612</v>
      </c>
      <c r="E13" s="331" t="s">
        <v>0</v>
      </c>
    </row>
    <row r="14" spans="2:5" ht="33.75" customHeight="1" thickBot="1" thickTop="1">
      <c r="B14" s="326"/>
      <c r="C14" s="330" t="s">
        <v>1</v>
      </c>
      <c r="D14" s="331" t="s">
        <v>2</v>
      </c>
      <c r="E14" s="331" t="s">
        <v>3</v>
      </c>
    </row>
    <row r="15" spans="2:5" ht="33.75" customHeight="1" thickBot="1" thickTop="1">
      <c r="B15" s="326"/>
      <c r="C15" s="332" t="s">
        <v>4</v>
      </c>
      <c r="D15" s="333" t="s">
        <v>5</v>
      </c>
      <c r="E15" s="333" t="s">
        <v>1612</v>
      </c>
    </row>
    <row r="16" spans="2:5" ht="33.75" customHeight="1" thickBot="1" thickTop="1">
      <c r="B16" s="326"/>
      <c r="C16" s="334" t="s">
        <v>6</v>
      </c>
      <c r="D16" s="333" t="s">
        <v>7</v>
      </c>
      <c r="E16" s="333" t="s">
        <v>1585</v>
      </c>
    </row>
    <row r="17" spans="2:5" ht="33.75" customHeight="1" thickBot="1" thickTop="1">
      <c r="B17" s="326"/>
      <c r="C17" s="334" t="s">
        <v>8</v>
      </c>
      <c r="D17" s="333" t="s">
        <v>1586</v>
      </c>
      <c r="E17" s="333" t="s">
        <v>1587</v>
      </c>
    </row>
    <row r="18" spans="2:5" ht="33.75" customHeight="1" thickBot="1" thickTop="1">
      <c r="B18" s="326"/>
      <c r="C18" s="334" t="s">
        <v>9</v>
      </c>
      <c r="D18" s="333" t="s">
        <v>1588</v>
      </c>
      <c r="E18" s="333" t="s">
        <v>1589</v>
      </c>
    </row>
    <row r="19" spans="2:5" ht="33.75" customHeight="1" thickBot="1" thickTop="1">
      <c r="B19" s="326"/>
      <c r="C19" s="334" t="s">
        <v>10</v>
      </c>
      <c r="D19" s="333" t="s">
        <v>1590</v>
      </c>
      <c r="E19" s="333" t="s">
        <v>1591</v>
      </c>
    </row>
    <row r="20" spans="2:5" ht="33.75" customHeight="1" thickBot="1" thickTop="1">
      <c r="B20" s="326"/>
      <c r="C20" s="335" t="s">
        <v>11</v>
      </c>
      <c r="D20" s="344" t="s">
        <v>1630</v>
      </c>
      <c r="E20" s="336" t="s">
        <v>12</v>
      </c>
    </row>
    <row r="21" spans="2:5" ht="6" customHeight="1">
      <c r="B21" s="337"/>
      <c r="C21" s="338"/>
      <c r="D21" s="339"/>
      <c r="E21" s="339"/>
    </row>
    <row r="22" spans="2:5" ht="6" customHeight="1">
      <c r="B22" s="337"/>
      <c r="C22" s="338"/>
      <c r="D22" s="339"/>
      <c r="E22" s="339"/>
    </row>
    <row r="23" spans="2:5" ht="6" customHeight="1" thickBot="1">
      <c r="B23" s="337"/>
      <c r="C23" s="340"/>
      <c r="D23" s="341"/>
      <c r="E23" s="341"/>
    </row>
    <row r="24" spans="2:5" ht="33.75" customHeight="1" thickBot="1">
      <c r="B24" s="329" t="s">
        <v>13</v>
      </c>
      <c r="C24" s="334" t="s">
        <v>14</v>
      </c>
      <c r="D24" s="344" t="s">
        <v>1630</v>
      </c>
      <c r="E24" s="333" t="s">
        <v>15</v>
      </c>
    </row>
    <row r="25" spans="2:5" ht="33.75" customHeight="1" thickBot="1" thickTop="1">
      <c r="B25" s="342"/>
      <c r="C25" s="334" t="s">
        <v>16</v>
      </c>
      <c r="D25" s="333" t="s">
        <v>1631</v>
      </c>
      <c r="E25" s="333" t="s">
        <v>34</v>
      </c>
    </row>
    <row r="26" spans="3:5" ht="33.75" customHeight="1" thickBot="1" thickTop="1">
      <c r="C26" s="334" t="s">
        <v>17</v>
      </c>
      <c r="D26" s="333" t="s">
        <v>34</v>
      </c>
      <c r="E26" s="333" t="s">
        <v>18</v>
      </c>
    </row>
    <row r="27" spans="3:5" ht="33.75" customHeight="1" thickBot="1" thickTop="1">
      <c r="C27" s="334" t="s">
        <v>19</v>
      </c>
      <c r="D27" s="333" t="s">
        <v>34</v>
      </c>
      <c r="E27" s="333" t="s">
        <v>20</v>
      </c>
    </row>
    <row r="28" spans="3:5" ht="33.75" customHeight="1" thickBot="1" thickTop="1">
      <c r="C28" s="334" t="s">
        <v>21</v>
      </c>
      <c r="D28" s="333" t="s">
        <v>34</v>
      </c>
      <c r="E28" s="333" t="s">
        <v>22</v>
      </c>
    </row>
    <row r="29" spans="3:5" ht="33.75" customHeight="1" thickBot="1" thickTop="1">
      <c r="C29" s="334" t="s">
        <v>23</v>
      </c>
      <c r="D29" s="333" t="s">
        <v>34</v>
      </c>
      <c r="E29" s="333" t="s">
        <v>24</v>
      </c>
    </row>
    <row r="30" spans="3:5" ht="33.75" customHeight="1" thickBot="1" thickTop="1">
      <c r="C30" s="334" t="s">
        <v>25</v>
      </c>
      <c r="D30" s="333" t="s">
        <v>1629</v>
      </c>
      <c r="E30" s="333" t="s">
        <v>26</v>
      </c>
    </row>
    <row r="31" spans="3:5" ht="33.75" customHeight="1" thickBot="1" thickTop="1">
      <c r="C31" s="334" t="s">
        <v>27</v>
      </c>
      <c r="D31" s="333" t="s">
        <v>1628</v>
      </c>
      <c r="E31" s="333" t="s">
        <v>1632</v>
      </c>
    </row>
    <row r="32" spans="3:5" ht="33.75" customHeight="1" thickBot="1" thickTop="1">
      <c r="C32" s="334" t="s">
        <v>28</v>
      </c>
      <c r="D32" s="333" t="s">
        <v>1627</v>
      </c>
      <c r="E32" s="344" t="s">
        <v>34</v>
      </c>
    </row>
    <row r="33" spans="3:5" s="345" customFormat="1" ht="33.75" customHeight="1" thickBot="1" thickTop="1">
      <c r="C33" s="343" t="s">
        <v>29</v>
      </c>
      <c r="D33" s="344" t="s">
        <v>1626</v>
      </c>
      <c r="E33" s="344" t="s">
        <v>30</v>
      </c>
    </row>
    <row r="34" spans="3:5" s="345" customFormat="1" ht="33.75" customHeight="1" thickBot="1" thickTop="1">
      <c r="C34" s="343" t="s">
        <v>31</v>
      </c>
      <c r="D34" s="344" t="s">
        <v>34</v>
      </c>
      <c r="E34" s="344" t="s">
        <v>32</v>
      </c>
    </row>
    <row r="35" spans="3:5" s="345" customFormat="1" ht="33.75" customHeight="1" thickBot="1" thickTop="1">
      <c r="C35" s="346" t="s">
        <v>33</v>
      </c>
      <c r="D35" s="347" t="s">
        <v>34</v>
      </c>
      <c r="E35" s="347" t="s">
        <v>35</v>
      </c>
    </row>
    <row r="36" ht="14.25" thickTop="1"/>
  </sheetData>
  <sheetProtection/>
  <printOptions/>
  <pageMargins left="0.2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8:J130"/>
  <sheetViews>
    <sheetView zoomScaleSheetLayoutView="100" workbookViewId="0" topLeftCell="A65">
      <selection activeCell="F131" sqref="F131"/>
    </sheetView>
  </sheetViews>
  <sheetFormatPr defaultColWidth="10.00390625" defaultRowHeight="13.5" customHeight="1"/>
  <sheetData>
    <row r="18" spans="1:10" ht="13.5" customHeight="1">
      <c r="A18" s="693" t="s">
        <v>1581</v>
      </c>
      <c r="B18" s="693"/>
      <c r="C18" s="693"/>
      <c r="D18" s="693"/>
      <c r="E18" s="693"/>
      <c r="F18" s="693"/>
      <c r="G18" s="693"/>
      <c r="H18" s="693"/>
      <c r="I18" s="693"/>
      <c r="J18" s="693"/>
    </row>
    <row r="19" spans="1:10" ht="13.5" customHeight="1">
      <c r="A19" s="693"/>
      <c r="B19" s="693"/>
      <c r="C19" s="693"/>
      <c r="D19" s="693"/>
      <c r="E19" s="693"/>
      <c r="F19" s="693"/>
      <c r="G19" s="693"/>
      <c r="H19" s="693"/>
      <c r="I19" s="693"/>
      <c r="J19" s="693"/>
    </row>
    <row r="20" spans="1:10" ht="13.5" customHeight="1">
      <c r="A20" s="692"/>
      <c r="B20" s="692"/>
      <c r="C20" s="692"/>
      <c r="D20" s="692"/>
      <c r="E20" s="692"/>
      <c r="F20" s="692"/>
      <c r="G20" s="692"/>
      <c r="H20" s="692"/>
      <c r="I20" s="692"/>
      <c r="J20" s="692"/>
    </row>
    <row r="21" spans="1:10" ht="13.5" customHeight="1">
      <c r="A21" s="692"/>
      <c r="B21" s="692"/>
      <c r="C21" s="692"/>
      <c r="D21" s="692"/>
      <c r="E21" s="692"/>
      <c r="F21" s="692"/>
      <c r="G21" s="692"/>
      <c r="H21" s="692"/>
      <c r="I21" s="692"/>
      <c r="J21" s="692"/>
    </row>
    <row r="39" spans="1:10" ht="13.5" customHeight="1">
      <c r="A39" s="692" t="s">
        <v>1582</v>
      </c>
      <c r="B39" s="692"/>
      <c r="C39" s="692"/>
      <c r="D39" s="692"/>
      <c r="E39" s="692"/>
      <c r="F39" s="692"/>
      <c r="G39" s="692"/>
      <c r="H39" s="692"/>
      <c r="I39" s="692"/>
      <c r="J39" s="692"/>
    </row>
    <row r="40" spans="1:10" ht="13.5" customHeight="1">
      <c r="A40" s="692"/>
      <c r="B40" s="692"/>
      <c r="C40" s="692"/>
      <c r="D40" s="692"/>
      <c r="E40" s="692"/>
      <c r="F40" s="692"/>
      <c r="G40" s="692"/>
      <c r="H40" s="692"/>
      <c r="I40" s="692"/>
      <c r="J40" s="692"/>
    </row>
    <row r="60" spans="1:5" ht="13.5" customHeight="1">
      <c r="A60" s="692" t="s">
        <v>1583</v>
      </c>
      <c r="B60" s="692"/>
      <c r="C60" s="692"/>
      <c r="D60" s="692"/>
      <c r="E60" s="692"/>
    </row>
    <row r="61" spans="1:5" ht="13.5" customHeight="1">
      <c r="A61" s="692"/>
      <c r="B61" s="692"/>
      <c r="C61" s="692"/>
      <c r="D61" s="692"/>
      <c r="E61" s="692"/>
    </row>
    <row r="82" ht="13.5" customHeight="1" hidden="1"/>
    <row r="83" spans="1:10" ht="13.5" customHeight="1">
      <c r="A83" s="691" t="s">
        <v>1620</v>
      </c>
      <c r="B83" s="691"/>
      <c r="C83" s="691"/>
      <c r="D83" s="691"/>
      <c r="E83" s="691"/>
      <c r="F83" s="691"/>
      <c r="G83" s="691"/>
      <c r="H83" s="691"/>
      <c r="I83" s="691"/>
      <c r="J83" s="691"/>
    </row>
    <row r="84" spans="1:10" ht="13.5" customHeight="1">
      <c r="A84" s="691"/>
      <c r="B84" s="691"/>
      <c r="C84" s="691"/>
      <c r="D84" s="691"/>
      <c r="E84" s="691"/>
      <c r="F84" s="691"/>
      <c r="G84" s="691"/>
      <c r="H84" s="691"/>
      <c r="I84" s="691"/>
      <c r="J84" s="691"/>
    </row>
    <row r="102" ht="9" customHeight="1"/>
    <row r="103" ht="13.5" customHeight="1" hidden="1"/>
    <row r="104" spans="1:10" ht="13.5" customHeight="1">
      <c r="A104" s="692" t="s">
        <v>1619</v>
      </c>
      <c r="B104" s="692"/>
      <c r="C104" s="692"/>
      <c r="D104" s="692"/>
      <c r="E104" s="692"/>
      <c r="F104" s="692"/>
      <c r="G104" s="692"/>
      <c r="H104" s="692"/>
      <c r="I104" s="692"/>
      <c r="J104" s="692"/>
    </row>
    <row r="105" spans="1:10" ht="13.5" customHeight="1">
      <c r="A105" s="692"/>
      <c r="B105" s="692"/>
      <c r="C105" s="692"/>
      <c r="D105" s="692"/>
      <c r="E105" s="692"/>
      <c r="F105" s="692"/>
      <c r="G105" s="692"/>
      <c r="H105" s="692"/>
      <c r="I105" s="692"/>
      <c r="J105" s="692"/>
    </row>
    <row r="129" spans="1:10" ht="13.5" customHeight="1">
      <c r="A129" s="693" t="s">
        <v>1621</v>
      </c>
      <c r="B129" s="693"/>
      <c r="C129" s="693"/>
      <c r="D129" s="693"/>
      <c r="E129" s="693"/>
      <c r="F129" s="693"/>
      <c r="G129" s="693"/>
      <c r="H129" s="693"/>
      <c r="I129" s="693"/>
      <c r="J129" s="693"/>
    </row>
    <row r="130" spans="1:10" ht="13.5" customHeight="1">
      <c r="A130" s="693"/>
      <c r="B130" s="693"/>
      <c r="C130" s="693"/>
      <c r="D130" s="693"/>
      <c r="E130" s="693"/>
      <c r="F130" s="693"/>
      <c r="G130" s="693"/>
      <c r="H130" s="693"/>
      <c r="I130" s="693"/>
      <c r="J130" s="693"/>
    </row>
  </sheetData>
  <mergeCells count="7">
    <mergeCell ref="A83:J84"/>
    <mergeCell ref="A104:J105"/>
    <mergeCell ref="A129:J130"/>
    <mergeCell ref="A18:J19"/>
    <mergeCell ref="A20:J21"/>
    <mergeCell ref="A39:J40"/>
    <mergeCell ref="A60:E61"/>
  </mergeCells>
  <printOptions/>
  <pageMargins left="0" right="0" top="0.35433070866141736" bottom="0.35433070866141736" header="0.31496062992125984" footer="0.31496062992125984"/>
  <pageSetup fitToHeight="0" fitToWidth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563"/>
  <sheetViews>
    <sheetView zoomScaleSheetLayoutView="100" workbookViewId="0" topLeftCell="A331">
      <selection activeCell="S361" sqref="S361"/>
    </sheetView>
  </sheetViews>
  <sheetFormatPr defaultColWidth="9.00390625" defaultRowHeight="13.5" customHeight="1"/>
  <cols>
    <col min="1" max="1" width="8.00390625" style="59" customWidth="1"/>
    <col min="2" max="2" width="8.875" style="59" customWidth="1"/>
    <col min="3" max="9" width="0.6171875" style="59" hidden="1" customWidth="1"/>
    <col min="10" max="11" width="0.6171875" style="70" hidden="1" customWidth="1"/>
    <col min="12" max="14" width="0.6171875" style="59" hidden="1" customWidth="1"/>
    <col min="15" max="15" width="16.125" style="59" hidden="1" customWidth="1"/>
    <col min="16" max="16384" width="16.125" style="59" customWidth="1"/>
  </cols>
  <sheetData>
    <row r="2" spans="2:8" ht="13.5" customHeight="1">
      <c r="B2" s="716" t="s">
        <v>1329</v>
      </c>
      <c r="C2" s="716"/>
      <c r="D2" s="707" t="s">
        <v>1330</v>
      </c>
      <c r="E2" s="707"/>
      <c r="F2" s="707"/>
      <c r="G2" s="707"/>
      <c r="H2" s="707"/>
    </row>
    <row r="3" spans="2:8" ht="13.5" customHeight="1">
      <c r="B3" s="716"/>
      <c r="C3" s="716"/>
      <c r="D3" s="707"/>
      <c r="E3" s="707"/>
      <c r="F3" s="707"/>
      <c r="G3" s="707"/>
      <c r="H3" s="707"/>
    </row>
    <row r="4" spans="2:8" ht="13.5" customHeight="1">
      <c r="B4" s="93" t="s">
        <v>1167</v>
      </c>
      <c r="G4" s="59" t="s">
        <v>1331</v>
      </c>
      <c r="H4" s="59" t="s">
        <v>1332</v>
      </c>
    </row>
    <row r="5" spans="2:8" ht="13.5" customHeight="1">
      <c r="B5" s="93" t="s">
        <v>1167</v>
      </c>
      <c r="G5" s="98">
        <f>COUNTIF(M4:M15,"東近江市")</f>
        <v>0</v>
      </c>
      <c r="H5" s="99">
        <f>(G5/RIGHT(A15,2))</f>
        <v>0</v>
      </c>
    </row>
    <row r="6" spans="1:13" ht="13.5" customHeight="1">
      <c r="A6" s="195" t="s">
        <v>1333</v>
      </c>
      <c r="B6" s="179" t="s">
        <v>1334</v>
      </c>
      <c r="C6" s="59" t="s">
        <v>1335</v>
      </c>
      <c r="D6" s="93" t="s">
        <v>1167</v>
      </c>
      <c r="F6" s="180" t="str">
        <f>A6</f>
        <v>A01</v>
      </c>
      <c r="G6" s="93" t="str">
        <f>B6&amp;C6</f>
        <v>塩田浩三</v>
      </c>
      <c r="H6" s="59" t="str">
        <f>D6</f>
        <v>安土ＴＣ</v>
      </c>
      <c r="I6" s="93" t="s">
        <v>502</v>
      </c>
      <c r="J6" s="93">
        <v>1956</v>
      </c>
      <c r="K6" s="93">
        <f>2016-J6</f>
        <v>60</v>
      </c>
      <c r="L6" s="61" t="str">
        <f aca="true" t="shared" si="0" ref="L6:L65">IF(G6="","",IF(COUNTIF($G$6:$G$553,G6)&gt;1,"2重登録","OK"))</f>
        <v>OK</v>
      </c>
      <c r="M6" s="93" t="s">
        <v>1168</v>
      </c>
    </row>
    <row r="7" spans="1:13" ht="13.5" customHeight="1">
      <c r="A7" s="195" t="s">
        <v>1169</v>
      </c>
      <c r="B7" s="179" t="s">
        <v>1170</v>
      </c>
      <c r="C7" s="59" t="s">
        <v>1336</v>
      </c>
      <c r="D7" s="93" t="s">
        <v>1167</v>
      </c>
      <c r="F7" s="180" t="str">
        <f aca="true" t="shared" si="1" ref="F7:F15">A7</f>
        <v>A02</v>
      </c>
      <c r="G7" s="93" t="str">
        <f aca="true" t="shared" si="2" ref="G7:G15">B7&amp;C7</f>
        <v>寺田昌登</v>
      </c>
      <c r="H7" s="59" t="str">
        <f aca="true" t="shared" si="3" ref="H7:H15">D7</f>
        <v>安土ＴＣ</v>
      </c>
      <c r="I7" s="93" t="s">
        <v>502</v>
      </c>
      <c r="J7" s="93">
        <v>1947</v>
      </c>
      <c r="K7" s="93">
        <f aca="true" t="shared" si="4" ref="K7:K15">2016-J7</f>
        <v>69</v>
      </c>
      <c r="L7" s="61" t="str">
        <f t="shared" si="0"/>
        <v>OK</v>
      </c>
      <c r="M7" s="93" t="s">
        <v>1168</v>
      </c>
    </row>
    <row r="8" spans="1:13" ht="13.5" customHeight="1">
      <c r="A8" s="195" t="s">
        <v>1171</v>
      </c>
      <c r="B8" s="179" t="s">
        <v>1086</v>
      </c>
      <c r="C8" s="59" t="s">
        <v>1337</v>
      </c>
      <c r="D8" s="93" t="s">
        <v>1167</v>
      </c>
      <c r="F8" s="180" t="str">
        <f t="shared" si="1"/>
        <v>A03</v>
      </c>
      <c r="G8" s="93" t="str">
        <f t="shared" si="2"/>
        <v>神山勝治</v>
      </c>
      <c r="H8" s="59" t="str">
        <f t="shared" si="3"/>
        <v>安土ＴＣ</v>
      </c>
      <c r="I8" s="93" t="s">
        <v>502</v>
      </c>
      <c r="J8" s="93">
        <v>1964</v>
      </c>
      <c r="K8" s="93">
        <f t="shared" si="4"/>
        <v>52</v>
      </c>
      <c r="L8" s="61" t="str">
        <f t="shared" si="0"/>
        <v>OK</v>
      </c>
      <c r="M8" s="93" t="s">
        <v>1168</v>
      </c>
    </row>
    <row r="9" spans="1:13" ht="13.5" customHeight="1">
      <c r="A9" s="195" t="s">
        <v>1172</v>
      </c>
      <c r="B9" s="179" t="s">
        <v>1173</v>
      </c>
      <c r="C9" s="59" t="s">
        <v>1338</v>
      </c>
      <c r="D9" s="93" t="s">
        <v>1167</v>
      </c>
      <c r="F9" s="180" t="str">
        <f t="shared" si="1"/>
        <v>A04</v>
      </c>
      <c r="G9" s="93" t="str">
        <f t="shared" si="2"/>
        <v>片山光紀</v>
      </c>
      <c r="H9" s="59" t="str">
        <f t="shared" si="3"/>
        <v>安土ＴＣ</v>
      </c>
      <c r="I9" s="93" t="s">
        <v>502</v>
      </c>
      <c r="J9" s="93">
        <v>1965</v>
      </c>
      <c r="K9" s="93">
        <f t="shared" si="4"/>
        <v>51</v>
      </c>
      <c r="L9" s="61" t="str">
        <f t="shared" si="0"/>
        <v>OK</v>
      </c>
      <c r="M9" s="93" t="s">
        <v>1168</v>
      </c>
    </row>
    <row r="10" spans="1:13" ht="13.5" customHeight="1">
      <c r="A10" s="195" t="s">
        <v>1174</v>
      </c>
      <c r="B10" s="179" t="s">
        <v>1339</v>
      </c>
      <c r="C10" s="59" t="s">
        <v>1340</v>
      </c>
      <c r="D10" s="93" t="s">
        <v>1167</v>
      </c>
      <c r="F10" s="180" t="str">
        <f t="shared" si="1"/>
        <v>A05</v>
      </c>
      <c r="G10" s="93" t="str">
        <f t="shared" si="2"/>
        <v>濱邊皓彦</v>
      </c>
      <c r="H10" s="59" t="str">
        <f t="shared" si="3"/>
        <v>安土ＴＣ</v>
      </c>
      <c r="I10" s="93" t="s">
        <v>502</v>
      </c>
      <c r="J10" s="93">
        <v>1941</v>
      </c>
      <c r="K10" s="93">
        <f t="shared" si="4"/>
        <v>75</v>
      </c>
      <c r="L10" s="61" t="str">
        <f t="shared" si="0"/>
        <v>OK</v>
      </c>
      <c r="M10" s="93" t="s">
        <v>1168</v>
      </c>
    </row>
    <row r="11" spans="1:13" ht="13.5" customHeight="1">
      <c r="A11" s="195" t="s">
        <v>1175</v>
      </c>
      <c r="B11" s="179" t="s">
        <v>1176</v>
      </c>
      <c r="C11" s="59" t="s">
        <v>1341</v>
      </c>
      <c r="D11" s="93" t="s">
        <v>1167</v>
      </c>
      <c r="F11" s="180" t="str">
        <f t="shared" si="1"/>
        <v>A06</v>
      </c>
      <c r="G11" s="93" t="str">
        <f t="shared" si="2"/>
        <v>河村能裕</v>
      </c>
      <c r="H11" s="59" t="str">
        <f t="shared" si="3"/>
        <v>安土ＴＣ</v>
      </c>
      <c r="I11" s="93" t="s">
        <v>502</v>
      </c>
      <c r="J11" s="93">
        <v>1969</v>
      </c>
      <c r="K11" s="93">
        <f t="shared" si="4"/>
        <v>47</v>
      </c>
      <c r="L11" s="61" t="str">
        <f t="shared" si="0"/>
        <v>OK</v>
      </c>
      <c r="M11" s="93" t="s">
        <v>1177</v>
      </c>
    </row>
    <row r="12" spans="1:13" ht="13.5" customHeight="1">
      <c r="A12" s="195" t="s">
        <v>1178</v>
      </c>
      <c r="B12" s="181" t="s">
        <v>1087</v>
      </c>
      <c r="C12" s="59" t="s">
        <v>1342</v>
      </c>
      <c r="D12" s="93" t="s">
        <v>1167</v>
      </c>
      <c r="F12" s="180" t="str">
        <f t="shared" si="1"/>
        <v>A07</v>
      </c>
      <c r="G12" s="93" t="str">
        <f t="shared" si="2"/>
        <v>松村友二</v>
      </c>
      <c r="H12" s="59" t="str">
        <f t="shared" si="3"/>
        <v>安土ＴＣ</v>
      </c>
      <c r="I12" s="93" t="s">
        <v>502</v>
      </c>
      <c r="J12" s="93">
        <v>1965</v>
      </c>
      <c r="K12" s="93">
        <f t="shared" si="4"/>
        <v>51</v>
      </c>
      <c r="L12" s="61" t="str">
        <f t="shared" si="0"/>
        <v>OK</v>
      </c>
      <c r="M12" s="93" t="s">
        <v>1168</v>
      </c>
    </row>
    <row r="13" spans="1:13" ht="13.5" customHeight="1">
      <c r="A13" s="195" t="s">
        <v>1179</v>
      </c>
      <c r="B13" s="181" t="s">
        <v>1180</v>
      </c>
      <c r="C13" s="59" t="s">
        <v>1343</v>
      </c>
      <c r="D13" s="93" t="s">
        <v>1167</v>
      </c>
      <c r="F13" s="180" t="str">
        <f t="shared" si="1"/>
        <v>A08</v>
      </c>
      <c r="G13" s="93" t="str">
        <f t="shared" si="2"/>
        <v>住田安司</v>
      </c>
      <c r="H13" s="59" t="str">
        <f t="shared" si="3"/>
        <v>安土ＴＣ</v>
      </c>
      <c r="I13" s="93" t="s">
        <v>502</v>
      </c>
      <c r="J13" s="93">
        <v>1977</v>
      </c>
      <c r="K13" s="93">
        <f t="shared" si="4"/>
        <v>39</v>
      </c>
      <c r="L13" s="61" t="str">
        <f t="shared" si="0"/>
        <v>OK</v>
      </c>
      <c r="M13" s="93" t="s">
        <v>1168</v>
      </c>
    </row>
    <row r="14" spans="1:13" ht="13.5" customHeight="1">
      <c r="A14" s="195" t="s">
        <v>1181</v>
      </c>
      <c r="B14" s="181" t="s">
        <v>1088</v>
      </c>
      <c r="C14" s="59" t="s">
        <v>1344</v>
      </c>
      <c r="D14" s="93" t="s">
        <v>1167</v>
      </c>
      <c r="F14" s="180" t="str">
        <f t="shared" si="1"/>
        <v>A09</v>
      </c>
      <c r="G14" s="93" t="str">
        <f t="shared" si="2"/>
        <v>北川栄治</v>
      </c>
      <c r="H14" s="59" t="str">
        <f t="shared" si="3"/>
        <v>安土ＴＣ</v>
      </c>
      <c r="I14" s="93" t="s">
        <v>502</v>
      </c>
      <c r="J14" s="93">
        <v>1971</v>
      </c>
      <c r="K14" s="93">
        <f t="shared" si="4"/>
        <v>45</v>
      </c>
      <c r="L14" s="61" t="str">
        <f t="shared" si="0"/>
        <v>OK</v>
      </c>
      <c r="M14" s="93" t="s">
        <v>1168</v>
      </c>
    </row>
    <row r="15" spans="1:13" ht="13.5" customHeight="1">
      <c r="A15" s="195" t="s">
        <v>1182</v>
      </c>
      <c r="B15" s="93" t="s">
        <v>1246</v>
      </c>
      <c r="C15" s="60" t="s">
        <v>440</v>
      </c>
      <c r="D15" s="93" t="s">
        <v>1167</v>
      </c>
      <c r="F15" s="180" t="str">
        <f t="shared" si="1"/>
        <v>A10</v>
      </c>
      <c r="G15" s="93" t="str">
        <f t="shared" si="2"/>
        <v>友政文雄</v>
      </c>
      <c r="H15" s="59" t="str">
        <f t="shared" si="3"/>
        <v>安土ＴＣ</v>
      </c>
      <c r="I15" s="93" t="s">
        <v>502</v>
      </c>
      <c r="J15" s="93">
        <v>1947</v>
      </c>
      <c r="K15" s="93">
        <f t="shared" si="4"/>
        <v>69</v>
      </c>
      <c r="L15" s="61" t="str">
        <f t="shared" si="0"/>
        <v>OK</v>
      </c>
      <c r="M15" s="93" t="s">
        <v>1168</v>
      </c>
    </row>
    <row r="16" ht="13.5">
      <c r="L16" s="61">
        <f t="shared" si="0"/>
      </c>
    </row>
    <row r="17" ht="13.5">
      <c r="L17" s="61">
        <f t="shared" si="0"/>
      </c>
    </row>
    <row r="18" ht="13.5">
      <c r="L18" s="61">
        <f t="shared" si="0"/>
      </c>
    </row>
    <row r="19" spans="2:12" s="128" customFormat="1" ht="13.5">
      <c r="B19" s="713" t="s">
        <v>1247</v>
      </c>
      <c r="C19" s="713"/>
      <c r="D19" s="703" t="s">
        <v>1345</v>
      </c>
      <c r="E19" s="704"/>
      <c r="F19" s="704"/>
      <c r="G19" s="704"/>
      <c r="H19" s="59" t="s">
        <v>494</v>
      </c>
      <c r="I19" s="698" t="s">
        <v>495</v>
      </c>
      <c r="J19" s="698"/>
      <c r="K19" s="698"/>
      <c r="L19" s="61">
        <f t="shared" si="0"/>
      </c>
    </row>
    <row r="20" spans="2:12" s="128" customFormat="1" ht="13.5">
      <c r="B20" s="713"/>
      <c r="C20" s="713"/>
      <c r="D20" s="704"/>
      <c r="E20" s="704"/>
      <c r="F20" s="704"/>
      <c r="G20" s="704"/>
      <c r="H20" s="98">
        <f>COUNTIF(M23:M54,"東近江市")</f>
        <v>0</v>
      </c>
      <c r="L20" s="61">
        <f t="shared" si="0"/>
      </c>
    </row>
    <row r="21" spans="2:12" s="128" customFormat="1" ht="13.5">
      <c r="B21" s="713" t="s">
        <v>1346</v>
      </c>
      <c r="C21" s="713"/>
      <c r="L21" s="61">
        <f t="shared" si="0"/>
      </c>
    </row>
    <row r="22" spans="2:12" s="128" customFormat="1" ht="13.5">
      <c r="B22" s="713" t="s">
        <v>1347</v>
      </c>
      <c r="C22" s="713"/>
      <c r="L22" s="61">
        <f t="shared" si="0"/>
      </c>
    </row>
    <row r="23" spans="1:13" s="128" customFormat="1" ht="13.5">
      <c r="A23" s="128" t="s">
        <v>1348</v>
      </c>
      <c r="B23" s="92" t="s">
        <v>941</v>
      </c>
      <c r="C23" s="128" t="s">
        <v>942</v>
      </c>
      <c r="D23" s="128" t="s">
        <v>1349</v>
      </c>
      <c r="F23" s="128" t="str">
        <f>A23</f>
        <v>B01</v>
      </c>
      <c r="G23" s="128" t="str">
        <f>B23&amp;C23</f>
        <v>池端誠治</v>
      </c>
      <c r="H23" s="128" t="s">
        <v>1350</v>
      </c>
      <c r="I23" s="128" t="s">
        <v>502</v>
      </c>
      <c r="J23" s="128">
        <v>1972</v>
      </c>
      <c r="K23" s="71">
        <f>IF(J23="","",(2016-J23))</f>
        <v>44</v>
      </c>
      <c r="L23" s="61" t="str">
        <f t="shared" si="0"/>
        <v>OK</v>
      </c>
      <c r="M23" s="128" t="s">
        <v>538</v>
      </c>
    </row>
    <row r="24" spans="1:17" s="128" customFormat="1" ht="13.5">
      <c r="A24" s="128" t="s">
        <v>1351</v>
      </c>
      <c r="B24" s="128" t="s">
        <v>943</v>
      </c>
      <c r="C24" s="128" t="s">
        <v>944</v>
      </c>
      <c r="D24" s="128" t="s">
        <v>1349</v>
      </c>
      <c r="F24" s="128" t="str">
        <f aca="true" t="shared" si="5" ref="F24:F50">A24</f>
        <v>B02</v>
      </c>
      <c r="G24" s="128" t="str">
        <f aca="true" t="shared" si="6" ref="G24:G50">B24&amp;C24</f>
        <v>押谷繁樹</v>
      </c>
      <c r="H24" s="128" t="s">
        <v>1350</v>
      </c>
      <c r="I24" s="128" t="s">
        <v>502</v>
      </c>
      <c r="J24" s="128">
        <v>1981</v>
      </c>
      <c r="K24" s="71">
        <f aca="true" t="shared" si="7" ref="K24:K50">IF(J24="","",(2016-J24))</f>
        <v>35</v>
      </c>
      <c r="L24" s="61" t="str">
        <f t="shared" si="0"/>
        <v>OK</v>
      </c>
      <c r="M24" s="128" t="s">
        <v>1001</v>
      </c>
      <c r="Q24" s="92"/>
    </row>
    <row r="25" spans="1:17" s="128" customFormat="1" ht="13.5">
      <c r="A25" s="128" t="s">
        <v>589</v>
      </c>
      <c r="B25" s="128" t="s">
        <v>1129</v>
      </c>
      <c r="C25" s="128" t="s">
        <v>945</v>
      </c>
      <c r="D25" s="128" t="s">
        <v>1349</v>
      </c>
      <c r="F25" s="128" t="str">
        <f t="shared" si="5"/>
        <v>B03</v>
      </c>
      <c r="G25" s="128" t="str">
        <f t="shared" si="6"/>
        <v>金谷太郎</v>
      </c>
      <c r="H25" s="128" t="s">
        <v>1350</v>
      </c>
      <c r="I25" s="128" t="s">
        <v>502</v>
      </c>
      <c r="J25" s="128">
        <v>1976</v>
      </c>
      <c r="K25" s="71">
        <f t="shared" si="7"/>
        <v>40</v>
      </c>
      <c r="L25" s="61" t="str">
        <f t="shared" si="0"/>
        <v>OK</v>
      </c>
      <c r="M25" s="128" t="s">
        <v>538</v>
      </c>
      <c r="Q25" s="92"/>
    </row>
    <row r="26" spans="1:17" s="128" customFormat="1" ht="13.5">
      <c r="A26" s="128" t="s">
        <v>590</v>
      </c>
      <c r="B26" s="128" t="s">
        <v>999</v>
      </c>
      <c r="C26" s="128" t="s">
        <v>1248</v>
      </c>
      <c r="D26" s="128" t="s">
        <v>1352</v>
      </c>
      <c r="F26" s="128" t="str">
        <f t="shared" si="5"/>
        <v>B04</v>
      </c>
      <c r="G26" s="128" t="str">
        <f t="shared" si="6"/>
        <v>佐野 望</v>
      </c>
      <c r="H26" s="128" t="s">
        <v>1353</v>
      </c>
      <c r="I26" s="128" t="s">
        <v>502</v>
      </c>
      <c r="J26" s="128">
        <v>1982</v>
      </c>
      <c r="K26" s="71">
        <f t="shared" si="7"/>
        <v>34</v>
      </c>
      <c r="L26" s="61" t="str">
        <f t="shared" si="0"/>
        <v>OK</v>
      </c>
      <c r="M26" s="128" t="s">
        <v>538</v>
      </c>
      <c r="Q26" s="92"/>
    </row>
    <row r="27" spans="1:13" s="128" customFormat="1" ht="13.5">
      <c r="A27" s="128" t="s">
        <v>591</v>
      </c>
      <c r="B27" s="128" t="s">
        <v>904</v>
      </c>
      <c r="C27" s="128" t="s">
        <v>946</v>
      </c>
      <c r="D27" s="128" t="s">
        <v>1354</v>
      </c>
      <c r="F27" s="128" t="str">
        <f t="shared" si="5"/>
        <v>B05</v>
      </c>
      <c r="G27" s="128" t="str">
        <f t="shared" si="6"/>
        <v>谷口友宏</v>
      </c>
      <c r="H27" s="128" t="s">
        <v>1346</v>
      </c>
      <c r="I27" s="128" t="s">
        <v>502</v>
      </c>
      <c r="J27" s="128">
        <v>1980</v>
      </c>
      <c r="K27" s="71">
        <f t="shared" si="7"/>
        <v>36</v>
      </c>
      <c r="L27" s="61" t="str">
        <f t="shared" si="0"/>
        <v>OK</v>
      </c>
      <c r="M27" s="128" t="s">
        <v>538</v>
      </c>
    </row>
    <row r="28" spans="1:13" s="128" customFormat="1" ht="13.5">
      <c r="A28" s="128" t="s">
        <v>592</v>
      </c>
      <c r="B28" s="128" t="s">
        <v>1249</v>
      </c>
      <c r="C28" s="128" t="s">
        <v>947</v>
      </c>
      <c r="D28" s="128" t="s">
        <v>1355</v>
      </c>
      <c r="F28" s="128" t="str">
        <f t="shared" si="5"/>
        <v>B06</v>
      </c>
      <c r="G28" s="128" t="str">
        <f t="shared" si="6"/>
        <v>辻 義規</v>
      </c>
      <c r="H28" s="128" t="s">
        <v>1346</v>
      </c>
      <c r="I28" s="128" t="s">
        <v>502</v>
      </c>
      <c r="J28" s="128">
        <v>1973</v>
      </c>
      <c r="K28" s="71">
        <f t="shared" si="7"/>
        <v>43</v>
      </c>
      <c r="L28" s="61" t="str">
        <f t="shared" si="0"/>
        <v>OK</v>
      </c>
      <c r="M28" s="128" t="s">
        <v>538</v>
      </c>
    </row>
    <row r="29" spans="1:13" s="128" customFormat="1" ht="13.5">
      <c r="A29" s="128" t="s">
        <v>593</v>
      </c>
      <c r="B29" s="128" t="s">
        <v>509</v>
      </c>
      <c r="C29" s="128" t="s">
        <v>906</v>
      </c>
      <c r="D29" s="128" t="s">
        <v>1356</v>
      </c>
      <c r="F29" s="128" t="str">
        <f t="shared" si="5"/>
        <v>B07</v>
      </c>
      <c r="G29" s="128" t="str">
        <f t="shared" si="6"/>
        <v>土田哲也</v>
      </c>
      <c r="H29" s="128" t="s">
        <v>1356</v>
      </c>
      <c r="I29" s="128" t="s">
        <v>502</v>
      </c>
      <c r="J29" s="128">
        <v>1990</v>
      </c>
      <c r="K29" s="71">
        <f t="shared" si="7"/>
        <v>26</v>
      </c>
      <c r="L29" s="61" t="str">
        <f t="shared" si="0"/>
        <v>OK</v>
      </c>
      <c r="M29" s="128" t="s">
        <v>1001</v>
      </c>
    </row>
    <row r="30" spans="1:13" s="128" customFormat="1" ht="13.5">
      <c r="A30" s="128" t="s">
        <v>594</v>
      </c>
      <c r="B30" s="128" t="s">
        <v>948</v>
      </c>
      <c r="C30" s="128" t="s">
        <v>949</v>
      </c>
      <c r="D30" s="128" t="s">
        <v>1346</v>
      </c>
      <c r="F30" s="128" t="str">
        <f t="shared" si="5"/>
        <v>B08</v>
      </c>
      <c r="G30" s="128" t="str">
        <f t="shared" si="6"/>
        <v>成宮康弘</v>
      </c>
      <c r="H30" s="128" t="s">
        <v>1346</v>
      </c>
      <c r="I30" s="128" t="s">
        <v>502</v>
      </c>
      <c r="J30" s="128">
        <v>1970</v>
      </c>
      <c r="K30" s="71">
        <f t="shared" si="7"/>
        <v>46</v>
      </c>
      <c r="L30" s="61" t="str">
        <f t="shared" si="0"/>
        <v>OK</v>
      </c>
      <c r="M30" s="128" t="s">
        <v>538</v>
      </c>
    </row>
    <row r="31" spans="1:13" s="128" customFormat="1" ht="13.5">
      <c r="A31" s="128" t="s">
        <v>595</v>
      </c>
      <c r="B31" s="128" t="s">
        <v>950</v>
      </c>
      <c r="C31" s="128" t="s">
        <v>1130</v>
      </c>
      <c r="D31" s="128" t="s">
        <v>1357</v>
      </c>
      <c r="F31" s="128" t="str">
        <f t="shared" si="5"/>
        <v>B09</v>
      </c>
      <c r="G31" s="128" t="str">
        <f t="shared" si="6"/>
        <v>西川昌一</v>
      </c>
      <c r="H31" s="128" t="s">
        <v>1346</v>
      </c>
      <c r="I31" s="128" t="s">
        <v>502</v>
      </c>
      <c r="J31" s="128">
        <v>1970</v>
      </c>
      <c r="K31" s="71">
        <f t="shared" si="7"/>
        <v>46</v>
      </c>
      <c r="L31" s="61" t="str">
        <f t="shared" si="0"/>
        <v>OK</v>
      </c>
      <c r="M31" s="128" t="s">
        <v>1089</v>
      </c>
    </row>
    <row r="32" spans="1:13" s="128" customFormat="1" ht="13.5">
      <c r="A32" s="128" t="s">
        <v>596</v>
      </c>
      <c r="B32" s="128" t="s">
        <v>1090</v>
      </c>
      <c r="C32" s="128" t="s">
        <v>1250</v>
      </c>
      <c r="D32" s="128" t="s">
        <v>1356</v>
      </c>
      <c r="F32" s="128" t="str">
        <f t="shared" si="5"/>
        <v>B10</v>
      </c>
      <c r="G32" s="128" t="str">
        <f t="shared" si="6"/>
        <v>平塚 聡</v>
      </c>
      <c r="H32" s="128" t="s">
        <v>1356</v>
      </c>
      <c r="I32" s="128" t="s">
        <v>502</v>
      </c>
      <c r="J32" s="128">
        <v>1960</v>
      </c>
      <c r="K32" s="71">
        <f t="shared" si="7"/>
        <v>56</v>
      </c>
      <c r="L32" s="61" t="str">
        <f t="shared" si="0"/>
        <v>OK</v>
      </c>
      <c r="M32" s="128" t="s">
        <v>538</v>
      </c>
    </row>
    <row r="33" spans="1:13" s="128" customFormat="1" ht="13.5">
      <c r="A33" s="128" t="s">
        <v>597</v>
      </c>
      <c r="B33" s="128" t="s">
        <v>1090</v>
      </c>
      <c r="C33" s="128" t="s">
        <v>1240</v>
      </c>
      <c r="D33" s="128" t="s">
        <v>1358</v>
      </c>
      <c r="E33" s="128" t="s">
        <v>1359</v>
      </c>
      <c r="F33" s="128" t="str">
        <f t="shared" si="5"/>
        <v>B11</v>
      </c>
      <c r="G33" s="128" t="str">
        <f t="shared" si="6"/>
        <v>平塚好真</v>
      </c>
      <c r="H33" s="128" t="s">
        <v>1352</v>
      </c>
      <c r="I33" s="128" t="s">
        <v>502</v>
      </c>
      <c r="J33" s="128">
        <v>2004</v>
      </c>
      <c r="K33" s="71">
        <f t="shared" si="7"/>
        <v>12</v>
      </c>
      <c r="L33" s="61" t="str">
        <f t="shared" si="0"/>
        <v>OK</v>
      </c>
      <c r="M33" s="128" t="s">
        <v>538</v>
      </c>
    </row>
    <row r="34" spans="1:17" s="128" customFormat="1" ht="13.5">
      <c r="A34" s="128" t="s">
        <v>598</v>
      </c>
      <c r="B34" s="128" t="s">
        <v>953</v>
      </c>
      <c r="C34" s="128" t="s">
        <v>1131</v>
      </c>
      <c r="D34" s="128" t="s">
        <v>1349</v>
      </c>
      <c r="F34" s="128" t="str">
        <f t="shared" si="5"/>
        <v>B12</v>
      </c>
      <c r="G34" s="128" t="str">
        <f t="shared" si="6"/>
        <v>古市卓志</v>
      </c>
      <c r="H34" s="128" t="s">
        <v>1350</v>
      </c>
      <c r="I34" s="128" t="s">
        <v>502</v>
      </c>
      <c r="J34" s="128">
        <v>1974</v>
      </c>
      <c r="K34" s="71">
        <f t="shared" si="7"/>
        <v>42</v>
      </c>
      <c r="L34" s="61" t="str">
        <f t="shared" si="0"/>
        <v>OK</v>
      </c>
      <c r="M34" s="128" t="s">
        <v>538</v>
      </c>
      <c r="Q34" s="92"/>
    </row>
    <row r="35" spans="1:17" s="128" customFormat="1" ht="13.5">
      <c r="A35" s="128" t="s">
        <v>599</v>
      </c>
      <c r="B35" s="128" t="s">
        <v>954</v>
      </c>
      <c r="C35" s="128" t="s">
        <v>1132</v>
      </c>
      <c r="D35" s="128" t="s">
        <v>1360</v>
      </c>
      <c r="F35" s="128" t="str">
        <f t="shared" si="5"/>
        <v>B13</v>
      </c>
      <c r="G35" s="128" t="str">
        <f t="shared" si="6"/>
        <v>村上知孝</v>
      </c>
      <c r="H35" s="128" t="s">
        <v>1346</v>
      </c>
      <c r="I35" s="128" t="s">
        <v>502</v>
      </c>
      <c r="J35" s="128">
        <v>1980</v>
      </c>
      <c r="K35" s="71">
        <f t="shared" si="7"/>
        <v>36</v>
      </c>
      <c r="L35" s="61" t="str">
        <f t="shared" si="0"/>
        <v>OK</v>
      </c>
      <c r="M35" s="128" t="s">
        <v>1002</v>
      </c>
      <c r="Q35" s="92"/>
    </row>
    <row r="36" spans="1:17" s="128" customFormat="1" ht="13.5">
      <c r="A36" s="128" t="s">
        <v>600</v>
      </c>
      <c r="B36" s="128" t="s">
        <v>955</v>
      </c>
      <c r="C36" s="128" t="s">
        <v>956</v>
      </c>
      <c r="D36" s="128" t="s">
        <v>1356</v>
      </c>
      <c r="F36" s="128" t="str">
        <f t="shared" si="5"/>
        <v>B14</v>
      </c>
      <c r="G36" s="128" t="str">
        <f t="shared" si="6"/>
        <v>八木篤司</v>
      </c>
      <c r="H36" s="128" t="s">
        <v>1356</v>
      </c>
      <c r="I36" s="128" t="s">
        <v>502</v>
      </c>
      <c r="J36" s="128">
        <v>1973</v>
      </c>
      <c r="K36" s="71">
        <f t="shared" si="7"/>
        <v>43</v>
      </c>
      <c r="L36" s="61" t="str">
        <f t="shared" si="0"/>
        <v>OK</v>
      </c>
      <c r="M36" s="128" t="s">
        <v>538</v>
      </c>
      <c r="Q36" s="92"/>
    </row>
    <row r="37" spans="1:17" s="128" customFormat="1" ht="13.5">
      <c r="A37" s="128" t="s">
        <v>601</v>
      </c>
      <c r="B37" s="128" t="s">
        <v>1133</v>
      </c>
      <c r="C37" s="128" t="s">
        <v>957</v>
      </c>
      <c r="D37" s="128" t="s">
        <v>1349</v>
      </c>
      <c r="F37" s="128" t="str">
        <f t="shared" si="5"/>
        <v>B15</v>
      </c>
      <c r="G37" s="128" t="str">
        <f t="shared" si="6"/>
        <v>山崎正雄</v>
      </c>
      <c r="H37" s="128" t="s">
        <v>1350</v>
      </c>
      <c r="I37" s="128" t="s">
        <v>502</v>
      </c>
      <c r="J37" s="128">
        <v>1982</v>
      </c>
      <c r="K37" s="71">
        <f t="shared" si="7"/>
        <v>34</v>
      </c>
      <c r="L37" s="61" t="str">
        <f t="shared" si="0"/>
        <v>OK</v>
      </c>
      <c r="M37" s="128" t="s">
        <v>1001</v>
      </c>
      <c r="Q37" s="92"/>
    </row>
    <row r="38" spans="1:17" s="128" customFormat="1" ht="13.5">
      <c r="A38" s="128" t="s">
        <v>602</v>
      </c>
      <c r="B38" s="96" t="s">
        <v>958</v>
      </c>
      <c r="C38" s="96" t="s">
        <v>959</v>
      </c>
      <c r="D38" s="128" t="s">
        <v>1349</v>
      </c>
      <c r="F38" s="128" t="str">
        <f t="shared" si="5"/>
        <v>B16</v>
      </c>
      <c r="G38" s="128" t="str">
        <f t="shared" si="6"/>
        <v>伊吹邦子</v>
      </c>
      <c r="H38" s="128" t="s">
        <v>1350</v>
      </c>
      <c r="I38" s="96" t="s">
        <v>1091</v>
      </c>
      <c r="J38" s="128">
        <v>1969</v>
      </c>
      <c r="K38" s="71">
        <f t="shared" si="7"/>
        <v>47</v>
      </c>
      <c r="L38" s="61" t="str">
        <f t="shared" si="0"/>
        <v>OK</v>
      </c>
      <c r="M38" s="128" t="s">
        <v>538</v>
      </c>
      <c r="Q38" s="92"/>
    </row>
    <row r="39" spans="1:17" s="128" customFormat="1" ht="13.5">
      <c r="A39" s="128" t="s">
        <v>603</v>
      </c>
      <c r="B39" s="96" t="s">
        <v>960</v>
      </c>
      <c r="C39" s="96" t="s">
        <v>961</v>
      </c>
      <c r="D39" s="128" t="s">
        <v>1361</v>
      </c>
      <c r="F39" s="128" t="str">
        <f t="shared" si="5"/>
        <v>B17</v>
      </c>
      <c r="G39" s="128" t="str">
        <f t="shared" si="6"/>
        <v>木村美香</v>
      </c>
      <c r="H39" s="128" t="s">
        <v>1362</v>
      </c>
      <c r="I39" s="96" t="s">
        <v>1091</v>
      </c>
      <c r="J39" s="128">
        <v>1962</v>
      </c>
      <c r="K39" s="71">
        <f t="shared" si="7"/>
        <v>54</v>
      </c>
      <c r="L39" s="61" t="str">
        <f t="shared" si="0"/>
        <v>OK</v>
      </c>
      <c r="M39" s="128" t="s">
        <v>1089</v>
      </c>
      <c r="Q39" s="92"/>
    </row>
    <row r="40" spans="1:17" s="128" customFormat="1" ht="13.5">
      <c r="A40" s="128" t="s">
        <v>605</v>
      </c>
      <c r="B40" s="96" t="s">
        <v>962</v>
      </c>
      <c r="C40" s="96" t="s">
        <v>963</v>
      </c>
      <c r="D40" s="128" t="s">
        <v>1356</v>
      </c>
      <c r="F40" s="128" t="str">
        <f t="shared" si="5"/>
        <v>B18</v>
      </c>
      <c r="G40" s="128" t="str">
        <f t="shared" si="6"/>
        <v>近藤直美</v>
      </c>
      <c r="H40" s="128" t="s">
        <v>1356</v>
      </c>
      <c r="I40" s="96" t="s">
        <v>1091</v>
      </c>
      <c r="J40" s="128">
        <v>1963</v>
      </c>
      <c r="K40" s="71">
        <f t="shared" si="7"/>
        <v>53</v>
      </c>
      <c r="L40" s="61" t="str">
        <f t="shared" si="0"/>
        <v>OK</v>
      </c>
      <c r="M40" s="128" t="s">
        <v>538</v>
      </c>
      <c r="Q40" s="92"/>
    </row>
    <row r="41" spans="1:17" s="128" customFormat="1" ht="13.5">
      <c r="A41" s="128" t="s">
        <v>607</v>
      </c>
      <c r="B41" s="96" t="s">
        <v>964</v>
      </c>
      <c r="C41" s="96" t="s">
        <v>965</v>
      </c>
      <c r="D41" s="128" t="s">
        <v>1349</v>
      </c>
      <c r="F41" s="128" t="str">
        <f t="shared" si="5"/>
        <v>B19</v>
      </c>
      <c r="G41" s="128" t="str">
        <f t="shared" si="6"/>
        <v>佐竹昌子</v>
      </c>
      <c r="H41" s="128" t="s">
        <v>1350</v>
      </c>
      <c r="I41" s="96" t="s">
        <v>1091</v>
      </c>
      <c r="J41" s="128">
        <v>1958</v>
      </c>
      <c r="K41" s="71">
        <f t="shared" si="7"/>
        <v>58</v>
      </c>
      <c r="L41" s="61" t="str">
        <f t="shared" si="0"/>
        <v>OK</v>
      </c>
      <c r="M41" s="128" t="s">
        <v>538</v>
      </c>
      <c r="Q41" s="92"/>
    </row>
    <row r="42" spans="1:17" s="128" customFormat="1" ht="13.5">
      <c r="A42" s="128" t="s">
        <v>608</v>
      </c>
      <c r="B42" s="96" t="s">
        <v>935</v>
      </c>
      <c r="C42" s="96" t="s">
        <v>1251</v>
      </c>
      <c r="D42" s="128" t="s">
        <v>1363</v>
      </c>
      <c r="F42" s="128" t="str">
        <f t="shared" si="5"/>
        <v>B20</v>
      </c>
      <c r="G42" s="128" t="str">
        <f t="shared" si="6"/>
        <v>田中 都</v>
      </c>
      <c r="H42" s="128" t="s">
        <v>1352</v>
      </c>
      <c r="I42" s="96" t="s">
        <v>1091</v>
      </c>
      <c r="J42" s="128">
        <v>1970</v>
      </c>
      <c r="K42" s="71">
        <f t="shared" si="7"/>
        <v>46</v>
      </c>
      <c r="L42" s="61" t="str">
        <f t="shared" si="0"/>
        <v>OK</v>
      </c>
      <c r="M42" s="128" t="s">
        <v>1089</v>
      </c>
      <c r="Q42" s="92"/>
    </row>
    <row r="43" spans="1:17" s="128" customFormat="1" ht="13.5">
      <c r="A43" s="128" t="s">
        <v>609</v>
      </c>
      <c r="B43" s="96" t="s">
        <v>1036</v>
      </c>
      <c r="C43" s="96" t="s">
        <v>1134</v>
      </c>
      <c r="D43" s="128" t="s">
        <v>1349</v>
      </c>
      <c r="F43" s="128" t="str">
        <f t="shared" si="5"/>
        <v>B21</v>
      </c>
      <c r="G43" s="128" t="str">
        <f t="shared" si="6"/>
        <v>田端加津子</v>
      </c>
      <c r="H43" s="128" t="s">
        <v>1350</v>
      </c>
      <c r="I43" s="96" t="s">
        <v>1091</v>
      </c>
      <c r="J43" s="128">
        <v>1972</v>
      </c>
      <c r="K43" s="71">
        <f t="shared" si="7"/>
        <v>44</v>
      </c>
      <c r="L43" s="61" t="str">
        <f t="shared" si="0"/>
        <v>OK</v>
      </c>
      <c r="M43" s="128" t="s">
        <v>538</v>
      </c>
      <c r="Q43" s="92"/>
    </row>
    <row r="44" spans="1:17" s="128" customFormat="1" ht="13.5">
      <c r="A44" s="128" t="s">
        <v>610</v>
      </c>
      <c r="B44" s="96" t="s">
        <v>978</v>
      </c>
      <c r="C44" s="96" t="s">
        <v>1135</v>
      </c>
      <c r="D44" s="128" t="s">
        <v>1349</v>
      </c>
      <c r="F44" s="128" t="str">
        <f t="shared" si="5"/>
        <v>B22</v>
      </c>
      <c r="G44" s="128" t="str">
        <f t="shared" si="6"/>
        <v>筒井珠世</v>
      </c>
      <c r="H44" s="128" t="s">
        <v>1350</v>
      </c>
      <c r="I44" s="96" t="s">
        <v>1091</v>
      </c>
      <c r="J44" s="128">
        <v>1967</v>
      </c>
      <c r="K44" s="71">
        <f t="shared" si="7"/>
        <v>49</v>
      </c>
      <c r="L44" s="61" t="str">
        <f t="shared" si="0"/>
        <v>OK</v>
      </c>
      <c r="M44" s="128" t="s">
        <v>538</v>
      </c>
      <c r="Q44" s="95"/>
    </row>
    <row r="45" spans="1:17" s="128" customFormat="1" ht="13.5">
      <c r="A45" s="128" t="s">
        <v>612</v>
      </c>
      <c r="B45" s="96" t="s">
        <v>938</v>
      </c>
      <c r="C45" s="96" t="s">
        <v>966</v>
      </c>
      <c r="D45" s="128" t="s">
        <v>1349</v>
      </c>
      <c r="F45" s="128" t="str">
        <f t="shared" si="5"/>
        <v>B23</v>
      </c>
      <c r="G45" s="128" t="str">
        <f t="shared" si="6"/>
        <v>中村千春</v>
      </c>
      <c r="H45" s="128" t="s">
        <v>1350</v>
      </c>
      <c r="I45" s="96" t="s">
        <v>1091</v>
      </c>
      <c r="J45" s="128">
        <v>1961</v>
      </c>
      <c r="K45" s="71">
        <f t="shared" si="7"/>
        <v>55</v>
      </c>
      <c r="L45" s="61" t="str">
        <f t="shared" si="0"/>
        <v>OK</v>
      </c>
      <c r="M45" s="128" t="s">
        <v>539</v>
      </c>
      <c r="Q45" s="95"/>
    </row>
    <row r="46" spans="1:17" s="128" customFormat="1" ht="13.5">
      <c r="A46" s="128" t="s">
        <v>614</v>
      </c>
      <c r="B46" s="96" t="s">
        <v>952</v>
      </c>
      <c r="C46" s="96" t="s">
        <v>1136</v>
      </c>
      <c r="D46" s="128" t="s">
        <v>1364</v>
      </c>
      <c r="F46" s="128" t="str">
        <f t="shared" si="5"/>
        <v>B24</v>
      </c>
      <c r="G46" s="128" t="str">
        <f t="shared" si="6"/>
        <v>橋本真理</v>
      </c>
      <c r="H46" s="128" t="s">
        <v>1362</v>
      </c>
      <c r="I46" s="96" t="s">
        <v>1091</v>
      </c>
      <c r="J46" s="128">
        <v>1977</v>
      </c>
      <c r="K46" s="71">
        <f t="shared" si="7"/>
        <v>39</v>
      </c>
      <c r="L46" s="61" t="str">
        <f t="shared" si="0"/>
        <v>OK</v>
      </c>
      <c r="M46" s="128" t="s">
        <v>1001</v>
      </c>
      <c r="Q46" s="95"/>
    </row>
    <row r="47" spans="1:17" s="128" customFormat="1" ht="13.5">
      <c r="A47" s="128" t="s">
        <v>615</v>
      </c>
      <c r="B47" s="96" t="s">
        <v>968</v>
      </c>
      <c r="C47" s="96" t="s">
        <v>969</v>
      </c>
      <c r="D47" s="128" t="s">
        <v>1349</v>
      </c>
      <c r="F47" s="128" t="str">
        <f t="shared" si="5"/>
        <v>B25</v>
      </c>
      <c r="G47" s="128" t="str">
        <f t="shared" si="6"/>
        <v>藤田博美</v>
      </c>
      <c r="H47" s="128" t="s">
        <v>1350</v>
      </c>
      <c r="I47" s="96" t="s">
        <v>1091</v>
      </c>
      <c r="J47" s="128">
        <v>1970</v>
      </c>
      <c r="K47" s="71">
        <f t="shared" si="7"/>
        <v>46</v>
      </c>
      <c r="L47" s="61" t="str">
        <f t="shared" si="0"/>
        <v>OK</v>
      </c>
      <c r="M47" s="128" t="s">
        <v>538</v>
      </c>
      <c r="Q47" s="95"/>
    </row>
    <row r="48" spans="1:17" s="128" customFormat="1" ht="13.5">
      <c r="A48" s="128" t="s">
        <v>616</v>
      </c>
      <c r="B48" s="96" t="s">
        <v>970</v>
      </c>
      <c r="C48" s="96" t="s">
        <v>971</v>
      </c>
      <c r="D48" s="128" t="s">
        <v>1349</v>
      </c>
      <c r="F48" s="128" t="str">
        <f t="shared" si="5"/>
        <v>B26</v>
      </c>
      <c r="G48" s="128" t="str">
        <f t="shared" si="6"/>
        <v>藤原泰子</v>
      </c>
      <c r="H48" s="128" t="s">
        <v>1350</v>
      </c>
      <c r="I48" s="96" t="s">
        <v>1091</v>
      </c>
      <c r="J48" s="128">
        <v>1965</v>
      </c>
      <c r="K48" s="71">
        <f t="shared" si="7"/>
        <v>51</v>
      </c>
      <c r="L48" s="61" t="str">
        <f t="shared" si="0"/>
        <v>OK</v>
      </c>
      <c r="M48" s="128" t="s">
        <v>539</v>
      </c>
      <c r="Q48" s="95"/>
    </row>
    <row r="49" spans="1:17" s="128" customFormat="1" ht="13.5">
      <c r="A49" s="128" t="s">
        <v>617</v>
      </c>
      <c r="B49" s="96" t="s">
        <v>1252</v>
      </c>
      <c r="C49" s="96" t="s">
        <v>1137</v>
      </c>
      <c r="D49" s="128" t="s">
        <v>1358</v>
      </c>
      <c r="F49" s="128" t="str">
        <f t="shared" si="5"/>
        <v>B27</v>
      </c>
      <c r="G49" s="128" t="str">
        <f t="shared" si="6"/>
        <v>森 薫吏</v>
      </c>
      <c r="H49" s="128" t="s">
        <v>1350</v>
      </c>
      <c r="I49" s="96" t="s">
        <v>1091</v>
      </c>
      <c r="J49" s="128">
        <v>1964</v>
      </c>
      <c r="K49" s="71">
        <f t="shared" si="7"/>
        <v>52</v>
      </c>
      <c r="L49" s="61" t="str">
        <f t="shared" si="0"/>
        <v>OK</v>
      </c>
      <c r="M49" s="128" t="s">
        <v>1089</v>
      </c>
      <c r="Q49" s="95"/>
    </row>
    <row r="50" spans="1:17" s="128" customFormat="1" ht="13.5">
      <c r="A50" s="128" t="s">
        <v>618</v>
      </c>
      <c r="B50" s="96" t="s">
        <v>1138</v>
      </c>
      <c r="C50" s="96" t="s">
        <v>1139</v>
      </c>
      <c r="D50" s="128" t="s">
        <v>1349</v>
      </c>
      <c r="F50" s="128" t="str">
        <f t="shared" si="5"/>
        <v>B28</v>
      </c>
      <c r="G50" s="128" t="str">
        <f t="shared" si="6"/>
        <v>日髙眞規子</v>
      </c>
      <c r="H50" s="128" t="s">
        <v>1350</v>
      </c>
      <c r="I50" s="96" t="s">
        <v>1091</v>
      </c>
      <c r="J50" s="128">
        <v>1963</v>
      </c>
      <c r="K50" s="71">
        <f t="shared" si="7"/>
        <v>53</v>
      </c>
      <c r="L50" s="61" t="str">
        <f t="shared" si="0"/>
        <v>OK</v>
      </c>
      <c r="M50" s="128" t="s">
        <v>1001</v>
      </c>
      <c r="Q50" s="95"/>
    </row>
    <row r="51" spans="12:17" s="128" customFormat="1" ht="13.5">
      <c r="L51" s="61">
        <f t="shared" si="0"/>
      </c>
      <c r="Q51" s="95"/>
    </row>
    <row r="52" spans="12:17" ht="13.5">
      <c r="L52" s="61">
        <f t="shared" si="0"/>
      </c>
      <c r="Q52" s="95"/>
    </row>
    <row r="53" spans="2:17" s="128" customFormat="1" ht="13.5">
      <c r="B53" s="96"/>
      <c r="C53" s="96"/>
      <c r="K53" s="71"/>
      <c r="L53" s="61">
        <f t="shared" si="0"/>
      </c>
      <c r="Q53" s="95"/>
    </row>
    <row r="54" spans="2:17" s="128" customFormat="1" ht="13.5">
      <c r="B54" s="96"/>
      <c r="C54" s="96"/>
      <c r="K54" s="71"/>
      <c r="L54" s="61">
        <f t="shared" si="0"/>
      </c>
      <c r="Q54" s="95"/>
    </row>
    <row r="55" spans="2:17" s="128" customFormat="1" ht="13.5">
      <c r="B55" s="96"/>
      <c r="C55" s="96"/>
      <c r="K55" s="71"/>
      <c r="L55" s="61">
        <f t="shared" si="0"/>
      </c>
      <c r="Q55" s="95"/>
    </row>
    <row r="56" spans="2:17" s="128" customFormat="1" ht="13.5">
      <c r="B56" s="96"/>
      <c r="C56" s="96"/>
      <c r="K56" s="71"/>
      <c r="L56" s="61">
        <f t="shared" si="0"/>
      </c>
      <c r="Q56" s="95"/>
    </row>
    <row r="57" spans="2:17" s="128" customFormat="1" ht="13.5">
      <c r="B57" s="96"/>
      <c r="C57" s="96"/>
      <c r="K57" s="71"/>
      <c r="L57" s="61">
        <f t="shared" si="0"/>
      </c>
      <c r="Q57" s="95"/>
    </row>
    <row r="58" spans="2:17" s="128" customFormat="1" ht="13.5">
      <c r="B58" s="96"/>
      <c r="C58" s="96"/>
      <c r="K58" s="71"/>
      <c r="L58" s="61">
        <f t="shared" si="0"/>
      </c>
      <c r="Q58" s="95"/>
    </row>
    <row r="59" spans="2:17" s="128" customFormat="1" ht="13.5">
      <c r="B59" s="96"/>
      <c r="C59" s="96"/>
      <c r="K59" s="71"/>
      <c r="L59" s="61">
        <f t="shared" si="0"/>
      </c>
      <c r="Q59" s="95"/>
    </row>
    <row r="60" spans="2:17" s="128" customFormat="1" ht="13.5">
      <c r="B60" s="96"/>
      <c r="C60" s="96"/>
      <c r="K60" s="71"/>
      <c r="L60" s="61">
        <f t="shared" si="0"/>
      </c>
      <c r="Q60" s="95"/>
    </row>
    <row r="61" spans="1:15" s="76" customFormat="1" ht="13.5">
      <c r="A61" s="94"/>
      <c r="B61" s="100"/>
      <c r="C61" s="100"/>
      <c r="D61" s="94"/>
      <c r="E61" s="93"/>
      <c r="F61" s="61"/>
      <c r="G61" s="65"/>
      <c r="H61" s="94"/>
      <c r="I61" s="61"/>
      <c r="J61" s="93"/>
      <c r="K61" s="71"/>
      <c r="L61" s="61">
        <f t="shared" si="0"/>
      </c>
      <c r="N61" s="59"/>
      <c r="O61" s="59"/>
    </row>
    <row r="62" spans="1:15" s="76" customFormat="1" ht="13.5">
      <c r="A62" s="94"/>
      <c r="B62" s="100"/>
      <c r="C62" s="100"/>
      <c r="D62" s="94"/>
      <c r="E62" s="93"/>
      <c r="F62" s="61"/>
      <c r="G62" s="65"/>
      <c r="H62" s="94"/>
      <c r="I62" s="61"/>
      <c r="J62" s="93"/>
      <c r="K62" s="71"/>
      <c r="L62" s="61">
        <f t="shared" si="0"/>
      </c>
      <c r="N62" s="59"/>
      <c r="O62" s="59"/>
    </row>
    <row r="63" spans="1:15" s="76" customFormat="1" ht="13.5">
      <c r="A63" s="94"/>
      <c r="B63" s="100"/>
      <c r="C63" s="100"/>
      <c r="D63" s="94"/>
      <c r="E63" s="93"/>
      <c r="F63" s="61"/>
      <c r="G63" s="65"/>
      <c r="H63" s="94"/>
      <c r="I63" s="61"/>
      <c r="J63" s="93"/>
      <c r="K63" s="71"/>
      <c r="L63" s="61">
        <f t="shared" si="0"/>
      </c>
      <c r="N63" s="59"/>
      <c r="O63" s="59"/>
    </row>
    <row r="64" spans="1:12" s="196" customFormat="1" ht="13.5">
      <c r="A64" s="92"/>
      <c r="B64" s="95"/>
      <c r="C64" s="714" t="s">
        <v>1253</v>
      </c>
      <c r="D64" s="714"/>
      <c r="E64" s="715"/>
      <c r="F64" s="715"/>
      <c r="G64" s="715"/>
      <c r="H64" s="715"/>
      <c r="I64" s="715"/>
      <c r="J64" s="93"/>
      <c r="K64" s="71"/>
      <c r="L64" s="61">
        <f t="shared" si="0"/>
      </c>
    </row>
    <row r="65" spans="1:12" s="196" customFormat="1" ht="13.5">
      <c r="A65" s="92"/>
      <c r="B65" s="95"/>
      <c r="C65" s="714"/>
      <c r="D65" s="714"/>
      <c r="E65" s="715"/>
      <c r="F65" s="715"/>
      <c r="G65" s="715"/>
      <c r="H65" s="715"/>
      <c r="I65" s="715"/>
      <c r="J65" s="93"/>
      <c r="K65" s="71"/>
      <c r="L65" s="61">
        <f t="shared" si="0"/>
      </c>
    </row>
    <row r="66" spans="2:12" ht="13.5">
      <c r="B66" s="710" t="s">
        <v>1254</v>
      </c>
      <c r="C66" s="710"/>
      <c r="D66" s="60"/>
      <c r="F66" s="61"/>
      <c r="G66" s="59" t="s">
        <v>1365</v>
      </c>
      <c r="H66" s="59" t="s">
        <v>1366</v>
      </c>
      <c r="K66" s="71"/>
      <c r="L66" s="61"/>
    </row>
    <row r="67" spans="2:12" ht="13.5">
      <c r="B67" s="710"/>
      <c r="C67" s="710"/>
      <c r="D67" s="60"/>
      <c r="F67" s="61"/>
      <c r="G67" s="98">
        <f>COUNTIF(M68:M123,"東近江市")</f>
        <v>25</v>
      </c>
      <c r="H67" s="99">
        <f>(G67/RIGHT(A123,2))</f>
        <v>0.44642857142857145</v>
      </c>
      <c r="K67" s="71"/>
      <c r="L67" s="61"/>
    </row>
    <row r="68" spans="1:13" s="58" customFormat="1" ht="13.5">
      <c r="A68" s="59" t="s">
        <v>620</v>
      </c>
      <c r="B68" s="114" t="s">
        <v>569</v>
      </c>
      <c r="C68" s="114" t="s">
        <v>621</v>
      </c>
      <c r="D68" s="60" t="s">
        <v>903</v>
      </c>
      <c r="E68" s="59"/>
      <c r="F68" s="61" t="str">
        <f aca="true" t="shared" si="8" ref="F68:F107">A68</f>
        <v>C01</v>
      </c>
      <c r="G68" s="59" t="str">
        <f aca="true" t="shared" si="9" ref="G68:G107">B68&amp;C68</f>
        <v>片岡春己</v>
      </c>
      <c r="H68" s="60" t="s">
        <v>1367</v>
      </c>
      <c r="I68" s="60" t="s">
        <v>901</v>
      </c>
      <c r="J68" s="73">
        <v>1953</v>
      </c>
      <c r="K68" s="71">
        <f>IF(J68="","",(2016-J68))</f>
        <v>63</v>
      </c>
      <c r="L68" s="61" t="str">
        <f aca="true" t="shared" si="10" ref="L68:L131">IF(G68="","",IF(COUNTIF($G$6:$G$553,G68)&gt;1,"2重登録","OK"))</f>
        <v>OK</v>
      </c>
      <c r="M68" s="106" t="s">
        <v>541</v>
      </c>
    </row>
    <row r="69" spans="1:13" s="58" customFormat="1" ht="13.5">
      <c r="A69" s="59" t="s">
        <v>622</v>
      </c>
      <c r="B69" s="114" t="s">
        <v>606</v>
      </c>
      <c r="C69" s="114" t="s">
        <v>630</v>
      </c>
      <c r="D69" s="60" t="s">
        <v>903</v>
      </c>
      <c r="E69" s="59"/>
      <c r="F69" s="61" t="str">
        <f t="shared" si="8"/>
        <v>C02</v>
      </c>
      <c r="G69" s="59" t="str">
        <f t="shared" si="9"/>
        <v>山本　真</v>
      </c>
      <c r="H69" s="60" t="s">
        <v>619</v>
      </c>
      <c r="I69" s="60" t="s">
        <v>901</v>
      </c>
      <c r="J69" s="73">
        <v>1970</v>
      </c>
      <c r="K69" s="71">
        <f aca="true" t="shared" si="11" ref="K69:K123">IF(J69="","",(2016-J69))</f>
        <v>46</v>
      </c>
      <c r="L69" s="61" t="str">
        <f t="shared" si="10"/>
        <v>OK</v>
      </c>
      <c r="M69" s="107" t="s">
        <v>538</v>
      </c>
    </row>
    <row r="70" spans="1:13" s="58" customFormat="1" ht="13.5">
      <c r="A70" s="59" t="s">
        <v>625</v>
      </c>
      <c r="B70" s="114" t="s">
        <v>606</v>
      </c>
      <c r="C70" s="114" t="s">
        <v>658</v>
      </c>
      <c r="D70" s="60" t="s">
        <v>903</v>
      </c>
      <c r="E70" s="59"/>
      <c r="F70" s="61" t="str">
        <f t="shared" si="8"/>
        <v>C03</v>
      </c>
      <c r="G70" s="59" t="str">
        <f t="shared" si="9"/>
        <v>山本　諭</v>
      </c>
      <c r="H70" s="60" t="s">
        <v>619</v>
      </c>
      <c r="I70" s="60" t="s">
        <v>901</v>
      </c>
      <c r="J70" s="73">
        <v>1971</v>
      </c>
      <c r="K70" s="71">
        <f t="shared" si="11"/>
        <v>45</v>
      </c>
      <c r="L70" s="61" t="str">
        <f t="shared" si="10"/>
        <v>OK</v>
      </c>
      <c r="M70" s="106" t="s">
        <v>541</v>
      </c>
    </row>
    <row r="71" spans="1:13" s="58" customFormat="1" ht="13.5">
      <c r="A71" s="59" t="s">
        <v>628</v>
      </c>
      <c r="B71" s="114" t="s">
        <v>661</v>
      </c>
      <c r="C71" s="114" t="s">
        <v>662</v>
      </c>
      <c r="D71" s="60" t="s">
        <v>903</v>
      </c>
      <c r="E71" s="59"/>
      <c r="F71" s="61" t="str">
        <f t="shared" si="8"/>
        <v>C04</v>
      </c>
      <c r="G71" s="59" t="str">
        <f t="shared" si="9"/>
        <v>西田裕信</v>
      </c>
      <c r="H71" s="60" t="s">
        <v>619</v>
      </c>
      <c r="I71" s="60" t="s">
        <v>901</v>
      </c>
      <c r="J71" s="73">
        <v>1960</v>
      </c>
      <c r="K71" s="71">
        <f t="shared" si="11"/>
        <v>56</v>
      </c>
      <c r="L71" s="61" t="str">
        <f t="shared" si="10"/>
        <v>OK</v>
      </c>
      <c r="M71" s="107" t="s">
        <v>507</v>
      </c>
    </row>
    <row r="72" spans="1:13" s="58" customFormat="1" ht="13.5">
      <c r="A72" s="59" t="s">
        <v>629</v>
      </c>
      <c r="B72" s="114" t="s">
        <v>668</v>
      </c>
      <c r="C72" s="114" t="s">
        <v>669</v>
      </c>
      <c r="D72" s="60" t="s">
        <v>903</v>
      </c>
      <c r="E72" s="59"/>
      <c r="F72" s="61" t="str">
        <f t="shared" si="8"/>
        <v>C05</v>
      </c>
      <c r="G72" s="59" t="str">
        <f t="shared" si="9"/>
        <v>柴谷義信</v>
      </c>
      <c r="H72" s="60" t="s">
        <v>619</v>
      </c>
      <c r="I72" s="60" t="s">
        <v>901</v>
      </c>
      <c r="J72" s="73">
        <v>1962</v>
      </c>
      <c r="K72" s="71">
        <f t="shared" si="11"/>
        <v>54</v>
      </c>
      <c r="L72" s="61" t="str">
        <f t="shared" si="10"/>
        <v>OK</v>
      </c>
      <c r="M72" s="107" t="s">
        <v>538</v>
      </c>
    </row>
    <row r="73" spans="1:13" s="58" customFormat="1" ht="13.5">
      <c r="A73" s="59" t="s">
        <v>631</v>
      </c>
      <c r="B73" s="114" t="s">
        <v>671</v>
      </c>
      <c r="C73" s="114" t="s">
        <v>672</v>
      </c>
      <c r="D73" s="60" t="s">
        <v>903</v>
      </c>
      <c r="E73" s="59"/>
      <c r="F73" s="61" t="str">
        <f t="shared" si="8"/>
        <v>C06</v>
      </c>
      <c r="G73" s="59" t="str">
        <f t="shared" si="9"/>
        <v>井尻善和</v>
      </c>
      <c r="H73" s="60" t="s">
        <v>619</v>
      </c>
      <c r="I73" s="60" t="s">
        <v>901</v>
      </c>
      <c r="J73" s="73">
        <v>1968</v>
      </c>
      <c r="K73" s="71">
        <f t="shared" si="11"/>
        <v>48</v>
      </c>
      <c r="L73" s="61" t="str">
        <f t="shared" si="10"/>
        <v>OK</v>
      </c>
      <c r="M73" s="107" t="s">
        <v>1037</v>
      </c>
    </row>
    <row r="74" spans="1:13" s="58" customFormat="1" ht="13.5">
      <c r="A74" s="59" t="s">
        <v>634</v>
      </c>
      <c r="B74" s="114" t="s">
        <v>680</v>
      </c>
      <c r="C74" s="63" t="s">
        <v>681</v>
      </c>
      <c r="D74" s="60" t="s">
        <v>903</v>
      </c>
      <c r="E74" s="59"/>
      <c r="F74" s="61" t="str">
        <f t="shared" si="8"/>
        <v>C07</v>
      </c>
      <c r="G74" s="59" t="str">
        <f t="shared" si="9"/>
        <v>坂元智成</v>
      </c>
      <c r="H74" s="60" t="s">
        <v>619</v>
      </c>
      <c r="I74" s="60" t="s">
        <v>901</v>
      </c>
      <c r="J74" s="73">
        <v>1975</v>
      </c>
      <c r="K74" s="71">
        <f t="shared" si="11"/>
        <v>41</v>
      </c>
      <c r="L74" s="61" t="str">
        <f t="shared" si="10"/>
        <v>OK</v>
      </c>
      <c r="M74" s="106" t="s">
        <v>541</v>
      </c>
    </row>
    <row r="75" spans="1:13" s="58" customFormat="1" ht="13.5">
      <c r="A75" s="59" t="s">
        <v>635</v>
      </c>
      <c r="B75" s="114" t="s">
        <v>684</v>
      </c>
      <c r="C75" s="63" t="s">
        <v>685</v>
      </c>
      <c r="D75" s="60" t="s">
        <v>903</v>
      </c>
      <c r="E75" s="59"/>
      <c r="F75" s="61" t="str">
        <f t="shared" si="8"/>
        <v>C08</v>
      </c>
      <c r="G75" s="59" t="str">
        <f t="shared" si="9"/>
        <v>村尾彰了</v>
      </c>
      <c r="H75" s="60" t="s">
        <v>619</v>
      </c>
      <c r="I75" s="60" t="s">
        <v>901</v>
      </c>
      <c r="J75" s="73">
        <v>1982</v>
      </c>
      <c r="K75" s="71">
        <f t="shared" si="11"/>
        <v>34</v>
      </c>
      <c r="L75" s="61" t="str">
        <f t="shared" si="10"/>
        <v>OK</v>
      </c>
      <c r="M75" s="107" t="s">
        <v>1037</v>
      </c>
    </row>
    <row r="76" spans="1:13" s="58" customFormat="1" ht="13.5">
      <c r="A76" s="59" t="s">
        <v>555</v>
      </c>
      <c r="B76" s="114" t="s">
        <v>1140</v>
      </c>
      <c r="C76" s="63" t="s">
        <v>687</v>
      </c>
      <c r="D76" s="60" t="s">
        <v>903</v>
      </c>
      <c r="E76" s="59"/>
      <c r="F76" s="61" t="str">
        <f t="shared" si="8"/>
        <v>C09</v>
      </c>
      <c r="G76" s="59" t="str">
        <f t="shared" si="9"/>
        <v>荒浪順次</v>
      </c>
      <c r="H76" s="60" t="s">
        <v>619</v>
      </c>
      <c r="I76" s="60" t="s">
        <v>901</v>
      </c>
      <c r="J76" s="73">
        <v>1977</v>
      </c>
      <c r="K76" s="71">
        <f t="shared" si="11"/>
        <v>39</v>
      </c>
      <c r="L76" s="61" t="str">
        <f t="shared" si="10"/>
        <v>OK</v>
      </c>
      <c r="M76" s="107" t="s">
        <v>1003</v>
      </c>
    </row>
    <row r="77" spans="1:13" s="58" customFormat="1" ht="13.5">
      <c r="A77" s="59" t="s">
        <v>640</v>
      </c>
      <c r="B77" s="114" t="s">
        <v>689</v>
      </c>
      <c r="C77" s="63" t="s">
        <v>690</v>
      </c>
      <c r="D77" s="60" t="s">
        <v>903</v>
      </c>
      <c r="E77" s="59"/>
      <c r="F77" s="61" t="str">
        <f t="shared" si="8"/>
        <v>C10</v>
      </c>
      <c r="G77" s="59" t="str">
        <f t="shared" si="9"/>
        <v>中本隆司</v>
      </c>
      <c r="H77" s="60" t="s">
        <v>619</v>
      </c>
      <c r="I77" s="60" t="s">
        <v>901</v>
      </c>
      <c r="J77" s="73">
        <v>1968</v>
      </c>
      <c r="K77" s="71">
        <f t="shared" si="11"/>
        <v>48</v>
      </c>
      <c r="L77" s="61" t="str">
        <f t="shared" si="10"/>
        <v>OK</v>
      </c>
      <c r="M77" s="106" t="s">
        <v>541</v>
      </c>
    </row>
    <row r="78" spans="1:13" s="58" customFormat="1" ht="13.5">
      <c r="A78" s="59" t="s">
        <v>643</v>
      </c>
      <c r="B78" s="114" t="s">
        <v>698</v>
      </c>
      <c r="C78" s="63" t="s">
        <v>699</v>
      </c>
      <c r="D78" s="60" t="s">
        <v>903</v>
      </c>
      <c r="E78" s="59"/>
      <c r="F78" s="61" t="str">
        <f t="shared" si="8"/>
        <v>C11</v>
      </c>
      <c r="G78" s="59" t="str">
        <f t="shared" si="9"/>
        <v>小山　嶺</v>
      </c>
      <c r="H78" s="60" t="s">
        <v>619</v>
      </c>
      <c r="I78" s="60" t="s">
        <v>901</v>
      </c>
      <c r="J78" s="73">
        <v>1986</v>
      </c>
      <c r="K78" s="71">
        <f t="shared" si="11"/>
        <v>30</v>
      </c>
      <c r="L78" s="61" t="str">
        <f t="shared" si="10"/>
        <v>OK</v>
      </c>
      <c r="M78" s="106" t="s">
        <v>541</v>
      </c>
    </row>
    <row r="79" spans="1:13" s="58" customFormat="1" ht="13.5">
      <c r="A79" s="59" t="s">
        <v>646</v>
      </c>
      <c r="B79" s="114" t="s">
        <v>701</v>
      </c>
      <c r="C79" s="63" t="s">
        <v>702</v>
      </c>
      <c r="D79" s="60" t="s">
        <v>903</v>
      </c>
      <c r="E79" s="59"/>
      <c r="F79" s="61" t="str">
        <f t="shared" si="8"/>
        <v>C12</v>
      </c>
      <c r="G79" s="59" t="str">
        <f t="shared" si="9"/>
        <v>鉄川聡志</v>
      </c>
      <c r="H79" s="60" t="s">
        <v>619</v>
      </c>
      <c r="I79" s="60" t="s">
        <v>901</v>
      </c>
      <c r="J79" s="73">
        <v>1986</v>
      </c>
      <c r="K79" s="71">
        <f t="shared" si="11"/>
        <v>30</v>
      </c>
      <c r="L79" s="61" t="str">
        <f t="shared" si="10"/>
        <v>OK</v>
      </c>
      <c r="M79" s="107" t="s">
        <v>536</v>
      </c>
    </row>
    <row r="80" spans="1:13" s="58" customFormat="1" ht="13.5">
      <c r="A80" s="59" t="s">
        <v>649</v>
      </c>
      <c r="B80" s="114" t="s">
        <v>712</v>
      </c>
      <c r="C80" s="63" t="s">
        <v>713</v>
      </c>
      <c r="D80" s="60" t="s">
        <v>903</v>
      </c>
      <c r="E80" s="59"/>
      <c r="F80" s="61" t="str">
        <f t="shared" si="8"/>
        <v>C13</v>
      </c>
      <c r="G80" s="59" t="str">
        <f t="shared" si="9"/>
        <v>名合佑介</v>
      </c>
      <c r="H80" s="60" t="s">
        <v>619</v>
      </c>
      <c r="I80" s="60" t="s">
        <v>901</v>
      </c>
      <c r="J80" s="73">
        <v>1986</v>
      </c>
      <c r="K80" s="71">
        <f t="shared" si="11"/>
        <v>30</v>
      </c>
      <c r="L80" s="61" t="str">
        <f t="shared" si="10"/>
        <v>OK</v>
      </c>
      <c r="M80" s="106" t="s">
        <v>541</v>
      </c>
    </row>
    <row r="81" spans="1:13" s="58" customFormat="1" ht="13.5">
      <c r="A81" s="59" t="s">
        <v>652</v>
      </c>
      <c r="B81" s="114" t="s">
        <v>715</v>
      </c>
      <c r="C81" s="63" t="s">
        <v>716</v>
      </c>
      <c r="D81" s="60" t="s">
        <v>903</v>
      </c>
      <c r="E81" s="59"/>
      <c r="F81" s="61" t="str">
        <f t="shared" si="8"/>
        <v>C14</v>
      </c>
      <c r="G81" s="59" t="str">
        <f t="shared" si="9"/>
        <v>宮道祐介</v>
      </c>
      <c r="H81" s="60" t="s">
        <v>619</v>
      </c>
      <c r="I81" s="60" t="s">
        <v>901</v>
      </c>
      <c r="J81" s="73">
        <v>1983</v>
      </c>
      <c r="K81" s="71">
        <f t="shared" si="11"/>
        <v>33</v>
      </c>
      <c r="L81" s="61" t="str">
        <f t="shared" si="10"/>
        <v>OK</v>
      </c>
      <c r="M81" s="107" t="s">
        <v>538</v>
      </c>
    </row>
    <row r="82" spans="1:13" s="58" customFormat="1" ht="13.5">
      <c r="A82" s="59" t="s">
        <v>654</v>
      </c>
      <c r="B82" s="114" t="s">
        <v>722</v>
      </c>
      <c r="C82" s="63" t="s">
        <v>723</v>
      </c>
      <c r="D82" s="60" t="s">
        <v>903</v>
      </c>
      <c r="E82" s="59"/>
      <c r="F82" s="61" t="str">
        <f t="shared" si="8"/>
        <v>C15</v>
      </c>
      <c r="G82" s="59" t="str">
        <f t="shared" si="9"/>
        <v>本間靖教</v>
      </c>
      <c r="H82" s="60" t="s">
        <v>1368</v>
      </c>
      <c r="I82" s="60" t="s">
        <v>901</v>
      </c>
      <c r="J82" s="73">
        <v>1985</v>
      </c>
      <c r="K82" s="71">
        <f t="shared" si="11"/>
        <v>31</v>
      </c>
      <c r="L82" s="61" t="str">
        <f t="shared" si="10"/>
        <v>OK</v>
      </c>
      <c r="M82" s="106" t="s">
        <v>541</v>
      </c>
    </row>
    <row r="83" spans="1:13" s="58" customFormat="1" ht="13.5">
      <c r="A83" s="59" t="s">
        <v>655</v>
      </c>
      <c r="B83" s="115" t="s">
        <v>726</v>
      </c>
      <c r="C83" s="115" t="s">
        <v>727</v>
      </c>
      <c r="D83" s="60" t="s">
        <v>903</v>
      </c>
      <c r="E83" s="59"/>
      <c r="F83" s="61" t="str">
        <f t="shared" si="8"/>
        <v>C16</v>
      </c>
      <c r="G83" s="65" t="str">
        <f t="shared" si="9"/>
        <v>並河智加</v>
      </c>
      <c r="H83" s="60" t="s">
        <v>619</v>
      </c>
      <c r="I83" s="65" t="s">
        <v>902</v>
      </c>
      <c r="J83" s="73">
        <v>1979</v>
      </c>
      <c r="K83" s="71">
        <f t="shared" si="11"/>
        <v>37</v>
      </c>
      <c r="L83" s="61" t="str">
        <f t="shared" si="10"/>
        <v>OK</v>
      </c>
      <c r="M83" s="107" t="s">
        <v>538</v>
      </c>
    </row>
    <row r="84" spans="1:13" s="58" customFormat="1" ht="13.5">
      <c r="A84" s="59" t="s">
        <v>657</v>
      </c>
      <c r="B84" s="60" t="s">
        <v>1369</v>
      </c>
      <c r="C84" s="60" t="s">
        <v>731</v>
      </c>
      <c r="D84" s="60" t="s">
        <v>903</v>
      </c>
      <c r="E84" s="59"/>
      <c r="F84" s="61" t="str">
        <f t="shared" si="8"/>
        <v>C17</v>
      </c>
      <c r="G84" s="59" t="str">
        <f t="shared" si="9"/>
        <v>橘　崇博</v>
      </c>
      <c r="H84" s="60" t="s">
        <v>619</v>
      </c>
      <c r="I84" s="60" t="s">
        <v>901</v>
      </c>
      <c r="J84" s="73">
        <v>1980</v>
      </c>
      <c r="K84" s="71">
        <f t="shared" si="11"/>
        <v>36</v>
      </c>
      <c r="L84" s="61" t="str">
        <f t="shared" si="10"/>
        <v>OK</v>
      </c>
      <c r="M84" s="106" t="s">
        <v>541</v>
      </c>
    </row>
    <row r="85" spans="1:13" s="58" customFormat="1" ht="13.5">
      <c r="A85" s="59" t="s">
        <v>659</v>
      </c>
      <c r="B85" s="63" t="s">
        <v>566</v>
      </c>
      <c r="C85" s="63" t="s">
        <v>732</v>
      </c>
      <c r="D85" s="60" t="s">
        <v>903</v>
      </c>
      <c r="E85" s="59"/>
      <c r="F85" s="61" t="str">
        <f t="shared" si="8"/>
        <v>C18</v>
      </c>
      <c r="G85" s="59" t="str">
        <f t="shared" si="9"/>
        <v>岡本　彰</v>
      </c>
      <c r="H85" s="60" t="s">
        <v>619</v>
      </c>
      <c r="I85" s="60" t="s">
        <v>901</v>
      </c>
      <c r="J85" s="73">
        <v>1986</v>
      </c>
      <c r="K85" s="71">
        <f t="shared" si="11"/>
        <v>30</v>
      </c>
      <c r="L85" s="61" t="str">
        <f t="shared" si="10"/>
        <v>OK</v>
      </c>
      <c r="M85" s="107" t="s">
        <v>536</v>
      </c>
    </row>
    <row r="86" spans="1:13" s="58" customFormat="1" ht="13.5">
      <c r="A86" s="59" t="s">
        <v>660</v>
      </c>
      <c r="B86" s="63" t="s">
        <v>733</v>
      </c>
      <c r="C86" s="63" t="s">
        <v>734</v>
      </c>
      <c r="D86" s="60" t="s">
        <v>903</v>
      </c>
      <c r="E86" s="59"/>
      <c r="F86" s="61" t="str">
        <f t="shared" si="8"/>
        <v>C19</v>
      </c>
      <c r="G86" s="59" t="str">
        <f t="shared" si="9"/>
        <v>辻井貴大</v>
      </c>
      <c r="H86" s="60" t="s">
        <v>619</v>
      </c>
      <c r="I86" s="60" t="s">
        <v>901</v>
      </c>
      <c r="J86" s="73">
        <v>1992</v>
      </c>
      <c r="K86" s="71">
        <f t="shared" si="11"/>
        <v>24</v>
      </c>
      <c r="L86" s="61" t="str">
        <f t="shared" si="10"/>
        <v>OK</v>
      </c>
      <c r="M86" s="106" t="s">
        <v>541</v>
      </c>
    </row>
    <row r="87" spans="1:13" s="58" customFormat="1" ht="13.5">
      <c r="A87" s="59" t="s">
        <v>663</v>
      </c>
      <c r="B87" s="63" t="s">
        <v>736</v>
      </c>
      <c r="C87" s="63" t="s">
        <v>737</v>
      </c>
      <c r="D87" s="60" t="s">
        <v>903</v>
      </c>
      <c r="E87" s="59"/>
      <c r="F87" s="61" t="str">
        <f t="shared" si="8"/>
        <v>C20</v>
      </c>
      <c r="G87" s="59" t="str">
        <f t="shared" si="9"/>
        <v>寺岡淳平</v>
      </c>
      <c r="H87" s="60" t="s">
        <v>619</v>
      </c>
      <c r="I87" s="60" t="s">
        <v>901</v>
      </c>
      <c r="J87" s="73">
        <v>1990</v>
      </c>
      <c r="K87" s="71">
        <f t="shared" si="11"/>
        <v>26</v>
      </c>
      <c r="L87" s="61" t="str">
        <f t="shared" si="10"/>
        <v>OK</v>
      </c>
      <c r="M87" s="106" t="s">
        <v>541</v>
      </c>
    </row>
    <row r="88" spans="1:13" s="58" customFormat="1" ht="13.5">
      <c r="A88" s="59" t="s">
        <v>666</v>
      </c>
      <c r="B88" s="63" t="s">
        <v>738</v>
      </c>
      <c r="C88" s="63" t="s">
        <v>739</v>
      </c>
      <c r="D88" s="60" t="s">
        <v>903</v>
      </c>
      <c r="E88" s="59"/>
      <c r="F88" s="61" t="str">
        <f t="shared" si="8"/>
        <v>C21</v>
      </c>
      <c r="G88" s="59" t="str">
        <f t="shared" si="9"/>
        <v>牛尾紳之介</v>
      </c>
      <c r="H88" s="60" t="s">
        <v>619</v>
      </c>
      <c r="I88" s="60" t="s">
        <v>901</v>
      </c>
      <c r="J88" s="73">
        <v>1984</v>
      </c>
      <c r="K88" s="71">
        <f t="shared" si="11"/>
        <v>32</v>
      </c>
      <c r="L88" s="61" t="str">
        <f t="shared" si="10"/>
        <v>OK</v>
      </c>
      <c r="M88" s="106" t="s">
        <v>541</v>
      </c>
    </row>
    <row r="89" spans="1:13" s="58" customFormat="1" ht="13.5">
      <c r="A89" s="59" t="s">
        <v>667</v>
      </c>
      <c r="B89" s="63" t="s">
        <v>584</v>
      </c>
      <c r="C89" s="63" t="s">
        <v>740</v>
      </c>
      <c r="D89" s="60" t="s">
        <v>903</v>
      </c>
      <c r="E89" s="59"/>
      <c r="F89" s="61" t="str">
        <f t="shared" si="8"/>
        <v>C22</v>
      </c>
      <c r="G89" s="59" t="str">
        <f t="shared" si="9"/>
        <v>松岡　遼</v>
      </c>
      <c r="H89" s="60" t="s">
        <v>619</v>
      </c>
      <c r="I89" s="60" t="s">
        <v>901</v>
      </c>
      <c r="J89" s="73">
        <v>1983</v>
      </c>
      <c r="K89" s="71">
        <f t="shared" si="11"/>
        <v>33</v>
      </c>
      <c r="L89" s="61" t="str">
        <f t="shared" si="10"/>
        <v>OK</v>
      </c>
      <c r="M89" s="106" t="s">
        <v>541</v>
      </c>
    </row>
    <row r="90" spans="1:13" s="58" customFormat="1" ht="13.5">
      <c r="A90" s="59" t="s">
        <v>670</v>
      </c>
      <c r="B90" s="63" t="s">
        <v>1092</v>
      </c>
      <c r="C90" s="63" t="s">
        <v>1006</v>
      </c>
      <c r="D90" s="60" t="s">
        <v>903</v>
      </c>
      <c r="E90" s="59"/>
      <c r="F90" s="61" t="str">
        <f t="shared" si="8"/>
        <v>C23</v>
      </c>
      <c r="G90" s="59" t="str">
        <f t="shared" si="9"/>
        <v>西　裕紀</v>
      </c>
      <c r="H90" s="60" t="s">
        <v>619</v>
      </c>
      <c r="I90" s="60" t="s">
        <v>901</v>
      </c>
      <c r="J90" s="73">
        <v>1974</v>
      </c>
      <c r="K90" s="71">
        <f t="shared" si="11"/>
        <v>42</v>
      </c>
      <c r="L90" s="61" t="str">
        <f t="shared" si="10"/>
        <v>OK</v>
      </c>
      <c r="M90" s="106" t="s">
        <v>541</v>
      </c>
    </row>
    <row r="91" spans="1:13" s="197" customFormat="1" ht="13.5">
      <c r="A91" s="59" t="s">
        <v>673</v>
      </c>
      <c r="B91" s="63" t="s">
        <v>1255</v>
      </c>
      <c r="C91" s="63" t="s">
        <v>1256</v>
      </c>
      <c r="D91" s="60" t="s">
        <v>903</v>
      </c>
      <c r="E91" s="59"/>
      <c r="F91" s="61" t="s">
        <v>1257</v>
      </c>
      <c r="G91" s="59" t="s">
        <v>1258</v>
      </c>
      <c r="H91" s="60" t="s">
        <v>619</v>
      </c>
      <c r="I91" s="60" t="s">
        <v>901</v>
      </c>
      <c r="J91" s="73">
        <v>1967</v>
      </c>
      <c r="K91" s="71">
        <f t="shared" si="11"/>
        <v>49</v>
      </c>
      <c r="L91" s="61" t="str">
        <f t="shared" si="10"/>
        <v>OK</v>
      </c>
      <c r="M91" s="106" t="s">
        <v>540</v>
      </c>
    </row>
    <row r="92" spans="1:13" s="58" customFormat="1" ht="13.5">
      <c r="A92" s="59" t="s">
        <v>674</v>
      </c>
      <c r="B92" s="59" t="s">
        <v>935</v>
      </c>
      <c r="C92" s="59" t="s">
        <v>1016</v>
      </c>
      <c r="D92" s="60" t="s">
        <v>903</v>
      </c>
      <c r="E92" s="59"/>
      <c r="F92" s="61" t="str">
        <f t="shared" si="8"/>
        <v>C25</v>
      </c>
      <c r="G92" s="59" t="str">
        <f t="shared" si="9"/>
        <v>田中英夫</v>
      </c>
      <c r="H92" s="60" t="s">
        <v>619</v>
      </c>
      <c r="I92" s="60" t="s">
        <v>901</v>
      </c>
      <c r="J92" s="73">
        <v>1980</v>
      </c>
      <c r="K92" s="71">
        <f t="shared" si="11"/>
        <v>36</v>
      </c>
      <c r="L92" s="61" t="str">
        <f t="shared" si="10"/>
        <v>OK</v>
      </c>
      <c r="M92" s="107" t="s">
        <v>536</v>
      </c>
    </row>
    <row r="93" spans="1:13" s="58" customFormat="1" ht="13.5">
      <c r="A93" s="59" t="s">
        <v>677</v>
      </c>
      <c r="B93" s="59" t="s">
        <v>1141</v>
      </c>
      <c r="C93" s="59" t="s">
        <v>1142</v>
      </c>
      <c r="D93" s="60" t="s">
        <v>903</v>
      </c>
      <c r="E93" s="59"/>
      <c r="F93" s="61" t="str">
        <f t="shared" si="8"/>
        <v>C26</v>
      </c>
      <c r="G93" s="59" t="str">
        <f t="shared" si="9"/>
        <v>北村直史</v>
      </c>
      <c r="H93" s="60" t="s">
        <v>619</v>
      </c>
      <c r="I93" s="60" t="s">
        <v>901</v>
      </c>
      <c r="J93" s="73">
        <v>1987</v>
      </c>
      <c r="K93" s="71">
        <f t="shared" si="11"/>
        <v>29</v>
      </c>
      <c r="L93" s="61" t="str">
        <f t="shared" si="10"/>
        <v>OK</v>
      </c>
      <c r="M93" s="106" t="s">
        <v>541</v>
      </c>
    </row>
    <row r="94" spans="1:13" s="58" customFormat="1" ht="13.5">
      <c r="A94" s="59" t="s">
        <v>678</v>
      </c>
      <c r="B94" s="59" t="s">
        <v>1143</v>
      </c>
      <c r="C94" s="59" t="s">
        <v>1144</v>
      </c>
      <c r="D94" s="60" t="s">
        <v>903</v>
      </c>
      <c r="E94" s="59"/>
      <c r="F94" s="61" t="str">
        <f t="shared" si="8"/>
        <v>C27</v>
      </c>
      <c r="G94" s="59" t="str">
        <f t="shared" si="9"/>
        <v>久保田泰成</v>
      </c>
      <c r="H94" s="60" t="s">
        <v>619</v>
      </c>
      <c r="I94" s="60" t="s">
        <v>901</v>
      </c>
      <c r="J94" s="73">
        <v>1985</v>
      </c>
      <c r="K94" s="71">
        <f t="shared" si="11"/>
        <v>31</v>
      </c>
      <c r="L94" s="61" t="str">
        <f t="shared" si="10"/>
        <v>OK</v>
      </c>
      <c r="M94" s="106" t="s">
        <v>541</v>
      </c>
    </row>
    <row r="95" spans="1:13" s="58" customFormat="1" ht="13.5">
      <c r="A95" s="59" t="s">
        <v>679</v>
      </c>
      <c r="B95" s="59" t="s">
        <v>1145</v>
      </c>
      <c r="C95" s="152" t="s">
        <v>1146</v>
      </c>
      <c r="D95" s="60" t="s">
        <v>903</v>
      </c>
      <c r="E95" s="59"/>
      <c r="F95" s="61" t="str">
        <f t="shared" si="8"/>
        <v>C28</v>
      </c>
      <c r="G95" s="59" t="str">
        <f t="shared" si="9"/>
        <v>石川和洋</v>
      </c>
      <c r="H95" s="60" t="s">
        <v>619</v>
      </c>
      <c r="I95" s="60" t="s">
        <v>901</v>
      </c>
      <c r="J95" s="73">
        <v>1979</v>
      </c>
      <c r="K95" s="71">
        <f t="shared" si="11"/>
        <v>37</v>
      </c>
      <c r="L95" s="61" t="str">
        <f t="shared" si="10"/>
        <v>OK</v>
      </c>
      <c r="M95" s="107" t="s">
        <v>1147</v>
      </c>
    </row>
    <row r="96" spans="1:13" s="58" customFormat="1" ht="13.5">
      <c r="A96" s="59" t="s">
        <v>682</v>
      </c>
      <c r="B96" s="114" t="s">
        <v>626</v>
      </c>
      <c r="C96" s="114" t="s">
        <v>627</v>
      </c>
      <c r="D96" s="60" t="s">
        <v>903</v>
      </c>
      <c r="E96" s="59"/>
      <c r="F96" s="61" t="str">
        <f t="shared" si="8"/>
        <v>C29</v>
      </c>
      <c r="G96" s="59" t="str">
        <f t="shared" si="9"/>
        <v>奥田康博</v>
      </c>
      <c r="H96" s="60" t="s">
        <v>619</v>
      </c>
      <c r="I96" s="60" t="s">
        <v>901</v>
      </c>
      <c r="J96" s="73">
        <v>1966</v>
      </c>
      <c r="K96" s="71">
        <f t="shared" si="11"/>
        <v>50</v>
      </c>
      <c r="L96" s="61" t="str">
        <f t="shared" si="10"/>
        <v>OK</v>
      </c>
      <c r="M96" s="106" t="s">
        <v>541</v>
      </c>
    </row>
    <row r="97" spans="1:13" s="58" customFormat="1" ht="13.5">
      <c r="A97" s="59" t="s">
        <v>683</v>
      </c>
      <c r="B97" s="114" t="s">
        <v>632</v>
      </c>
      <c r="C97" s="114" t="s">
        <v>633</v>
      </c>
      <c r="D97" s="60" t="s">
        <v>903</v>
      </c>
      <c r="E97" s="59"/>
      <c r="F97" s="61" t="str">
        <f t="shared" si="8"/>
        <v>C30</v>
      </c>
      <c r="G97" s="59" t="str">
        <f t="shared" si="9"/>
        <v>上戸幸次</v>
      </c>
      <c r="H97" s="60" t="s">
        <v>619</v>
      </c>
      <c r="I97" s="60" t="s">
        <v>901</v>
      </c>
      <c r="J97" s="73">
        <v>1963</v>
      </c>
      <c r="K97" s="71">
        <f t="shared" si="11"/>
        <v>53</v>
      </c>
      <c r="L97" s="61" t="str">
        <f t="shared" si="10"/>
        <v>OK</v>
      </c>
      <c r="M97" s="107" t="s">
        <v>538</v>
      </c>
    </row>
    <row r="98" spans="1:13" s="58" customFormat="1" ht="13.5">
      <c r="A98" s="59" t="s">
        <v>686</v>
      </c>
      <c r="B98" s="114" t="s">
        <v>636</v>
      </c>
      <c r="C98" s="114" t="s">
        <v>637</v>
      </c>
      <c r="D98" s="60" t="s">
        <v>903</v>
      </c>
      <c r="E98" s="59"/>
      <c r="F98" s="61" t="str">
        <f t="shared" si="8"/>
        <v>C31</v>
      </c>
      <c r="G98" s="59" t="str">
        <f t="shared" si="9"/>
        <v>山崎茂智</v>
      </c>
      <c r="H98" s="60" t="s">
        <v>619</v>
      </c>
      <c r="I98" s="60" t="s">
        <v>901</v>
      </c>
      <c r="J98" s="73">
        <v>1963</v>
      </c>
      <c r="K98" s="71">
        <f t="shared" si="11"/>
        <v>53</v>
      </c>
      <c r="L98" s="61" t="str">
        <f t="shared" si="10"/>
        <v>OK</v>
      </c>
      <c r="M98" s="107" t="s">
        <v>537</v>
      </c>
    </row>
    <row r="99" spans="1:13" s="58" customFormat="1" ht="13.5">
      <c r="A99" s="59" t="s">
        <v>688</v>
      </c>
      <c r="B99" s="114" t="s">
        <v>638</v>
      </c>
      <c r="C99" s="114" t="s">
        <v>639</v>
      </c>
      <c r="D99" s="60" t="s">
        <v>903</v>
      </c>
      <c r="E99" s="59"/>
      <c r="F99" s="61" t="str">
        <f t="shared" si="8"/>
        <v>C32</v>
      </c>
      <c r="G99" s="59" t="str">
        <f t="shared" si="9"/>
        <v>秋山太助</v>
      </c>
      <c r="H99" s="60" t="s">
        <v>619</v>
      </c>
      <c r="I99" s="60" t="s">
        <v>901</v>
      </c>
      <c r="J99" s="73">
        <v>1975</v>
      </c>
      <c r="K99" s="71">
        <f t="shared" si="11"/>
        <v>41</v>
      </c>
      <c r="L99" s="61" t="str">
        <f t="shared" si="10"/>
        <v>OK</v>
      </c>
      <c r="M99" s="106" t="s">
        <v>541</v>
      </c>
    </row>
    <row r="100" spans="1:13" s="58" customFormat="1" ht="13.5">
      <c r="A100" s="59" t="s">
        <v>691</v>
      </c>
      <c r="B100" s="114" t="s">
        <v>641</v>
      </c>
      <c r="C100" s="114" t="s">
        <v>642</v>
      </c>
      <c r="D100" s="60" t="s">
        <v>903</v>
      </c>
      <c r="E100" s="59"/>
      <c r="F100" s="61" t="str">
        <f t="shared" si="8"/>
        <v>C33</v>
      </c>
      <c r="G100" s="59" t="str">
        <f t="shared" si="9"/>
        <v>廣瀬智也</v>
      </c>
      <c r="H100" s="60" t="s">
        <v>619</v>
      </c>
      <c r="I100" s="60" t="s">
        <v>901</v>
      </c>
      <c r="J100" s="73">
        <v>1977</v>
      </c>
      <c r="K100" s="71">
        <f t="shared" si="11"/>
        <v>39</v>
      </c>
      <c r="L100" s="61" t="str">
        <f t="shared" si="10"/>
        <v>OK</v>
      </c>
      <c r="M100" s="106" t="s">
        <v>541</v>
      </c>
    </row>
    <row r="101" spans="1:13" s="58" customFormat="1" ht="13.5">
      <c r="A101" s="59" t="s">
        <v>694</v>
      </c>
      <c r="B101" s="114" t="s">
        <v>644</v>
      </c>
      <c r="C101" s="114" t="s">
        <v>645</v>
      </c>
      <c r="D101" s="60" t="s">
        <v>903</v>
      </c>
      <c r="E101" s="59"/>
      <c r="F101" s="61" t="str">
        <f t="shared" si="8"/>
        <v>C34</v>
      </c>
      <c r="G101" s="59" t="str">
        <f t="shared" si="9"/>
        <v>玉川敬三</v>
      </c>
      <c r="H101" s="60" t="s">
        <v>619</v>
      </c>
      <c r="I101" s="60" t="s">
        <v>901</v>
      </c>
      <c r="J101" s="73">
        <v>1969</v>
      </c>
      <c r="K101" s="71">
        <f t="shared" si="11"/>
        <v>47</v>
      </c>
      <c r="L101" s="61" t="str">
        <f t="shared" si="10"/>
        <v>OK</v>
      </c>
      <c r="M101" s="106" t="s">
        <v>541</v>
      </c>
    </row>
    <row r="102" spans="1:13" s="58" customFormat="1" ht="13.5">
      <c r="A102" s="59" t="s">
        <v>697</v>
      </c>
      <c r="B102" s="114" t="s">
        <v>647</v>
      </c>
      <c r="C102" s="114" t="s">
        <v>648</v>
      </c>
      <c r="D102" s="60" t="s">
        <v>903</v>
      </c>
      <c r="E102" s="59"/>
      <c r="F102" s="61" t="str">
        <f t="shared" si="8"/>
        <v>C35</v>
      </c>
      <c r="G102" s="59" t="str">
        <f t="shared" si="9"/>
        <v>太田圭亮</v>
      </c>
      <c r="H102" s="60" t="s">
        <v>619</v>
      </c>
      <c r="I102" s="60" t="s">
        <v>901</v>
      </c>
      <c r="J102" s="73">
        <v>1981</v>
      </c>
      <c r="K102" s="71">
        <f t="shared" si="11"/>
        <v>35</v>
      </c>
      <c r="L102" s="61" t="str">
        <f t="shared" si="10"/>
        <v>OK</v>
      </c>
      <c r="M102" s="106" t="s">
        <v>541</v>
      </c>
    </row>
    <row r="103" spans="1:13" s="58" customFormat="1" ht="13.5">
      <c r="A103" s="59" t="s">
        <v>700</v>
      </c>
      <c r="B103" s="114" t="s">
        <v>650</v>
      </c>
      <c r="C103" s="114" t="s">
        <v>651</v>
      </c>
      <c r="D103" s="60" t="s">
        <v>903</v>
      </c>
      <c r="E103" s="59"/>
      <c r="F103" s="61" t="str">
        <f t="shared" si="8"/>
        <v>C36</v>
      </c>
      <c r="G103" s="59" t="str">
        <f t="shared" si="9"/>
        <v>園田智明</v>
      </c>
      <c r="H103" s="60" t="s">
        <v>619</v>
      </c>
      <c r="I103" s="60" t="s">
        <v>901</v>
      </c>
      <c r="J103" s="73">
        <v>1967</v>
      </c>
      <c r="K103" s="71">
        <f t="shared" si="11"/>
        <v>49</v>
      </c>
      <c r="L103" s="61" t="str">
        <f t="shared" si="10"/>
        <v>OK</v>
      </c>
      <c r="M103" s="107" t="s">
        <v>536</v>
      </c>
    </row>
    <row r="104" spans="1:13" s="58" customFormat="1" ht="13.5">
      <c r="A104" s="59" t="s">
        <v>703</v>
      </c>
      <c r="B104" s="114" t="s">
        <v>664</v>
      </c>
      <c r="C104" s="114" t="s">
        <v>665</v>
      </c>
      <c r="D104" s="60" t="s">
        <v>903</v>
      </c>
      <c r="E104" s="59"/>
      <c r="F104" s="61" t="str">
        <f t="shared" si="8"/>
        <v>C37</v>
      </c>
      <c r="G104" s="59" t="str">
        <f t="shared" si="9"/>
        <v>馬場英年</v>
      </c>
      <c r="H104" s="60" t="s">
        <v>619</v>
      </c>
      <c r="I104" s="60" t="s">
        <v>901</v>
      </c>
      <c r="J104" s="73">
        <v>1980</v>
      </c>
      <c r="K104" s="71">
        <f t="shared" si="11"/>
        <v>36</v>
      </c>
      <c r="L104" s="61" t="str">
        <f t="shared" si="10"/>
        <v>OK</v>
      </c>
      <c r="M104" s="106" t="s">
        <v>541</v>
      </c>
    </row>
    <row r="105" spans="1:13" s="197" customFormat="1" ht="13.5">
      <c r="A105" s="59" t="s">
        <v>704</v>
      </c>
      <c r="B105" s="114" t="s">
        <v>1007</v>
      </c>
      <c r="C105" s="63" t="s">
        <v>1259</v>
      </c>
      <c r="D105" s="60" t="s">
        <v>903</v>
      </c>
      <c r="E105" s="59"/>
      <c r="F105" s="61" t="s">
        <v>1260</v>
      </c>
      <c r="G105" s="59" t="s">
        <v>1261</v>
      </c>
      <c r="H105" s="60" t="s">
        <v>619</v>
      </c>
      <c r="I105" s="60" t="s">
        <v>901</v>
      </c>
      <c r="J105" s="73">
        <v>1993</v>
      </c>
      <c r="K105" s="71">
        <f t="shared" si="11"/>
        <v>23</v>
      </c>
      <c r="L105" s="61" t="str">
        <f t="shared" si="10"/>
        <v>OK</v>
      </c>
      <c r="M105" s="106" t="s">
        <v>1031</v>
      </c>
    </row>
    <row r="106" spans="1:13" s="58" customFormat="1" ht="13.5">
      <c r="A106" s="59" t="s">
        <v>705</v>
      </c>
      <c r="B106" s="63" t="s">
        <v>575</v>
      </c>
      <c r="C106" s="63" t="s">
        <v>574</v>
      </c>
      <c r="D106" s="60" t="s">
        <v>903</v>
      </c>
      <c r="E106" s="59"/>
      <c r="F106" s="61" t="str">
        <f t="shared" si="8"/>
        <v>C39</v>
      </c>
      <c r="G106" s="59" t="str">
        <f t="shared" si="9"/>
        <v>田中正行</v>
      </c>
      <c r="H106" s="60" t="s">
        <v>619</v>
      </c>
      <c r="I106" s="60" t="s">
        <v>901</v>
      </c>
      <c r="J106" s="73">
        <v>1980</v>
      </c>
      <c r="K106" s="71">
        <f t="shared" si="11"/>
        <v>36</v>
      </c>
      <c r="L106" s="61" t="str">
        <f t="shared" si="10"/>
        <v>OK</v>
      </c>
      <c r="M106" s="107" t="s">
        <v>536</v>
      </c>
    </row>
    <row r="107" spans="1:13" s="58" customFormat="1" ht="13.5">
      <c r="A107" s="59" t="s">
        <v>708</v>
      </c>
      <c r="B107" s="59" t="s">
        <v>935</v>
      </c>
      <c r="C107" s="59" t="s">
        <v>1148</v>
      </c>
      <c r="D107" s="60" t="s">
        <v>903</v>
      </c>
      <c r="E107" s="59"/>
      <c r="F107" s="61" t="str">
        <f t="shared" si="8"/>
        <v>C40</v>
      </c>
      <c r="G107" s="59" t="str">
        <f t="shared" si="9"/>
        <v>田中精一</v>
      </c>
      <c r="H107" s="60" t="s">
        <v>619</v>
      </c>
      <c r="I107" s="60" t="s">
        <v>901</v>
      </c>
      <c r="J107" s="73">
        <v>1974</v>
      </c>
      <c r="K107" s="71">
        <f t="shared" si="11"/>
        <v>42</v>
      </c>
      <c r="L107" s="61" t="str">
        <f t="shared" si="10"/>
        <v>OK</v>
      </c>
      <c r="M107" s="153" t="s">
        <v>536</v>
      </c>
    </row>
    <row r="108" spans="1:13" s="58" customFormat="1" ht="13.5">
      <c r="A108" s="59" t="s">
        <v>711</v>
      </c>
      <c r="B108" s="59" t="s">
        <v>1149</v>
      </c>
      <c r="C108" s="59" t="s">
        <v>382</v>
      </c>
      <c r="D108" s="60" t="s">
        <v>903</v>
      </c>
      <c r="E108" s="59"/>
      <c r="F108" s="61" t="str">
        <f>A108</f>
        <v>C41</v>
      </c>
      <c r="G108" s="59" t="str">
        <f>B108&amp;C108</f>
        <v>光岡 翼</v>
      </c>
      <c r="H108" s="60" t="s">
        <v>619</v>
      </c>
      <c r="I108" s="60" t="s">
        <v>901</v>
      </c>
      <c r="J108" s="73">
        <v>1988</v>
      </c>
      <c r="K108" s="71">
        <f t="shared" si="11"/>
        <v>28</v>
      </c>
      <c r="L108" s="61" t="str">
        <f t="shared" si="10"/>
        <v>OK</v>
      </c>
      <c r="M108" s="106" t="s">
        <v>541</v>
      </c>
    </row>
    <row r="109" spans="1:13" s="58" customFormat="1" ht="13.5">
      <c r="A109" s="59" t="s">
        <v>714</v>
      </c>
      <c r="B109" s="59" t="s">
        <v>1086</v>
      </c>
      <c r="C109" s="59" t="s">
        <v>1150</v>
      </c>
      <c r="D109" s="60" t="s">
        <v>903</v>
      </c>
      <c r="E109" s="59"/>
      <c r="F109" s="61" t="str">
        <f>A109</f>
        <v>C42</v>
      </c>
      <c r="G109" s="59" t="str">
        <f>B109&amp;C109</f>
        <v>神山孝行</v>
      </c>
      <c r="H109" s="60" t="s">
        <v>619</v>
      </c>
      <c r="I109" s="60" t="s">
        <v>901</v>
      </c>
      <c r="J109" s="73">
        <v>1984</v>
      </c>
      <c r="K109" s="71">
        <f t="shared" si="11"/>
        <v>32</v>
      </c>
      <c r="L109" s="61" t="str">
        <f t="shared" si="10"/>
        <v>OK</v>
      </c>
      <c r="M109" s="106" t="s">
        <v>541</v>
      </c>
    </row>
    <row r="110" spans="1:13" s="58" customFormat="1" ht="13.5">
      <c r="A110" s="59" t="s">
        <v>717</v>
      </c>
      <c r="B110" s="114" t="s">
        <v>675</v>
      </c>
      <c r="C110" s="63" t="s">
        <v>676</v>
      </c>
      <c r="D110" s="60" t="s">
        <v>903</v>
      </c>
      <c r="E110" s="59"/>
      <c r="F110" s="61" t="str">
        <f aca="true" t="shared" si="12" ref="F110:F122">A110</f>
        <v>C43</v>
      </c>
      <c r="G110" s="59" t="str">
        <f aca="true" t="shared" si="13" ref="G110:G122">B110&amp;C110</f>
        <v>湯本芳明</v>
      </c>
      <c r="H110" s="60" t="s">
        <v>619</v>
      </c>
      <c r="I110" s="60" t="s">
        <v>901</v>
      </c>
      <c r="J110" s="73">
        <v>1952</v>
      </c>
      <c r="K110" s="71">
        <f t="shared" si="11"/>
        <v>64</v>
      </c>
      <c r="L110" s="61" t="str">
        <f t="shared" si="10"/>
        <v>OK</v>
      </c>
      <c r="M110" s="107" t="s">
        <v>536</v>
      </c>
    </row>
    <row r="111" spans="1:13" s="58" customFormat="1" ht="13.5">
      <c r="A111" s="59" t="s">
        <v>1370</v>
      </c>
      <c r="B111" s="114" t="s">
        <v>706</v>
      </c>
      <c r="C111" s="63" t="s">
        <v>707</v>
      </c>
      <c r="D111" s="60" t="s">
        <v>903</v>
      </c>
      <c r="E111" s="59"/>
      <c r="F111" s="61" t="str">
        <f t="shared" si="12"/>
        <v>C44</v>
      </c>
      <c r="G111" s="59" t="str">
        <f t="shared" si="13"/>
        <v>高橋雄祐</v>
      </c>
      <c r="H111" s="60" t="s">
        <v>619</v>
      </c>
      <c r="I111" s="60" t="s">
        <v>901</v>
      </c>
      <c r="J111" s="73">
        <v>1985</v>
      </c>
      <c r="K111" s="71">
        <f t="shared" si="11"/>
        <v>31</v>
      </c>
      <c r="L111" s="61" t="str">
        <f t="shared" si="10"/>
        <v>OK</v>
      </c>
      <c r="M111" s="107" t="s">
        <v>540</v>
      </c>
    </row>
    <row r="112" spans="1:13" s="58" customFormat="1" ht="13.5">
      <c r="A112" s="59" t="s">
        <v>720</v>
      </c>
      <c r="B112" s="114" t="s">
        <v>709</v>
      </c>
      <c r="C112" s="63" t="s">
        <v>710</v>
      </c>
      <c r="D112" s="60" t="s">
        <v>903</v>
      </c>
      <c r="E112" s="59"/>
      <c r="F112" s="61" t="str">
        <f t="shared" si="12"/>
        <v>C45</v>
      </c>
      <c r="G112" s="59" t="str">
        <f t="shared" si="13"/>
        <v>吉本泰二</v>
      </c>
      <c r="H112" s="60" t="s">
        <v>619</v>
      </c>
      <c r="I112" s="60" t="s">
        <v>901</v>
      </c>
      <c r="J112" s="73">
        <v>1976</v>
      </c>
      <c r="K112" s="71">
        <f t="shared" si="11"/>
        <v>40</v>
      </c>
      <c r="L112" s="61" t="str">
        <f t="shared" si="10"/>
        <v>OK</v>
      </c>
      <c r="M112" s="106" t="s">
        <v>541</v>
      </c>
    </row>
    <row r="113" spans="1:13" s="58" customFormat="1" ht="13.5">
      <c r="A113" s="59" t="s">
        <v>721</v>
      </c>
      <c r="B113" s="116" t="s">
        <v>728</v>
      </c>
      <c r="C113" s="116" t="s">
        <v>729</v>
      </c>
      <c r="D113" s="60" t="s">
        <v>903</v>
      </c>
      <c r="E113" s="59"/>
      <c r="F113" s="61" t="str">
        <f t="shared" si="12"/>
        <v>C46</v>
      </c>
      <c r="G113" s="59" t="str">
        <f t="shared" si="13"/>
        <v>坂居優介</v>
      </c>
      <c r="H113" s="60" t="s">
        <v>619</v>
      </c>
      <c r="I113" s="60" t="s">
        <v>901</v>
      </c>
      <c r="J113" s="73">
        <v>1982</v>
      </c>
      <c r="K113" s="71">
        <f t="shared" si="11"/>
        <v>34</v>
      </c>
      <c r="L113" s="61" t="str">
        <f t="shared" si="10"/>
        <v>OK</v>
      </c>
      <c r="M113" s="107" t="s">
        <v>540</v>
      </c>
    </row>
    <row r="114" spans="1:13" s="58" customFormat="1" ht="13.5">
      <c r="A114" s="59" t="s">
        <v>724</v>
      </c>
      <c r="B114" s="66" t="s">
        <v>1008</v>
      </c>
      <c r="C114" s="66" t="s">
        <v>1009</v>
      </c>
      <c r="D114" s="60" t="s">
        <v>903</v>
      </c>
      <c r="E114" s="59"/>
      <c r="F114" s="61" t="str">
        <f t="shared" si="12"/>
        <v>C47</v>
      </c>
      <c r="G114" s="65" t="str">
        <f t="shared" si="13"/>
        <v>浅田亜祐子</v>
      </c>
      <c r="H114" s="60" t="s">
        <v>619</v>
      </c>
      <c r="I114" s="65" t="s">
        <v>519</v>
      </c>
      <c r="J114" s="73">
        <v>1984</v>
      </c>
      <c r="K114" s="71">
        <f t="shared" si="11"/>
        <v>32</v>
      </c>
      <c r="L114" s="61" t="str">
        <f t="shared" si="10"/>
        <v>OK</v>
      </c>
      <c r="M114" s="107" t="s">
        <v>1003</v>
      </c>
    </row>
    <row r="115" spans="1:13" s="58" customFormat="1" ht="13.5">
      <c r="A115" s="59" t="s">
        <v>725</v>
      </c>
      <c r="B115" s="114" t="s">
        <v>1151</v>
      </c>
      <c r="C115" s="114" t="s">
        <v>1262</v>
      </c>
      <c r="D115" s="60" t="s">
        <v>903</v>
      </c>
      <c r="E115" s="59"/>
      <c r="F115" s="61" t="str">
        <f t="shared" si="12"/>
        <v>C48</v>
      </c>
      <c r="G115" s="59" t="str">
        <f t="shared" si="13"/>
        <v>赤木 拓</v>
      </c>
      <c r="H115" s="60" t="s">
        <v>619</v>
      </c>
      <c r="I115" s="60" t="s">
        <v>901</v>
      </c>
      <c r="J115" s="73">
        <v>1980</v>
      </c>
      <c r="K115" s="71">
        <f t="shared" si="11"/>
        <v>36</v>
      </c>
      <c r="L115" s="61" t="str">
        <f t="shared" si="10"/>
        <v>OK</v>
      </c>
      <c r="M115" s="107" t="s">
        <v>536</v>
      </c>
    </row>
    <row r="116" spans="1:13" s="58" customFormat="1" ht="13.5">
      <c r="A116" s="59" t="s">
        <v>1371</v>
      </c>
      <c r="B116" s="114" t="s">
        <v>692</v>
      </c>
      <c r="C116" s="63" t="s">
        <v>693</v>
      </c>
      <c r="D116" s="60" t="s">
        <v>903</v>
      </c>
      <c r="E116" s="59"/>
      <c r="F116" s="61" t="str">
        <f t="shared" si="12"/>
        <v>C49</v>
      </c>
      <c r="G116" s="59" t="str">
        <f t="shared" si="13"/>
        <v>住谷岳司</v>
      </c>
      <c r="H116" s="60" t="s">
        <v>619</v>
      </c>
      <c r="I116" s="60" t="s">
        <v>901</v>
      </c>
      <c r="J116" s="73">
        <v>1967</v>
      </c>
      <c r="K116" s="71">
        <f t="shared" si="11"/>
        <v>49</v>
      </c>
      <c r="L116" s="61" t="str">
        <f t="shared" si="10"/>
        <v>OK</v>
      </c>
      <c r="M116" s="107" t="s">
        <v>1038</v>
      </c>
    </row>
    <row r="117" spans="1:15" s="58" customFormat="1" ht="13.5">
      <c r="A117" s="59" t="s">
        <v>730</v>
      </c>
      <c r="B117" s="114" t="s">
        <v>695</v>
      </c>
      <c r="C117" s="63" t="s">
        <v>696</v>
      </c>
      <c r="D117" s="60" t="s">
        <v>903</v>
      </c>
      <c r="E117" s="59"/>
      <c r="F117" s="61" t="str">
        <f t="shared" si="12"/>
        <v>C50</v>
      </c>
      <c r="G117" s="59" t="str">
        <f t="shared" si="13"/>
        <v>永田寛教</v>
      </c>
      <c r="H117" s="60" t="s">
        <v>619</v>
      </c>
      <c r="I117" s="60" t="s">
        <v>901</v>
      </c>
      <c r="J117" s="73">
        <v>1981</v>
      </c>
      <c r="K117" s="71">
        <f t="shared" si="11"/>
        <v>35</v>
      </c>
      <c r="L117" s="61" t="str">
        <f t="shared" si="10"/>
        <v>OK</v>
      </c>
      <c r="M117" s="107" t="s">
        <v>540</v>
      </c>
      <c r="O117" s="76"/>
    </row>
    <row r="118" spans="1:15" s="58" customFormat="1" ht="13.5">
      <c r="A118" s="59" t="s">
        <v>1152</v>
      </c>
      <c r="B118" s="152" t="s">
        <v>1153</v>
      </c>
      <c r="C118" s="152" t="s">
        <v>735</v>
      </c>
      <c r="D118" s="60" t="s">
        <v>1372</v>
      </c>
      <c r="E118" s="59"/>
      <c r="F118" s="61" t="str">
        <f t="shared" si="12"/>
        <v>C51</v>
      </c>
      <c r="G118" s="59" t="str">
        <f t="shared" si="13"/>
        <v>松島理和</v>
      </c>
      <c r="H118" s="60" t="s">
        <v>619</v>
      </c>
      <c r="I118" s="60" t="s">
        <v>901</v>
      </c>
      <c r="J118" s="73">
        <v>1981</v>
      </c>
      <c r="K118" s="71">
        <f t="shared" si="11"/>
        <v>35</v>
      </c>
      <c r="L118" s="61" t="str">
        <f t="shared" si="10"/>
        <v>OK</v>
      </c>
      <c r="M118" s="107" t="s">
        <v>535</v>
      </c>
      <c r="O118" s="76"/>
    </row>
    <row r="119" spans="1:15" s="107" customFormat="1" ht="13.5">
      <c r="A119" s="59" t="s">
        <v>1373</v>
      </c>
      <c r="B119" s="152" t="s">
        <v>718</v>
      </c>
      <c r="C119" s="152" t="s">
        <v>719</v>
      </c>
      <c r="D119" s="60" t="s">
        <v>1374</v>
      </c>
      <c r="E119" s="59"/>
      <c r="F119" s="61" t="str">
        <f t="shared" si="12"/>
        <v>C52</v>
      </c>
      <c r="G119" s="59" t="str">
        <f t="shared" si="13"/>
        <v>曽我卓矢</v>
      </c>
      <c r="H119" s="60" t="s">
        <v>619</v>
      </c>
      <c r="I119" s="60" t="s">
        <v>901</v>
      </c>
      <c r="J119" s="73">
        <v>1986</v>
      </c>
      <c r="K119" s="71">
        <f t="shared" si="11"/>
        <v>30</v>
      </c>
      <c r="L119" s="61" t="str">
        <f t="shared" si="10"/>
        <v>OK</v>
      </c>
      <c r="M119" s="107" t="s">
        <v>536</v>
      </c>
      <c r="N119" s="58"/>
      <c r="O119" s="76"/>
    </row>
    <row r="120" spans="1:15" s="107" customFormat="1" ht="13.5">
      <c r="A120" s="59" t="s">
        <v>1154</v>
      </c>
      <c r="B120" s="66" t="s">
        <v>1155</v>
      </c>
      <c r="C120" s="66" t="s">
        <v>1156</v>
      </c>
      <c r="D120" s="60" t="s">
        <v>1375</v>
      </c>
      <c r="E120" s="59"/>
      <c r="F120" s="61" t="str">
        <f t="shared" si="12"/>
        <v>C53</v>
      </c>
      <c r="G120" s="192" t="str">
        <f t="shared" si="13"/>
        <v>大鳥有希子</v>
      </c>
      <c r="H120" s="60" t="s">
        <v>619</v>
      </c>
      <c r="I120" s="65" t="s">
        <v>519</v>
      </c>
      <c r="J120" s="73">
        <v>1988</v>
      </c>
      <c r="K120" s="71">
        <f t="shared" si="11"/>
        <v>28</v>
      </c>
      <c r="L120" s="61" t="str">
        <f t="shared" si="10"/>
        <v>OK</v>
      </c>
      <c r="M120" s="107" t="s">
        <v>1263</v>
      </c>
      <c r="N120" s="58"/>
      <c r="O120" s="76"/>
    </row>
    <row r="121" spans="1:15" s="107" customFormat="1" ht="13.5">
      <c r="A121" s="59" t="s">
        <v>1157</v>
      </c>
      <c r="B121" s="76" t="s">
        <v>623</v>
      </c>
      <c r="C121" s="76" t="s">
        <v>624</v>
      </c>
      <c r="D121" s="60" t="s">
        <v>1376</v>
      </c>
      <c r="E121" s="76"/>
      <c r="F121" s="61" t="str">
        <f t="shared" si="12"/>
        <v>C54</v>
      </c>
      <c r="G121" s="59" t="str">
        <f t="shared" si="13"/>
        <v>竹村仁志</v>
      </c>
      <c r="H121" s="60" t="s">
        <v>619</v>
      </c>
      <c r="I121" s="60" t="s">
        <v>901</v>
      </c>
      <c r="J121" s="73">
        <v>1962</v>
      </c>
      <c r="K121" s="71">
        <f t="shared" si="11"/>
        <v>54</v>
      </c>
      <c r="L121" s="61" t="str">
        <f t="shared" si="10"/>
        <v>OK</v>
      </c>
      <c r="M121" s="59" t="s">
        <v>1158</v>
      </c>
      <c r="N121" s="58"/>
      <c r="O121" s="76"/>
    </row>
    <row r="122" spans="1:14" s="199" customFormat="1" ht="13.5">
      <c r="A122" s="59" t="s">
        <v>1260</v>
      </c>
      <c r="B122" s="60" t="s">
        <v>1264</v>
      </c>
      <c r="C122" s="60" t="s">
        <v>1265</v>
      </c>
      <c r="D122" s="60" t="s">
        <v>1377</v>
      </c>
      <c r="E122" s="59"/>
      <c r="F122" s="61" t="str">
        <f t="shared" si="12"/>
        <v>C55</v>
      </c>
      <c r="G122" s="59" t="str">
        <f t="shared" si="13"/>
        <v>澤田啓一</v>
      </c>
      <c r="H122" s="60" t="s">
        <v>619</v>
      </c>
      <c r="I122" s="60" t="s">
        <v>901</v>
      </c>
      <c r="J122" s="73">
        <v>1970</v>
      </c>
      <c r="K122" s="71">
        <f t="shared" si="11"/>
        <v>46</v>
      </c>
      <c r="L122" s="61" t="str">
        <f t="shared" si="10"/>
        <v>OK</v>
      </c>
      <c r="M122" s="59" t="s">
        <v>540</v>
      </c>
      <c r="N122" s="198"/>
    </row>
    <row r="123" spans="1:14" s="199" customFormat="1" ht="13.5">
      <c r="A123" s="59" t="s">
        <v>1266</v>
      </c>
      <c r="B123" s="60" t="s">
        <v>1267</v>
      </c>
      <c r="C123" s="60" t="s">
        <v>1268</v>
      </c>
      <c r="D123" s="60" t="s">
        <v>1378</v>
      </c>
      <c r="E123" s="59"/>
      <c r="F123" s="61" t="str">
        <f>A123</f>
        <v>C56</v>
      </c>
      <c r="G123" s="59" t="str">
        <f>B123&amp;C123</f>
        <v>西岡庸介</v>
      </c>
      <c r="H123" s="60" t="s">
        <v>619</v>
      </c>
      <c r="I123" s="60" t="s">
        <v>901</v>
      </c>
      <c r="J123" s="73">
        <v>1983</v>
      </c>
      <c r="K123" s="71">
        <f t="shared" si="11"/>
        <v>33</v>
      </c>
      <c r="L123" s="61" t="str">
        <f t="shared" si="10"/>
        <v>OK</v>
      </c>
      <c r="M123" s="59" t="s">
        <v>1269</v>
      </c>
      <c r="N123" s="198"/>
    </row>
    <row r="124" spans="1:14" s="199" customFormat="1" ht="13.5">
      <c r="A124" s="59"/>
      <c r="C124" s="60"/>
      <c r="D124" s="60"/>
      <c r="E124" s="59"/>
      <c r="F124" s="61"/>
      <c r="G124" s="59"/>
      <c r="H124" s="60"/>
      <c r="I124" s="60"/>
      <c r="K124" s="71"/>
      <c r="L124" s="61">
        <f t="shared" si="10"/>
      </c>
      <c r="N124" s="198"/>
    </row>
    <row r="125" spans="1:13" s="58" customFormat="1" ht="13.5">
      <c r="A125" s="59"/>
      <c r="B125" s="66"/>
      <c r="C125" s="66"/>
      <c r="D125" s="60"/>
      <c r="E125" s="59"/>
      <c r="F125" s="61"/>
      <c r="G125" s="65"/>
      <c r="H125" s="60"/>
      <c r="I125" s="60"/>
      <c r="J125" s="73"/>
      <c r="K125" s="71"/>
      <c r="L125" s="61">
        <f t="shared" si="10"/>
      </c>
      <c r="M125" s="107"/>
    </row>
    <row r="126" spans="1:13" s="58" customFormat="1" ht="13.5">
      <c r="A126" s="59"/>
      <c r="B126" s="66"/>
      <c r="C126" s="66"/>
      <c r="D126" s="60"/>
      <c r="E126" s="59"/>
      <c r="F126" s="61"/>
      <c r="G126" s="65"/>
      <c r="H126" s="60"/>
      <c r="I126" s="60"/>
      <c r="J126" s="73"/>
      <c r="K126" s="71"/>
      <c r="L126" s="61">
        <f t="shared" si="10"/>
      </c>
      <c r="M126" s="107"/>
    </row>
    <row r="127" spans="1:13" s="58" customFormat="1" ht="13.5">
      <c r="A127" s="59"/>
      <c r="B127" s="66"/>
      <c r="C127" s="66"/>
      <c r="D127" s="60"/>
      <c r="E127" s="59"/>
      <c r="F127" s="61"/>
      <c r="G127" s="65"/>
      <c r="H127" s="60"/>
      <c r="I127" s="60"/>
      <c r="J127" s="73"/>
      <c r="K127" s="71"/>
      <c r="L127" s="61">
        <f t="shared" si="10"/>
      </c>
      <c r="M127" s="107"/>
    </row>
    <row r="128" spans="1:13" s="58" customFormat="1" ht="13.5">
      <c r="A128" s="59"/>
      <c r="B128" s="66"/>
      <c r="C128" s="66"/>
      <c r="D128" s="60"/>
      <c r="E128" s="59"/>
      <c r="F128" s="61"/>
      <c r="G128" s="65"/>
      <c r="H128" s="60"/>
      <c r="I128" s="60"/>
      <c r="J128" s="73"/>
      <c r="K128" s="71"/>
      <c r="L128" s="61">
        <f t="shared" si="10"/>
      </c>
      <c r="M128" s="107"/>
    </row>
    <row r="129" spans="1:13" s="58" customFormat="1" ht="13.5">
      <c r="A129" s="59"/>
      <c r="B129" s="66"/>
      <c r="C129" s="66"/>
      <c r="D129" s="60"/>
      <c r="E129" s="59"/>
      <c r="F129" s="61"/>
      <c r="G129" s="65"/>
      <c r="H129" s="60"/>
      <c r="I129" s="60"/>
      <c r="J129" s="73"/>
      <c r="K129" s="71"/>
      <c r="L129" s="61">
        <f t="shared" si="10"/>
      </c>
      <c r="M129" s="107"/>
    </row>
    <row r="130" spans="1:13" s="58" customFormat="1" ht="13.5">
      <c r="A130" s="59"/>
      <c r="B130" s="66"/>
      <c r="C130" s="66"/>
      <c r="D130" s="60"/>
      <c r="E130" s="59"/>
      <c r="F130" s="61"/>
      <c r="G130" s="65"/>
      <c r="H130" s="60"/>
      <c r="I130" s="60"/>
      <c r="J130" s="73"/>
      <c r="K130" s="71"/>
      <c r="L130" s="61">
        <f t="shared" si="10"/>
      </c>
      <c r="M130" s="107"/>
    </row>
    <row r="131" spans="1:12" s="107" customFormat="1" ht="13.5">
      <c r="A131" s="59"/>
      <c r="B131" s="66"/>
      <c r="C131" s="66"/>
      <c r="D131" s="60"/>
      <c r="E131" s="59"/>
      <c r="F131" s="61"/>
      <c r="G131" s="65"/>
      <c r="H131" s="60"/>
      <c r="I131" s="60"/>
      <c r="J131" s="73"/>
      <c r="K131" s="71"/>
      <c r="L131" s="61">
        <f t="shared" si="10"/>
      </c>
    </row>
    <row r="132" spans="1:12" s="107" customFormat="1" ht="13.5">
      <c r="A132" s="59"/>
      <c r="B132" s="66"/>
      <c r="C132" s="66"/>
      <c r="D132" s="60"/>
      <c r="E132" s="59"/>
      <c r="F132" s="61"/>
      <c r="G132" s="65"/>
      <c r="H132" s="60"/>
      <c r="I132" s="60"/>
      <c r="J132" s="73"/>
      <c r="K132" s="71"/>
      <c r="L132" s="61">
        <f>IF(G132="","",IF(COUNTIF($G$6:$G$553,G132)&gt;1,"2重登録","OK"))</f>
      </c>
    </row>
    <row r="133" spans="1:12" s="107" customFormat="1" ht="13.5">
      <c r="A133" s="59"/>
      <c r="B133" s="66"/>
      <c r="C133" s="66"/>
      <c r="D133" s="60"/>
      <c r="E133" s="59"/>
      <c r="F133" s="61"/>
      <c r="G133" s="65"/>
      <c r="H133" s="60"/>
      <c r="I133" s="60"/>
      <c r="J133" s="73"/>
      <c r="K133" s="71"/>
      <c r="L133" s="61">
        <f>IF(G133="","",IF(COUNTIF($G$6:$G$553,G133)&gt;1,"2重登録","OK"))</f>
      </c>
    </row>
    <row r="134" spans="1:13" s="76" customFormat="1" ht="13.5">
      <c r="A134" s="59"/>
      <c r="B134" s="702" t="s">
        <v>1270</v>
      </c>
      <c r="C134" s="702"/>
      <c r="D134" s="712" t="s">
        <v>1379</v>
      </c>
      <c r="E134" s="712"/>
      <c r="F134" s="712"/>
      <c r="G134" s="712"/>
      <c r="H134" s="712"/>
      <c r="I134" s="59"/>
      <c r="J134" s="70"/>
      <c r="K134" s="70"/>
      <c r="L134" s="61">
        <f>IF(G134="","",IF(COUNTIF($G$6:$G$553,G134)&gt;1,"2重登録","OK"))</f>
      </c>
      <c r="M134" s="59"/>
    </row>
    <row r="135" spans="1:13" s="76" customFormat="1" ht="13.5">
      <c r="A135" s="59"/>
      <c r="B135" s="702"/>
      <c r="C135" s="702"/>
      <c r="D135" s="712"/>
      <c r="E135" s="712"/>
      <c r="F135" s="712"/>
      <c r="G135" s="712"/>
      <c r="H135" s="712"/>
      <c r="I135" s="59"/>
      <c r="J135" s="70"/>
      <c r="K135" s="70"/>
      <c r="L135" s="61">
        <f>IF(G135="","",IF(COUNTIF($G$6:$G$553,G135)&gt;1,"2重登録","OK"))</f>
      </c>
      <c r="M135" s="59"/>
    </row>
    <row r="136" spans="1:18" s="76" customFormat="1" ht="13.5">
      <c r="A136" s="59"/>
      <c r="B136" s="60"/>
      <c r="C136" s="60"/>
      <c r="D136" s="113"/>
      <c r="E136" s="59"/>
      <c r="F136" s="61">
        <f>A136</f>
        <v>0</v>
      </c>
      <c r="G136" s="59" t="s">
        <v>1051</v>
      </c>
      <c r="H136" s="698" t="s">
        <v>1052</v>
      </c>
      <c r="I136" s="698"/>
      <c r="J136" s="698"/>
      <c r="K136" s="61"/>
      <c r="L136" s="61"/>
      <c r="Q136" s="93"/>
      <c r="R136" s="93"/>
    </row>
    <row r="137" spans="2:12" s="76" customFormat="1" ht="13.5">
      <c r="B137" s="705"/>
      <c r="C137" s="705"/>
      <c r="D137" s="59"/>
      <c r="E137" s="59"/>
      <c r="F137" s="61"/>
      <c r="G137" s="98">
        <f>COUNTIF($M$139:$M$169,"東近江市")</f>
        <v>5</v>
      </c>
      <c r="H137" s="701">
        <f>($G$137/RIGHT($A$168,2))</f>
        <v>0.16666666666666666</v>
      </c>
      <c r="I137" s="701"/>
      <c r="J137" s="701"/>
      <c r="K137" s="61"/>
      <c r="L137" s="61"/>
    </row>
    <row r="138" spans="2:12" s="76" customFormat="1" ht="13.5">
      <c r="B138" s="151"/>
      <c r="C138" s="151"/>
      <c r="D138" s="93" t="s">
        <v>1127</v>
      </c>
      <c r="E138" s="93"/>
      <c r="F138" s="93"/>
      <c r="G138" s="98"/>
      <c r="H138" s="99" t="s">
        <v>1128</v>
      </c>
      <c r="I138" s="150"/>
      <c r="J138" s="150"/>
      <c r="K138" s="61"/>
      <c r="L138" s="61">
        <f aca="true" t="shared" si="14" ref="L138:L193">IF(G138="","",IF(COUNTIF($G$6:$G$553,G138)&gt;1,"2重登録","OK"))</f>
      </c>
    </row>
    <row r="139" spans="1:13" s="76" customFormat="1" ht="13.5">
      <c r="A139" s="59" t="s">
        <v>1380</v>
      </c>
      <c r="B139" s="117" t="s">
        <v>1023</v>
      </c>
      <c r="C139" s="117" t="s">
        <v>1093</v>
      </c>
      <c r="D139" s="101" t="s">
        <v>1381</v>
      </c>
      <c r="E139" s="101" t="s">
        <v>1382</v>
      </c>
      <c r="F139" s="59" t="s">
        <v>1383</v>
      </c>
      <c r="G139" s="59" t="str">
        <f aca="true" t="shared" si="15" ref="G139:G154">B139&amp;C139</f>
        <v>水本佑人</v>
      </c>
      <c r="H139" s="101" t="s">
        <v>1384</v>
      </c>
      <c r="I139" s="59" t="s">
        <v>901</v>
      </c>
      <c r="J139" s="70">
        <v>1998</v>
      </c>
      <c r="K139" s="71">
        <f>IF(J139="","",(2016-J139))</f>
        <v>18</v>
      </c>
      <c r="L139" s="61" t="str">
        <f t="shared" si="14"/>
        <v>OK</v>
      </c>
      <c r="M139" s="67" t="s">
        <v>538</v>
      </c>
    </row>
    <row r="140" spans="1:13" s="76" customFormat="1" ht="13.5">
      <c r="A140" s="59" t="s">
        <v>1094</v>
      </c>
      <c r="B140" s="117" t="s">
        <v>1011</v>
      </c>
      <c r="C140" s="117" t="s">
        <v>1012</v>
      </c>
      <c r="D140" s="101" t="s">
        <v>1385</v>
      </c>
      <c r="E140" s="101"/>
      <c r="F140" s="101" t="str">
        <f aca="true" t="shared" si="16" ref="F140:F168">A140</f>
        <v>F02</v>
      </c>
      <c r="G140" s="59" t="str">
        <f t="shared" si="15"/>
        <v>大島巧也</v>
      </c>
      <c r="H140" s="101" t="s">
        <v>1384</v>
      </c>
      <c r="I140" s="59" t="s">
        <v>901</v>
      </c>
      <c r="J140" s="70">
        <v>1989</v>
      </c>
      <c r="K140" s="71">
        <f aca="true" t="shared" si="17" ref="K140:K168">IF(J140="","",(2016-J140))</f>
        <v>27</v>
      </c>
      <c r="L140" s="61" t="str">
        <f t="shared" si="14"/>
        <v>OK</v>
      </c>
      <c r="M140" s="59" t="s">
        <v>1033</v>
      </c>
    </row>
    <row r="141" spans="1:13" s="76" customFormat="1" ht="13.5">
      <c r="A141" s="59" t="s">
        <v>1095</v>
      </c>
      <c r="B141" s="117" t="s">
        <v>1271</v>
      </c>
      <c r="C141" s="118" t="s">
        <v>1272</v>
      </c>
      <c r="D141" s="101" t="s">
        <v>1386</v>
      </c>
      <c r="E141" s="101"/>
      <c r="F141" s="101" t="str">
        <f t="shared" si="16"/>
        <v>F03</v>
      </c>
      <c r="G141" s="59" t="str">
        <f t="shared" si="15"/>
        <v>津田原樹</v>
      </c>
      <c r="H141" s="101" t="s">
        <v>1384</v>
      </c>
      <c r="I141" s="59" t="s">
        <v>901</v>
      </c>
      <c r="J141" s="70">
        <v>1954</v>
      </c>
      <c r="K141" s="71">
        <f t="shared" si="17"/>
        <v>62</v>
      </c>
      <c r="L141" s="61" t="str">
        <f t="shared" si="14"/>
        <v>OK</v>
      </c>
      <c r="M141" s="59" t="s">
        <v>536</v>
      </c>
    </row>
    <row r="142" spans="1:13" s="76" customFormat="1" ht="13.5">
      <c r="A142" s="59" t="s">
        <v>1096</v>
      </c>
      <c r="B142" s="117" t="s">
        <v>1013</v>
      </c>
      <c r="C142" s="117" t="s">
        <v>1014</v>
      </c>
      <c r="D142" s="101" t="s">
        <v>1381</v>
      </c>
      <c r="E142" s="101"/>
      <c r="F142" s="101" t="str">
        <f t="shared" si="16"/>
        <v>F04</v>
      </c>
      <c r="G142" s="59" t="str">
        <f t="shared" si="15"/>
        <v>土肥将博</v>
      </c>
      <c r="H142" s="101" t="s">
        <v>1384</v>
      </c>
      <c r="I142" s="59" t="s">
        <v>901</v>
      </c>
      <c r="J142" s="70">
        <v>1964</v>
      </c>
      <c r="K142" s="71">
        <f t="shared" si="17"/>
        <v>52</v>
      </c>
      <c r="L142" s="61" t="str">
        <f t="shared" si="14"/>
        <v>OK</v>
      </c>
      <c r="M142" s="62" t="s">
        <v>536</v>
      </c>
    </row>
    <row r="143" spans="1:13" s="76" customFormat="1" ht="13.5">
      <c r="A143" s="59" t="s">
        <v>1097</v>
      </c>
      <c r="B143" s="117" t="s">
        <v>524</v>
      </c>
      <c r="C143" s="117" t="s">
        <v>1098</v>
      </c>
      <c r="D143" s="101" t="s">
        <v>1386</v>
      </c>
      <c r="E143" s="101"/>
      <c r="F143" s="101" t="str">
        <f t="shared" si="16"/>
        <v>F05</v>
      </c>
      <c r="G143" s="59" t="str">
        <f t="shared" si="15"/>
        <v>奥内栄治</v>
      </c>
      <c r="H143" s="101" t="s">
        <v>1384</v>
      </c>
      <c r="I143" s="59" t="s">
        <v>901</v>
      </c>
      <c r="J143" s="70">
        <v>1969</v>
      </c>
      <c r="K143" s="71">
        <f t="shared" si="17"/>
        <v>47</v>
      </c>
      <c r="L143" s="61" t="str">
        <f t="shared" si="14"/>
        <v>OK</v>
      </c>
      <c r="M143" s="62" t="s">
        <v>536</v>
      </c>
    </row>
    <row r="144" spans="1:13" s="76" customFormat="1" ht="13.5">
      <c r="A144" s="59" t="s">
        <v>1099</v>
      </c>
      <c r="B144" s="117" t="s">
        <v>1100</v>
      </c>
      <c r="C144" s="117" t="s">
        <v>1159</v>
      </c>
      <c r="D144" s="101" t="s">
        <v>1381</v>
      </c>
      <c r="E144" s="101"/>
      <c r="F144" s="101" t="str">
        <f t="shared" si="16"/>
        <v>F06</v>
      </c>
      <c r="G144" s="59" t="str">
        <f t="shared" si="15"/>
        <v>油利 享</v>
      </c>
      <c r="H144" s="101" t="s">
        <v>1384</v>
      </c>
      <c r="I144" s="59" t="s">
        <v>532</v>
      </c>
      <c r="J144" s="70">
        <v>1955</v>
      </c>
      <c r="K144" s="71">
        <f t="shared" si="17"/>
        <v>61</v>
      </c>
      <c r="L144" s="61" t="str">
        <f t="shared" si="14"/>
        <v>OK</v>
      </c>
      <c r="M144" s="64" t="s">
        <v>541</v>
      </c>
    </row>
    <row r="145" spans="1:13" s="76" customFormat="1" ht="13.5">
      <c r="A145" s="59" t="s">
        <v>396</v>
      </c>
      <c r="B145" s="117" t="s">
        <v>1015</v>
      </c>
      <c r="C145" s="117" t="s">
        <v>1016</v>
      </c>
      <c r="D145" s="101" t="s">
        <v>1385</v>
      </c>
      <c r="E145" s="101"/>
      <c r="F145" s="101" t="str">
        <f t="shared" si="16"/>
        <v>F07</v>
      </c>
      <c r="G145" s="59" t="str">
        <f t="shared" si="15"/>
        <v>鈴木英夫</v>
      </c>
      <c r="H145" s="101" t="s">
        <v>1384</v>
      </c>
      <c r="I145" s="59" t="s">
        <v>901</v>
      </c>
      <c r="J145" s="70">
        <v>1955</v>
      </c>
      <c r="K145" s="71">
        <f t="shared" si="17"/>
        <v>61</v>
      </c>
      <c r="L145" s="61" t="str">
        <f t="shared" si="14"/>
        <v>OK</v>
      </c>
      <c r="M145" s="64" t="s">
        <v>541</v>
      </c>
    </row>
    <row r="146" spans="1:13" s="76" customFormat="1" ht="13.5">
      <c r="A146" s="59" t="s">
        <v>397</v>
      </c>
      <c r="B146" s="117" t="s">
        <v>1017</v>
      </c>
      <c r="C146" s="117" t="s">
        <v>974</v>
      </c>
      <c r="D146" s="101" t="s">
        <v>1385</v>
      </c>
      <c r="E146" s="101"/>
      <c r="F146" s="101" t="str">
        <f t="shared" si="16"/>
        <v>F08</v>
      </c>
      <c r="G146" s="59" t="str">
        <f t="shared" si="15"/>
        <v>長谷出浩</v>
      </c>
      <c r="H146" s="101" t="s">
        <v>1384</v>
      </c>
      <c r="I146" s="59" t="s">
        <v>901</v>
      </c>
      <c r="J146" s="70">
        <v>1960</v>
      </c>
      <c r="K146" s="71">
        <f t="shared" si="17"/>
        <v>56</v>
      </c>
      <c r="L146" s="61" t="str">
        <f t="shared" si="14"/>
        <v>OK</v>
      </c>
      <c r="M146" s="64" t="s">
        <v>541</v>
      </c>
    </row>
    <row r="147" spans="1:13" s="76" customFormat="1" ht="13.5">
      <c r="A147" s="59" t="s">
        <v>398</v>
      </c>
      <c r="B147" s="117" t="s">
        <v>1018</v>
      </c>
      <c r="C147" s="117" t="s">
        <v>929</v>
      </c>
      <c r="D147" s="101" t="s">
        <v>1385</v>
      </c>
      <c r="E147" s="101"/>
      <c r="F147" s="101" t="str">
        <f t="shared" si="16"/>
        <v>F09</v>
      </c>
      <c r="G147" s="59" t="str">
        <f t="shared" si="15"/>
        <v>山崎 豊</v>
      </c>
      <c r="H147" s="101" t="s">
        <v>1384</v>
      </c>
      <c r="I147" s="59" t="s">
        <v>901</v>
      </c>
      <c r="J147" s="70">
        <v>1975</v>
      </c>
      <c r="K147" s="71">
        <f t="shared" si="17"/>
        <v>41</v>
      </c>
      <c r="L147" s="61" t="str">
        <f t="shared" si="14"/>
        <v>OK</v>
      </c>
      <c r="M147" s="64" t="s">
        <v>541</v>
      </c>
    </row>
    <row r="148" spans="1:13" s="76" customFormat="1" ht="13.5">
      <c r="A148" s="59" t="s">
        <v>1387</v>
      </c>
      <c r="B148" s="118" t="s">
        <v>1021</v>
      </c>
      <c r="C148" s="118" t="s">
        <v>1022</v>
      </c>
      <c r="D148" s="101" t="s">
        <v>1381</v>
      </c>
      <c r="E148" s="101"/>
      <c r="F148" s="101" t="str">
        <f t="shared" si="16"/>
        <v>F10</v>
      </c>
      <c r="G148" s="59" t="str">
        <f t="shared" si="15"/>
        <v>三代康成</v>
      </c>
      <c r="H148" s="101" t="s">
        <v>1384</v>
      </c>
      <c r="I148" s="59" t="s">
        <v>901</v>
      </c>
      <c r="J148" s="70">
        <v>1968</v>
      </c>
      <c r="K148" s="71">
        <f t="shared" si="17"/>
        <v>48</v>
      </c>
      <c r="L148" s="61" t="str">
        <f t="shared" si="14"/>
        <v>OK</v>
      </c>
      <c r="M148" s="62" t="s">
        <v>536</v>
      </c>
    </row>
    <row r="149" spans="1:13" s="76" customFormat="1" ht="13.5">
      <c r="A149" s="59" t="s">
        <v>1388</v>
      </c>
      <c r="B149" s="118" t="s">
        <v>1023</v>
      </c>
      <c r="C149" s="118" t="s">
        <v>1024</v>
      </c>
      <c r="D149" s="101" t="s">
        <v>1381</v>
      </c>
      <c r="E149" s="101"/>
      <c r="F149" s="101" t="str">
        <f t="shared" si="16"/>
        <v>F11</v>
      </c>
      <c r="G149" s="59" t="str">
        <f t="shared" si="15"/>
        <v>水本淳史</v>
      </c>
      <c r="H149" s="101" t="s">
        <v>1384</v>
      </c>
      <c r="I149" s="59" t="s">
        <v>901</v>
      </c>
      <c r="J149" s="70">
        <v>1970</v>
      </c>
      <c r="K149" s="71">
        <f t="shared" si="17"/>
        <v>46</v>
      </c>
      <c r="L149" s="61" t="str">
        <f t="shared" si="14"/>
        <v>OK</v>
      </c>
      <c r="M149" s="108" t="s">
        <v>538</v>
      </c>
    </row>
    <row r="150" spans="1:20" s="76" customFormat="1" ht="13.5">
      <c r="A150" s="59" t="s">
        <v>399</v>
      </c>
      <c r="B150" s="60" t="s">
        <v>932</v>
      </c>
      <c r="C150" s="60" t="s">
        <v>1123</v>
      </c>
      <c r="D150" s="59" t="s">
        <v>1386</v>
      </c>
      <c r="E150" s="59"/>
      <c r="F150" s="61" t="str">
        <f t="shared" si="16"/>
        <v>F12</v>
      </c>
      <c r="G150" s="59" t="str">
        <f t="shared" si="15"/>
        <v>山本将義</v>
      </c>
      <c r="H150" s="101" t="s">
        <v>1384</v>
      </c>
      <c r="I150" s="63" t="s">
        <v>532</v>
      </c>
      <c r="J150" s="73">
        <v>1986</v>
      </c>
      <c r="K150" s="71">
        <f t="shared" si="17"/>
        <v>30</v>
      </c>
      <c r="L150" s="61" t="str">
        <f t="shared" si="14"/>
        <v>OK</v>
      </c>
      <c r="M150" s="62" t="s">
        <v>538</v>
      </c>
      <c r="T150" s="93"/>
    </row>
    <row r="151" spans="1:19" s="76" customFormat="1" ht="13.5">
      <c r="A151" s="59" t="s">
        <v>1389</v>
      </c>
      <c r="B151" s="60" t="s">
        <v>1273</v>
      </c>
      <c r="C151" s="60" t="s">
        <v>1274</v>
      </c>
      <c r="D151" s="101" t="s">
        <v>1385</v>
      </c>
      <c r="E151" s="59"/>
      <c r="F151" s="61" t="str">
        <f t="shared" si="16"/>
        <v>F13</v>
      </c>
      <c r="G151" s="59" t="str">
        <f t="shared" si="15"/>
        <v>大丸和輝</v>
      </c>
      <c r="H151" s="101" t="s">
        <v>1384</v>
      </c>
      <c r="I151" s="63" t="s">
        <v>532</v>
      </c>
      <c r="J151" s="73">
        <v>1991</v>
      </c>
      <c r="K151" s="71">
        <f t="shared" si="17"/>
        <v>25</v>
      </c>
      <c r="L151" s="61" t="str">
        <f t="shared" si="14"/>
        <v>OK</v>
      </c>
      <c r="M151" s="59" t="s">
        <v>536</v>
      </c>
      <c r="S151" s="93"/>
    </row>
    <row r="152" spans="1:13" s="76" customFormat="1" ht="13.5">
      <c r="A152" s="59" t="s">
        <v>402</v>
      </c>
      <c r="B152" s="117" t="s">
        <v>973</v>
      </c>
      <c r="C152" s="117" t="s">
        <v>1020</v>
      </c>
      <c r="D152" s="101" t="s">
        <v>1381</v>
      </c>
      <c r="E152" s="101"/>
      <c r="F152" s="101" t="str">
        <f t="shared" si="16"/>
        <v>F14</v>
      </c>
      <c r="G152" s="59" t="str">
        <f t="shared" si="15"/>
        <v>清水善弘</v>
      </c>
      <c r="H152" s="101" t="s">
        <v>1384</v>
      </c>
      <c r="I152" s="59" t="s">
        <v>901</v>
      </c>
      <c r="J152" s="70">
        <v>1952</v>
      </c>
      <c r="K152" s="71">
        <f t="shared" si="17"/>
        <v>64</v>
      </c>
      <c r="L152" s="61" t="str">
        <f t="shared" si="14"/>
        <v>OK</v>
      </c>
      <c r="M152" s="62" t="s">
        <v>536</v>
      </c>
    </row>
    <row r="153" spans="1:13" s="76" customFormat="1" ht="13.5">
      <c r="A153" s="59" t="s">
        <v>1390</v>
      </c>
      <c r="B153" s="117" t="s">
        <v>935</v>
      </c>
      <c r="C153" s="117" t="s">
        <v>1019</v>
      </c>
      <c r="D153" s="101" t="s">
        <v>1391</v>
      </c>
      <c r="E153" s="101"/>
      <c r="F153" s="101" t="str">
        <f t="shared" si="16"/>
        <v>F15</v>
      </c>
      <c r="G153" s="59" t="str">
        <f t="shared" si="15"/>
        <v>田中伸一</v>
      </c>
      <c r="H153" s="101" t="s">
        <v>1384</v>
      </c>
      <c r="I153" s="59" t="s">
        <v>901</v>
      </c>
      <c r="J153" s="70">
        <v>1964</v>
      </c>
      <c r="K153" s="71">
        <f t="shared" si="17"/>
        <v>52</v>
      </c>
      <c r="L153" s="61" t="str">
        <f t="shared" si="14"/>
        <v>OK</v>
      </c>
      <c r="M153" s="62" t="s">
        <v>1001</v>
      </c>
    </row>
    <row r="154" spans="1:20" s="76" customFormat="1" ht="13.5">
      <c r="A154" s="59" t="s">
        <v>403</v>
      </c>
      <c r="B154" s="59" t="s">
        <v>1275</v>
      </c>
      <c r="C154" s="59" t="s">
        <v>1276</v>
      </c>
      <c r="D154" s="59" t="s">
        <v>1381</v>
      </c>
      <c r="E154" s="59"/>
      <c r="F154" s="59" t="str">
        <f t="shared" si="16"/>
        <v>F16</v>
      </c>
      <c r="G154" s="59" t="str">
        <f t="shared" si="15"/>
        <v>脇野佳邦</v>
      </c>
      <c r="H154" s="101" t="s">
        <v>1384</v>
      </c>
      <c r="I154" s="59" t="s">
        <v>901</v>
      </c>
      <c r="J154" s="70">
        <v>1973</v>
      </c>
      <c r="K154" s="71">
        <f t="shared" si="17"/>
        <v>43</v>
      </c>
      <c r="L154" s="61" t="str">
        <f t="shared" si="14"/>
        <v>OK</v>
      </c>
      <c r="M154" s="59" t="s">
        <v>536</v>
      </c>
      <c r="T154" s="93"/>
    </row>
    <row r="155" spans="1:13" s="76" customFormat="1" ht="13.5">
      <c r="A155" s="59" t="s">
        <v>1392</v>
      </c>
      <c r="B155" s="59" t="s">
        <v>975</v>
      </c>
      <c r="C155" s="59" t="s">
        <v>976</v>
      </c>
      <c r="D155" s="59" t="s">
        <v>1393</v>
      </c>
      <c r="E155" s="59"/>
      <c r="F155" s="200" t="str">
        <f t="shared" si="16"/>
        <v>F17</v>
      </c>
      <c r="G155" s="59" t="s">
        <v>1277</v>
      </c>
      <c r="H155" s="101" t="s">
        <v>1394</v>
      </c>
      <c r="I155" s="152" t="s">
        <v>1395</v>
      </c>
      <c r="J155" s="73">
        <v>1971</v>
      </c>
      <c r="K155" s="71">
        <f t="shared" si="17"/>
        <v>45</v>
      </c>
      <c r="L155" s="61" t="str">
        <f t="shared" si="14"/>
        <v>OK</v>
      </c>
      <c r="M155" s="59" t="s">
        <v>1040</v>
      </c>
    </row>
    <row r="156" spans="1:13" s="76" customFormat="1" ht="13.5">
      <c r="A156" s="59" t="s">
        <v>1396</v>
      </c>
      <c r="B156" s="59" t="s">
        <v>1278</v>
      </c>
      <c r="C156" s="59" t="s">
        <v>972</v>
      </c>
      <c r="D156" s="59" t="s">
        <v>1385</v>
      </c>
      <c r="E156" s="59"/>
      <c r="F156" s="200" t="str">
        <f t="shared" si="16"/>
        <v>F18</v>
      </c>
      <c r="G156" s="59" t="s">
        <v>1279</v>
      </c>
      <c r="H156" s="101" t="s">
        <v>1384</v>
      </c>
      <c r="I156" s="152" t="s">
        <v>532</v>
      </c>
      <c r="J156" s="73">
        <v>1970</v>
      </c>
      <c r="K156" s="71">
        <f t="shared" si="17"/>
        <v>46</v>
      </c>
      <c r="L156" s="61" t="str">
        <f t="shared" si="14"/>
        <v>OK</v>
      </c>
      <c r="M156" s="59" t="s">
        <v>1000</v>
      </c>
    </row>
    <row r="157" spans="1:13" s="76" customFormat="1" ht="13.5">
      <c r="A157" s="192" t="s">
        <v>1397</v>
      </c>
      <c r="B157" s="65" t="s">
        <v>967</v>
      </c>
      <c r="C157" s="65" t="s">
        <v>1026</v>
      </c>
      <c r="D157" s="101" t="s">
        <v>1386</v>
      </c>
      <c r="E157" s="59"/>
      <c r="F157" s="61" t="str">
        <f t="shared" si="16"/>
        <v>F19</v>
      </c>
      <c r="G157" s="65" t="str">
        <f aca="true" t="shared" si="18" ref="G157:G162">B157&amp;C157</f>
        <v>廣部節恵</v>
      </c>
      <c r="H157" s="101" t="s">
        <v>1384</v>
      </c>
      <c r="I157" s="66" t="s">
        <v>1091</v>
      </c>
      <c r="J157" s="73">
        <v>1961</v>
      </c>
      <c r="K157" s="71">
        <f t="shared" si="17"/>
        <v>55</v>
      </c>
      <c r="L157" s="61" t="str">
        <f t="shared" si="14"/>
        <v>OK</v>
      </c>
      <c r="M157" s="59" t="s">
        <v>538</v>
      </c>
    </row>
    <row r="158" spans="1:13" s="76" customFormat="1" ht="13.5">
      <c r="A158" s="192" t="s">
        <v>1398</v>
      </c>
      <c r="B158" s="65" t="s">
        <v>981</v>
      </c>
      <c r="C158" s="65" t="s">
        <v>982</v>
      </c>
      <c r="D158" s="101" t="s">
        <v>1385</v>
      </c>
      <c r="E158" s="59"/>
      <c r="F158" s="61" t="str">
        <f t="shared" si="16"/>
        <v>F20</v>
      </c>
      <c r="G158" s="65" t="str">
        <f t="shared" si="18"/>
        <v>松井美和子</v>
      </c>
      <c r="H158" s="101" t="s">
        <v>1384</v>
      </c>
      <c r="I158" s="66" t="s">
        <v>1091</v>
      </c>
      <c r="J158" s="73">
        <v>1969</v>
      </c>
      <c r="K158" s="71">
        <f t="shared" si="17"/>
        <v>47</v>
      </c>
      <c r="L158" s="61" t="str">
        <f t="shared" si="14"/>
        <v>OK</v>
      </c>
      <c r="M158" s="59" t="s">
        <v>1001</v>
      </c>
    </row>
    <row r="159" spans="1:13" s="76" customFormat="1" ht="13.5">
      <c r="A159" s="192" t="s">
        <v>1399</v>
      </c>
      <c r="B159" s="65" t="s">
        <v>1021</v>
      </c>
      <c r="C159" s="65" t="s">
        <v>1028</v>
      </c>
      <c r="D159" s="101" t="s">
        <v>1386</v>
      </c>
      <c r="E159" s="59"/>
      <c r="F159" s="59" t="str">
        <f t="shared" si="16"/>
        <v>F21</v>
      </c>
      <c r="G159" s="65" t="str">
        <f t="shared" si="18"/>
        <v>三代梨絵</v>
      </c>
      <c r="H159" s="101" t="s">
        <v>1384</v>
      </c>
      <c r="I159" s="66" t="s">
        <v>1091</v>
      </c>
      <c r="J159" s="70">
        <v>1976</v>
      </c>
      <c r="K159" s="71">
        <f t="shared" si="17"/>
        <v>40</v>
      </c>
      <c r="L159" s="61" t="str">
        <f t="shared" si="14"/>
        <v>OK</v>
      </c>
      <c r="M159" s="59" t="s">
        <v>536</v>
      </c>
    </row>
    <row r="160" spans="1:13" s="76" customFormat="1" ht="13.5">
      <c r="A160" s="192" t="s">
        <v>1400</v>
      </c>
      <c r="B160" s="65" t="s">
        <v>1013</v>
      </c>
      <c r="C160" s="65" t="s">
        <v>1029</v>
      </c>
      <c r="D160" s="101" t="s">
        <v>1385</v>
      </c>
      <c r="E160" s="59"/>
      <c r="F160" s="61" t="str">
        <f t="shared" si="16"/>
        <v>F22</v>
      </c>
      <c r="G160" s="65" t="str">
        <f t="shared" si="18"/>
        <v>土肥祐子</v>
      </c>
      <c r="H160" s="101" t="s">
        <v>1384</v>
      </c>
      <c r="I160" s="66" t="s">
        <v>1091</v>
      </c>
      <c r="J160" s="73">
        <v>1971</v>
      </c>
      <c r="K160" s="71">
        <f t="shared" si="17"/>
        <v>45</v>
      </c>
      <c r="L160" s="61" t="str">
        <f t="shared" si="14"/>
        <v>OK</v>
      </c>
      <c r="M160" s="59" t="s">
        <v>536</v>
      </c>
    </row>
    <row r="161" spans="1:13" s="76" customFormat="1" ht="13.5">
      <c r="A161" s="192" t="s">
        <v>1401</v>
      </c>
      <c r="B161" s="64" t="s">
        <v>1042</v>
      </c>
      <c r="C161" s="64" t="s">
        <v>985</v>
      </c>
      <c r="D161" s="101" t="s">
        <v>1385</v>
      </c>
      <c r="E161" s="59"/>
      <c r="F161" s="61" t="str">
        <f t="shared" si="16"/>
        <v>F23</v>
      </c>
      <c r="G161" s="65" t="str">
        <f t="shared" si="18"/>
        <v>奥村美弥子</v>
      </c>
      <c r="H161" s="101" t="s">
        <v>1384</v>
      </c>
      <c r="I161" s="66" t="s">
        <v>1091</v>
      </c>
      <c r="J161" s="73">
        <v>1977</v>
      </c>
      <c r="K161" s="71">
        <f t="shared" si="17"/>
        <v>39</v>
      </c>
      <c r="L161" s="61" t="str">
        <f t="shared" si="14"/>
        <v>OK</v>
      </c>
      <c r="M161" s="59" t="s">
        <v>1000</v>
      </c>
    </row>
    <row r="162" spans="1:13" s="76" customFormat="1" ht="13.5">
      <c r="A162" s="192" t="s">
        <v>1402</v>
      </c>
      <c r="B162" s="65" t="s">
        <v>1271</v>
      </c>
      <c r="C162" s="65" t="s">
        <v>1280</v>
      </c>
      <c r="D162" s="101" t="s">
        <v>1385</v>
      </c>
      <c r="E162" s="59"/>
      <c r="F162" s="61" t="str">
        <f t="shared" si="16"/>
        <v>F24</v>
      </c>
      <c r="G162" s="65" t="str">
        <f t="shared" si="18"/>
        <v>津田伸子</v>
      </c>
      <c r="H162" s="101" t="s">
        <v>1384</v>
      </c>
      <c r="I162" s="66" t="s">
        <v>1091</v>
      </c>
      <c r="J162" s="73">
        <v>1956</v>
      </c>
      <c r="K162" s="71">
        <f t="shared" si="17"/>
        <v>60</v>
      </c>
      <c r="L162" s="61" t="str">
        <f t="shared" si="14"/>
        <v>OK</v>
      </c>
      <c r="M162" s="59" t="s">
        <v>536</v>
      </c>
    </row>
    <row r="163" spans="1:13" s="76" customFormat="1" ht="13.5">
      <c r="A163" s="192" t="s">
        <v>404</v>
      </c>
      <c r="B163" s="65" t="s">
        <v>977</v>
      </c>
      <c r="C163" s="65" t="s">
        <v>1403</v>
      </c>
      <c r="D163" s="101" t="s">
        <v>1404</v>
      </c>
      <c r="E163" s="59"/>
      <c r="F163" s="59" t="str">
        <f t="shared" si="16"/>
        <v>F25</v>
      </c>
      <c r="G163" s="65" t="str">
        <f>B163&amp;C163</f>
        <v>岩崎ひとみ</v>
      </c>
      <c r="H163" s="101" t="s">
        <v>1384</v>
      </c>
      <c r="I163" s="66" t="s">
        <v>1091</v>
      </c>
      <c r="J163" s="70">
        <v>1976</v>
      </c>
      <c r="K163" s="71">
        <f t="shared" si="17"/>
        <v>40</v>
      </c>
      <c r="L163" s="61" t="str">
        <f t="shared" si="14"/>
        <v>OK</v>
      </c>
      <c r="M163" s="59" t="s">
        <v>538</v>
      </c>
    </row>
    <row r="164" spans="1:13" s="76" customFormat="1" ht="13.5">
      <c r="A164" s="192" t="s">
        <v>405</v>
      </c>
      <c r="B164" s="65" t="s">
        <v>524</v>
      </c>
      <c r="C164" s="65" t="s">
        <v>1081</v>
      </c>
      <c r="D164" s="101" t="s">
        <v>1386</v>
      </c>
      <c r="E164" s="59" t="s">
        <v>1405</v>
      </c>
      <c r="F164" s="61" t="str">
        <f t="shared" si="16"/>
        <v>F26</v>
      </c>
      <c r="G164" s="65" t="str">
        <f>B164&amp;C164</f>
        <v>奥内菜々</v>
      </c>
      <c r="H164" s="101" t="s">
        <v>1384</v>
      </c>
      <c r="I164" s="66" t="s">
        <v>1091</v>
      </c>
      <c r="J164" s="73">
        <v>1999</v>
      </c>
      <c r="K164" s="71">
        <f t="shared" si="17"/>
        <v>17</v>
      </c>
      <c r="L164" s="61" t="str">
        <f t="shared" si="14"/>
        <v>OK</v>
      </c>
      <c r="M164" s="59" t="s">
        <v>536</v>
      </c>
    </row>
    <row r="165" spans="1:13" s="76" customFormat="1" ht="13.5">
      <c r="A165" s="192" t="s">
        <v>406</v>
      </c>
      <c r="B165" s="64" t="s">
        <v>1082</v>
      </c>
      <c r="C165" s="64" t="s">
        <v>1083</v>
      </c>
      <c r="D165" s="101" t="s">
        <v>1386</v>
      </c>
      <c r="E165" s="59" t="s">
        <v>1405</v>
      </c>
      <c r="F165" s="61" t="str">
        <f t="shared" si="16"/>
        <v>F27</v>
      </c>
      <c r="G165" s="65" t="str">
        <f>B165&amp;C165</f>
        <v>植田早耶</v>
      </c>
      <c r="H165" s="101" t="s">
        <v>1384</v>
      </c>
      <c r="I165" s="66" t="s">
        <v>1091</v>
      </c>
      <c r="J165" s="73">
        <v>1999</v>
      </c>
      <c r="K165" s="71">
        <f t="shared" si="17"/>
        <v>17</v>
      </c>
      <c r="L165" s="61" t="str">
        <f t="shared" si="14"/>
        <v>OK</v>
      </c>
      <c r="M165" s="65" t="s">
        <v>541</v>
      </c>
    </row>
    <row r="166" spans="1:13" s="76" customFormat="1" ht="13.5">
      <c r="A166" s="192" t="s">
        <v>407</v>
      </c>
      <c r="B166" s="65" t="s">
        <v>1087</v>
      </c>
      <c r="C166" s="65" t="s">
        <v>1125</v>
      </c>
      <c r="D166" s="59" t="s">
        <v>1385</v>
      </c>
      <c r="E166" s="59"/>
      <c r="F166" s="61" t="str">
        <f t="shared" si="16"/>
        <v>F28</v>
      </c>
      <c r="G166" s="65" t="s">
        <v>1126</v>
      </c>
      <c r="H166" s="101" t="s">
        <v>1406</v>
      </c>
      <c r="I166" s="66" t="s">
        <v>1091</v>
      </c>
      <c r="J166" s="73">
        <v>1994</v>
      </c>
      <c r="K166" s="71">
        <f t="shared" si="17"/>
        <v>22</v>
      </c>
      <c r="L166" s="61" t="str">
        <f t="shared" si="14"/>
        <v>OK</v>
      </c>
      <c r="M166" s="59" t="s">
        <v>1040</v>
      </c>
    </row>
    <row r="167" spans="1:13" s="76" customFormat="1" ht="13.5">
      <c r="A167" s="192" t="s">
        <v>1407</v>
      </c>
      <c r="B167" s="65" t="s">
        <v>1160</v>
      </c>
      <c r="C167" s="65" t="s">
        <v>1161</v>
      </c>
      <c r="D167" s="59" t="s">
        <v>1385</v>
      </c>
      <c r="E167" s="59"/>
      <c r="F167" s="61" t="str">
        <f t="shared" si="16"/>
        <v>F29</v>
      </c>
      <c r="G167" s="65" t="s">
        <v>1162</v>
      </c>
      <c r="H167" s="101" t="s">
        <v>1384</v>
      </c>
      <c r="I167" s="66" t="s">
        <v>1091</v>
      </c>
      <c r="J167" s="73">
        <v>1988</v>
      </c>
      <c r="K167" s="71">
        <f t="shared" si="17"/>
        <v>28</v>
      </c>
      <c r="L167" s="61" t="str">
        <f t="shared" si="14"/>
        <v>OK</v>
      </c>
      <c r="M167" s="59" t="s">
        <v>1000</v>
      </c>
    </row>
    <row r="168" spans="1:13" s="76" customFormat="1" ht="13.5">
      <c r="A168" s="192" t="s">
        <v>1408</v>
      </c>
      <c r="B168" s="65" t="s">
        <v>986</v>
      </c>
      <c r="C168" s="65" t="s">
        <v>987</v>
      </c>
      <c r="D168" s="59" t="s">
        <v>1409</v>
      </c>
      <c r="E168" s="59"/>
      <c r="F168" s="59" t="str">
        <f t="shared" si="16"/>
        <v>F30</v>
      </c>
      <c r="G168" s="65" t="str">
        <f>B168&amp;C168</f>
        <v>吉岡京子</v>
      </c>
      <c r="H168" s="101" t="s">
        <v>1384</v>
      </c>
      <c r="I168" s="66" t="s">
        <v>1091</v>
      </c>
      <c r="J168" s="70">
        <v>1959</v>
      </c>
      <c r="K168" s="71">
        <f t="shared" si="17"/>
        <v>57</v>
      </c>
      <c r="L168" s="61" t="str">
        <f t="shared" si="14"/>
        <v>OK</v>
      </c>
      <c r="M168" s="59" t="s">
        <v>1163</v>
      </c>
    </row>
    <row r="169" spans="1:13" s="76" customFormat="1" ht="13.5">
      <c r="A169" s="59"/>
      <c r="B169" s="65"/>
      <c r="C169" s="65"/>
      <c r="D169" s="59"/>
      <c r="E169" s="59"/>
      <c r="F169" s="61"/>
      <c r="G169" s="65"/>
      <c r="H169" s="101"/>
      <c r="I169" s="66"/>
      <c r="J169" s="73"/>
      <c r="K169" s="71"/>
      <c r="L169" s="61">
        <f t="shared" si="14"/>
      </c>
      <c r="M169" s="59"/>
    </row>
    <row r="170" spans="1:13" s="76" customFormat="1" ht="13.5">
      <c r="A170" s="59"/>
      <c r="B170" s="65"/>
      <c r="C170" s="65"/>
      <c r="D170" s="59"/>
      <c r="E170" s="59"/>
      <c r="F170" s="61"/>
      <c r="G170" s="65"/>
      <c r="H170" s="101"/>
      <c r="I170" s="66"/>
      <c r="J170" s="73"/>
      <c r="K170" s="71"/>
      <c r="L170" s="61">
        <f t="shared" si="14"/>
      </c>
      <c r="M170" s="59"/>
    </row>
    <row r="171" spans="1:13" s="76" customFormat="1" ht="13.5">
      <c r="A171" s="59"/>
      <c r="B171" s="65"/>
      <c r="C171" s="65"/>
      <c r="D171" s="101"/>
      <c r="E171" s="59"/>
      <c r="F171" s="61"/>
      <c r="G171" s="65"/>
      <c r="H171" s="101"/>
      <c r="I171" s="66"/>
      <c r="J171" s="73"/>
      <c r="K171" s="71"/>
      <c r="L171" s="61">
        <f t="shared" si="14"/>
      </c>
      <c r="M171" s="59"/>
    </row>
    <row r="172" spans="1:13" s="76" customFormat="1" ht="13.5">
      <c r="A172" s="59"/>
      <c r="B172" s="65"/>
      <c r="C172" s="65"/>
      <c r="D172" s="101"/>
      <c r="E172" s="59"/>
      <c r="F172" s="61"/>
      <c r="G172" s="65"/>
      <c r="H172" s="101"/>
      <c r="I172" s="66"/>
      <c r="J172" s="73"/>
      <c r="K172" s="71"/>
      <c r="L172" s="61">
        <f t="shared" si="14"/>
      </c>
      <c r="M172" s="59"/>
    </row>
    <row r="173" spans="1:13" s="76" customFormat="1" ht="13.5">
      <c r="A173" s="59"/>
      <c r="B173" s="65"/>
      <c r="C173" s="65"/>
      <c r="D173" s="101"/>
      <c r="E173" s="59"/>
      <c r="F173" s="59"/>
      <c r="G173" s="65"/>
      <c r="H173" s="101"/>
      <c r="I173" s="66"/>
      <c r="J173" s="70"/>
      <c r="K173" s="71"/>
      <c r="L173" s="61">
        <f t="shared" si="14"/>
      </c>
      <c r="M173" s="59"/>
    </row>
    <row r="174" spans="1:13" s="76" customFormat="1" ht="13.5">
      <c r="A174" s="59"/>
      <c r="B174" s="65"/>
      <c r="C174" s="65"/>
      <c r="D174" s="101"/>
      <c r="E174" s="59"/>
      <c r="F174" s="61"/>
      <c r="G174" s="65"/>
      <c r="H174" s="101"/>
      <c r="I174" s="66"/>
      <c r="J174" s="73"/>
      <c r="K174" s="71"/>
      <c r="L174" s="61">
        <f t="shared" si="14"/>
      </c>
      <c r="M174" s="59"/>
    </row>
    <row r="175" spans="1:13" s="76" customFormat="1" ht="13.5">
      <c r="A175" s="59"/>
      <c r="B175" s="64"/>
      <c r="C175" s="64"/>
      <c r="D175" s="101"/>
      <c r="E175" s="59"/>
      <c r="F175" s="61"/>
      <c r="G175" s="65"/>
      <c r="H175" s="101"/>
      <c r="I175" s="66"/>
      <c r="J175" s="73"/>
      <c r="K175" s="71"/>
      <c r="L175" s="61">
        <f t="shared" si="14"/>
      </c>
      <c r="M175" s="59"/>
    </row>
    <row r="176" spans="1:13" s="76" customFormat="1" ht="13.5">
      <c r="A176" s="59"/>
      <c r="B176" s="65"/>
      <c r="C176" s="65"/>
      <c r="D176" s="101"/>
      <c r="E176" s="59"/>
      <c r="F176" s="61"/>
      <c r="G176" s="65"/>
      <c r="H176" s="101"/>
      <c r="I176" s="66"/>
      <c r="J176" s="73"/>
      <c r="K176" s="71"/>
      <c r="L176" s="61">
        <f t="shared" si="14"/>
      </c>
      <c r="M176" s="59"/>
    </row>
    <row r="177" spans="1:13" s="76" customFormat="1" ht="13.5">
      <c r="A177" s="59"/>
      <c r="B177" s="65"/>
      <c r="C177" s="65"/>
      <c r="D177" s="59"/>
      <c r="E177" s="59"/>
      <c r="F177" s="61"/>
      <c r="G177" s="65"/>
      <c r="H177" s="101"/>
      <c r="I177" s="66"/>
      <c r="J177" s="73"/>
      <c r="K177" s="71"/>
      <c r="L177" s="61">
        <f t="shared" si="14"/>
      </c>
      <c r="M177" s="59"/>
    </row>
    <row r="178" spans="1:13" s="76" customFormat="1" ht="13.5">
      <c r="A178" s="59"/>
      <c r="B178" s="65"/>
      <c r="C178" s="65"/>
      <c r="D178" s="59"/>
      <c r="E178" s="59"/>
      <c r="F178" s="59"/>
      <c r="G178" s="65"/>
      <c r="H178" s="101"/>
      <c r="I178" s="66"/>
      <c r="J178" s="70"/>
      <c r="K178" s="71"/>
      <c r="L178" s="61">
        <f t="shared" si="14"/>
      </c>
      <c r="M178" s="59"/>
    </row>
    <row r="179" spans="1:13" s="76" customFormat="1" ht="13.5">
      <c r="A179" s="59"/>
      <c r="B179" s="65"/>
      <c r="C179" s="65"/>
      <c r="D179" s="59"/>
      <c r="E179" s="59"/>
      <c r="F179" s="59"/>
      <c r="G179" s="59"/>
      <c r="H179" s="101"/>
      <c r="I179" s="63"/>
      <c r="J179" s="70"/>
      <c r="K179" s="71"/>
      <c r="L179" s="61">
        <f t="shared" si="14"/>
      </c>
      <c r="M179" s="59"/>
    </row>
    <row r="180" spans="1:13" s="76" customFormat="1" ht="13.5">
      <c r="A180" s="59"/>
      <c r="B180" s="65"/>
      <c r="C180" s="65"/>
      <c r="D180" s="59"/>
      <c r="E180" s="59"/>
      <c r="F180" s="59"/>
      <c r="G180" s="59"/>
      <c r="H180" s="101"/>
      <c r="I180" s="63"/>
      <c r="J180" s="70"/>
      <c r="K180" s="71"/>
      <c r="L180" s="61">
        <f t="shared" si="14"/>
      </c>
      <c r="M180" s="59"/>
    </row>
    <row r="181" spans="1:13" s="76" customFormat="1" ht="13.5">
      <c r="A181" s="59"/>
      <c r="B181" s="65"/>
      <c r="C181" s="65"/>
      <c r="D181" s="59"/>
      <c r="E181" s="59"/>
      <c r="F181" s="59"/>
      <c r="G181" s="59"/>
      <c r="H181" s="101"/>
      <c r="I181" s="63"/>
      <c r="J181" s="70"/>
      <c r="K181" s="71"/>
      <c r="L181" s="61">
        <f t="shared" si="14"/>
      </c>
      <c r="M181" s="59"/>
    </row>
    <row r="182" spans="1:13" s="76" customFormat="1" ht="13.5">
      <c r="A182" s="59"/>
      <c r="B182" s="65"/>
      <c r="C182" s="65"/>
      <c r="D182" s="59"/>
      <c r="E182" s="59"/>
      <c r="F182" s="59"/>
      <c r="G182" s="59"/>
      <c r="H182" s="101"/>
      <c r="I182" s="63"/>
      <c r="J182" s="70"/>
      <c r="K182" s="71"/>
      <c r="L182" s="61">
        <f t="shared" si="14"/>
      </c>
      <c r="M182" s="59"/>
    </row>
    <row r="183" spans="1:13" s="76" customFormat="1" ht="13.5">
      <c r="A183" s="59"/>
      <c r="B183" s="65"/>
      <c r="C183" s="65"/>
      <c r="D183" s="59"/>
      <c r="E183" s="59"/>
      <c r="F183" s="59"/>
      <c r="G183" s="59"/>
      <c r="H183" s="101"/>
      <c r="I183" s="63"/>
      <c r="J183" s="70"/>
      <c r="K183" s="71"/>
      <c r="L183" s="61">
        <f t="shared" si="14"/>
      </c>
      <c r="M183" s="59"/>
    </row>
    <row r="184" spans="1:13" s="76" customFormat="1" ht="13.5">
      <c r="A184" s="59"/>
      <c r="B184" s="65"/>
      <c r="C184" s="65"/>
      <c r="D184" s="59"/>
      <c r="E184" s="59"/>
      <c r="F184" s="59"/>
      <c r="G184" s="59"/>
      <c r="H184" s="101"/>
      <c r="I184" s="63"/>
      <c r="J184" s="70"/>
      <c r="K184" s="71"/>
      <c r="L184" s="61">
        <f t="shared" si="14"/>
      </c>
      <c r="M184" s="59"/>
    </row>
    <row r="185" spans="1:13" s="76" customFormat="1" ht="13.5">
      <c r="A185" s="59"/>
      <c r="B185" s="65"/>
      <c r="C185" s="65"/>
      <c r="D185" s="59"/>
      <c r="E185" s="59"/>
      <c r="F185" s="59"/>
      <c r="G185" s="59"/>
      <c r="H185" s="101"/>
      <c r="I185" s="63"/>
      <c r="J185" s="70"/>
      <c r="K185" s="71"/>
      <c r="L185" s="61">
        <f t="shared" si="14"/>
      </c>
      <c r="M185" s="59"/>
    </row>
    <row r="186" spans="1:13" s="76" customFormat="1" ht="13.5">
      <c r="A186" s="59"/>
      <c r="B186" s="65"/>
      <c r="C186" s="65"/>
      <c r="D186" s="59"/>
      <c r="E186" s="59"/>
      <c r="F186" s="59"/>
      <c r="G186" s="59"/>
      <c r="H186" s="101"/>
      <c r="I186" s="63"/>
      <c r="J186" s="70"/>
      <c r="K186" s="71"/>
      <c r="L186" s="61">
        <f t="shared" si="14"/>
      </c>
      <c r="M186" s="59"/>
    </row>
    <row r="187" spans="1:13" s="76" customFormat="1" ht="13.5">
      <c r="A187" s="59"/>
      <c r="B187" s="65"/>
      <c r="C187" s="65"/>
      <c r="D187" s="59"/>
      <c r="E187" s="59"/>
      <c r="F187" s="59"/>
      <c r="G187" s="59"/>
      <c r="H187" s="101"/>
      <c r="I187" s="63"/>
      <c r="J187" s="70"/>
      <c r="K187" s="71"/>
      <c r="L187" s="61">
        <f t="shared" si="14"/>
      </c>
      <c r="M187" s="59"/>
    </row>
    <row r="188" spans="1:13" s="76" customFormat="1" ht="13.5">
      <c r="A188" s="59"/>
      <c r="B188" s="65"/>
      <c r="C188" s="65"/>
      <c r="D188" s="59"/>
      <c r="E188" s="59"/>
      <c r="F188" s="59"/>
      <c r="G188" s="59"/>
      <c r="H188" s="101"/>
      <c r="I188" s="63"/>
      <c r="J188" s="70"/>
      <c r="K188" s="71"/>
      <c r="L188" s="61">
        <f t="shared" si="14"/>
      </c>
      <c r="M188" s="59"/>
    </row>
    <row r="189" spans="1:13" s="76" customFormat="1" ht="13.5">
      <c r="A189" s="59"/>
      <c r="B189" s="65"/>
      <c r="C189" s="65"/>
      <c r="D189" s="59"/>
      <c r="E189" s="59"/>
      <c r="F189" s="59"/>
      <c r="G189" s="59"/>
      <c r="H189" s="101"/>
      <c r="I189" s="63"/>
      <c r="J189" s="70"/>
      <c r="K189" s="71"/>
      <c r="L189" s="61">
        <f t="shared" si="14"/>
      </c>
      <c r="M189" s="59"/>
    </row>
    <row r="190" spans="1:13" s="76" customFormat="1" ht="13.5">
      <c r="A190" s="59"/>
      <c r="B190" s="65"/>
      <c r="C190" s="65"/>
      <c r="D190" s="59"/>
      <c r="E190" s="59"/>
      <c r="F190" s="59"/>
      <c r="G190" s="59"/>
      <c r="H190" s="101"/>
      <c r="I190" s="63"/>
      <c r="J190" s="70"/>
      <c r="K190" s="71"/>
      <c r="L190" s="61">
        <f t="shared" si="14"/>
      </c>
      <c r="M190" s="59"/>
    </row>
    <row r="191" spans="1:13" s="76" customFormat="1" ht="13.5">
      <c r="A191" s="59"/>
      <c r="B191" s="65"/>
      <c r="C191" s="65"/>
      <c r="D191" s="59"/>
      <c r="E191" s="59"/>
      <c r="F191" s="59"/>
      <c r="G191" s="59"/>
      <c r="H191" s="101"/>
      <c r="I191" s="63"/>
      <c r="J191" s="70"/>
      <c r="K191" s="71"/>
      <c r="L191" s="61">
        <f t="shared" si="14"/>
      </c>
      <c r="M191" s="59"/>
    </row>
    <row r="192" spans="1:13" s="76" customFormat="1" ht="13.5">
      <c r="A192" s="59"/>
      <c r="B192" s="60"/>
      <c r="C192" s="698" t="s">
        <v>1164</v>
      </c>
      <c r="D192" s="698"/>
      <c r="E192" s="692" t="s">
        <v>1410</v>
      </c>
      <c r="F192" s="692"/>
      <c r="G192" s="692"/>
      <c r="H192" s="692"/>
      <c r="I192" s="63"/>
      <c r="J192" s="73"/>
      <c r="K192" s="71"/>
      <c r="L192" s="61">
        <f t="shared" si="14"/>
      </c>
      <c r="M192" s="65"/>
    </row>
    <row r="193" spans="1:13" s="76" customFormat="1" ht="13.5">
      <c r="A193" s="59"/>
      <c r="B193" s="60"/>
      <c r="C193" s="698"/>
      <c r="D193" s="698"/>
      <c r="E193" s="692"/>
      <c r="F193" s="692"/>
      <c r="G193" s="692"/>
      <c r="H193" s="692"/>
      <c r="I193" s="63"/>
      <c r="J193" s="73"/>
      <c r="K193" s="71"/>
      <c r="L193" s="61">
        <f t="shared" si="14"/>
      </c>
      <c r="M193" s="65"/>
    </row>
    <row r="194" spans="1:12" s="154" customFormat="1" ht="13.5">
      <c r="A194" s="59"/>
      <c r="B194" s="64"/>
      <c r="C194" s="64"/>
      <c r="D194" s="59"/>
      <c r="E194" s="59"/>
      <c r="F194" s="61"/>
      <c r="G194" s="59" t="s">
        <v>1051</v>
      </c>
      <c r="H194" s="59" t="s">
        <v>1052</v>
      </c>
      <c r="I194" s="59"/>
      <c r="J194" s="70"/>
      <c r="K194" s="71"/>
      <c r="L194" s="61"/>
    </row>
    <row r="195" spans="1:12" s="154" customFormat="1" ht="13.5">
      <c r="A195" s="59"/>
      <c r="B195" s="711"/>
      <c r="C195" s="711"/>
      <c r="D195" s="711"/>
      <c r="E195" s="59"/>
      <c r="F195" s="61"/>
      <c r="G195" s="98">
        <f>COUNTIF($M$198:$M$249,"東近江市")</f>
        <v>6</v>
      </c>
      <c r="H195" s="99">
        <f>(G195/RIGHT(A250,2))</f>
        <v>0.11320754716981132</v>
      </c>
      <c r="I195" s="59"/>
      <c r="J195" s="70"/>
      <c r="K195" s="71"/>
      <c r="L195" s="61"/>
    </row>
    <row r="196" spans="2:12" ht="13.5">
      <c r="B196" s="711"/>
      <c r="C196" s="711"/>
      <c r="D196" s="711"/>
      <c r="F196" s="61"/>
      <c r="K196" s="71"/>
      <c r="L196" s="61">
        <f aca="true" t="shared" si="19" ref="L196:L247">IF(G196="","",IF(COUNTIF($G$6:$G$553,G196)&gt;1,"2重登録","OK"))</f>
      </c>
    </row>
    <row r="197" spans="2:12" ht="14.25">
      <c r="B197" s="135"/>
      <c r="C197" s="135"/>
      <c r="D197" s="93" t="s">
        <v>1127</v>
      </c>
      <c r="E197" s="93"/>
      <c r="F197" s="93"/>
      <c r="G197" s="98"/>
      <c r="H197" s="99" t="s">
        <v>1128</v>
      </c>
      <c r="K197" s="71"/>
      <c r="L197" s="61">
        <f t="shared" si="19"/>
      </c>
    </row>
    <row r="198" spans="1:13" ht="13.5">
      <c r="A198" s="59" t="s">
        <v>1411</v>
      </c>
      <c r="B198" s="60" t="s">
        <v>1008</v>
      </c>
      <c r="C198" s="60" t="s">
        <v>1281</v>
      </c>
      <c r="D198" s="119" t="s">
        <v>410</v>
      </c>
      <c r="E198" s="59"/>
      <c r="F198" s="61" t="str">
        <f aca="true" t="shared" si="20" ref="F198:F254">A198</f>
        <v>g01</v>
      </c>
      <c r="G198" s="59" t="str">
        <f aca="true" t="shared" si="21" ref="G198:G254">B198&amp;C198</f>
        <v>浅田恵亮</v>
      </c>
      <c r="H198" s="68" t="s">
        <v>409</v>
      </c>
      <c r="I198" s="68" t="s">
        <v>901</v>
      </c>
      <c r="J198" s="74">
        <v>1987</v>
      </c>
      <c r="K198" s="71">
        <f>IF(J198="","",(2016-J198))</f>
        <v>29</v>
      </c>
      <c r="L198" s="61" t="str">
        <f t="shared" si="19"/>
        <v>OK</v>
      </c>
      <c r="M198" s="76" t="s">
        <v>534</v>
      </c>
    </row>
    <row r="199" spans="1:13" ht="13.5">
      <c r="A199" s="59" t="s">
        <v>1282</v>
      </c>
      <c r="B199" s="60" t="s">
        <v>1008</v>
      </c>
      <c r="C199" s="60" t="s">
        <v>1283</v>
      </c>
      <c r="D199" s="119" t="s">
        <v>417</v>
      </c>
      <c r="E199" s="59"/>
      <c r="F199" s="61" t="str">
        <f t="shared" si="20"/>
        <v>g02</v>
      </c>
      <c r="G199" s="59" t="str">
        <f t="shared" si="21"/>
        <v>浅田洋史</v>
      </c>
      <c r="H199" s="68" t="s">
        <v>409</v>
      </c>
      <c r="I199" s="68" t="s">
        <v>901</v>
      </c>
      <c r="J199" s="74">
        <v>1990</v>
      </c>
      <c r="K199" s="71">
        <f>IF(J199="","",(2016-J199))</f>
        <v>26</v>
      </c>
      <c r="L199" s="61" t="str">
        <f t="shared" si="19"/>
        <v>OK</v>
      </c>
      <c r="M199" s="76" t="s">
        <v>1284</v>
      </c>
    </row>
    <row r="200" spans="1:13" ht="13.5">
      <c r="A200" s="59" t="s">
        <v>1183</v>
      </c>
      <c r="B200" s="60" t="s">
        <v>746</v>
      </c>
      <c r="C200" s="60" t="s">
        <v>747</v>
      </c>
      <c r="D200" s="119" t="s">
        <v>410</v>
      </c>
      <c r="E200" s="59"/>
      <c r="F200" s="61" t="str">
        <f t="shared" si="20"/>
        <v>g03</v>
      </c>
      <c r="G200" s="59" t="str">
        <f t="shared" si="21"/>
        <v>石橋和基</v>
      </c>
      <c r="H200" s="68" t="s">
        <v>409</v>
      </c>
      <c r="I200" s="68" t="s">
        <v>901</v>
      </c>
      <c r="J200" s="74">
        <v>1985</v>
      </c>
      <c r="K200" s="71">
        <f>IF(J200="","",(2016-J200))</f>
        <v>31</v>
      </c>
      <c r="L200" s="61" t="str">
        <f t="shared" si="19"/>
        <v>OK</v>
      </c>
      <c r="M200" s="76" t="s">
        <v>506</v>
      </c>
    </row>
    <row r="201" spans="1:13" ht="13.5">
      <c r="A201" s="59" t="s">
        <v>1184</v>
      </c>
      <c r="B201" s="47" t="s">
        <v>1044</v>
      </c>
      <c r="C201" s="60" t="s">
        <v>1045</v>
      </c>
      <c r="D201" s="119" t="s">
        <v>413</v>
      </c>
      <c r="E201" s="59"/>
      <c r="F201" s="61" t="str">
        <f t="shared" si="20"/>
        <v>g04</v>
      </c>
      <c r="G201" s="59" t="str">
        <f>B201&amp;C201</f>
        <v>井上聖哉</v>
      </c>
      <c r="H201" s="68" t="s">
        <v>409</v>
      </c>
      <c r="I201" s="68" t="s">
        <v>532</v>
      </c>
      <c r="J201" s="74">
        <v>1994</v>
      </c>
      <c r="K201" s="71">
        <f aca="true" t="shared" si="22" ref="K201:K254">IF(J201="","",(2016-J201))</f>
        <v>22</v>
      </c>
      <c r="L201" s="61" t="str">
        <f t="shared" si="19"/>
        <v>OK</v>
      </c>
      <c r="M201" s="96" t="s">
        <v>1031</v>
      </c>
    </row>
    <row r="202" spans="1:13" ht="13.5">
      <c r="A202" s="59" t="s">
        <v>1185</v>
      </c>
      <c r="B202" s="120" t="s">
        <v>1084</v>
      </c>
      <c r="C202" s="60" t="s">
        <v>411</v>
      </c>
      <c r="D202" s="119" t="s">
        <v>412</v>
      </c>
      <c r="E202" s="59"/>
      <c r="F202" s="61" t="str">
        <f t="shared" si="20"/>
        <v>g05</v>
      </c>
      <c r="G202" s="59" t="str">
        <f>B202&amp;C202</f>
        <v>井ノ口弘祐</v>
      </c>
      <c r="H202" s="68" t="s">
        <v>409</v>
      </c>
      <c r="I202" s="68" t="s">
        <v>532</v>
      </c>
      <c r="J202" s="74">
        <v>1986</v>
      </c>
      <c r="K202" s="71">
        <f t="shared" si="22"/>
        <v>30</v>
      </c>
      <c r="L202" s="61" t="str">
        <f t="shared" si="19"/>
        <v>OK</v>
      </c>
      <c r="M202" s="96" t="s">
        <v>1031</v>
      </c>
    </row>
    <row r="203" spans="1:13" ht="13.5">
      <c r="A203" s="59" t="s">
        <v>1186</v>
      </c>
      <c r="B203" s="120" t="s">
        <v>1084</v>
      </c>
      <c r="C203" s="121" t="s">
        <v>1085</v>
      </c>
      <c r="D203" s="119" t="s">
        <v>417</v>
      </c>
      <c r="F203" s="61" t="str">
        <f t="shared" si="20"/>
        <v>g06</v>
      </c>
      <c r="G203" s="59" t="str">
        <f>B203&amp;C203</f>
        <v>井ノ口幹也</v>
      </c>
      <c r="H203" s="68" t="s">
        <v>409</v>
      </c>
      <c r="I203" s="68" t="s">
        <v>532</v>
      </c>
      <c r="J203" s="74">
        <v>1990</v>
      </c>
      <c r="K203" s="71">
        <f t="shared" si="22"/>
        <v>26</v>
      </c>
      <c r="L203" s="61" t="str">
        <f t="shared" si="19"/>
        <v>OK</v>
      </c>
      <c r="M203" s="96" t="s">
        <v>1031</v>
      </c>
    </row>
    <row r="204" spans="1:13" ht="13.5">
      <c r="A204" s="59" t="s">
        <v>1187</v>
      </c>
      <c r="B204" s="120" t="s">
        <v>1285</v>
      </c>
      <c r="C204" s="121" t="s">
        <v>1286</v>
      </c>
      <c r="D204" s="119" t="s">
        <v>412</v>
      </c>
      <c r="F204" s="61" t="str">
        <f t="shared" si="20"/>
        <v>g07</v>
      </c>
      <c r="G204" s="59" t="str">
        <f>B204&amp;C204</f>
        <v>岩本 龍</v>
      </c>
      <c r="H204" s="68" t="s">
        <v>409</v>
      </c>
      <c r="I204" s="68" t="s">
        <v>532</v>
      </c>
      <c r="J204" s="74">
        <v>1994</v>
      </c>
      <c r="K204" s="71">
        <f t="shared" si="22"/>
        <v>22</v>
      </c>
      <c r="L204" s="61" t="str">
        <f t="shared" si="19"/>
        <v>OK</v>
      </c>
      <c r="M204" s="128" t="s">
        <v>538</v>
      </c>
    </row>
    <row r="205" spans="1:13" ht="13.5" customHeight="1">
      <c r="A205" s="59" t="s">
        <v>1188</v>
      </c>
      <c r="B205" s="60" t="s">
        <v>748</v>
      </c>
      <c r="C205" s="60" t="s">
        <v>749</v>
      </c>
      <c r="D205" s="119" t="s">
        <v>1306</v>
      </c>
      <c r="E205" s="59"/>
      <c r="F205" s="61" t="str">
        <f t="shared" si="20"/>
        <v>g08</v>
      </c>
      <c r="G205" s="59" t="str">
        <f t="shared" si="21"/>
        <v>梅本彬充</v>
      </c>
      <c r="H205" s="68" t="s">
        <v>409</v>
      </c>
      <c r="I205" s="68" t="s">
        <v>532</v>
      </c>
      <c r="J205" s="74">
        <v>1986</v>
      </c>
      <c r="K205" s="71">
        <f t="shared" si="22"/>
        <v>30</v>
      </c>
      <c r="L205" s="61" t="str">
        <f t="shared" si="19"/>
        <v>OK</v>
      </c>
      <c r="M205" s="76" t="s">
        <v>1002</v>
      </c>
    </row>
    <row r="206" spans="1:13" ht="13.5" customHeight="1">
      <c r="A206" s="59" t="s">
        <v>1189</v>
      </c>
      <c r="B206" s="60" t="s">
        <v>750</v>
      </c>
      <c r="C206" s="60" t="s">
        <v>751</v>
      </c>
      <c r="D206" s="119" t="s">
        <v>1412</v>
      </c>
      <c r="E206" s="59"/>
      <c r="F206" s="61" t="str">
        <f t="shared" si="20"/>
        <v>g09</v>
      </c>
      <c r="G206" s="59" t="str">
        <f t="shared" si="21"/>
        <v>浦崎康平</v>
      </c>
      <c r="H206" s="68" t="s">
        <v>409</v>
      </c>
      <c r="I206" s="68" t="s">
        <v>532</v>
      </c>
      <c r="J206" s="74">
        <v>1991</v>
      </c>
      <c r="K206" s="71">
        <f t="shared" si="22"/>
        <v>25</v>
      </c>
      <c r="L206" s="61" t="str">
        <f t="shared" si="19"/>
        <v>OK</v>
      </c>
      <c r="M206" s="76" t="s">
        <v>538</v>
      </c>
    </row>
    <row r="207" spans="1:13" ht="13.5">
      <c r="A207" s="59" t="s">
        <v>1190</v>
      </c>
      <c r="B207" s="47" t="s">
        <v>414</v>
      </c>
      <c r="C207" s="60" t="s">
        <v>992</v>
      </c>
      <c r="D207" s="119" t="s">
        <v>413</v>
      </c>
      <c r="F207" s="61" t="str">
        <f t="shared" si="20"/>
        <v>g10</v>
      </c>
      <c r="G207" s="59" t="str">
        <f>B207&amp;C207</f>
        <v>岡　仁史</v>
      </c>
      <c r="H207" s="68" t="s">
        <v>409</v>
      </c>
      <c r="I207" s="68" t="s">
        <v>532</v>
      </c>
      <c r="J207" s="74">
        <v>1971</v>
      </c>
      <c r="K207" s="71">
        <f t="shared" si="22"/>
        <v>45</v>
      </c>
      <c r="L207" s="61" t="str">
        <f t="shared" si="19"/>
        <v>OK</v>
      </c>
      <c r="M207" s="76" t="s">
        <v>534</v>
      </c>
    </row>
    <row r="208" spans="1:13" ht="13.5">
      <c r="A208" s="59" t="s">
        <v>1191</v>
      </c>
      <c r="B208" s="47" t="s">
        <v>415</v>
      </c>
      <c r="C208" s="60" t="s">
        <v>416</v>
      </c>
      <c r="D208" s="119" t="s">
        <v>417</v>
      </c>
      <c r="F208" s="61" t="str">
        <f t="shared" si="20"/>
        <v>g11</v>
      </c>
      <c r="G208" s="59" t="str">
        <f>B208&amp;C208</f>
        <v>岡田真樹</v>
      </c>
      <c r="H208" s="68" t="s">
        <v>409</v>
      </c>
      <c r="I208" s="68" t="s">
        <v>532</v>
      </c>
      <c r="J208" s="74">
        <v>1981</v>
      </c>
      <c r="K208" s="71">
        <f t="shared" si="22"/>
        <v>35</v>
      </c>
      <c r="L208" s="61" t="str">
        <f t="shared" si="19"/>
        <v>OK</v>
      </c>
      <c r="M208" s="76" t="s">
        <v>534</v>
      </c>
    </row>
    <row r="209" spans="1:13" ht="13.5">
      <c r="A209" s="59" t="s">
        <v>1192</v>
      </c>
      <c r="B209" s="47" t="s">
        <v>1042</v>
      </c>
      <c r="C209" s="60" t="s">
        <v>1043</v>
      </c>
      <c r="D209" s="119" t="s">
        <v>410</v>
      </c>
      <c r="E209" s="59"/>
      <c r="F209" s="61" t="str">
        <f t="shared" si="20"/>
        <v>g12</v>
      </c>
      <c r="G209" s="59" t="str">
        <f>B209&amp;C209</f>
        <v>奥村隆広</v>
      </c>
      <c r="H209" s="68" t="s">
        <v>409</v>
      </c>
      <c r="I209" s="68" t="s">
        <v>532</v>
      </c>
      <c r="J209" s="74">
        <v>1976</v>
      </c>
      <c r="K209" s="71">
        <f t="shared" si="22"/>
        <v>40</v>
      </c>
      <c r="L209" s="61" t="str">
        <f t="shared" si="19"/>
        <v>OK</v>
      </c>
      <c r="M209" s="76" t="s">
        <v>1034</v>
      </c>
    </row>
    <row r="210" spans="1:13" ht="13.5" customHeight="1">
      <c r="A210" s="59" t="s">
        <v>1193</v>
      </c>
      <c r="B210" s="60" t="s">
        <v>752</v>
      </c>
      <c r="C210" s="60" t="s">
        <v>753</v>
      </c>
      <c r="D210" s="119" t="s">
        <v>410</v>
      </c>
      <c r="E210" s="59"/>
      <c r="F210" s="61" t="str">
        <f t="shared" si="20"/>
        <v>g13</v>
      </c>
      <c r="G210" s="59" t="str">
        <f t="shared" si="21"/>
        <v>鍵谷浩太</v>
      </c>
      <c r="H210" s="68" t="s">
        <v>409</v>
      </c>
      <c r="I210" s="68" t="s">
        <v>532</v>
      </c>
      <c r="J210" s="74">
        <v>1992</v>
      </c>
      <c r="K210" s="71">
        <f t="shared" si="22"/>
        <v>24</v>
      </c>
      <c r="L210" s="61" t="str">
        <f t="shared" si="19"/>
        <v>OK</v>
      </c>
      <c r="M210" s="76" t="str">
        <f>M206</f>
        <v>彦根市</v>
      </c>
    </row>
    <row r="211" spans="1:13" ht="13.5" customHeight="1">
      <c r="A211" s="59" t="s">
        <v>1194</v>
      </c>
      <c r="B211" s="60" t="s">
        <v>1242</v>
      </c>
      <c r="C211" s="60" t="s">
        <v>1413</v>
      </c>
      <c r="D211" s="119" t="s">
        <v>1414</v>
      </c>
      <c r="E211" s="59"/>
      <c r="F211" s="61" t="str">
        <f t="shared" si="20"/>
        <v>g14</v>
      </c>
      <c r="G211" s="59" t="str">
        <f t="shared" si="21"/>
        <v>金武寿憲</v>
      </c>
      <c r="H211" s="68" t="s">
        <v>409</v>
      </c>
      <c r="I211" s="68" t="s">
        <v>532</v>
      </c>
      <c r="J211" s="74">
        <v>1990</v>
      </c>
      <c r="K211" s="71">
        <f t="shared" si="22"/>
        <v>26</v>
      </c>
      <c r="L211" s="61" t="str">
        <f t="shared" si="19"/>
        <v>OK</v>
      </c>
      <c r="M211" s="76" t="s">
        <v>1243</v>
      </c>
    </row>
    <row r="212" spans="1:13" ht="13.5" customHeight="1">
      <c r="A212" s="59" t="s">
        <v>1195</v>
      </c>
      <c r="B212" s="60" t="s">
        <v>1287</v>
      </c>
      <c r="C212" s="60" t="s">
        <v>1231</v>
      </c>
      <c r="D212" s="119" t="s">
        <v>412</v>
      </c>
      <c r="E212" s="59"/>
      <c r="F212" s="61" t="str">
        <f>A212</f>
        <v>g15</v>
      </c>
      <c r="G212" s="59" t="str">
        <f>B212&amp;C212</f>
        <v>岸本美敬</v>
      </c>
      <c r="H212" s="68" t="s">
        <v>409</v>
      </c>
      <c r="I212" s="68" t="s">
        <v>532</v>
      </c>
      <c r="J212" s="74">
        <v>1989</v>
      </c>
      <c r="K212" s="71">
        <f t="shared" si="22"/>
        <v>27</v>
      </c>
      <c r="L212" s="61" t="str">
        <f t="shared" si="19"/>
        <v>OK</v>
      </c>
      <c r="M212" s="193" t="s">
        <v>1031</v>
      </c>
    </row>
    <row r="213" spans="1:13" ht="13.5">
      <c r="A213" s="59" t="s">
        <v>1196</v>
      </c>
      <c r="B213" s="60" t="s">
        <v>570</v>
      </c>
      <c r="C213" s="60" t="s">
        <v>754</v>
      </c>
      <c r="D213" s="119" t="s">
        <v>1415</v>
      </c>
      <c r="E213" s="59"/>
      <c r="F213" s="61" t="str">
        <f t="shared" si="20"/>
        <v>g16</v>
      </c>
      <c r="G213" s="59" t="str">
        <f t="shared" si="21"/>
        <v>北野照幸</v>
      </c>
      <c r="H213" s="68" t="s">
        <v>409</v>
      </c>
      <c r="I213" s="68" t="s">
        <v>532</v>
      </c>
      <c r="J213" s="74">
        <v>1984</v>
      </c>
      <c r="K213" s="71">
        <f t="shared" si="22"/>
        <v>32</v>
      </c>
      <c r="L213" s="61" t="str">
        <f t="shared" si="19"/>
        <v>OK</v>
      </c>
      <c r="M213" s="76" t="str">
        <f>M207</f>
        <v>草津市</v>
      </c>
    </row>
    <row r="214" spans="1:13" ht="13.5">
      <c r="A214" s="59" t="s">
        <v>1197</v>
      </c>
      <c r="B214" s="60" t="s">
        <v>755</v>
      </c>
      <c r="C214" s="60" t="s">
        <v>756</v>
      </c>
      <c r="D214" s="119" t="s">
        <v>410</v>
      </c>
      <c r="E214" s="59"/>
      <c r="F214" s="61" t="str">
        <f t="shared" si="20"/>
        <v>g17</v>
      </c>
      <c r="G214" s="59" t="str">
        <f t="shared" si="21"/>
        <v>北村　健</v>
      </c>
      <c r="H214" s="68" t="s">
        <v>409</v>
      </c>
      <c r="I214" s="68" t="s">
        <v>532</v>
      </c>
      <c r="J214" s="74">
        <v>1987</v>
      </c>
      <c r="K214" s="71">
        <f t="shared" si="22"/>
        <v>29</v>
      </c>
      <c r="L214" s="61" t="str">
        <f t="shared" si="19"/>
        <v>OK</v>
      </c>
      <c r="M214" s="107" t="s">
        <v>1034</v>
      </c>
    </row>
    <row r="215" spans="1:13" ht="13.5">
      <c r="A215" s="59" t="s">
        <v>1198</v>
      </c>
      <c r="B215" s="60" t="s">
        <v>1233</v>
      </c>
      <c r="C215" s="60" t="s">
        <v>1234</v>
      </c>
      <c r="D215" s="119" t="s">
        <v>1416</v>
      </c>
      <c r="E215" s="59"/>
      <c r="F215" s="61" t="str">
        <f t="shared" si="20"/>
        <v>g18</v>
      </c>
      <c r="G215" s="59" t="str">
        <f t="shared" si="21"/>
        <v>倉本亮太</v>
      </c>
      <c r="H215" s="68" t="s">
        <v>409</v>
      </c>
      <c r="I215" s="68" t="s">
        <v>532</v>
      </c>
      <c r="J215" s="74">
        <v>1989</v>
      </c>
      <c r="K215" s="71">
        <f t="shared" si="22"/>
        <v>27</v>
      </c>
      <c r="L215" s="61" t="str">
        <f t="shared" si="19"/>
        <v>OK</v>
      </c>
      <c r="M215" s="107" t="s">
        <v>418</v>
      </c>
    </row>
    <row r="216" spans="1:13" ht="13.5">
      <c r="A216" s="59" t="s">
        <v>1199</v>
      </c>
      <c r="B216" s="47" t="s">
        <v>1046</v>
      </c>
      <c r="C216" s="60" t="s">
        <v>1047</v>
      </c>
      <c r="D216" s="119" t="s">
        <v>410</v>
      </c>
      <c r="E216" s="59"/>
      <c r="F216" s="61" t="str">
        <f t="shared" si="20"/>
        <v>g19</v>
      </c>
      <c r="G216" s="59" t="str">
        <f>B216&amp;C216</f>
        <v>河内滋人</v>
      </c>
      <c r="H216" s="68" t="s">
        <v>409</v>
      </c>
      <c r="I216" s="68" t="s">
        <v>532</v>
      </c>
      <c r="J216" s="74">
        <v>1986</v>
      </c>
      <c r="K216" s="71">
        <f t="shared" si="22"/>
        <v>30</v>
      </c>
      <c r="L216" s="61" t="str">
        <f t="shared" si="19"/>
        <v>OK</v>
      </c>
      <c r="M216" s="76" t="s">
        <v>1030</v>
      </c>
    </row>
    <row r="217" spans="1:13" ht="13.5">
      <c r="A217" s="59" t="s">
        <v>1200</v>
      </c>
      <c r="B217" s="60" t="s">
        <v>577</v>
      </c>
      <c r="C217" s="60" t="s">
        <v>757</v>
      </c>
      <c r="D217" s="119" t="s">
        <v>410</v>
      </c>
      <c r="E217" s="59"/>
      <c r="F217" s="61" t="str">
        <f t="shared" si="20"/>
        <v>g20</v>
      </c>
      <c r="G217" s="59" t="str">
        <f t="shared" si="21"/>
        <v>坪田英樹</v>
      </c>
      <c r="H217" s="68" t="s">
        <v>409</v>
      </c>
      <c r="I217" s="68" t="s">
        <v>532</v>
      </c>
      <c r="J217" s="74">
        <v>1988</v>
      </c>
      <c r="K217" s="71">
        <f t="shared" si="22"/>
        <v>28</v>
      </c>
      <c r="L217" s="61" t="str">
        <f t="shared" si="19"/>
        <v>OK</v>
      </c>
      <c r="M217" s="76" t="str">
        <f>M206</f>
        <v>彦根市</v>
      </c>
    </row>
    <row r="218" spans="1:13" ht="13.5">
      <c r="A218" s="59" t="s">
        <v>1201</v>
      </c>
      <c r="B218" s="60" t="s">
        <v>758</v>
      </c>
      <c r="C218" s="60" t="s">
        <v>759</v>
      </c>
      <c r="D218" s="119" t="s">
        <v>410</v>
      </c>
      <c r="E218" s="59"/>
      <c r="F218" s="61" t="str">
        <f t="shared" si="20"/>
        <v>g21</v>
      </c>
      <c r="G218" s="59" t="str">
        <f t="shared" si="21"/>
        <v>鶴田大地</v>
      </c>
      <c r="H218" s="68" t="s">
        <v>409</v>
      </c>
      <c r="I218" s="68" t="s">
        <v>532</v>
      </c>
      <c r="J218" s="74">
        <v>1992</v>
      </c>
      <c r="K218" s="71">
        <f t="shared" si="22"/>
        <v>24</v>
      </c>
      <c r="L218" s="61" t="str">
        <f t="shared" si="19"/>
        <v>OK</v>
      </c>
      <c r="M218" s="96" t="s">
        <v>1031</v>
      </c>
    </row>
    <row r="219" spans="1:13" ht="13.5">
      <c r="A219" s="59" t="s">
        <v>1202</v>
      </c>
      <c r="B219" s="60" t="s">
        <v>1165</v>
      </c>
      <c r="C219" s="60" t="s">
        <v>1166</v>
      </c>
      <c r="D219" s="119" t="s">
        <v>1417</v>
      </c>
      <c r="E219" s="59"/>
      <c r="F219" s="61" t="str">
        <f t="shared" si="20"/>
        <v>g22</v>
      </c>
      <c r="G219" s="59" t="str">
        <f t="shared" si="21"/>
        <v>遠池建介</v>
      </c>
      <c r="H219" s="68" t="s">
        <v>409</v>
      </c>
      <c r="I219" s="68" t="s">
        <v>532</v>
      </c>
      <c r="J219" s="74">
        <v>1982</v>
      </c>
      <c r="K219" s="71">
        <f t="shared" si="22"/>
        <v>34</v>
      </c>
      <c r="L219" s="61" t="str">
        <f t="shared" si="19"/>
        <v>OK</v>
      </c>
      <c r="M219" s="128" t="s">
        <v>539</v>
      </c>
    </row>
    <row r="220" spans="1:13" ht="13.5">
      <c r="A220" s="59" t="s">
        <v>1203</v>
      </c>
      <c r="B220" s="60" t="s">
        <v>760</v>
      </c>
      <c r="C220" s="60" t="s">
        <v>761</v>
      </c>
      <c r="D220" s="119" t="s">
        <v>1418</v>
      </c>
      <c r="E220" s="59"/>
      <c r="F220" s="61" t="str">
        <f t="shared" si="20"/>
        <v>g23</v>
      </c>
      <c r="G220" s="59" t="str">
        <f t="shared" si="21"/>
        <v>中澤拓馬</v>
      </c>
      <c r="H220" s="68" t="s">
        <v>409</v>
      </c>
      <c r="I220" s="68" t="s">
        <v>532</v>
      </c>
      <c r="J220" s="74">
        <v>1986</v>
      </c>
      <c r="K220" s="71">
        <f t="shared" si="22"/>
        <v>30</v>
      </c>
      <c r="L220" s="61" t="str">
        <f t="shared" si="19"/>
        <v>OK</v>
      </c>
      <c r="M220" s="76" t="s">
        <v>1034</v>
      </c>
    </row>
    <row r="221" spans="1:13" ht="13.5">
      <c r="A221" s="59" t="s">
        <v>1204</v>
      </c>
      <c r="B221" s="60" t="s">
        <v>996</v>
      </c>
      <c r="C221" s="60" t="s">
        <v>419</v>
      </c>
      <c r="D221" s="119" t="s">
        <v>412</v>
      </c>
      <c r="E221" s="59"/>
      <c r="F221" s="61" t="str">
        <f t="shared" si="20"/>
        <v>g24</v>
      </c>
      <c r="G221" s="59" t="str">
        <f t="shared" si="21"/>
        <v>中田富憲</v>
      </c>
      <c r="H221" s="68" t="s">
        <v>409</v>
      </c>
      <c r="I221" s="68" t="s">
        <v>532</v>
      </c>
      <c r="J221" s="74">
        <v>1960</v>
      </c>
      <c r="K221" s="71">
        <f t="shared" si="22"/>
        <v>56</v>
      </c>
      <c r="L221" s="61" t="str">
        <f t="shared" si="19"/>
        <v>OK</v>
      </c>
      <c r="M221" s="76" t="s">
        <v>537</v>
      </c>
    </row>
    <row r="222" spans="1:13" ht="13.5" customHeight="1">
      <c r="A222" s="59" t="s">
        <v>1205</v>
      </c>
      <c r="B222" s="59" t="s">
        <v>420</v>
      </c>
      <c r="C222" s="59" t="s">
        <v>421</v>
      </c>
      <c r="D222" s="119" t="s">
        <v>417</v>
      </c>
      <c r="F222" s="61" t="str">
        <f t="shared" si="20"/>
        <v>g25</v>
      </c>
      <c r="G222" s="59" t="str">
        <f>B222&amp;C222</f>
        <v>西原達也</v>
      </c>
      <c r="H222" s="68" t="s">
        <v>409</v>
      </c>
      <c r="I222" s="68" t="s">
        <v>532</v>
      </c>
      <c r="J222" s="74">
        <v>1978</v>
      </c>
      <c r="K222" s="71">
        <f t="shared" si="22"/>
        <v>38</v>
      </c>
      <c r="L222" s="61" t="str">
        <f t="shared" si="19"/>
        <v>OK</v>
      </c>
      <c r="M222" s="59" t="s">
        <v>422</v>
      </c>
    </row>
    <row r="223" spans="1:13" ht="13.5">
      <c r="A223" s="59" t="s">
        <v>1206</v>
      </c>
      <c r="B223" s="47" t="s">
        <v>522</v>
      </c>
      <c r="C223" s="60" t="s">
        <v>1041</v>
      </c>
      <c r="D223" s="119" t="s">
        <v>1419</v>
      </c>
      <c r="E223" s="59"/>
      <c r="F223" s="61" t="str">
        <f t="shared" si="20"/>
        <v>g26</v>
      </c>
      <c r="G223" s="59" t="str">
        <f>B223&amp;C223</f>
        <v>長谷川俊二</v>
      </c>
      <c r="H223" s="68" t="s">
        <v>409</v>
      </c>
      <c r="I223" s="68" t="s">
        <v>532</v>
      </c>
      <c r="J223" s="74">
        <v>1976</v>
      </c>
      <c r="K223" s="71">
        <f t="shared" si="22"/>
        <v>40</v>
      </c>
      <c r="L223" s="61" t="str">
        <f t="shared" si="19"/>
        <v>OK</v>
      </c>
      <c r="M223" s="93" t="s">
        <v>534</v>
      </c>
    </row>
    <row r="224" spans="1:13" ht="13.5">
      <c r="A224" s="59" t="s">
        <v>1207</v>
      </c>
      <c r="B224" s="60" t="s">
        <v>762</v>
      </c>
      <c r="C224" s="60" t="s">
        <v>763</v>
      </c>
      <c r="D224" s="119" t="s">
        <v>1420</v>
      </c>
      <c r="E224" s="59"/>
      <c r="F224" s="61" t="str">
        <f t="shared" si="20"/>
        <v>g27</v>
      </c>
      <c r="G224" s="59" t="str">
        <f t="shared" si="21"/>
        <v>羽月　秀</v>
      </c>
      <c r="H224" s="68" t="s">
        <v>409</v>
      </c>
      <c r="I224" s="68" t="s">
        <v>532</v>
      </c>
      <c r="J224" s="74">
        <v>1987</v>
      </c>
      <c r="K224" s="71">
        <f t="shared" si="22"/>
        <v>29</v>
      </c>
      <c r="L224" s="61" t="str">
        <f t="shared" si="19"/>
        <v>OK</v>
      </c>
      <c r="M224" s="96" t="s">
        <v>1031</v>
      </c>
    </row>
    <row r="225" spans="1:13" ht="13.5">
      <c r="A225" s="59" t="s">
        <v>1208</v>
      </c>
      <c r="B225" s="47" t="s">
        <v>990</v>
      </c>
      <c r="C225" s="60" t="s">
        <v>423</v>
      </c>
      <c r="D225" s="119" t="s">
        <v>417</v>
      </c>
      <c r="F225" s="61" t="str">
        <f t="shared" si="20"/>
        <v>g28</v>
      </c>
      <c r="G225" s="59" t="str">
        <f>B225&amp;C225</f>
        <v>浜田　豊</v>
      </c>
      <c r="H225" s="68" t="s">
        <v>409</v>
      </c>
      <c r="I225" s="68" t="s">
        <v>532</v>
      </c>
      <c r="J225" s="74">
        <v>1985</v>
      </c>
      <c r="K225" s="71">
        <f t="shared" si="22"/>
        <v>31</v>
      </c>
      <c r="L225" s="61" t="str">
        <f t="shared" si="19"/>
        <v>OK</v>
      </c>
      <c r="M225" s="76" t="str">
        <f>M205</f>
        <v>近江八幡市</v>
      </c>
    </row>
    <row r="226" spans="1:13" ht="13.5">
      <c r="A226" s="59" t="s">
        <v>1209</v>
      </c>
      <c r="B226" s="60" t="s">
        <v>764</v>
      </c>
      <c r="C226" s="60" t="s">
        <v>765</v>
      </c>
      <c r="D226" s="119" t="s">
        <v>410</v>
      </c>
      <c r="E226" s="59"/>
      <c r="F226" s="61" t="str">
        <f t="shared" si="20"/>
        <v>g29</v>
      </c>
      <c r="G226" s="59" t="str">
        <f t="shared" si="21"/>
        <v>林　和生</v>
      </c>
      <c r="H226" s="68" t="s">
        <v>409</v>
      </c>
      <c r="I226" s="68" t="s">
        <v>532</v>
      </c>
      <c r="J226" s="74">
        <v>1986</v>
      </c>
      <c r="K226" s="71">
        <f t="shared" si="22"/>
        <v>30</v>
      </c>
      <c r="L226" s="61" t="str">
        <f t="shared" si="19"/>
        <v>OK</v>
      </c>
      <c r="M226" s="76" t="s">
        <v>539</v>
      </c>
    </row>
    <row r="227" spans="1:13" ht="13.5">
      <c r="A227" s="59" t="s">
        <v>1210</v>
      </c>
      <c r="B227" s="60" t="s">
        <v>764</v>
      </c>
      <c r="C227" s="60" t="s">
        <v>1288</v>
      </c>
      <c r="D227" s="119" t="s">
        <v>412</v>
      </c>
      <c r="E227" s="59"/>
      <c r="F227" s="61" t="str">
        <f>A227</f>
        <v>g30</v>
      </c>
      <c r="G227" s="59" t="str">
        <f>B227&amp;C227</f>
        <v>林　貴大</v>
      </c>
      <c r="H227" s="68" t="s">
        <v>409</v>
      </c>
      <c r="I227" s="68" t="s">
        <v>532</v>
      </c>
      <c r="J227" s="74">
        <v>1986</v>
      </c>
      <c r="K227" s="71">
        <f t="shared" si="22"/>
        <v>30</v>
      </c>
      <c r="L227" s="61" t="str">
        <f t="shared" si="19"/>
        <v>OK</v>
      </c>
      <c r="M227" s="76" t="s">
        <v>1030</v>
      </c>
    </row>
    <row r="228" spans="1:13" ht="13.5">
      <c r="A228" s="59" t="s">
        <v>1211</v>
      </c>
      <c r="B228" s="60" t="s">
        <v>766</v>
      </c>
      <c r="C228" s="60" t="s">
        <v>767</v>
      </c>
      <c r="D228" s="119" t="s">
        <v>410</v>
      </c>
      <c r="E228" s="59"/>
      <c r="F228" s="61" t="str">
        <f t="shared" si="20"/>
        <v>g31</v>
      </c>
      <c r="G228" s="59" t="str">
        <f t="shared" si="21"/>
        <v>飛鷹強志</v>
      </c>
      <c r="H228" s="68" t="s">
        <v>409</v>
      </c>
      <c r="I228" s="68" t="s">
        <v>532</v>
      </c>
      <c r="J228" s="74">
        <v>1987</v>
      </c>
      <c r="K228" s="71">
        <f t="shared" si="22"/>
        <v>29</v>
      </c>
      <c r="L228" s="61" t="str">
        <f t="shared" si="19"/>
        <v>OK</v>
      </c>
      <c r="M228" s="76" t="s">
        <v>539</v>
      </c>
    </row>
    <row r="229" spans="1:13" ht="13.5" customHeight="1">
      <c r="A229" s="59" t="s">
        <v>1212</v>
      </c>
      <c r="B229" s="59" t="s">
        <v>1079</v>
      </c>
      <c r="C229" s="59" t="s">
        <v>424</v>
      </c>
      <c r="D229" s="119" t="s">
        <v>1421</v>
      </c>
      <c r="F229" s="61" t="str">
        <f t="shared" si="20"/>
        <v>g32</v>
      </c>
      <c r="G229" s="59" t="str">
        <f t="shared" si="21"/>
        <v>藤井正和</v>
      </c>
      <c r="H229" s="68" t="s">
        <v>409</v>
      </c>
      <c r="I229" s="68" t="s">
        <v>532</v>
      </c>
      <c r="J229" s="122">
        <v>1975</v>
      </c>
      <c r="K229" s="71">
        <f t="shared" si="22"/>
        <v>41</v>
      </c>
      <c r="L229" s="61" t="str">
        <f t="shared" si="19"/>
        <v>OK</v>
      </c>
      <c r="M229" s="59" t="s">
        <v>534</v>
      </c>
    </row>
    <row r="230" spans="1:13" ht="13.5" customHeight="1">
      <c r="A230" s="59" t="s">
        <v>1213</v>
      </c>
      <c r="B230" s="59" t="s">
        <v>425</v>
      </c>
      <c r="C230" s="59" t="s">
        <v>426</v>
      </c>
      <c r="D230" s="119" t="s">
        <v>1422</v>
      </c>
      <c r="F230" s="61" t="str">
        <f t="shared" si="20"/>
        <v>g33</v>
      </c>
      <c r="G230" s="59" t="str">
        <f t="shared" si="21"/>
        <v>堀場俊宏</v>
      </c>
      <c r="H230" s="68" t="s">
        <v>409</v>
      </c>
      <c r="I230" s="68" t="s">
        <v>532</v>
      </c>
      <c r="J230" s="122">
        <v>1986</v>
      </c>
      <c r="K230" s="71">
        <f t="shared" si="22"/>
        <v>30</v>
      </c>
      <c r="L230" s="61" t="str">
        <f t="shared" si="19"/>
        <v>OK</v>
      </c>
      <c r="M230" s="59" t="s">
        <v>1039</v>
      </c>
    </row>
    <row r="231" spans="1:13" ht="13.5" customHeight="1">
      <c r="A231" s="59" t="s">
        <v>1214</v>
      </c>
      <c r="B231" s="59" t="s">
        <v>427</v>
      </c>
      <c r="C231" s="59" t="s">
        <v>428</v>
      </c>
      <c r="D231" s="119" t="s">
        <v>1423</v>
      </c>
      <c r="F231" s="61" t="str">
        <f t="shared" si="20"/>
        <v>g34</v>
      </c>
      <c r="G231" s="59" t="str">
        <f t="shared" si="21"/>
        <v>鈎　優介</v>
      </c>
      <c r="H231" s="68" t="s">
        <v>409</v>
      </c>
      <c r="I231" s="68" t="s">
        <v>532</v>
      </c>
      <c r="J231" s="122">
        <v>1988</v>
      </c>
      <c r="K231" s="71">
        <f t="shared" si="22"/>
        <v>28</v>
      </c>
      <c r="L231" s="61" t="str">
        <f t="shared" si="19"/>
        <v>OK</v>
      </c>
      <c r="M231" s="59" t="s">
        <v>1039</v>
      </c>
    </row>
    <row r="232" spans="1:13" ht="13.5" customHeight="1">
      <c r="A232" s="59" t="s">
        <v>1215</v>
      </c>
      <c r="B232" s="59" t="s">
        <v>1289</v>
      </c>
      <c r="C232" s="59" t="s">
        <v>1290</v>
      </c>
      <c r="D232" s="119" t="s">
        <v>1424</v>
      </c>
      <c r="F232" s="61" t="str">
        <f>A232</f>
        <v>g35</v>
      </c>
      <c r="G232" s="59" t="str">
        <f t="shared" si="21"/>
        <v>松岡 準</v>
      </c>
      <c r="H232" s="68" t="s">
        <v>409</v>
      </c>
      <c r="I232" s="68" t="s">
        <v>532</v>
      </c>
      <c r="J232" s="122">
        <v>1994</v>
      </c>
      <c r="K232" s="71">
        <f t="shared" si="22"/>
        <v>22</v>
      </c>
      <c r="L232" s="61" t="str">
        <f t="shared" si="19"/>
        <v>OK</v>
      </c>
      <c r="M232" s="59" t="s">
        <v>1291</v>
      </c>
    </row>
    <row r="233" spans="1:13" ht="13.5" customHeight="1">
      <c r="A233" s="59" t="s">
        <v>1216</v>
      </c>
      <c r="B233" s="59" t="s">
        <v>1292</v>
      </c>
      <c r="C233" s="59" t="s">
        <v>1293</v>
      </c>
      <c r="D233" s="119" t="s">
        <v>412</v>
      </c>
      <c r="F233" s="61" t="str">
        <f>A233</f>
        <v>g36</v>
      </c>
      <c r="G233" s="59" t="str">
        <f t="shared" si="21"/>
        <v>宮本悠佑</v>
      </c>
      <c r="H233" s="68" t="s">
        <v>409</v>
      </c>
      <c r="I233" s="68" t="s">
        <v>532</v>
      </c>
      <c r="J233" s="122">
        <v>1994</v>
      </c>
      <c r="K233" s="71">
        <f t="shared" si="22"/>
        <v>22</v>
      </c>
      <c r="L233" s="61" t="str">
        <f t="shared" si="19"/>
        <v>OK</v>
      </c>
      <c r="M233" s="59" t="s">
        <v>538</v>
      </c>
    </row>
    <row r="234" spans="1:13" ht="13.5" customHeight="1">
      <c r="A234" s="59" t="s">
        <v>1217</v>
      </c>
      <c r="B234" s="59" t="s">
        <v>954</v>
      </c>
      <c r="C234" s="59" t="s">
        <v>1294</v>
      </c>
      <c r="D234" s="119" t="s">
        <v>1425</v>
      </c>
      <c r="F234" s="61" t="str">
        <f>A234</f>
        <v>g37</v>
      </c>
      <c r="G234" s="59" t="str">
        <f t="shared" si="21"/>
        <v>村上 卓</v>
      </c>
      <c r="H234" s="68" t="s">
        <v>409</v>
      </c>
      <c r="I234" s="68" t="s">
        <v>532</v>
      </c>
      <c r="J234" s="122">
        <v>1977</v>
      </c>
      <c r="K234" s="71">
        <f t="shared" si="22"/>
        <v>39</v>
      </c>
      <c r="L234" s="61" t="str">
        <f t="shared" si="19"/>
        <v>OK</v>
      </c>
      <c r="M234" s="59" t="s">
        <v>1039</v>
      </c>
    </row>
    <row r="235" spans="1:13" ht="13.5">
      <c r="A235" s="59" t="s">
        <v>1218</v>
      </c>
      <c r="B235" s="60" t="s">
        <v>636</v>
      </c>
      <c r="C235" s="60" t="s">
        <v>768</v>
      </c>
      <c r="D235" s="119" t="s">
        <v>1426</v>
      </c>
      <c r="E235" s="59"/>
      <c r="F235" s="61" t="str">
        <f t="shared" si="20"/>
        <v>g38</v>
      </c>
      <c r="G235" s="59" t="str">
        <f t="shared" si="21"/>
        <v>山崎俊輔</v>
      </c>
      <c r="H235" s="68" t="s">
        <v>409</v>
      </c>
      <c r="I235" s="68" t="s">
        <v>532</v>
      </c>
      <c r="J235" s="74">
        <v>1982</v>
      </c>
      <c r="K235" s="71">
        <f t="shared" si="22"/>
        <v>34</v>
      </c>
      <c r="L235" s="61" t="str">
        <f t="shared" si="19"/>
        <v>OK</v>
      </c>
      <c r="M235" s="76" t="s">
        <v>1003</v>
      </c>
    </row>
    <row r="236" spans="1:13" ht="13.5">
      <c r="A236" s="59" t="s">
        <v>1219</v>
      </c>
      <c r="B236" s="60" t="s">
        <v>1295</v>
      </c>
      <c r="C236" s="60" t="s">
        <v>1296</v>
      </c>
      <c r="D236" s="119" t="s">
        <v>1427</v>
      </c>
      <c r="E236" s="59"/>
      <c r="F236" s="61" t="str">
        <f>A236</f>
        <v>g39</v>
      </c>
      <c r="G236" s="59" t="str">
        <f>B236&amp;C236</f>
        <v>吉野淳也</v>
      </c>
      <c r="H236" s="68" t="s">
        <v>409</v>
      </c>
      <c r="I236" s="68" t="s">
        <v>532</v>
      </c>
      <c r="J236" s="74">
        <v>1990</v>
      </c>
      <c r="K236" s="71">
        <f t="shared" si="22"/>
        <v>26</v>
      </c>
      <c r="L236" s="61" t="str">
        <f t="shared" si="19"/>
        <v>OK</v>
      </c>
      <c r="M236" s="76" t="s">
        <v>539</v>
      </c>
    </row>
    <row r="237" spans="1:13" ht="13.5">
      <c r="A237" s="59" t="s">
        <v>1220</v>
      </c>
      <c r="B237" s="60" t="s">
        <v>429</v>
      </c>
      <c r="C237" s="60" t="s">
        <v>430</v>
      </c>
      <c r="D237" s="119" t="s">
        <v>417</v>
      </c>
      <c r="E237" s="59"/>
      <c r="F237" s="61" t="str">
        <f t="shared" si="20"/>
        <v>g40</v>
      </c>
      <c r="G237" s="59" t="str">
        <f t="shared" si="21"/>
        <v>渡辺裕士</v>
      </c>
      <c r="H237" s="68" t="s">
        <v>409</v>
      </c>
      <c r="I237" s="68" t="s">
        <v>901</v>
      </c>
      <c r="J237" s="74">
        <v>1986</v>
      </c>
      <c r="K237" s="71">
        <f t="shared" si="22"/>
        <v>30</v>
      </c>
      <c r="L237" s="61" t="str">
        <f t="shared" si="19"/>
        <v>OK</v>
      </c>
      <c r="M237" s="76" t="s">
        <v>1003</v>
      </c>
    </row>
    <row r="238" spans="1:13" ht="13.5">
      <c r="A238" s="192" t="s">
        <v>1221</v>
      </c>
      <c r="B238" s="65" t="s">
        <v>1048</v>
      </c>
      <c r="C238" s="65" t="s">
        <v>937</v>
      </c>
      <c r="D238" s="119" t="s">
        <v>417</v>
      </c>
      <c r="F238" s="61" t="str">
        <f t="shared" si="20"/>
        <v>g41</v>
      </c>
      <c r="G238" s="59" t="str">
        <f t="shared" si="21"/>
        <v>遠藤直子</v>
      </c>
      <c r="H238" s="68" t="s">
        <v>409</v>
      </c>
      <c r="I238" s="144" t="s">
        <v>902</v>
      </c>
      <c r="J238" s="74">
        <v>1992</v>
      </c>
      <c r="K238" s="71">
        <f t="shared" si="22"/>
        <v>24</v>
      </c>
      <c r="L238" s="61" t="str">
        <f t="shared" si="19"/>
        <v>OK</v>
      </c>
      <c r="M238" s="76" t="s">
        <v>537</v>
      </c>
    </row>
    <row r="239" spans="1:13" ht="13.5" customHeight="1">
      <c r="A239" s="192" t="s">
        <v>1222</v>
      </c>
      <c r="B239" s="65" t="s">
        <v>431</v>
      </c>
      <c r="C239" s="65" t="s">
        <v>983</v>
      </c>
      <c r="D239" s="119" t="s">
        <v>417</v>
      </c>
      <c r="F239" s="61" t="str">
        <f t="shared" si="20"/>
        <v>g42</v>
      </c>
      <c r="G239" s="59" t="str">
        <f t="shared" si="21"/>
        <v>出口和代</v>
      </c>
      <c r="H239" s="68" t="s">
        <v>409</v>
      </c>
      <c r="I239" s="144" t="s">
        <v>902</v>
      </c>
      <c r="J239" s="122">
        <v>1987</v>
      </c>
      <c r="K239" s="71">
        <f t="shared" si="22"/>
        <v>29</v>
      </c>
      <c r="L239" s="61" t="str">
        <f t="shared" si="19"/>
        <v>OK</v>
      </c>
      <c r="M239" s="182" t="s">
        <v>1002</v>
      </c>
    </row>
    <row r="240" spans="1:13" ht="13.5" customHeight="1">
      <c r="A240" s="192" t="s">
        <v>1223</v>
      </c>
      <c r="B240" s="65" t="s">
        <v>1244</v>
      </c>
      <c r="C240" s="65" t="s">
        <v>1297</v>
      </c>
      <c r="D240" s="119" t="s">
        <v>1428</v>
      </c>
      <c r="F240" s="61" t="str">
        <f>A240</f>
        <v>g43</v>
      </c>
      <c r="G240" s="59" t="str">
        <f>B240&amp;C240</f>
        <v>佐合 恵</v>
      </c>
      <c r="H240" s="68" t="s">
        <v>409</v>
      </c>
      <c r="I240" s="144" t="s">
        <v>902</v>
      </c>
      <c r="J240" s="122">
        <v>1989</v>
      </c>
      <c r="K240" s="71">
        <f t="shared" si="22"/>
        <v>27</v>
      </c>
      <c r="L240" s="61" t="str">
        <f t="shared" si="19"/>
        <v>OK</v>
      </c>
      <c r="M240" s="201" t="s">
        <v>1243</v>
      </c>
    </row>
    <row r="241" spans="1:13" ht="13.5" customHeight="1">
      <c r="A241" s="192" t="s">
        <v>1224</v>
      </c>
      <c r="B241" s="65" t="s">
        <v>1241</v>
      </c>
      <c r="C241" s="65" t="s">
        <v>493</v>
      </c>
      <c r="D241" s="119" t="s">
        <v>417</v>
      </c>
      <c r="F241" s="61" t="str">
        <f>A241</f>
        <v>g44</v>
      </c>
      <c r="G241" s="59" t="str">
        <f>B241&amp;C241</f>
        <v>佐々木恵子</v>
      </c>
      <c r="H241" s="68" t="s">
        <v>409</v>
      </c>
      <c r="I241" s="144" t="s">
        <v>902</v>
      </c>
      <c r="J241" s="122">
        <v>1967</v>
      </c>
      <c r="K241" s="71">
        <f t="shared" si="22"/>
        <v>49</v>
      </c>
      <c r="L241" s="61" t="str">
        <f t="shared" si="19"/>
        <v>OK</v>
      </c>
      <c r="M241" s="182" t="s">
        <v>1003</v>
      </c>
    </row>
    <row r="242" spans="1:14" ht="13.5">
      <c r="A242" s="192" t="s">
        <v>1225</v>
      </c>
      <c r="B242" s="123" t="s">
        <v>1049</v>
      </c>
      <c r="C242" s="124" t="s">
        <v>1050</v>
      </c>
      <c r="D242" s="119" t="s">
        <v>1429</v>
      </c>
      <c r="F242" s="61" t="str">
        <f t="shared" si="20"/>
        <v>g45</v>
      </c>
      <c r="G242" s="59" t="str">
        <f t="shared" si="21"/>
        <v>深尾純子</v>
      </c>
      <c r="H242" s="68" t="s">
        <v>409</v>
      </c>
      <c r="I242" s="144" t="s">
        <v>902</v>
      </c>
      <c r="J242" s="74">
        <v>1982</v>
      </c>
      <c r="K242" s="71">
        <f t="shared" si="22"/>
        <v>34</v>
      </c>
      <c r="L242" s="61" t="str">
        <f t="shared" si="19"/>
        <v>OK</v>
      </c>
      <c r="M242" s="93" t="s">
        <v>534</v>
      </c>
      <c r="N242" s="155"/>
    </row>
    <row r="243" spans="1:14" ht="13.5">
      <c r="A243" s="192" t="s">
        <v>1226</v>
      </c>
      <c r="B243" s="123" t="s">
        <v>988</v>
      </c>
      <c r="C243" s="65" t="s">
        <v>989</v>
      </c>
      <c r="D243" s="119" t="s">
        <v>412</v>
      </c>
      <c r="F243" s="61" t="str">
        <f t="shared" si="20"/>
        <v>g46</v>
      </c>
      <c r="G243" s="59" t="str">
        <f t="shared" si="21"/>
        <v>福島麻公</v>
      </c>
      <c r="H243" s="68" t="s">
        <v>409</v>
      </c>
      <c r="I243" s="144" t="s">
        <v>902</v>
      </c>
      <c r="J243" s="74">
        <v>1989</v>
      </c>
      <c r="K243" s="71">
        <f t="shared" si="22"/>
        <v>27</v>
      </c>
      <c r="L243" s="61" t="str">
        <f t="shared" si="19"/>
        <v>OK</v>
      </c>
      <c r="M243" s="93" t="s">
        <v>534</v>
      </c>
      <c r="N243" s="155"/>
    </row>
    <row r="244" spans="1:14" ht="13.5">
      <c r="A244" s="192" t="s">
        <v>1227</v>
      </c>
      <c r="B244" s="65" t="s">
        <v>769</v>
      </c>
      <c r="C244" s="65" t="s">
        <v>770</v>
      </c>
      <c r="D244" s="119" t="s">
        <v>36</v>
      </c>
      <c r="F244" s="61" t="str">
        <f t="shared" si="20"/>
        <v>g47</v>
      </c>
      <c r="G244" s="59" t="str">
        <f t="shared" si="21"/>
        <v>三崎真依</v>
      </c>
      <c r="H244" s="68" t="s">
        <v>409</v>
      </c>
      <c r="I244" s="144" t="s">
        <v>902</v>
      </c>
      <c r="J244" s="74">
        <v>1991</v>
      </c>
      <c r="K244" s="71">
        <f t="shared" si="22"/>
        <v>25</v>
      </c>
      <c r="L244" s="61" t="str">
        <f t="shared" si="19"/>
        <v>OK</v>
      </c>
      <c r="M244" s="76" t="s">
        <v>1033</v>
      </c>
      <c r="N244" s="155"/>
    </row>
    <row r="245" spans="1:14" ht="13.5">
      <c r="A245" s="192" t="s">
        <v>1228</v>
      </c>
      <c r="B245" s="65" t="s">
        <v>1298</v>
      </c>
      <c r="C245" s="65" t="s">
        <v>1299</v>
      </c>
      <c r="D245" s="119" t="s">
        <v>413</v>
      </c>
      <c r="F245" s="61" t="str">
        <f>A245</f>
        <v>g48</v>
      </c>
      <c r="G245" s="59" t="str">
        <f>B245&amp;C245</f>
        <v>山下莉紗</v>
      </c>
      <c r="H245" s="68" t="s">
        <v>409</v>
      </c>
      <c r="I245" s="144" t="s">
        <v>902</v>
      </c>
      <c r="J245" s="74">
        <v>1994</v>
      </c>
      <c r="K245" s="71">
        <f t="shared" si="22"/>
        <v>22</v>
      </c>
      <c r="L245" s="61" t="str">
        <f t="shared" si="19"/>
        <v>OK</v>
      </c>
      <c r="M245" s="76" t="s">
        <v>422</v>
      </c>
      <c r="N245" s="155"/>
    </row>
    <row r="246" spans="1:14" ht="13.5">
      <c r="A246" s="192" t="s">
        <v>1229</v>
      </c>
      <c r="B246" s="123" t="s">
        <v>932</v>
      </c>
      <c r="C246" s="125" t="s">
        <v>37</v>
      </c>
      <c r="D246" s="119" t="s">
        <v>38</v>
      </c>
      <c r="F246" s="61" t="str">
        <f t="shared" si="20"/>
        <v>g49</v>
      </c>
      <c r="G246" s="59" t="str">
        <f t="shared" si="21"/>
        <v>山本あづさ</v>
      </c>
      <c r="H246" s="68" t="s">
        <v>409</v>
      </c>
      <c r="I246" s="144" t="s">
        <v>902</v>
      </c>
      <c r="J246" s="74">
        <v>1981</v>
      </c>
      <c r="K246" s="71">
        <f t="shared" si="22"/>
        <v>35</v>
      </c>
      <c r="L246" s="61" t="str">
        <f t="shared" si="19"/>
        <v>OK</v>
      </c>
      <c r="M246" s="76" t="s">
        <v>1030</v>
      </c>
      <c r="N246" s="155"/>
    </row>
    <row r="247" spans="1:13" ht="13.5" customHeight="1">
      <c r="A247" s="192" t="s">
        <v>1230</v>
      </c>
      <c r="B247" s="65" t="s">
        <v>932</v>
      </c>
      <c r="C247" s="65" t="s">
        <v>1025</v>
      </c>
      <c r="D247" s="119" t="s">
        <v>39</v>
      </c>
      <c r="F247" s="61" t="str">
        <f t="shared" si="20"/>
        <v>g50</v>
      </c>
      <c r="G247" s="59" t="str">
        <f t="shared" si="21"/>
        <v>山本順子</v>
      </c>
      <c r="H247" s="68" t="s">
        <v>409</v>
      </c>
      <c r="I247" s="144" t="s">
        <v>902</v>
      </c>
      <c r="J247" s="74">
        <v>1976</v>
      </c>
      <c r="K247" s="71">
        <f t="shared" si="22"/>
        <v>40</v>
      </c>
      <c r="L247" s="61" t="str">
        <f t="shared" si="19"/>
        <v>OK</v>
      </c>
      <c r="M247" s="76" t="s">
        <v>1002</v>
      </c>
    </row>
    <row r="248" spans="1:13" ht="13.5" customHeight="1">
      <c r="A248" s="59" t="s">
        <v>1300</v>
      </c>
      <c r="B248" s="59" t="s">
        <v>1301</v>
      </c>
      <c r="C248" s="59" t="s">
        <v>963</v>
      </c>
      <c r="D248" s="119" t="s">
        <v>417</v>
      </c>
      <c r="F248" s="61" t="str">
        <f t="shared" si="20"/>
        <v>g51</v>
      </c>
      <c r="G248" s="59" t="str">
        <f t="shared" si="21"/>
        <v>梅森直美</v>
      </c>
      <c r="H248" s="68" t="s">
        <v>409</v>
      </c>
      <c r="I248" s="202" t="s">
        <v>1091</v>
      </c>
      <c r="J248" s="74">
        <v>1977</v>
      </c>
      <c r="K248" s="71">
        <f t="shared" si="22"/>
        <v>39</v>
      </c>
      <c r="L248" s="61" t="str">
        <f>IF(G248="","",IF(COUNTIF($G$2:$G$61,G248)&gt;1,"2重登録","OK"))</f>
        <v>OK</v>
      </c>
      <c r="M248" s="59" t="s">
        <v>1291</v>
      </c>
    </row>
    <row r="249" spans="1:14" ht="13.5">
      <c r="A249" s="59" t="s">
        <v>1232</v>
      </c>
      <c r="B249" s="59" t="s">
        <v>960</v>
      </c>
      <c r="C249" s="59" t="s">
        <v>1302</v>
      </c>
      <c r="D249" s="119" t="s">
        <v>417</v>
      </c>
      <c r="E249" s="59"/>
      <c r="F249" s="61" t="str">
        <f t="shared" si="20"/>
        <v>g52</v>
      </c>
      <c r="G249" s="59" t="str">
        <f t="shared" si="21"/>
        <v>木村恵太</v>
      </c>
      <c r="H249" s="68" t="s">
        <v>409</v>
      </c>
      <c r="I249" s="203" t="s">
        <v>532</v>
      </c>
      <c r="J249" s="74">
        <v>1983</v>
      </c>
      <c r="K249" s="71">
        <f t="shared" si="22"/>
        <v>33</v>
      </c>
      <c r="L249" s="59" t="str">
        <f aca="true" t="shared" si="23" ref="L249:L254">IF(G249="","",IF(COUNTIF($G$1:$G$36,G249)&gt;1,"2重登録","OK"))</f>
        <v>OK</v>
      </c>
      <c r="M249" s="76" t="s">
        <v>1291</v>
      </c>
      <c r="N249" s="59"/>
    </row>
    <row r="250" spans="1:14" ht="13.5">
      <c r="A250" s="59" t="s">
        <v>1303</v>
      </c>
      <c r="B250" s="59" t="s">
        <v>1304</v>
      </c>
      <c r="C250" s="59" t="s">
        <v>1305</v>
      </c>
      <c r="D250" s="119" t="s">
        <v>40</v>
      </c>
      <c r="E250" s="59"/>
      <c r="F250" s="61" t="str">
        <f t="shared" si="20"/>
        <v>g53</v>
      </c>
      <c r="G250" s="59" t="str">
        <f t="shared" si="21"/>
        <v>中山幸典</v>
      </c>
      <c r="H250" s="68" t="s">
        <v>409</v>
      </c>
      <c r="I250" s="203" t="s">
        <v>532</v>
      </c>
      <c r="J250" s="74">
        <v>1979</v>
      </c>
      <c r="K250" s="71">
        <f t="shared" si="22"/>
        <v>37</v>
      </c>
      <c r="L250" s="59" t="str">
        <f t="shared" si="23"/>
        <v>OK</v>
      </c>
      <c r="M250" s="76" t="s">
        <v>1034</v>
      </c>
      <c r="N250" s="59"/>
    </row>
    <row r="251" spans="1:13" ht="13.5">
      <c r="A251" s="59" t="s">
        <v>41</v>
      </c>
      <c r="B251" s="59" t="s">
        <v>42</v>
      </c>
      <c r="C251" s="59" t="s">
        <v>43</v>
      </c>
      <c r="D251" s="119" t="s">
        <v>44</v>
      </c>
      <c r="E251" s="59"/>
      <c r="F251" s="61" t="str">
        <f t="shared" si="20"/>
        <v>g54</v>
      </c>
      <c r="G251" s="59" t="str">
        <f t="shared" si="21"/>
        <v>塩谷敦彦</v>
      </c>
      <c r="H251" s="68" t="s">
        <v>409</v>
      </c>
      <c r="I251" s="203" t="s">
        <v>532</v>
      </c>
      <c r="J251" s="74">
        <v>1969</v>
      </c>
      <c r="K251" s="71">
        <f t="shared" si="22"/>
        <v>47</v>
      </c>
      <c r="L251" s="59" t="str">
        <f t="shared" si="23"/>
        <v>OK</v>
      </c>
      <c r="M251" s="76" t="s">
        <v>1034</v>
      </c>
    </row>
    <row r="252" spans="1:13" ht="13.5">
      <c r="A252" s="59" t="s">
        <v>45</v>
      </c>
      <c r="B252" s="59" t="s">
        <v>932</v>
      </c>
      <c r="C252" s="59" t="s">
        <v>46</v>
      </c>
      <c r="D252" s="119" t="s">
        <v>47</v>
      </c>
      <c r="E252" s="59"/>
      <c r="F252" s="61" t="str">
        <f t="shared" si="20"/>
        <v>g55</v>
      </c>
      <c r="G252" s="59" t="str">
        <f t="shared" si="21"/>
        <v>山本良人</v>
      </c>
      <c r="H252" s="68" t="s">
        <v>409</v>
      </c>
      <c r="I252" s="203" t="s">
        <v>532</v>
      </c>
      <c r="J252" s="74">
        <v>1978</v>
      </c>
      <c r="K252" s="71">
        <f t="shared" si="22"/>
        <v>38</v>
      </c>
      <c r="L252" s="59" t="str">
        <f t="shared" si="23"/>
        <v>OK</v>
      </c>
      <c r="M252" s="76" t="s">
        <v>1034</v>
      </c>
    </row>
    <row r="253" spans="1:13" ht="13.5">
      <c r="A253" s="192" t="s">
        <v>48</v>
      </c>
      <c r="B253" s="192" t="s">
        <v>935</v>
      </c>
      <c r="C253" s="192" t="s">
        <v>49</v>
      </c>
      <c r="D253" s="227" t="s">
        <v>417</v>
      </c>
      <c r="E253" s="192"/>
      <c r="F253" s="186" t="str">
        <f t="shared" si="20"/>
        <v>g56</v>
      </c>
      <c r="G253" s="178" t="str">
        <f t="shared" si="21"/>
        <v>田中由子</v>
      </c>
      <c r="H253" s="228" t="s">
        <v>409</v>
      </c>
      <c r="I253" s="228" t="s">
        <v>519</v>
      </c>
      <c r="J253" s="229">
        <v>1965</v>
      </c>
      <c r="K253" s="230">
        <f t="shared" si="22"/>
        <v>51</v>
      </c>
      <c r="L253" s="178" t="str">
        <f t="shared" si="23"/>
        <v>OK</v>
      </c>
      <c r="M253" s="231" t="s">
        <v>534</v>
      </c>
    </row>
    <row r="254" spans="1:13" ht="13.5">
      <c r="A254" s="192" t="s">
        <v>50</v>
      </c>
      <c r="B254" s="192" t="s">
        <v>51</v>
      </c>
      <c r="C254" s="192" t="s">
        <v>52</v>
      </c>
      <c r="D254" s="227" t="s">
        <v>417</v>
      </c>
      <c r="E254" s="192"/>
      <c r="F254" s="186" t="str">
        <f t="shared" si="20"/>
        <v>g57</v>
      </c>
      <c r="G254" s="178" t="str">
        <f t="shared" si="21"/>
        <v>伊藤牧子</v>
      </c>
      <c r="H254" s="228" t="s">
        <v>409</v>
      </c>
      <c r="I254" s="228" t="s">
        <v>519</v>
      </c>
      <c r="J254" s="229">
        <v>1969</v>
      </c>
      <c r="K254" s="230">
        <f t="shared" si="22"/>
        <v>47</v>
      </c>
      <c r="L254" s="178" t="str">
        <f t="shared" si="23"/>
        <v>OK</v>
      </c>
      <c r="M254" s="231" t="s">
        <v>534</v>
      </c>
    </row>
    <row r="255" spans="4:13" ht="13.5">
      <c r="D255" s="119"/>
      <c r="F255" s="61"/>
      <c r="H255" s="68"/>
      <c r="I255" s="203"/>
      <c r="J255" s="74"/>
      <c r="K255" s="71"/>
      <c r="M255" s="76"/>
    </row>
    <row r="256" spans="4:13" ht="13.5">
      <c r="D256" s="119"/>
      <c r="F256" s="61"/>
      <c r="H256" s="68"/>
      <c r="I256" s="203"/>
      <c r="J256" s="74"/>
      <c r="K256" s="71"/>
      <c r="M256" s="76"/>
    </row>
    <row r="257" spans="4:13" ht="13.5">
      <c r="D257" s="119"/>
      <c r="F257" s="61"/>
      <c r="H257" s="68"/>
      <c r="I257" s="68"/>
      <c r="J257" s="74"/>
      <c r="K257" s="71"/>
      <c r="L257" s="61">
        <f>IF(G257="","",IF(COUNTIF($G$6:$G$553,G257)&gt;1,"2重登録","OK"))</f>
      </c>
      <c r="M257" s="59"/>
    </row>
    <row r="258" spans="2:12" ht="13.5">
      <c r="B258" s="60"/>
      <c r="C258" s="60"/>
      <c r="D258" s="60"/>
      <c r="F258" s="61"/>
      <c r="K258" s="71"/>
      <c r="L258" s="61">
        <f>IF(G258="","",IF(COUNTIF($G$6:$G$553,G258)&gt;1,"2重登録","OK"))</f>
      </c>
    </row>
    <row r="259" spans="2:12" ht="13.5">
      <c r="B259" s="60"/>
      <c r="C259" s="60"/>
      <c r="D259" s="60"/>
      <c r="F259" s="61"/>
      <c r="K259" s="71"/>
      <c r="L259" s="61">
        <f>IF(G259="","",IF(COUNTIF($G$6:$G$553,G259)&gt;1,"2重登録","OK"))</f>
      </c>
    </row>
    <row r="260" spans="2:12" ht="13.5">
      <c r="B260" s="702" t="s">
        <v>1307</v>
      </c>
      <c r="C260" s="702"/>
      <c r="D260" s="707" t="s">
        <v>1101</v>
      </c>
      <c r="E260" s="707"/>
      <c r="F260" s="707"/>
      <c r="G260" s="707"/>
      <c r="L260" s="61">
        <f>IF(G260="","",IF(COUNTIF($G$6:$G$553,G260)&gt;1,"2重登録","OK"))</f>
      </c>
    </row>
    <row r="261" spans="2:12" ht="13.5">
      <c r="B261" s="702"/>
      <c r="C261" s="702"/>
      <c r="D261" s="707"/>
      <c r="E261" s="707"/>
      <c r="F261" s="707"/>
      <c r="G261" s="707"/>
      <c r="L261" s="61">
        <f>IF(G261="","",IF(COUNTIF($G$6:$G$553,G261)&gt;1,"2重登録","OK"))</f>
      </c>
    </row>
    <row r="262" spans="2:12" ht="13.5">
      <c r="B262" s="710" t="s">
        <v>1254</v>
      </c>
      <c r="C262" s="710"/>
      <c r="D262" s="60"/>
      <c r="F262" s="61"/>
      <c r="G262" s="59" t="s">
        <v>1308</v>
      </c>
      <c r="H262" s="698" t="s">
        <v>1309</v>
      </c>
      <c r="I262" s="698"/>
      <c r="J262" s="698"/>
      <c r="K262" s="61"/>
      <c r="L262" s="61"/>
    </row>
    <row r="263" spans="2:12" ht="13.5" customHeight="1">
      <c r="B263" s="710"/>
      <c r="C263" s="710"/>
      <c r="F263" s="61"/>
      <c r="G263" s="98">
        <f>COUNTIF($M$265:$M$306,"東近江市")</f>
        <v>18</v>
      </c>
      <c r="H263" s="701">
        <f>(G263/RIGHT(A306,2))</f>
        <v>0.42857142857142855</v>
      </c>
      <c r="I263" s="701"/>
      <c r="J263" s="701"/>
      <c r="K263" s="61"/>
      <c r="L263" s="61"/>
    </row>
    <row r="264" spans="2:12" ht="13.5" customHeight="1">
      <c r="B264" s="151"/>
      <c r="C264" s="151"/>
      <c r="D264" s="93" t="s">
        <v>1127</v>
      </c>
      <c r="E264" s="93"/>
      <c r="F264" s="93"/>
      <c r="G264" s="98"/>
      <c r="H264" s="99" t="s">
        <v>1128</v>
      </c>
      <c r="I264" s="150"/>
      <c r="J264" s="150"/>
      <c r="K264" s="61"/>
      <c r="L264" s="61">
        <f aca="true" t="shared" si="24" ref="L264:L315">IF(G264="","",IF(COUNTIF($G$6:$G$553,G264)&gt;1,"2重登録","OK"))</f>
      </c>
    </row>
    <row r="265" spans="1:13" ht="13.5">
      <c r="A265" s="59" t="s">
        <v>772</v>
      </c>
      <c r="B265" s="60" t="s">
        <v>779</v>
      </c>
      <c r="C265" s="60" t="s">
        <v>780</v>
      </c>
      <c r="D265" s="59" t="s">
        <v>773</v>
      </c>
      <c r="F265" s="59" t="str">
        <f>A265</f>
        <v>K01</v>
      </c>
      <c r="G265" s="59" t="str">
        <f aca="true" t="shared" si="25" ref="G265:G306">B265&amp;C265</f>
        <v>小笠原光雄</v>
      </c>
      <c r="H265" s="63" t="s">
        <v>774</v>
      </c>
      <c r="I265" s="63" t="s">
        <v>901</v>
      </c>
      <c r="J265" s="73">
        <v>1963</v>
      </c>
      <c r="K265" s="71">
        <f>IF(J265="","",(2016-J265))</f>
        <v>53</v>
      </c>
      <c r="L265" s="61" t="str">
        <f t="shared" si="24"/>
        <v>OK</v>
      </c>
      <c r="M265" s="65" t="s">
        <v>1053</v>
      </c>
    </row>
    <row r="266" spans="1:13" ht="13.5">
      <c r="A266" s="60" t="s">
        <v>563</v>
      </c>
      <c r="B266" s="62" t="s">
        <v>1235</v>
      </c>
      <c r="C266" s="62" t="s">
        <v>1236</v>
      </c>
      <c r="D266" s="59" t="s">
        <v>773</v>
      </c>
      <c r="E266" s="59" t="s">
        <v>1102</v>
      </c>
      <c r="F266" s="59" t="str">
        <f>A266</f>
        <v>K02</v>
      </c>
      <c r="G266" s="59" t="str">
        <f t="shared" si="25"/>
        <v>川上悠作</v>
      </c>
      <c r="H266" s="63" t="s">
        <v>774</v>
      </c>
      <c r="I266" s="63" t="s">
        <v>901</v>
      </c>
      <c r="J266" s="73">
        <v>2000</v>
      </c>
      <c r="K266" s="71">
        <f aca="true" t="shared" si="26" ref="K266:K306">IF(J266="","",(2016-J266))</f>
        <v>16</v>
      </c>
      <c r="L266" s="61" t="str">
        <f t="shared" si="24"/>
        <v>OK</v>
      </c>
      <c r="M266" s="65" t="s">
        <v>1053</v>
      </c>
    </row>
    <row r="267" spans="1:13" ht="13.5">
      <c r="A267" s="60" t="s">
        <v>775</v>
      </c>
      <c r="B267" s="60" t="s">
        <v>782</v>
      </c>
      <c r="C267" s="60" t="s">
        <v>783</v>
      </c>
      <c r="D267" s="59" t="s">
        <v>773</v>
      </c>
      <c r="F267" s="59" t="str">
        <f aca="true" t="shared" si="27" ref="F267:F306">A267</f>
        <v>K03</v>
      </c>
      <c r="G267" s="59" t="str">
        <f t="shared" si="25"/>
        <v>川並和之</v>
      </c>
      <c r="H267" s="63" t="s">
        <v>774</v>
      </c>
      <c r="I267" s="63" t="s">
        <v>901</v>
      </c>
      <c r="J267" s="73">
        <v>1959</v>
      </c>
      <c r="K267" s="71">
        <f t="shared" si="26"/>
        <v>57</v>
      </c>
      <c r="L267" s="61" t="str">
        <f t="shared" si="24"/>
        <v>OK</v>
      </c>
      <c r="M267" s="65" t="s">
        <v>1053</v>
      </c>
    </row>
    <row r="268" spans="1:13" ht="13.5">
      <c r="A268" s="60" t="s">
        <v>776</v>
      </c>
      <c r="B268" s="60" t="s">
        <v>785</v>
      </c>
      <c r="C268" s="60" t="s">
        <v>786</v>
      </c>
      <c r="D268" s="59" t="s">
        <v>773</v>
      </c>
      <c r="E268" s="59" t="s">
        <v>1102</v>
      </c>
      <c r="F268" s="59" t="str">
        <f t="shared" si="27"/>
        <v>K04</v>
      </c>
      <c r="G268" s="59" t="str">
        <f t="shared" si="25"/>
        <v>菊居龍之介</v>
      </c>
      <c r="H268" s="63" t="s">
        <v>774</v>
      </c>
      <c r="I268" s="63" t="s">
        <v>901</v>
      </c>
      <c r="J268" s="73">
        <v>1997</v>
      </c>
      <c r="K268" s="71">
        <f t="shared" si="26"/>
        <v>19</v>
      </c>
      <c r="L268" s="61" t="str">
        <f t="shared" si="24"/>
        <v>OK</v>
      </c>
      <c r="M268" s="59" t="s">
        <v>1103</v>
      </c>
    </row>
    <row r="269" spans="1:13" ht="13.5">
      <c r="A269" s="60" t="s">
        <v>777</v>
      </c>
      <c r="B269" s="60" t="s">
        <v>611</v>
      </c>
      <c r="C269" s="60" t="s">
        <v>672</v>
      </c>
      <c r="D269" s="59" t="s">
        <v>773</v>
      </c>
      <c r="F269" s="59" t="str">
        <f t="shared" si="27"/>
        <v>K05</v>
      </c>
      <c r="G269" s="59" t="str">
        <f t="shared" si="25"/>
        <v>木村善和</v>
      </c>
      <c r="H269" s="63" t="s">
        <v>774</v>
      </c>
      <c r="I269" s="63" t="s">
        <v>901</v>
      </c>
      <c r="J269" s="73">
        <v>1962</v>
      </c>
      <c r="K269" s="71">
        <f t="shared" si="26"/>
        <v>54</v>
      </c>
      <c r="L269" s="61" t="str">
        <f t="shared" si="24"/>
        <v>OK</v>
      </c>
      <c r="M269" s="59" t="s">
        <v>1104</v>
      </c>
    </row>
    <row r="270" spans="1:13" ht="13.5">
      <c r="A270" s="60" t="s">
        <v>778</v>
      </c>
      <c r="B270" s="60" t="s">
        <v>623</v>
      </c>
      <c r="C270" s="60" t="s">
        <v>791</v>
      </c>
      <c r="D270" s="59" t="s">
        <v>773</v>
      </c>
      <c r="F270" s="59" t="str">
        <f t="shared" si="27"/>
        <v>K06</v>
      </c>
      <c r="G270" s="59" t="str">
        <f t="shared" si="25"/>
        <v>竹村　治</v>
      </c>
      <c r="H270" s="63" t="s">
        <v>774</v>
      </c>
      <c r="I270" s="63" t="s">
        <v>901</v>
      </c>
      <c r="J270" s="73">
        <v>1961</v>
      </c>
      <c r="K270" s="71">
        <f t="shared" si="26"/>
        <v>55</v>
      </c>
      <c r="L270" s="61" t="str">
        <f t="shared" si="24"/>
        <v>OK</v>
      </c>
      <c r="M270" s="59" t="s">
        <v>1106</v>
      </c>
    </row>
    <row r="271" spans="1:13" ht="13.5">
      <c r="A271" s="60" t="s">
        <v>781</v>
      </c>
      <c r="B271" s="60" t="s">
        <v>577</v>
      </c>
      <c r="C271" s="60" t="s">
        <v>794</v>
      </c>
      <c r="D271" s="59" t="s">
        <v>773</v>
      </c>
      <c r="F271" s="59" t="str">
        <f t="shared" si="27"/>
        <v>K07</v>
      </c>
      <c r="G271" s="59" t="str">
        <f t="shared" si="25"/>
        <v>坪田真嘉</v>
      </c>
      <c r="H271" s="63" t="s">
        <v>774</v>
      </c>
      <c r="I271" s="63" t="s">
        <v>901</v>
      </c>
      <c r="J271" s="73">
        <v>1976</v>
      </c>
      <c r="K271" s="71">
        <f t="shared" si="26"/>
        <v>40</v>
      </c>
      <c r="L271" s="61" t="str">
        <f t="shared" si="24"/>
        <v>OK</v>
      </c>
      <c r="M271" s="65" t="s">
        <v>1053</v>
      </c>
    </row>
    <row r="272" spans="1:13" ht="13.5">
      <c r="A272" s="60" t="s">
        <v>784</v>
      </c>
      <c r="B272" s="60" t="s">
        <v>797</v>
      </c>
      <c r="C272" s="60" t="s">
        <v>798</v>
      </c>
      <c r="D272" s="59" t="s">
        <v>773</v>
      </c>
      <c r="F272" s="59" t="str">
        <f t="shared" si="27"/>
        <v>K08</v>
      </c>
      <c r="G272" s="59" t="str">
        <f t="shared" si="25"/>
        <v>永里裕次</v>
      </c>
      <c r="H272" s="63" t="s">
        <v>774</v>
      </c>
      <c r="I272" s="63" t="s">
        <v>901</v>
      </c>
      <c r="J272" s="73">
        <v>1979</v>
      </c>
      <c r="K272" s="71">
        <f t="shared" si="26"/>
        <v>37</v>
      </c>
      <c r="L272" s="61" t="str">
        <f t="shared" si="24"/>
        <v>OK</v>
      </c>
      <c r="M272" s="59" t="s">
        <v>1107</v>
      </c>
    </row>
    <row r="273" spans="1:13" ht="13.5">
      <c r="A273" s="60" t="s">
        <v>787</v>
      </c>
      <c r="B273" s="60" t="s">
        <v>579</v>
      </c>
      <c r="C273" s="60" t="s">
        <v>800</v>
      </c>
      <c r="D273" s="59" t="s">
        <v>773</v>
      </c>
      <c r="F273" s="59" t="str">
        <f t="shared" si="27"/>
        <v>K09</v>
      </c>
      <c r="G273" s="59" t="str">
        <f t="shared" si="25"/>
        <v>中村喜彦</v>
      </c>
      <c r="H273" s="63" t="s">
        <v>774</v>
      </c>
      <c r="I273" s="63" t="s">
        <v>901</v>
      </c>
      <c r="J273" s="73">
        <v>1957</v>
      </c>
      <c r="K273" s="71">
        <f t="shared" si="26"/>
        <v>59</v>
      </c>
      <c r="L273" s="61" t="str">
        <f t="shared" si="24"/>
        <v>OK</v>
      </c>
      <c r="M273" s="65" t="s">
        <v>1053</v>
      </c>
    </row>
    <row r="274" spans="1:13" ht="13.5">
      <c r="A274" s="60" t="s">
        <v>788</v>
      </c>
      <c r="B274" s="60" t="s">
        <v>432</v>
      </c>
      <c r="C274" s="60" t="s">
        <v>1108</v>
      </c>
      <c r="D274" s="59" t="s">
        <v>773</v>
      </c>
      <c r="F274" s="59" t="str">
        <f t="shared" si="27"/>
        <v>K10</v>
      </c>
      <c r="G274" s="59" t="str">
        <f t="shared" si="25"/>
        <v>中村浩之</v>
      </c>
      <c r="H274" s="63" t="s">
        <v>774</v>
      </c>
      <c r="I274" s="63" t="s">
        <v>901</v>
      </c>
      <c r="J274" s="73">
        <v>1981</v>
      </c>
      <c r="K274" s="71">
        <f t="shared" si="26"/>
        <v>35</v>
      </c>
      <c r="L274" s="61" t="str">
        <f t="shared" si="24"/>
        <v>OK</v>
      </c>
      <c r="M274" s="65" t="s">
        <v>1053</v>
      </c>
    </row>
    <row r="275" spans="1:13" ht="13.5">
      <c r="A275" s="60" t="s">
        <v>789</v>
      </c>
      <c r="B275" s="60" t="s">
        <v>803</v>
      </c>
      <c r="C275" s="60" t="s">
        <v>804</v>
      </c>
      <c r="D275" s="59" t="s">
        <v>773</v>
      </c>
      <c r="F275" s="59" t="str">
        <f t="shared" si="27"/>
        <v>K11</v>
      </c>
      <c r="G275" s="59" t="str">
        <f t="shared" si="25"/>
        <v>宮嶋利行</v>
      </c>
      <c r="H275" s="63" t="s">
        <v>774</v>
      </c>
      <c r="I275" s="63" t="s">
        <v>901</v>
      </c>
      <c r="J275" s="73">
        <v>1961</v>
      </c>
      <c r="K275" s="71">
        <f t="shared" si="26"/>
        <v>55</v>
      </c>
      <c r="L275" s="61" t="str">
        <f t="shared" si="24"/>
        <v>OK</v>
      </c>
      <c r="M275" s="59" t="s">
        <v>1103</v>
      </c>
    </row>
    <row r="276" spans="1:13" ht="13.5">
      <c r="A276" s="60" t="s">
        <v>790</v>
      </c>
      <c r="B276" s="60" t="s">
        <v>604</v>
      </c>
      <c r="C276" s="60" t="s">
        <v>808</v>
      </c>
      <c r="D276" s="59" t="s">
        <v>773</v>
      </c>
      <c r="F276" s="59" t="str">
        <f t="shared" si="27"/>
        <v>K12</v>
      </c>
      <c r="G276" s="59" t="str">
        <f t="shared" si="25"/>
        <v>山口直彦</v>
      </c>
      <c r="H276" s="63" t="s">
        <v>774</v>
      </c>
      <c r="I276" s="63" t="s">
        <v>901</v>
      </c>
      <c r="J276" s="73">
        <v>1986</v>
      </c>
      <c r="K276" s="71">
        <f t="shared" si="26"/>
        <v>30</v>
      </c>
      <c r="L276" s="61" t="str">
        <f t="shared" si="24"/>
        <v>OK</v>
      </c>
      <c r="M276" s="65" t="s">
        <v>1053</v>
      </c>
    </row>
    <row r="277" spans="1:13" ht="13.5">
      <c r="A277" s="60" t="s">
        <v>792</v>
      </c>
      <c r="B277" s="60" t="s">
        <v>604</v>
      </c>
      <c r="C277" s="60" t="s">
        <v>810</v>
      </c>
      <c r="D277" s="59" t="s">
        <v>773</v>
      </c>
      <c r="F277" s="59" t="str">
        <f t="shared" si="27"/>
        <v>K13</v>
      </c>
      <c r="G277" s="59" t="str">
        <f t="shared" si="25"/>
        <v>山口真彦</v>
      </c>
      <c r="H277" s="63" t="s">
        <v>774</v>
      </c>
      <c r="I277" s="63" t="s">
        <v>901</v>
      </c>
      <c r="J277" s="73">
        <v>1988</v>
      </c>
      <c r="K277" s="71">
        <f t="shared" si="26"/>
        <v>28</v>
      </c>
      <c r="L277" s="61" t="str">
        <f t="shared" si="24"/>
        <v>OK</v>
      </c>
      <c r="M277" s="65" t="s">
        <v>1053</v>
      </c>
    </row>
    <row r="278" spans="1:13" ht="13.5">
      <c r="A278" s="60" t="s">
        <v>793</v>
      </c>
      <c r="B278" s="60" t="s">
        <v>932</v>
      </c>
      <c r="C278" s="60" t="s">
        <v>1310</v>
      </c>
      <c r="D278" s="59" t="s">
        <v>773</v>
      </c>
      <c r="F278" s="59" t="str">
        <f t="shared" si="27"/>
        <v>K14</v>
      </c>
      <c r="G278" s="59" t="str">
        <f t="shared" si="25"/>
        <v>山本健治</v>
      </c>
      <c r="H278" s="63" t="s">
        <v>774</v>
      </c>
      <c r="I278" s="63" t="s">
        <v>901</v>
      </c>
      <c r="J278" s="73">
        <v>1971</v>
      </c>
      <c r="K278" s="71">
        <f t="shared" si="26"/>
        <v>45</v>
      </c>
      <c r="L278" s="61" t="str">
        <f t="shared" si="24"/>
        <v>OK</v>
      </c>
      <c r="M278" s="59" t="s">
        <v>1105</v>
      </c>
    </row>
    <row r="279" spans="1:13" ht="13.5">
      <c r="A279" s="60" t="s">
        <v>795</v>
      </c>
      <c r="B279" s="65" t="s">
        <v>816</v>
      </c>
      <c r="C279" s="65" t="s">
        <v>817</v>
      </c>
      <c r="D279" s="59" t="s">
        <v>773</v>
      </c>
      <c r="F279" s="59" t="str">
        <f t="shared" si="27"/>
        <v>K15</v>
      </c>
      <c r="G279" s="65" t="str">
        <f t="shared" si="25"/>
        <v>石原はる美</v>
      </c>
      <c r="H279" s="63" t="s">
        <v>774</v>
      </c>
      <c r="I279" s="66" t="s">
        <v>902</v>
      </c>
      <c r="J279" s="73">
        <v>1964</v>
      </c>
      <c r="K279" s="71">
        <f t="shared" si="26"/>
        <v>52</v>
      </c>
      <c r="L279" s="61" t="str">
        <f t="shared" si="24"/>
        <v>OK</v>
      </c>
      <c r="M279" s="65" t="s">
        <v>1053</v>
      </c>
    </row>
    <row r="280" spans="1:13" ht="13.5">
      <c r="A280" s="60" t="s">
        <v>796</v>
      </c>
      <c r="B280" s="65" t="s">
        <v>779</v>
      </c>
      <c r="C280" s="65" t="s">
        <v>821</v>
      </c>
      <c r="D280" s="59" t="s">
        <v>773</v>
      </c>
      <c r="F280" s="59" t="str">
        <f t="shared" si="27"/>
        <v>K16</v>
      </c>
      <c r="G280" s="65" t="str">
        <f t="shared" si="25"/>
        <v>小笠原容子</v>
      </c>
      <c r="H280" s="63" t="s">
        <v>774</v>
      </c>
      <c r="I280" s="66" t="s">
        <v>902</v>
      </c>
      <c r="J280" s="73">
        <v>1964</v>
      </c>
      <c r="K280" s="71">
        <f t="shared" si="26"/>
        <v>52</v>
      </c>
      <c r="L280" s="61" t="str">
        <f t="shared" si="24"/>
        <v>OK</v>
      </c>
      <c r="M280" s="65" t="s">
        <v>1053</v>
      </c>
    </row>
    <row r="281" spans="1:13" ht="13.5">
      <c r="A281" s="60" t="s">
        <v>799</v>
      </c>
      <c r="B281" s="65" t="s">
        <v>822</v>
      </c>
      <c r="C281" s="65" t="s">
        <v>823</v>
      </c>
      <c r="D281" s="59" t="s">
        <v>773</v>
      </c>
      <c r="F281" s="59" t="str">
        <f t="shared" si="27"/>
        <v>K17</v>
      </c>
      <c r="G281" s="65" t="str">
        <f t="shared" si="25"/>
        <v>梶木和子</v>
      </c>
      <c r="H281" s="63" t="s">
        <v>774</v>
      </c>
      <c r="I281" s="66" t="s">
        <v>902</v>
      </c>
      <c r="J281" s="73">
        <v>1960</v>
      </c>
      <c r="K281" s="71">
        <f t="shared" si="26"/>
        <v>56</v>
      </c>
      <c r="L281" s="61" t="str">
        <f t="shared" si="24"/>
        <v>OK</v>
      </c>
      <c r="M281" s="59" t="s">
        <v>1105</v>
      </c>
    </row>
    <row r="282" spans="1:13" ht="13.5">
      <c r="A282" s="60" t="s">
        <v>801</v>
      </c>
      <c r="B282" s="65" t="s">
        <v>575</v>
      </c>
      <c r="C282" s="65" t="s">
        <v>824</v>
      </c>
      <c r="D282" s="59" t="s">
        <v>773</v>
      </c>
      <c r="F282" s="59" t="str">
        <f t="shared" si="27"/>
        <v>K18</v>
      </c>
      <c r="G282" s="65" t="str">
        <f t="shared" si="25"/>
        <v>田中和枝</v>
      </c>
      <c r="H282" s="63" t="s">
        <v>774</v>
      </c>
      <c r="I282" s="66" t="s">
        <v>902</v>
      </c>
      <c r="J282" s="73">
        <v>1965</v>
      </c>
      <c r="K282" s="71">
        <f t="shared" si="26"/>
        <v>51</v>
      </c>
      <c r="L282" s="61" t="str">
        <f t="shared" si="24"/>
        <v>OK</v>
      </c>
      <c r="M282" s="65" t="s">
        <v>1053</v>
      </c>
    </row>
    <row r="283" spans="1:13" ht="13.5">
      <c r="A283" s="60" t="s">
        <v>802</v>
      </c>
      <c r="B283" s="65" t="s">
        <v>825</v>
      </c>
      <c r="C283" s="65" t="s">
        <v>741</v>
      </c>
      <c r="D283" s="59" t="s">
        <v>773</v>
      </c>
      <c r="F283" s="59" t="str">
        <f t="shared" si="27"/>
        <v>K19</v>
      </c>
      <c r="G283" s="65" t="str">
        <f t="shared" si="25"/>
        <v>永松貴子</v>
      </c>
      <c r="H283" s="63" t="s">
        <v>774</v>
      </c>
      <c r="I283" s="66" t="s">
        <v>902</v>
      </c>
      <c r="J283" s="73">
        <v>1962</v>
      </c>
      <c r="K283" s="71">
        <f t="shared" si="26"/>
        <v>54</v>
      </c>
      <c r="L283" s="61" t="str">
        <f t="shared" si="24"/>
        <v>OK</v>
      </c>
      <c r="M283" s="59" t="s">
        <v>1105</v>
      </c>
    </row>
    <row r="284" spans="1:13" ht="13.5">
      <c r="A284" s="60" t="s">
        <v>805</v>
      </c>
      <c r="B284" s="65" t="s">
        <v>826</v>
      </c>
      <c r="C284" s="65" t="s">
        <v>744</v>
      </c>
      <c r="D284" s="59" t="s">
        <v>773</v>
      </c>
      <c r="F284" s="59" t="str">
        <f t="shared" si="27"/>
        <v>K20</v>
      </c>
      <c r="G284" s="65" t="str">
        <f t="shared" si="25"/>
        <v>福永裕美</v>
      </c>
      <c r="H284" s="63" t="s">
        <v>774</v>
      </c>
      <c r="I284" s="66" t="s">
        <v>902</v>
      </c>
      <c r="J284" s="73">
        <v>1963</v>
      </c>
      <c r="K284" s="71">
        <f t="shared" si="26"/>
        <v>53</v>
      </c>
      <c r="L284" s="61" t="str">
        <f t="shared" si="24"/>
        <v>OK</v>
      </c>
      <c r="M284" s="65" t="s">
        <v>1053</v>
      </c>
    </row>
    <row r="285" spans="1:13" ht="13.5">
      <c r="A285" s="60" t="s">
        <v>806</v>
      </c>
      <c r="B285" s="65" t="s">
        <v>1109</v>
      </c>
      <c r="C285" s="65" t="s">
        <v>1110</v>
      </c>
      <c r="D285" s="59" t="s">
        <v>773</v>
      </c>
      <c r="F285" s="59" t="str">
        <f t="shared" si="27"/>
        <v>K21</v>
      </c>
      <c r="G285" s="65" t="str">
        <f t="shared" si="25"/>
        <v>山口美由希</v>
      </c>
      <c r="H285" s="63" t="s">
        <v>774</v>
      </c>
      <c r="I285" s="66" t="s">
        <v>902</v>
      </c>
      <c r="J285" s="70">
        <v>1989</v>
      </c>
      <c r="K285" s="71">
        <f t="shared" si="26"/>
        <v>27</v>
      </c>
      <c r="L285" s="61" t="str">
        <f t="shared" si="24"/>
        <v>OK</v>
      </c>
      <c r="M285" s="65" t="s">
        <v>1053</v>
      </c>
    </row>
    <row r="286" spans="1:13" ht="13.5">
      <c r="A286" s="60" t="s">
        <v>807</v>
      </c>
      <c r="B286" s="59" t="s">
        <v>1111</v>
      </c>
      <c r="C286" s="59" t="s">
        <v>1112</v>
      </c>
      <c r="D286" s="59" t="s">
        <v>773</v>
      </c>
      <c r="E286" s="59" t="s">
        <v>1102</v>
      </c>
      <c r="F286" s="59" t="str">
        <f t="shared" si="27"/>
        <v>K22</v>
      </c>
      <c r="G286" s="59" t="str">
        <f t="shared" si="25"/>
        <v>上村悠大</v>
      </c>
      <c r="H286" s="63" t="s">
        <v>774</v>
      </c>
      <c r="I286" s="63" t="s">
        <v>532</v>
      </c>
      <c r="J286" s="70">
        <v>2001</v>
      </c>
      <c r="K286" s="71">
        <f t="shared" si="26"/>
        <v>15</v>
      </c>
      <c r="L286" s="61" t="str">
        <f t="shared" si="24"/>
        <v>OK</v>
      </c>
      <c r="M286" s="59" t="s">
        <v>1105</v>
      </c>
    </row>
    <row r="287" spans="1:13" ht="13.5">
      <c r="A287" s="60" t="s">
        <v>809</v>
      </c>
      <c r="B287" s="60" t="s">
        <v>1113</v>
      </c>
      <c r="C287" s="60" t="s">
        <v>1114</v>
      </c>
      <c r="D287" s="60" t="s">
        <v>773</v>
      </c>
      <c r="E287" s="60"/>
      <c r="F287" s="59" t="str">
        <f t="shared" si="27"/>
        <v>K23</v>
      </c>
      <c r="G287" s="60" t="str">
        <f t="shared" si="25"/>
        <v>中西勇夫</v>
      </c>
      <c r="H287" s="63" t="s">
        <v>774</v>
      </c>
      <c r="I287" s="63" t="s">
        <v>532</v>
      </c>
      <c r="J287" s="73">
        <v>1986</v>
      </c>
      <c r="K287" s="71">
        <f t="shared" si="26"/>
        <v>30</v>
      </c>
      <c r="L287" s="61" t="str">
        <f t="shared" si="24"/>
        <v>OK</v>
      </c>
      <c r="M287" s="65" t="s">
        <v>1053</v>
      </c>
    </row>
    <row r="288" spans="1:13" ht="13.5">
      <c r="A288" s="60" t="s">
        <v>811</v>
      </c>
      <c r="B288" s="60" t="s">
        <v>1115</v>
      </c>
      <c r="C288" s="59" t="s">
        <v>1116</v>
      </c>
      <c r="D288" s="60" t="s">
        <v>773</v>
      </c>
      <c r="F288" s="59" t="str">
        <f t="shared" si="27"/>
        <v>K24</v>
      </c>
      <c r="G288" s="59" t="str">
        <f t="shared" si="25"/>
        <v>大島浩範</v>
      </c>
      <c r="H288" s="63" t="s">
        <v>774</v>
      </c>
      <c r="I288" s="63" t="s">
        <v>532</v>
      </c>
      <c r="J288" s="70">
        <v>1988</v>
      </c>
      <c r="K288" s="71">
        <f t="shared" si="26"/>
        <v>28</v>
      </c>
      <c r="L288" s="61" t="str">
        <f t="shared" si="24"/>
        <v>OK</v>
      </c>
      <c r="M288" s="59" t="s">
        <v>1117</v>
      </c>
    </row>
    <row r="289" spans="1:13" ht="13.5">
      <c r="A289" s="60" t="s">
        <v>812</v>
      </c>
      <c r="B289" s="59" t="s">
        <v>993</v>
      </c>
      <c r="C289" s="59" t="s">
        <v>1124</v>
      </c>
      <c r="D289" s="60" t="s">
        <v>773</v>
      </c>
      <c r="F289" s="59" t="str">
        <f t="shared" si="27"/>
        <v>K25</v>
      </c>
      <c r="G289" s="59" t="str">
        <f t="shared" si="25"/>
        <v>佐藤雅幸</v>
      </c>
      <c r="H289" s="63" t="s">
        <v>774</v>
      </c>
      <c r="I289" s="63" t="s">
        <v>532</v>
      </c>
      <c r="J289" s="70">
        <v>1978</v>
      </c>
      <c r="K289" s="71">
        <f t="shared" si="26"/>
        <v>38</v>
      </c>
      <c r="L289" s="61" t="str">
        <f t="shared" si="24"/>
        <v>OK</v>
      </c>
      <c r="M289" s="59" t="s">
        <v>1105</v>
      </c>
    </row>
    <row r="290" spans="1:13" ht="13.5">
      <c r="A290" s="60" t="s">
        <v>813</v>
      </c>
      <c r="B290" s="59" t="s">
        <v>1111</v>
      </c>
      <c r="C290" s="59" t="s">
        <v>351</v>
      </c>
      <c r="D290" s="60" t="s">
        <v>773</v>
      </c>
      <c r="F290" s="59" t="str">
        <f t="shared" si="27"/>
        <v>K26</v>
      </c>
      <c r="G290" s="59" t="str">
        <f t="shared" si="25"/>
        <v>上村　武</v>
      </c>
      <c r="H290" s="63" t="s">
        <v>774</v>
      </c>
      <c r="I290" s="63" t="s">
        <v>532</v>
      </c>
      <c r="J290" s="70">
        <v>1978</v>
      </c>
      <c r="K290" s="71">
        <f t="shared" si="26"/>
        <v>38</v>
      </c>
      <c r="L290" s="61" t="str">
        <f t="shared" si="24"/>
        <v>OK</v>
      </c>
      <c r="M290" s="59" t="s">
        <v>1105</v>
      </c>
    </row>
    <row r="291" spans="1:13" ht="13.5">
      <c r="A291" s="60" t="s">
        <v>815</v>
      </c>
      <c r="B291" s="59" t="s">
        <v>352</v>
      </c>
      <c r="C291" s="59" t="s">
        <v>353</v>
      </c>
      <c r="D291" s="60" t="s">
        <v>773</v>
      </c>
      <c r="F291" s="59" t="str">
        <f t="shared" si="27"/>
        <v>K27</v>
      </c>
      <c r="G291" s="59" t="str">
        <f t="shared" si="25"/>
        <v>西田和教</v>
      </c>
      <c r="H291" s="63" t="s">
        <v>774</v>
      </c>
      <c r="I291" s="63" t="s">
        <v>532</v>
      </c>
      <c r="J291" s="70">
        <v>1961</v>
      </c>
      <c r="K291" s="71">
        <f t="shared" si="26"/>
        <v>55</v>
      </c>
      <c r="L291" s="61" t="str">
        <f t="shared" si="24"/>
        <v>OK</v>
      </c>
      <c r="M291" s="59" t="s">
        <v>1105</v>
      </c>
    </row>
    <row r="292" spans="1:13" ht="13.5">
      <c r="A292" s="60" t="s">
        <v>818</v>
      </c>
      <c r="B292" s="60" t="s">
        <v>1311</v>
      </c>
      <c r="C292" s="60" t="s">
        <v>1312</v>
      </c>
      <c r="D292" s="60" t="s">
        <v>773</v>
      </c>
      <c r="F292" s="59" t="str">
        <f t="shared" si="27"/>
        <v>K28</v>
      </c>
      <c r="G292" s="60" t="str">
        <f t="shared" si="25"/>
        <v>川上政治</v>
      </c>
      <c r="H292" s="63" t="s">
        <v>774</v>
      </c>
      <c r="I292" s="63" t="s">
        <v>532</v>
      </c>
      <c r="J292" s="73">
        <v>1970</v>
      </c>
      <c r="K292" s="71">
        <f t="shared" si="26"/>
        <v>46</v>
      </c>
      <c r="L292" s="61" t="str">
        <f t="shared" si="24"/>
        <v>OK</v>
      </c>
      <c r="M292" s="65" t="s">
        <v>1053</v>
      </c>
    </row>
    <row r="293" spans="1:13" ht="13.5">
      <c r="A293" s="60" t="s">
        <v>819</v>
      </c>
      <c r="B293" s="65" t="s">
        <v>979</v>
      </c>
      <c r="C293" s="65" t="s">
        <v>980</v>
      </c>
      <c r="D293" s="60" t="s">
        <v>773</v>
      </c>
      <c r="F293" s="59" t="str">
        <f t="shared" si="27"/>
        <v>K29</v>
      </c>
      <c r="G293" s="65" t="str">
        <f t="shared" si="25"/>
        <v>布藤江実子</v>
      </c>
      <c r="H293" s="63" t="s">
        <v>774</v>
      </c>
      <c r="I293" s="66" t="s">
        <v>1091</v>
      </c>
      <c r="J293" s="73">
        <v>1965</v>
      </c>
      <c r="K293" s="71">
        <f t="shared" si="26"/>
        <v>51</v>
      </c>
      <c r="L293" s="61" t="str">
        <f t="shared" si="24"/>
        <v>OK</v>
      </c>
      <c r="M293" s="59" t="s">
        <v>1105</v>
      </c>
    </row>
    <row r="294" spans="1:13" ht="13.5">
      <c r="A294" s="60" t="s">
        <v>820</v>
      </c>
      <c r="B294" s="59" t="s">
        <v>355</v>
      </c>
      <c r="C294" s="59" t="s">
        <v>356</v>
      </c>
      <c r="D294" s="60" t="s">
        <v>773</v>
      </c>
      <c r="F294" s="59" t="str">
        <f t="shared" si="27"/>
        <v>K30</v>
      </c>
      <c r="G294" s="59" t="str">
        <f t="shared" si="25"/>
        <v>田中　淳</v>
      </c>
      <c r="H294" s="63" t="s">
        <v>774</v>
      </c>
      <c r="I294" s="63" t="s">
        <v>532</v>
      </c>
      <c r="J294" s="70">
        <v>1989</v>
      </c>
      <c r="K294" s="71">
        <f t="shared" si="26"/>
        <v>27</v>
      </c>
      <c r="L294" s="61" t="str">
        <f t="shared" si="24"/>
        <v>OK</v>
      </c>
      <c r="M294" s="65" t="s">
        <v>1053</v>
      </c>
    </row>
    <row r="295" spans="1:13" ht="13.5">
      <c r="A295" s="60" t="s">
        <v>1245</v>
      </c>
      <c r="B295" s="164" t="s">
        <v>771</v>
      </c>
      <c r="C295" s="164" t="s">
        <v>745</v>
      </c>
      <c r="D295" s="60" t="s">
        <v>773</v>
      </c>
      <c r="E295" s="187"/>
      <c r="F295" s="59" t="str">
        <f t="shared" si="27"/>
        <v>K31</v>
      </c>
      <c r="G295" s="65" t="str">
        <f t="shared" si="25"/>
        <v>川上美弥子</v>
      </c>
      <c r="H295" s="63" t="s">
        <v>774</v>
      </c>
      <c r="I295" s="204" t="s">
        <v>519</v>
      </c>
      <c r="J295" s="163">
        <v>1971</v>
      </c>
      <c r="K295" s="71">
        <f t="shared" si="26"/>
        <v>45</v>
      </c>
      <c r="L295" s="61" t="str">
        <f t="shared" si="24"/>
        <v>OK</v>
      </c>
      <c r="M295" s="159" t="s">
        <v>1035</v>
      </c>
    </row>
    <row r="296" spans="1:13" ht="13.5">
      <c r="A296" s="60" t="s">
        <v>1313</v>
      </c>
      <c r="B296" s="59" t="s">
        <v>1314</v>
      </c>
      <c r="C296" s="59" t="s">
        <v>1315</v>
      </c>
      <c r="D296" s="60" t="s">
        <v>773</v>
      </c>
      <c r="F296" s="59" t="str">
        <f t="shared" si="27"/>
        <v>K32</v>
      </c>
      <c r="G296" s="59" t="str">
        <f t="shared" si="25"/>
        <v>宮村知宏</v>
      </c>
      <c r="H296" s="63" t="s">
        <v>774</v>
      </c>
      <c r="I296" s="63" t="s">
        <v>532</v>
      </c>
      <c r="J296" s="70">
        <v>1971</v>
      </c>
      <c r="K296" s="71">
        <f t="shared" si="26"/>
        <v>45</v>
      </c>
      <c r="L296" s="61" t="str">
        <f t="shared" si="24"/>
        <v>OK</v>
      </c>
      <c r="M296" s="59" t="s">
        <v>1103</v>
      </c>
    </row>
    <row r="297" spans="1:13" ht="13.5">
      <c r="A297" s="60" t="s">
        <v>1316</v>
      </c>
      <c r="B297" s="59" t="s">
        <v>1317</v>
      </c>
      <c r="C297" s="59" t="s">
        <v>1318</v>
      </c>
      <c r="D297" s="60" t="s">
        <v>773</v>
      </c>
      <c r="F297" s="59" t="str">
        <f t="shared" si="27"/>
        <v>K33</v>
      </c>
      <c r="G297" s="59" t="str">
        <f t="shared" si="25"/>
        <v>小澤藤信</v>
      </c>
      <c r="H297" s="63" t="s">
        <v>774</v>
      </c>
      <c r="I297" s="63" t="s">
        <v>532</v>
      </c>
      <c r="J297" s="70">
        <v>1964</v>
      </c>
      <c r="K297" s="71">
        <f t="shared" si="26"/>
        <v>52</v>
      </c>
      <c r="L297" s="61" t="str">
        <f t="shared" si="24"/>
        <v>OK</v>
      </c>
      <c r="M297" s="59" t="s">
        <v>1105</v>
      </c>
    </row>
    <row r="298" spans="1:13" ht="13.5">
      <c r="A298" s="60" t="s">
        <v>1319</v>
      </c>
      <c r="B298" s="59" t="s">
        <v>1320</v>
      </c>
      <c r="C298" s="59" t="s">
        <v>1321</v>
      </c>
      <c r="D298" s="60" t="s">
        <v>773</v>
      </c>
      <c r="F298" s="59" t="str">
        <f t="shared" si="27"/>
        <v>K34</v>
      </c>
      <c r="G298" s="59" t="str">
        <f t="shared" si="25"/>
        <v>岡本大樹</v>
      </c>
      <c r="H298" s="63" t="s">
        <v>774</v>
      </c>
      <c r="I298" s="63" t="s">
        <v>532</v>
      </c>
      <c r="J298" s="70">
        <v>1982</v>
      </c>
      <c r="K298" s="71">
        <f t="shared" si="26"/>
        <v>34</v>
      </c>
      <c r="L298" s="61" t="str">
        <f t="shared" si="24"/>
        <v>OK</v>
      </c>
      <c r="M298" s="59" t="s">
        <v>1003</v>
      </c>
    </row>
    <row r="299" spans="1:13" ht="13.5">
      <c r="A299" s="60" t="s">
        <v>1322</v>
      </c>
      <c r="B299" s="65" t="s">
        <v>1323</v>
      </c>
      <c r="C299" s="65" t="s">
        <v>1324</v>
      </c>
      <c r="D299" s="60" t="s">
        <v>773</v>
      </c>
      <c r="F299" s="59" t="str">
        <f t="shared" si="27"/>
        <v>K35</v>
      </c>
      <c r="G299" s="59" t="str">
        <f t="shared" si="25"/>
        <v>池尻陽香</v>
      </c>
      <c r="H299" s="63" t="s">
        <v>774</v>
      </c>
      <c r="I299" s="204" t="s">
        <v>519</v>
      </c>
      <c r="J299" s="70">
        <v>1994</v>
      </c>
      <c r="K299" s="71">
        <f t="shared" si="26"/>
        <v>22</v>
      </c>
      <c r="L299" s="61" t="str">
        <f t="shared" si="24"/>
        <v>OK</v>
      </c>
      <c r="M299" s="59" t="s">
        <v>539</v>
      </c>
    </row>
    <row r="300" spans="1:13" ht="13.5">
      <c r="A300" s="60" t="s">
        <v>1325</v>
      </c>
      <c r="B300" s="65" t="s">
        <v>1323</v>
      </c>
      <c r="C300" s="65" t="s">
        <v>1326</v>
      </c>
      <c r="D300" s="60" t="s">
        <v>773</v>
      </c>
      <c r="F300" s="59" t="str">
        <f t="shared" si="27"/>
        <v>K36</v>
      </c>
      <c r="G300" s="59" t="str">
        <f t="shared" si="25"/>
        <v>池尻姫欧</v>
      </c>
      <c r="H300" s="63" t="s">
        <v>774</v>
      </c>
      <c r="I300" s="204" t="s">
        <v>519</v>
      </c>
      <c r="J300" s="70">
        <v>1990</v>
      </c>
      <c r="K300" s="71">
        <f t="shared" si="26"/>
        <v>26</v>
      </c>
      <c r="L300" s="61" t="str">
        <f t="shared" si="24"/>
        <v>OK</v>
      </c>
      <c r="M300" s="59" t="s">
        <v>539</v>
      </c>
    </row>
    <row r="301" spans="1:13" ht="13.5">
      <c r="A301" s="60" t="s">
        <v>1327</v>
      </c>
      <c r="B301" s="59" t="s">
        <v>1328</v>
      </c>
      <c r="C301" s="59" t="s">
        <v>116</v>
      </c>
      <c r="D301" s="60" t="s">
        <v>773</v>
      </c>
      <c r="F301" s="59" t="str">
        <f t="shared" si="27"/>
        <v>K37</v>
      </c>
      <c r="G301" s="59" t="str">
        <f t="shared" si="25"/>
        <v>南 直貴</v>
      </c>
      <c r="H301" s="63" t="s">
        <v>774</v>
      </c>
      <c r="I301" s="63" t="s">
        <v>532</v>
      </c>
      <c r="J301" s="70">
        <v>1992</v>
      </c>
      <c r="K301" s="71">
        <f t="shared" si="26"/>
        <v>24</v>
      </c>
      <c r="L301" s="61" t="str">
        <f t="shared" si="24"/>
        <v>OK</v>
      </c>
      <c r="M301" s="59" t="s">
        <v>1003</v>
      </c>
    </row>
    <row r="302" spans="1:13" ht="13.5">
      <c r="A302" s="60" t="s">
        <v>117</v>
      </c>
      <c r="B302" s="59" t="s">
        <v>960</v>
      </c>
      <c r="C302" s="59" t="s">
        <v>118</v>
      </c>
      <c r="D302" s="60" t="s">
        <v>773</v>
      </c>
      <c r="F302" s="59" t="str">
        <f t="shared" si="27"/>
        <v>K38</v>
      </c>
      <c r="G302" s="59" t="str">
        <f t="shared" si="25"/>
        <v>木村　誠</v>
      </c>
      <c r="H302" s="63" t="s">
        <v>774</v>
      </c>
      <c r="I302" s="63" t="s">
        <v>532</v>
      </c>
      <c r="J302" s="70">
        <v>1968</v>
      </c>
      <c r="K302" s="70">
        <f t="shared" si="26"/>
        <v>48</v>
      </c>
      <c r="L302" s="61" t="str">
        <f t="shared" si="24"/>
        <v>OK</v>
      </c>
      <c r="M302" s="59" t="s">
        <v>1117</v>
      </c>
    </row>
    <row r="303" spans="1:13" ht="13.5">
      <c r="A303" s="60" t="s">
        <v>119</v>
      </c>
      <c r="B303" s="65" t="s">
        <v>960</v>
      </c>
      <c r="C303" s="65" t="s">
        <v>53</v>
      </c>
      <c r="D303" s="60" t="s">
        <v>773</v>
      </c>
      <c r="F303" s="59" t="str">
        <f t="shared" si="27"/>
        <v>K39</v>
      </c>
      <c r="G303" s="59" t="str">
        <f t="shared" si="25"/>
        <v>木村容子</v>
      </c>
      <c r="H303" s="63" t="s">
        <v>774</v>
      </c>
      <c r="I303" s="204" t="s">
        <v>519</v>
      </c>
      <c r="J303" s="70">
        <v>1967</v>
      </c>
      <c r="K303" s="70">
        <f t="shared" si="26"/>
        <v>49</v>
      </c>
      <c r="L303" s="61" t="str">
        <f t="shared" si="24"/>
        <v>OK</v>
      </c>
      <c r="M303" s="59" t="s">
        <v>1117</v>
      </c>
    </row>
    <row r="304" spans="1:13" ht="13.5">
      <c r="A304" s="60" t="s">
        <v>120</v>
      </c>
      <c r="B304" s="65" t="s">
        <v>935</v>
      </c>
      <c r="C304" s="65" t="s">
        <v>936</v>
      </c>
      <c r="D304" s="60" t="s">
        <v>773</v>
      </c>
      <c r="F304" s="59" t="str">
        <f t="shared" si="27"/>
        <v>K40</v>
      </c>
      <c r="G304" s="59" t="str">
        <f t="shared" si="25"/>
        <v>田中有紀</v>
      </c>
      <c r="H304" s="63" t="s">
        <v>774</v>
      </c>
      <c r="I304" s="204" t="s">
        <v>519</v>
      </c>
      <c r="J304" s="70">
        <v>1968</v>
      </c>
      <c r="K304" s="70">
        <f t="shared" si="26"/>
        <v>48</v>
      </c>
      <c r="L304" s="61" t="str">
        <f t="shared" si="24"/>
        <v>OK</v>
      </c>
      <c r="M304" s="59" t="s">
        <v>121</v>
      </c>
    </row>
    <row r="305" spans="1:13" ht="13.5">
      <c r="A305" s="60" t="s">
        <v>122</v>
      </c>
      <c r="B305" s="65" t="s">
        <v>54</v>
      </c>
      <c r="C305" s="65" t="s">
        <v>55</v>
      </c>
      <c r="D305" s="60" t="s">
        <v>773</v>
      </c>
      <c r="F305" s="59" t="str">
        <f t="shared" si="27"/>
        <v>K41</v>
      </c>
      <c r="G305" s="59" t="str">
        <f t="shared" si="25"/>
        <v>出縄久子</v>
      </c>
      <c r="H305" s="63" t="s">
        <v>774</v>
      </c>
      <c r="I305" s="204" t="s">
        <v>519</v>
      </c>
      <c r="J305" s="70">
        <v>1966</v>
      </c>
      <c r="K305" s="70">
        <f t="shared" si="26"/>
        <v>50</v>
      </c>
      <c r="L305" s="61" t="str">
        <f t="shared" si="24"/>
        <v>OK</v>
      </c>
      <c r="M305" s="59" t="s">
        <v>513</v>
      </c>
    </row>
    <row r="306" spans="1:13" ht="13.5">
      <c r="A306" s="60" t="s">
        <v>56</v>
      </c>
      <c r="B306" s="59" t="s">
        <v>57</v>
      </c>
      <c r="C306" s="59" t="s">
        <v>58</v>
      </c>
      <c r="D306" s="60" t="s">
        <v>773</v>
      </c>
      <c r="F306" s="59" t="str">
        <f t="shared" si="27"/>
        <v>K42</v>
      </c>
      <c r="G306" s="59" t="str">
        <f t="shared" si="25"/>
        <v>稲岡和紀</v>
      </c>
      <c r="H306" s="63" t="s">
        <v>774</v>
      </c>
      <c r="I306" s="63" t="s">
        <v>532</v>
      </c>
      <c r="J306" s="70">
        <v>1978</v>
      </c>
      <c r="K306" s="70">
        <f t="shared" si="26"/>
        <v>38</v>
      </c>
      <c r="L306" s="61" t="str">
        <f t="shared" si="24"/>
        <v>OK</v>
      </c>
      <c r="M306" s="65" t="s">
        <v>1031</v>
      </c>
    </row>
    <row r="307" spans="6:12" ht="13.5">
      <c r="F307" s="61"/>
      <c r="H307" s="63"/>
      <c r="I307" s="63"/>
      <c r="L307" s="61">
        <f t="shared" si="24"/>
      </c>
    </row>
    <row r="308" spans="6:12" ht="13.5">
      <c r="F308" s="61"/>
      <c r="H308" s="63"/>
      <c r="I308" s="63"/>
      <c r="L308" s="61">
        <f t="shared" si="24"/>
      </c>
    </row>
    <row r="309" spans="6:12" ht="13.5">
      <c r="F309" s="61"/>
      <c r="H309" s="63"/>
      <c r="I309" s="63"/>
      <c r="L309" s="61">
        <f t="shared" si="24"/>
      </c>
    </row>
    <row r="310" spans="6:12" ht="13.5">
      <c r="F310" s="61"/>
      <c r="H310" s="63"/>
      <c r="I310" s="63"/>
      <c r="L310" s="61">
        <f t="shared" si="24"/>
      </c>
    </row>
    <row r="311" spans="6:12" ht="13.5">
      <c r="F311" s="61"/>
      <c r="H311" s="63"/>
      <c r="I311" s="63"/>
      <c r="L311" s="61">
        <f t="shared" si="24"/>
      </c>
    </row>
    <row r="312" spans="6:12" ht="13.5">
      <c r="F312" s="61"/>
      <c r="H312" s="63"/>
      <c r="I312" s="63"/>
      <c r="L312" s="61">
        <f t="shared" si="24"/>
      </c>
    </row>
    <row r="313" spans="2:13" ht="13.5">
      <c r="B313" s="709" t="s">
        <v>123</v>
      </c>
      <c r="C313" s="709"/>
      <c r="D313" s="709"/>
      <c r="E313" s="168"/>
      <c r="F313" s="168"/>
      <c r="G313" s="168"/>
      <c r="H313" s="168"/>
      <c r="I313" s="168"/>
      <c r="J313" s="168"/>
      <c r="K313" s="168"/>
      <c r="L313" s="61">
        <f t="shared" si="24"/>
      </c>
      <c r="M313" s="168"/>
    </row>
    <row r="314" spans="2:12" s="168" customFormat="1" ht="13.5">
      <c r="B314" s="709"/>
      <c r="C314" s="709"/>
      <c r="D314" s="709"/>
      <c r="L314" s="61">
        <f t="shared" si="24"/>
      </c>
    </row>
    <row r="315" spans="2:13" s="168" customFormat="1" ht="13.5">
      <c r="B315" s="710" t="s">
        <v>1254</v>
      </c>
      <c r="C315" s="710"/>
      <c r="D315" s="59"/>
      <c r="E315" s="59"/>
      <c r="F315" s="61"/>
      <c r="G315" s="59"/>
      <c r="H315" s="63"/>
      <c r="I315" s="63"/>
      <c r="J315" s="70"/>
      <c r="K315" s="70"/>
      <c r="L315" s="61">
        <f t="shared" si="24"/>
      </c>
      <c r="M315" s="59"/>
    </row>
    <row r="316" spans="2:12" ht="13.5">
      <c r="B316" s="710"/>
      <c r="C316" s="710"/>
      <c r="F316" s="61"/>
      <c r="G316" s="59" t="s">
        <v>124</v>
      </c>
      <c r="H316" s="59" t="s">
        <v>125</v>
      </c>
      <c r="I316" s="63"/>
      <c r="L316" s="61"/>
    </row>
    <row r="317" spans="6:12" ht="13.5">
      <c r="F317" s="61"/>
      <c r="G317" s="98">
        <f>COUNTIF($M$319:$M$368,"東近江市")</f>
        <v>17</v>
      </c>
      <c r="H317" s="99">
        <f>(G317/RIGHT(A368,2))</f>
        <v>0.34</v>
      </c>
      <c r="I317" s="63"/>
      <c r="L317" s="61"/>
    </row>
    <row r="318" spans="2:12" ht="13.5">
      <c r="B318" s="62" t="s">
        <v>827</v>
      </c>
      <c r="C318" s="62"/>
      <c r="F318" s="61" t="str">
        <f>A319</f>
        <v>M01</v>
      </c>
      <c r="G318" s="59" t="str">
        <f>B318&amp;C318</f>
        <v>村田八日市</v>
      </c>
      <c r="I318" s="63"/>
      <c r="K318" s="71"/>
      <c r="L318" s="61"/>
    </row>
    <row r="319" spans="1:13" s="75" customFormat="1" ht="13.5">
      <c r="A319" s="156" t="s">
        <v>126</v>
      </c>
      <c r="B319" s="157" t="s">
        <v>828</v>
      </c>
      <c r="C319" s="157" t="s">
        <v>829</v>
      </c>
      <c r="D319" s="62" t="s">
        <v>827</v>
      </c>
      <c r="E319" s="101"/>
      <c r="F319" s="156" t="s">
        <v>126</v>
      </c>
      <c r="G319" s="59" t="str">
        <f>B319&amp;C319</f>
        <v>安久智之</v>
      </c>
      <c r="H319" s="62" t="s">
        <v>827</v>
      </c>
      <c r="I319" s="101" t="s">
        <v>532</v>
      </c>
      <c r="J319" s="158">
        <v>1982</v>
      </c>
      <c r="K319" s="71">
        <f>IF(J319="","",(2016-J319))</f>
        <v>34</v>
      </c>
      <c r="L319" s="61" t="str">
        <f aca="true" t="shared" si="28" ref="L319:L348">IF(G319="","",IF(COUNTIF($G$3:$G$630,G319)&gt;1,"2重登録","OK"))</f>
        <v>OK</v>
      </c>
      <c r="M319" s="159" t="s">
        <v>1035</v>
      </c>
    </row>
    <row r="320" spans="1:13" s="75" customFormat="1" ht="13.5">
      <c r="A320" s="156" t="s">
        <v>503</v>
      </c>
      <c r="B320" s="157" t="s">
        <v>504</v>
      </c>
      <c r="C320" s="157" t="s">
        <v>505</v>
      </c>
      <c r="D320" s="62" t="s">
        <v>827</v>
      </c>
      <c r="E320" s="101"/>
      <c r="F320" s="156" t="s">
        <v>503</v>
      </c>
      <c r="G320" s="59" t="str">
        <f aca="true" t="shared" si="29" ref="G320:G368">B320&amp;C320</f>
        <v>稲泉　聡</v>
      </c>
      <c r="H320" s="62" t="s">
        <v>827</v>
      </c>
      <c r="I320" s="101" t="s">
        <v>532</v>
      </c>
      <c r="J320" s="158">
        <v>1967</v>
      </c>
      <c r="K320" s="71">
        <f aca="true" t="shared" si="30" ref="K320:K368">IF(J320="","",(2016-J320))</f>
        <v>49</v>
      </c>
      <c r="L320" s="61" t="str">
        <f t="shared" si="28"/>
        <v>OK</v>
      </c>
      <c r="M320" s="158" t="s">
        <v>506</v>
      </c>
    </row>
    <row r="321" spans="1:13" s="75" customFormat="1" ht="13.5">
      <c r="A321" s="156" t="s">
        <v>127</v>
      </c>
      <c r="B321" s="157" t="s">
        <v>830</v>
      </c>
      <c r="C321" s="157" t="s">
        <v>831</v>
      </c>
      <c r="D321" s="62" t="s">
        <v>827</v>
      </c>
      <c r="E321" s="101"/>
      <c r="F321" s="156" t="s">
        <v>127</v>
      </c>
      <c r="G321" s="59" t="str">
        <f t="shared" si="29"/>
        <v>岡川謙二</v>
      </c>
      <c r="H321" s="62" t="s">
        <v>827</v>
      </c>
      <c r="I321" s="101" t="s">
        <v>1118</v>
      </c>
      <c r="J321" s="158">
        <v>1967</v>
      </c>
      <c r="K321" s="71">
        <f t="shared" si="30"/>
        <v>49</v>
      </c>
      <c r="L321" s="61" t="str">
        <f t="shared" si="28"/>
        <v>OK</v>
      </c>
      <c r="M321" s="158" t="s">
        <v>506</v>
      </c>
    </row>
    <row r="322" spans="1:13" s="75" customFormat="1" ht="13.5">
      <c r="A322" s="156" t="s">
        <v>128</v>
      </c>
      <c r="B322" s="157" t="s">
        <v>656</v>
      </c>
      <c r="C322" s="157" t="s">
        <v>839</v>
      </c>
      <c r="D322" s="62" t="s">
        <v>827</v>
      </c>
      <c r="E322" s="101"/>
      <c r="F322" s="156" t="s">
        <v>128</v>
      </c>
      <c r="G322" s="59" t="str">
        <f t="shared" si="29"/>
        <v>児玉雅弘</v>
      </c>
      <c r="H322" s="62" t="s">
        <v>827</v>
      </c>
      <c r="I322" s="101" t="s">
        <v>1118</v>
      </c>
      <c r="J322" s="158">
        <v>1965</v>
      </c>
      <c r="K322" s="71">
        <f t="shared" si="30"/>
        <v>51</v>
      </c>
      <c r="L322" s="61" t="str">
        <f t="shared" si="28"/>
        <v>OK</v>
      </c>
      <c r="M322" s="158" t="s">
        <v>507</v>
      </c>
    </row>
    <row r="323" spans="1:13" s="75" customFormat="1" ht="13.5">
      <c r="A323" s="156" t="s">
        <v>832</v>
      </c>
      <c r="B323" s="160" t="s">
        <v>357</v>
      </c>
      <c r="C323" s="160" t="s">
        <v>358</v>
      </c>
      <c r="D323" s="183" t="s">
        <v>827</v>
      </c>
      <c r="E323" s="184"/>
      <c r="F323" s="170" t="s">
        <v>832</v>
      </c>
      <c r="G323" s="178" t="str">
        <f t="shared" si="29"/>
        <v>名田育子</v>
      </c>
      <c r="H323" s="183" t="s">
        <v>827</v>
      </c>
      <c r="I323" s="232" t="s">
        <v>59</v>
      </c>
      <c r="J323" s="185">
        <v>1953</v>
      </c>
      <c r="K323" s="71">
        <f t="shared" si="30"/>
        <v>63</v>
      </c>
      <c r="L323" s="186" t="str">
        <f t="shared" si="28"/>
        <v>OK</v>
      </c>
      <c r="M323" s="159" t="s">
        <v>1035</v>
      </c>
    </row>
    <row r="324" spans="1:13" s="75" customFormat="1" ht="13.5">
      <c r="A324" s="156" t="s">
        <v>833</v>
      </c>
      <c r="B324" s="157" t="s">
        <v>129</v>
      </c>
      <c r="C324" s="157" t="s">
        <v>130</v>
      </c>
      <c r="D324" s="62" t="s">
        <v>827</v>
      </c>
      <c r="E324" s="101"/>
      <c r="F324" s="156" t="s">
        <v>833</v>
      </c>
      <c r="G324" s="59" t="str">
        <f t="shared" si="29"/>
        <v>徳永 剛</v>
      </c>
      <c r="H324" s="62" t="s">
        <v>827</v>
      </c>
      <c r="I324" s="101" t="s">
        <v>1032</v>
      </c>
      <c r="J324" s="158">
        <v>1966</v>
      </c>
      <c r="K324" s="71">
        <f t="shared" si="30"/>
        <v>50</v>
      </c>
      <c r="L324" s="61" t="str">
        <f t="shared" si="28"/>
        <v>OK</v>
      </c>
      <c r="M324" s="170" t="s">
        <v>1034</v>
      </c>
    </row>
    <row r="325" spans="1:13" s="75" customFormat="1" ht="13.5">
      <c r="A325" s="156" t="s">
        <v>835</v>
      </c>
      <c r="B325" s="157" t="s">
        <v>843</v>
      </c>
      <c r="C325" s="157" t="s">
        <v>844</v>
      </c>
      <c r="D325" s="62" t="s">
        <v>827</v>
      </c>
      <c r="E325" s="101"/>
      <c r="F325" s="156" t="s">
        <v>835</v>
      </c>
      <c r="G325" s="59" t="str">
        <f t="shared" si="29"/>
        <v>杉山邦夫</v>
      </c>
      <c r="H325" s="62" t="s">
        <v>827</v>
      </c>
      <c r="I325" s="101" t="s">
        <v>1119</v>
      </c>
      <c r="J325" s="158">
        <v>1950</v>
      </c>
      <c r="K325" s="71">
        <f t="shared" si="30"/>
        <v>66</v>
      </c>
      <c r="L325" s="61" t="str">
        <f t="shared" si="28"/>
        <v>OK</v>
      </c>
      <c r="M325" s="158" t="s">
        <v>508</v>
      </c>
    </row>
    <row r="326" spans="1:13" s="75" customFormat="1" ht="13.5">
      <c r="A326" s="156" t="s">
        <v>836</v>
      </c>
      <c r="B326" s="157" t="s">
        <v>846</v>
      </c>
      <c r="C326" s="157" t="s">
        <v>847</v>
      </c>
      <c r="D326" s="62" t="s">
        <v>827</v>
      </c>
      <c r="E326" s="101"/>
      <c r="F326" s="156" t="s">
        <v>836</v>
      </c>
      <c r="G326" s="59" t="str">
        <f t="shared" si="29"/>
        <v>杉本龍平</v>
      </c>
      <c r="H326" s="62" t="s">
        <v>827</v>
      </c>
      <c r="I326" s="101" t="s">
        <v>532</v>
      </c>
      <c r="J326" s="158">
        <v>1976</v>
      </c>
      <c r="K326" s="71">
        <f t="shared" si="30"/>
        <v>40</v>
      </c>
      <c r="L326" s="61" t="str">
        <f t="shared" si="28"/>
        <v>OK</v>
      </c>
      <c r="M326" s="158" t="s">
        <v>538</v>
      </c>
    </row>
    <row r="327" spans="1:13" s="75" customFormat="1" ht="13.5">
      <c r="A327" s="156" t="s">
        <v>837</v>
      </c>
      <c r="B327" s="157" t="s">
        <v>849</v>
      </c>
      <c r="C327" s="157" t="s">
        <v>850</v>
      </c>
      <c r="D327" s="62" t="s">
        <v>827</v>
      </c>
      <c r="E327" s="101"/>
      <c r="F327" s="156" t="s">
        <v>837</v>
      </c>
      <c r="G327" s="59" t="str">
        <f t="shared" si="29"/>
        <v>西内友也</v>
      </c>
      <c r="H327" s="62" t="s">
        <v>827</v>
      </c>
      <c r="I327" s="101" t="s">
        <v>532</v>
      </c>
      <c r="J327" s="158">
        <v>1981</v>
      </c>
      <c r="K327" s="71">
        <f t="shared" si="30"/>
        <v>35</v>
      </c>
      <c r="L327" s="61" t="str">
        <f t="shared" si="28"/>
        <v>OK</v>
      </c>
      <c r="M327" s="158" t="s">
        <v>535</v>
      </c>
    </row>
    <row r="328" spans="1:13" s="75" customFormat="1" ht="13.5">
      <c r="A328" s="156" t="s">
        <v>838</v>
      </c>
      <c r="B328" s="157" t="s">
        <v>771</v>
      </c>
      <c r="C328" s="157" t="s">
        <v>853</v>
      </c>
      <c r="D328" s="62" t="s">
        <v>827</v>
      </c>
      <c r="E328" s="101"/>
      <c r="F328" s="156" t="s">
        <v>838</v>
      </c>
      <c r="G328" s="59" t="str">
        <f t="shared" si="29"/>
        <v>川上英二</v>
      </c>
      <c r="H328" s="62" t="s">
        <v>827</v>
      </c>
      <c r="I328" s="101" t="s">
        <v>532</v>
      </c>
      <c r="J328" s="158">
        <v>1963</v>
      </c>
      <c r="K328" s="71">
        <f t="shared" si="30"/>
        <v>53</v>
      </c>
      <c r="L328" s="61" t="str">
        <f t="shared" si="28"/>
        <v>OK</v>
      </c>
      <c r="M328" s="159" t="s">
        <v>1035</v>
      </c>
    </row>
    <row r="329" spans="1:13" s="75" customFormat="1" ht="13.5">
      <c r="A329" s="156" t="s">
        <v>840</v>
      </c>
      <c r="B329" s="157" t="s">
        <v>855</v>
      </c>
      <c r="C329" s="157" t="s">
        <v>856</v>
      </c>
      <c r="D329" s="62" t="s">
        <v>827</v>
      </c>
      <c r="E329" s="101"/>
      <c r="F329" s="156" t="s">
        <v>840</v>
      </c>
      <c r="G329" s="59" t="str">
        <f t="shared" si="29"/>
        <v>泉谷純也</v>
      </c>
      <c r="H329" s="62" t="s">
        <v>827</v>
      </c>
      <c r="I329" s="101" t="s">
        <v>1032</v>
      </c>
      <c r="J329" s="158">
        <v>1982</v>
      </c>
      <c r="K329" s="71">
        <f t="shared" si="30"/>
        <v>34</v>
      </c>
      <c r="L329" s="61" t="str">
        <f t="shared" si="28"/>
        <v>OK</v>
      </c>
      <c r="M329" s="159" t="s">
        <v>1035</v>
      </c>
    </row>
    <row r="330" spans="1:13" s="75" customFormat="1" ht="13.5">
      <c r="A330" s="156" t="s">
        <v>841</v>
      </c>
      <c r="B330" s="157" t="s">
        <v>814</v>
      </c>
      <c r="C330" s="157" t="s">
        <v>858</v>
      </c>
      <c r="D330" s="62" t="s">
        <v>827</v>
      </c>
      <c r="E330" s="101"/>
      <c r="F330" s="156" t="s">
        <v>841</v>
      </c>
      <c r="G330" s="59" t="str">
        <f t="shared" si="29"/>
        <v>浅田隆昭</v>
      </c>
      <c r="H330" s="62" t="s">
        <v>827</v>
      </c>
      <c r="I330" s="101" t="s">
        <v>1032</v>
      </c>
      <c r="J330" s="158">
        <v>1964</v>
      </c>
      <c r="K330" s="71">
        <f t="shared" si="30"/>
        <v>52</v>
      </c>
      <c r="L330" s="61" t="str">
        <f t="shared" si="28"/>
        <v>OK</v>
      </c>
      <c r="M330" s="158" t="s">
        <v>539</v>
      </c>
    </row>
    <row r="331" spans="1:13" s="75" customFormat="1" ht="13.5">
      <c r="A331" s="156" t="s">
        <v>842</v>
      </c>
      <c r="B331" s="157" t="s">
        <v>860</v>
      </c>
      <c r="C331" s="157" t="s">
        <v>861</v>
      </c>
      <c r="D331" s="62" t="s">
        <v>827</v>
      </c>
      <c r="E331" s="101"/>
      <c r="F331" s="156" t="s">
        <v>842</v>
      </c>
      <c r="G331" s="59" t="str">
        <f t="shared" si="29"/>
        <v>前田雅人</v>
      </c>
      <c r="H331" s="62" t="s">
        <v>827</v>
      </c>
      <c r="I331" s="101" t="s">
        <v>532</v>
      </c>
      <c r="J331" s="158">
        <v>1959</v>
      </c>
      <c r="K331" s="71">
        <f t="shared" si="30"/>
        <v>57</v>
      </c>
      <c r="L331" s="61" t="str">
        <f t="shared" si="28"/>
        <v>OK</v>
      </c>
      <c r="M331" s="158" t="s">
        <v>540</v>
      </c>
    </row>
    <row r="332" spans="1:13" s="75" customFormat="1" ht="13.5">
      <c r="A332" s="156" t="s">
        <v>845</v>
      </c>
      <c r="B332" s="161" t="s">
        <v>509</v>
      </c>
      <c r="C332" s="162" t="s">
        <v>510</v>
      </c>
      <c r="D332" s="62" t="s">
        <v>827</v>
      </c>
      <c r="E332" s="101"/>
      <c r="F332" s="156" t="s">
        <v>845</v>
      </c>
      <c r="G332" s="59" t="str">
        <f t="shared" si="29"/>
        <v>土田典人</v>
      </c>
      <c r="H332" s="62" t="s">
        <v>827</v>
      </c>
      <c r="I332" s="101" t="s">
        <v>60</v>
      </c>
      <c r="J332" s="158">
        <v>1964</v>
      </c>
      <c r="K332" s="71">
        <f t="shared" si="30"/>
        <v>52</v>
      </c>
      <c r="L332" s="61" t="str">
        <f t="shared" si="28"/>
        <v>OK</v>
      </c>
      <c r="M332" s="158" t="s">
        <v>538</v>
      </c>
    </row>
    <row r="333" spans="1:13" s="75" customFormat="1" ht="13.5">
      <c r="A333" s="156" t="s">
        <v>848</v>
      </c>
      <c r="B333" s="157" t="s">
        <v>433</v>
      </c>
      <c r="C333" s="157" t="s">
        <v>434</v>
      </c>
      <c r="D333" s="62" t="s">
        <v>827</v>
      </c>
      <c r="E333" s="101"/>
      <c r="F333" s="156" t="s">
        <v>848</v>
      </c>
      <c r="G333" s="59" t="str">
        <f t="shared" si="29"/>
        <v>二ツ井裕也</v>
      </c>
      <c r="H333" s="62" t="s">
        <v>827</v>
      </c>
      <c r="I333" s="101" t="s">
        <v>61</v>
      </c>
      <c r="J333" s="158">
        <v>1990</v>
      </c>
      <c r="K333" s="71">
        <f t="shared" si="30"/>
        <v>26</v>
      </c>
      <c r="L333" s="61" t="str">
        <f t="shared" si="28"/>
        <v>OK</v>
      </c>
      <c r="M333" s="159" t="s">
        <v>1035</v>
      </c>
    </row>
    <row r="334" spans="1:13" s="75" customFormat="1" ht="13.5">
      <c r="A334" s="156" t="s">
        <v>851</v>
      </c>
      <c r="B334" s="157" t="s">
        <v>435</v>
      </c>
      <c r="C334" s="157" t="s">
        <v>436</v>
      </c>
      <c r="D334" s="62" t="s">
        <v>827</v>
      </c>
      <c r="E334" s="101"/>
      <c r="F334" s="156" t="s">
        <v>851</v>
      </c>
      <c r="G334" s="59" t="str">
        <f t="shared" si="29"/>
        <v>森永洋介</v>
      </c>
      <c r="H334" s="62" t="s">
        <v>827</v>
      </c>
      <c r="I334" s="101" t="s">
        <v>1032</v>
      </c>
      <c r="J334" s="158">
        <v>1989</v>
      </c>
      <c r="K334" s="71">
        <f t="shared" si="30"/>
        <v>27</v>
      </c>
      <c r="L334" s="61" t="str">
        <f t="shared" si="28"/>
        <v>OK</v>
      </c>
      <c r="M334" s="156" t="s">
        <v>537</v>
      </c>
    </row>
    <row r="335" spans="1:13" s="75" customFormat="1" ht="13.5">
      <c r="A335" s="156" t="s">
        <v>852</v>
      </c>
      <c r="B335" s="157" t="s">
        <v>868</v>
      </c>
      <c r="C335" s="157" t="s">
        <v>869</v>
      </c>
      <c r="D335" s="62" t="s">
        <v>827</v>
      </c>
      <c r="E335" s="101"/>
      <c r="F335" s="156" t="s">
        <v>852</v>
      </c>
      <c r="G335" s="59" t="str">
        <f t="shared" si="29"/>
        <v>冨田哲弥</v>
      </c>
      <c r="H335" s="62" t="s">
        <v>827</v>
      </c>
      <c r="I335" s="101" t="s">
        <v>532</v>
      </c>
      <c r="J335" s="158">
        <v>1966</v>
      </c>
      <c r="K335" s="71">
        <f t="shared" si="30"/>
        <v>50</v>
      </c>
      <c r="L335" s="61" t="str">
        <f t="shared" si="28"/>
        <v>OK</v>
      </c>
      <c r="M335" s="158" t="s">
        <v>1034</v>
      </c>
    </row>
    <row r="336" spans="1:13" s="75" customFormat="1" ht="13.5">
      <c r="A336" s="156" t="s">
        <v>854</v>
      </c>
      <c r="B336" s="157" t="s">
        <v>726</v>
      </c>
      <c r="C336" s="157" t="s">
        <v>871</v>
      </c>
      <c r="D336" s="62" t="s">
        <v>827</v>
      </c>
      <c r="E336" s="101"/>
      <c r="F336" s="156" t="s">
        <v>854</v>
      </c>
      <c r="G336" s="59" t="str">
        <f t="shared" si="29"/>
        <v>並河康訓</v>
      </c>
      <c r="H336" s="62" t="s">
        <v>827</v>
      </c>
      <c r="I336" s="101" t="s">
        <v>1119</v>
      </c>
      <c r="J336" s="158">
        <v>1959</v>
      </c>
      <c r="K336" s="71">
        <f t="shared" si="30"/>
        <v>57</v>
      </c>
      <c r="L336" s="61" t="str">
        <f t="shared" si="28"/>
        <v>OK</v>
      </c>
      <c r="M336" s="158" t="s">
        <v>506</v>
      </c>
    </row>
    <row r="337" spans="1:13" s="75" customFormat="1" ht="13.5">
      <c r="A337" s="156" t="s">
        <v>857</v>
      </c>
      <c r="B337" s="157" t="s">
        <v>873</v>
      </c>
      <c r="C337" s="157" t="s">
        <v>874</v>
      </c>
      <c r="D337" s="62" t="s">
        <v>827</v>
      </c>
      <c r="E337" s="101"/>
      <c r="F337" s="156" t="s">
        <v>857</v>
      </c>
      <c r="G337" s="59" t="str">
        <f t="shared" si="29"/>
        <v>名田一茂</v>
      </c>
      <c r="H337" s="62" t="s">
        <v>827</v>
      </c>
      <c r="I337" s="101" t="s">
        <v>1118</v>
      </c>
      <c r="J337" s="158">
        <v>1953</v>
      </c>
      <c r="K337" s="71">
        <f t="shared" si="30"/>
        <v>63</v>
      </c>
      <c r="L337" s="61" t="str">
        <f t="shared" si="28"/>
        <v>OK</v>
      </c>
      <c r="M337" s="165" t="s">
        <v>1035</v>
      </c>
    </row>
    <row r="338" spans="1:13" s="75" customFormat="1" ht="13.5">
      <c r="A338" s="156" t="s">
        <v>859</v>
      </c>
      <c r="B338" s="157" t="s">
        <v>511</v>
      </c>
      <c r="C338" s="157" t="s">
        <v>131</v>
      </c>
      <c r="D338" s="62" t="s">
        <v>827</v>
      </c>
      <c r="E338" s="101"/>
      <c r="F338" s="156" t="s">
        <v>859</v>
      </c>
      <c r="G338" s="59" t="str">
        <f t="shared" si="29"/>
        <v>辰巳悟朗</v>
      </c>
      <c r="H338" s="62" t="s">
        <v>827</v>
      </c>
      <c r="I338" s="101" t="s">
        <v>1032</v>
      </c>
      <c r="J338" s="158">
        <v>1974</v>
      </c>
      <c r="K338" s="71">
        <f t="shared" si="30"/>
        <v>42</v>
      </c>
      <c r="L338" s="61" t="str">
        <f t="shared" si="28"/>
        <v>OK</v>
      </c>
      <c r="M338" s="158" t="s">
        <v>506</v>
      </c>
    </row>
    <row r="339" spans="1:13" s="75" customFormat="1" ht="13.5">
      <c r="A339" s="156" t="s">
        <v>862</v>
      </c>
      <c r="B339" s="164" t="s">
        <v>834</v>
      </c>
      <c r="C339" s="164" t="s">
        <v>880</v>
      </c>
      <c r="D339" s="62" t="s">
        <v>827</v>
      </c>
      <c r="E339" s="101"/>
      <c r="F339" s="156" t="s">
        <v>862</v>
      </c>
      <c r="G339" s="178" t="str">
        <f t="shared" si="29"/>
        <v>河野晶子</v>
      </c>
      <c r="H339" s="62" t="s">
        <v>827</v>
      </c>
      <c r="I339" s="204" t="s">
        <v>1120</v>
      </c>
      <c r="J339" s="158">
        <v>1970</v>
      </c>
      <c r="K339" s="71">
        <f t="shared" si="30"/>
        <v>46</v>
      </c>
      <c r="L339" s="61" t="str">
        <f t="shared" si="28"/>
        <v>OK</v>
      </c>
      <c r="M339" s="158" t="s">
        <v>506</v>
      </c>
    </row>
    <row r="340" spans="1:13" s="75" customFormat="1" ht="13.5">
      <c r="A340" s="156" t="s">
        <v>865</v>
      </c>
      <c r="B340" s="164" t="s">
        <v>883</v>
      </c>
      <c r="C340" s="164" t="s">
        <v>884</v>
      </c>
      <c r="D340" s="62" t="s">
        <v>827</v>
      </c>
      <c r="E340" s="101"/>
      <c r="F340" s="156" t="s">
        <v>865</v>
      </c>
      <c r="G340" s="178" t="str">
        <f t="shared" si="29"/>
        <v>森田恵美</v>
      </c>
      <c r="H340" s="62" t="s">
        <v>827</v>
      </c>
      <c r="I340" s="204" t="s">
        <v>1120</v>
      </c>
      <c r="J340" s="158">
        <v>1971</v>
      </c>
      <c r="K340" s="71">
        <f t="shared" si="30"/>
        <v>45</v>
      </c>
      <c r="L340" s="61" t="str">
        <f t="shared" si="28"/>
        <v>OK</v>
      </c>
      <c r="M340" s="159" t="s">
        <v>1035</v>
      </c>
    </row>
    <row r="341" spans="1:13" s="75" customFormat="1" ht="13.5">
      <c r="A341" s="156" t="s">
        <v>866</v>
      </c>
      <c r="B341" s="164" t="s">
        <v>742</v>
      </c>
      <c r="C341" s="164" t="s">
        <v>887</v>
      </c>
      <c r="D341" s="62" t="s">
        <v>827</v>
      </c>
      <c r="E341" s="101"/>
      <c r="F341" s="156" t="s">
        <v>866</v>
      </c>
      <c r="G341" s="178" t="str">
        <f t="shared" si="29"/>
        <v>西澤友紀</v>
      </c>
      <c r="H341" s="62" t="s">
        <v>827</v>
      </c>
      <c r="I341" s="204" t="s">
        <v>512</v>
      </c>
      <c r="J341" s="158">
        <v>1975</v>
      </c>
      <c r="K341" s="71">
        <f t="shared" si="30"/>
        <v>41</v>
      </c>
      <c r="L341" s="61" t="str">
        <f t="shared" si="28"/>
        <v>OK</v>
      </c>
      <c r="M341" s="159" t="s">
        <v>1035</v>
      </c>
    </row>
    <row r="342" spans="1:13" s="75" customFormat="1" ht="13.5">
      <c r="A342" s="156" t="s">
        <v>867</v>
      </c>
      <c r="B342" s="164" t="s">
        <v>743</v>
      </c>
      <c r="C342" s="164" t="s">
        <v>613</v>
      </c>
      <c r="D342" s="62" t="s">
        <v>827</v>
      </c>
      <c r="E342" s="101"/>
      <c r="F342" s="156" t="s">
        <v>867</v>
      </c>
      <c r="G342" s="178" t="str">
        <f t="shared" si="29"/>
        <v>速水直美</v>
      </c>
      <c r="H342" s="62" t="s">
        <v>827</v>
      </c>
      <c r="I342" s="204" t="s">
        <v>512</v>
      </c>
      <c r="J342" s="158">
        <v>1967</v>
      </c>
      <c r="K342" s="71">
        <f t="shared" si="30"/>
        <v>49</v>
      </c>
      <c r="L342" s="61" t="str">
        <f t="shared" si="28"/>
        <v>OK</v>
      </c>
      <c r="M342" s="159" t="s">
        <v>1035</v>
      </c>
    </row>
    <row r="343" spans="1:13" s="75" customFormat="1" ht="13.5">
      <c r="A343" s="156" t="s">
        <v>870</v>
      </c>
      <c r="B343" s="164" t="s">
        <v>889</v>
      </c>
      <c r="C343" s="164" t="s">
        <v>890</v>
      </c>
      <c r="D343" s="62" t="s">
        <v>827</v>
      </c>
      <c r="E343" s="101"/>
      <c r="F343" s="156" t="s">
        <v>870</v>
      </c>
      <c r="G343" s="178" t="str">
        <f t="shared" si="29"/>
        <v>多田麻実</v>
      </c>
      <c r="H343" s="62" t="s">
        <v>827</v>
      </c>
      <c r="I343" s="204" t="s">
        <v>512</v>
      </c>
      <c r="J343" s="158">
        <v>1980</v>
      </c>
      <c r="K343" s="71">
        <f t="shared" si="30"/>
        <v>36</v>
      </c>
      <c r="L343" s="61" t="str">
        <f t="shared" si="28"/>
        <v>OK</v>
      </c>
      <c r="M343" s="158" t="s">
        <v>513</v>
      </c>
    </row>
    <row r="344" spans="1:13" s="75" customFormat="1" ht="13.5">
      <c r="A344" s="156" t="s">
        <v>872</v>
      </c>
      <c r="B344" s="164" t="s">
        <v>579</v>
      </c>
      <c r="C344" s="164" t="s">
        <v>891</v>
      </c>
      <c r="D344" s="62" t="s">
        <v>827</v>
      </c>
      <c r="E344" s="101"/>
      <c r="F344" s="156" t="s">
        <v>872</v>
      </c>
      <c r="G344" s="178" t="str">
        <f t="shared" si="29"/>
        <v>中村純子</v>
      </c>
      <c r="H344" s="62" t="s">
        <v>827</v>
      </c>
      <c r="I344" s="204" t="s">
        <v>514</v>
      </c>
      <c r="J344" s="158">
        <v>1982</v>
      </c>
      <c r="K344" s="71">
        <f t="shared" si="30"/>
        <v>34</v>
      </c>
      <c r="L344" s="61" t="str">
        <f t="shared" si="28"/>
        <v>OK</v>
      </c>
      <c r="M344" s="158" t="s">
        <v>513</v>
      </c>
    </row>
    <row r="345" spans="1:13" s="75" customFormat="1" ht="13.5">
      <c r="A345" s="156" t="s">
        <v>875</v>
      </c>
      <c r="B345" s="164" t="s">
        <v>892</v>
      </c>
      <c r="C345" s="164" t="s">
        <v>893</v>
      </c>
      <c r="D345" s="62" t="s">
        <v>827</v>
      </c>
      <c r="E345" s="101"/>
      <c r="F345" s="156" t="s">
        <v>875</v>
      </c>
      <c r="G345" s="178" t="str">
        <f t="shared" si="29"/>
        <v>堀田明子</v>
      </c>
      <c r="H345" s="62" t="s">
        <v>827</v>
      </c>
      <c r="I345" s="204" t="s">
        <v>514</v>
      </c>
      <c r="J345" s="158">
        <v>1970</v>
      </c>
      <c r="K345" s="71">
        <f t="shared" si="30"/>
        <v>46</v>
      </c>
      <c r="L345" s="61" t="str">
        <f t="shared" si="28"/>
        <v>OK</v>
      </c>
      <c r="M345" s="165" t="s">
        <v>1035</v>
      </c>
    </row>
    <row r="346" spans="1:13" s="168" customFormat="1" ht="13.5">
      <c r="A346" s="156" t="s">
        <v>876</v>
      </c>
      <c r="B346" s="166" t="s">
        <v>515</v>
      </c>
      <c r="C346" s="166" t="s">
        <v>516</v>
      </c>
      <c r="D346" s="62" t="s">
        <v>827</v>
      </c>
      <c r="E346" s="167"/>
      <c r="F346" s="156" t="s">
        <v>876</v>
      </c>
      <c r="G346" s="178" t="str">
        <f t="shared" si="29"/>
        <v>岡川恭子</v>
      </c>
      <c r="H346" s="62" t="s">
        <v>827</v>
      </c>
      <c r="I346" s="204" t="s">
        <v>1010</v>
      </c>
      <c r="J346" s="158">
        <v>1969</v>
      </c>
      <c r="K346" s="71">
        <f t="shared" si="30"/>
        <v>47</v>
      </c>
      <c r="L346" s="61" t="str">
        <f t="shared" si="28"/>
        <v>OK</v>
      </c>
      <c r="M346" s="158" t="s">
        <v>506</v>
      </c>
    </row>
    <row r="347" spans="1:13" s="75" customFormat="1" ht="13.5">
      <c r="A347" s="156" t="s">
        <v>877</v>
      </c>
      <c r="B347" s="169" t="s">
        <v>517</v>
      </c>
      <c r="C347" s="169" t="s">
        <v>518</v>
      </c>
      <c r="D347" s="62" t="s">
        <v>827</v>
      </c>
      <c r="E347" s="101"/>
      <c r="F347" s="156" t="s">
        <v>877</v>
      </c>
      <c r="G347" s="178" t="str">
        <f t="shared" si="29"/>
        <v>富田さおり</v>
      </c>
      <c r="H347" s="62" t="s">
        <v>827</v>
      </c>
      <c r="I347" s="204" t="s">
        <v>1120</v>
      </c>
      <c r="J347" s="158">
        <v>1973</v>
      </c>
      <c r="K347" s="71">
        <f t="shared" si="30"/>
        <v>43</v>
      </c>
      <c r="L347" s="61" t="str">
        <f t="shared" si="28"/>
        <v>OK</v>
      </c>
      <c r="M347" s="158" t="s">
        <v>1034</v>
      </c>
    </row>
    <row r="348" spans="1:13" s="75" customFormat="1" ht="13.5">
      <c r="A348" s="156" t="s">
        <v>878</v>
      </c>
      <c r="B348" s="164" t="s">
        <v>863</v>
      </c>
      <c r="C348" s="164" t="s">
        <v>864</v>
      </c>
      <c r="D348" s="62" t="s">
        <v>827</v>
      </c>
      <c r="E348" s="101"/>
      <c r="F348" s="156" t="s">
        <v>878</v>
      </c>
      <c r="G348" s="178" t="str">
        <f t="shared" si="29"/>
        <v>大脇和世</v>
      </c>
      <c r="H348" s="62" t="s">
        <v>827</v>
      </c>
      <c r="I348" s="204" t="s">
        <v>1121</v>
      </c>
      <c r="J348" s="158">
        <v>1970</v>
      </c>
      <c r="K348" s="71">
        <f t="shared" si="30"/>
        <v>46</v>
      </c>
      <c r="L348" s="61" t="str">
        <f t="shared" si="28"/>
        <v>OK</v>
      </c>
      <c r="M348" s="158" t="s">
        <v>520</v>
      </c>
    </row>
    <row r="349" spans="1:13" ht="13.5">
      <c r="A349" s="156" t="s">
        <v>879</v>
      </c>
      <c r="B349" s="171" t="s">
        <v>1055</v>
      </c>
      <c r="C349" s="171" t="s">
        <v>1056</v>
      </c>
      <c r="D349" s="62" t="s">
        <v>827</v>
      </c>
      <c r="F349" s="156" t="s">
        <v>879</v>
      </c>
      <c r="G349" s="178" t="str">
        <f t="shared" si="29"/>
        <v>後藤圭介</v>
      </c>
      <c r="H349" s="62" t="s">
        <v>827</v>
      </c>
      <c r="I349" s="172" t="s">
        <v>532</v>
      </c>
      <c r="J349" s="170">
        <v>1974</v>
      </c>
      <c r="K349" s="71">
        <f t="shared" si="30"/>
        <v>42</v>
      </c>
      <c r="L349" s="61" t="str">
        <f aca="true" t="shared" si="31" ref="L349:L356">IF(B349="","",IF(COUNTIF($G$3:$G$630,B349)&gt;1,"2重登録","OK"))</f>
        <v>OK</v>
      </c>
      <c r="M349" s="170" t="s">
        <v>539</v>
      </c>
    </row>
    <row r="350" spans="1:13" ht="13.5">
      <c r="A350" s="156" t="s">
        <v>881</v>
      </c>
      <c r="B350" s="171" t="s">
        <v>522</v>
      </c>
      <c r="C350" s="171" t="s">
        <v>1058</v>
      </c>
      <c r="D350" s="62" t="s">
        <v>827</v>
      </c>
      <c r="F350" s="156" t="s">
        <v>881</v>
      </c>
      <c r="G350" s="178" t="str">
        <f t="shared" si="29"/>
        <v>長谷川晃平</v>
      </c>
      <c r="H350" s="62" t="s">
        <v>827</v>
      </c>
      <c r="I350" s="172" t="s">
        <v>532</v>
      </c>
      <c r="J350" s="170">
        <v>1968</v>
      </c>
      <c r="K350" s="71">
        <f t="shared" si="30"/>
        <v>48</v>
      </c>
      <c r="L350" s="61" t="str">
        <f t="shared" si="31"/>
        <v>OK</v>
      </c>
      <c r="M350" s="170" t="s">
        <v>540</v>
      </c>
    </row>
    <row r="351" spans="1:13" ht="13.5">
      <c r="A351" s="156" t="s">
        <v>882</v>
      </c>
      <c r="B351" s="171" t="s">
        <v>1060</v>
      </c>
      <c r="C351" s="171" t="s">
        <v>1061</v>
      </c>
      <c r="D351" s="62" t="s">
        <v>827</v>
      </c>
      <c r="F351" s="156" t="s">
        <v>882</v>
      </c>
      <c r="G351" s="178" t="str">
        <f t="shared" si="29"/>
        <v>原田真稔</v>
      </c>
      <c r="H351" s="62" t="s">
        <v>827</v>
      </c>
      <c r="I351" s="172" t="s">
        <v>532</v>
      </c>
      <c r="J351" s="170">
        <v>1974</v>
      </c>
      <c r="K351" s="71">
        <f t="shared" si="30"/>
        <v>42</v>
      </c>
      <c r="L351" s="61" t="str">
        <f t="shared" si="31"/>
        <v>OK</v>
      </c>
      <c r="M351" s="170" t="s">
        <v>1034</v>
      </c>
    </row>
    <row r="352" spans="1:13" ht="13.5">
      <c r="A352" s="156" t="s">
        <v>885</v>
      </c>
      <c r="B352" s="171" t="s">
        <v>1063</v>
      </c>
      <c r="C352" s="171" t="s">
        <v>1064</v>
      </c>
      <c r="D352" s="62" t="s">
        <v>827</v>
      </c>
      <c r="F352" s="156" t="s">
        <v>885</v>
      </c>
      <c r="G352" s="178" t="str">
        <f t="shared" si="29"/>
        <v>池内伸介</v>
      </c>
      <c r="H352" s="62" t="s">
        <v>827</v>
      </c>
      <c r="I352" s="172" t="s">
        <v>1119</v>
      </c>
      <c r="J352" s="170">
        <v>1983</v>
      </c>
      <c r="K352" s="71">
        <f t="shared" si="30"/>
        <v>33</v>
      </c>
      <c r="L352" s="61" t="str">
        <f t="shared" si="31"/>
        <v>OK</v>
      </c>
      <c r="M352" s="170" t="s">
        <v>540</v>
      </c>
    </row>
    <row r="353" spans="1:13" ht="13.5">
      <c r="A353" s="156" t="s">
        <v>886</v>
      </c>
      <c r="B353" s="171" t="s">
        <v>968</v>
      </c>
      <c r="C353" s="171" t="s">
        <v>1066</v>
      </c>
      <c r="D353" s="62" t="s">
        <v>827</v>
      </c>
      <c r="F353" s="156" t="s">
        <v>886</v>
      </c>
      <c r="G353" s="178" t="str">
        <f t="shared" si="29"/>
        <v>藤田彰</v>
      </c>
      <c r="H353" s="62" t="s">
        <v>827</v>
      </c>
      <c r="I353" s="172" t="s">
        <v>62</v>
      </c>
      <c r="J353" s="170">
        <v>1981</v>
      </c>
      <c r="K353" s="71">
        <f t="shared" si="30"/>
        <v>35</v>
      </c>
      <c r="L353" s="61" t="str">
        <f t="shared" si="31"/>
        <v>OK</v>
      </c>
      <c r="M353" s="170" t="s">
        <v>540</v>
      </c>
    </row>
    <row r="354" spans="1:13" ht="13.5">
      <c r="A354" s="156" t="s">
        <v>888</v>
      </c>
      <c r="B354" s="171" t="s">
        <v>1068</v>
      </c>
      <c r="C354" s="171" t="s">
        <v>1069</v>
      </c>
      <c r="D354" s="62" t="s">
        <v>827</v>
      </c>
      <c r="F354" s="156" t="s">
        <v>888</v>
      </c>
      <c r="G354" s="178" t="str">
        <f t="shared" si="29"/>
        <v>佐用康啓</v>
      </c>
      <c r="H354" s="62" t="s">
        <v>827</v>
      </c>
      <c r="I354" s="172" t="s">
        <v>939</v>
      </c>
      <c r="J354" s="170">
        <v>1983</v>
      </c>
      <c r="K354" s="71">
        <f t="shared" si="30"/>
        <v>33</v>
      </c>
      <c r="L354" s="61" t="str">
        <f t="shared" si="31"/>
        <v>OK</v>
      </c>
      <c r="M354" s="170" t="s">
        <v>539</v>
      </c>
    </row>
    <row r="355" spans="1:13" ht="13.5">
      <c r="A355" s="156" t="s">
        <v>1054</v>
      </c>
      <c r="B355" s="171" t="s">
        <v>1071</v>
      </c>
      <c r="C355" s="171" t="s">
        <v>1072</v>
      </c>
      <c r="D355" s="62" t="s">
        <v>827</v>
      </c>
      <c r="F355" s="156" t="s">
        <v>1054</v>
      </c>
      <c r="G355" s="178" t="str">
        <f t="shared" si="29"/>
        <v>岩田光央</v>
      </c>
      <c r="H355" s="62" t="s">
        <v>827</v>
      </c>
      <c r="I355" s="172" t="s">
        <v>991</v>
      </c>
      <c r="J355" s="170">
        <v>1985</v>
      </c>
      <c r="K355" s="71">
        <f t="shared" si="30"/>
        <v>31</v>
      </c>
      <c r="L355" s="61" t="str">
        <f t="shared" si="31"/>
        <v>OK</v>
      </c>
      <c r="M355" s="170" t="s">
        <v>535</v>
      </c>
    </row>
    <row r="356" spans="1:13" ht="13.5">
      <c r="A356" s="156" t="s">
        <v>1057</v>
      </c>
      <c r="B356" s="171" t="s">
        <v>1074</v>
      </c>
      <c r="C356" s="171" t="s">
        <v>132</v>
      </c>
      <c r="D356" s="62" t="s">
        <v>827</v>
      </c>
      <c r="F356" s="156" t="s">
        <v>1057</v>
      </c>
      <c r="G356" s="178" t="str">
        <f t="shared" si="29"/>
        <v>月森 大</v>
      </c>
      <c r="H356" s="62" t="s">
        <v>827</v>
      </c>
      <c r="I356" s="172" t="s">
        <v>532</v>
      </c>
      <c r="J356" s="170">
        <v>1980</v>
      </c>
      <c r="K356" s="71">
        <f t="shared" si="30"/>
        <v>36</v>
      </c>
      <c r="L356" s="61" t="str">
        <f t="shared" si="31"/>
        <v>OK</v>
      </c>
      <c r="M356" s="159" t="s">
        <v>1035</v>
      </c>
    </row>
    <row r="357" spans="1:13" ht="13.5">
      <c r="A357" s="156" t="s">
        <v>1059</v>
      </c>
      <c r="B357" s="173" t="s">
        <v>1076</v>
      </c>
      <c r="C357" s="69" t="s">
        <v>1077</v>
      </c>
      <c r="D357" s="62" t="s">
        <v>827</v>
      </c>
      <c r="F357" s="156" t="s">
        <v>1059</v>
      </c>
      <c r="G357" s="178" t="str">
        <f t="shared" si="29"/>
        <v>三神秀嗣</v>
      </c>
      <c r="H357" s="62" t="s">
        <v>827</v>
      </c>
      <c r="I357" s="172" t="s">
        <v>1032</v>
      </c>
      <c r="J357" s="72">
        <v>1982</v>
      </c>
      <c r="K357" s="71">
        <f t="shared" si="30"/>
        <v>34</v>
      </c>
      <c r="L357" s="61" t="str">
        <f>IF(G357="","",IF(COUNTIF($G$3:$G$630,G357)&gt;1,"2重登録","OK"))</f>
        <v>OK</v>
      </c>
      <c r="M357" s="62" t="s">
        <v>390</v>
      </c>
    </row>
    <row r="358" spans="1:13" ht="13.5">
      <c r="A358" s="156" t="s">
        <v>1062</v>
      </c>
      <c r="B358" s="126" t="s">
        <v>993</v>
      </c>
      <c r="C358" s="126" t="s">
        <v>438</v>
      </c>
      <c r="D358" s="62" t="s">
        <v>827</v>
      </c>
      <c r="F358" s="156" t="s">
        <v>1062</v>
      </c>
      <c r="G358" s="178" t="str">
        <f t="shared" si="29"/>
        <v>佐藤庸子</v>
      </c>
      <c r="H358" s="62" t="s">
        <v>827</v>
      </c>
      <c r="I358" s="64" t="s">
        <v>519</v>
      </c>
      <c r="J358" s="72">
        <v>1978</v>
      </c>
      <c r="K358" s="71">
        <f t="shared" si="30"/>
        <v>38</v>
      </c>
      <c r="L358" s="61" t="str">
        <f>IF(G358="","",IF(COUNTIF($G$3:$G$571,G358)&gt;1,"2重登録","OK"))</f>
        <v>OK</v>
      </c>
      <c r="M358" s="64" t="s">
        <v>1035</v>
      </c>
    </row>
    <row r="359" spans="1:13" ht="13.5">
      <c r="A359" s="156" t="s">
        <v>1065</v>
      </c>
      <c r="B359" s="173" t="s">
        <v>360</v>
      </c>
      <c r="C359" s="173" t="s">
        <v>361</v>
      </c>
      <c r="D359" s="62" t="s">
        <v>827</v>
      </c>
      <c r="E359" s="174"/>
      <c r="F359" s="156" t="s">
        <v>1065</v>
      </c>
      <c r="G359" s="178" t="str">
        <f t="shared" si="29"/>
        <v>遠崎大樹</v>
      </c>
      <c r="H359" s="62" t="s">
        <v>827</v>
      </c>
      <c r="I359" s="175" t="s">
        <v>991</v>
      </c>
      <c r="J359" s="176">
        <v>1985</v>
      </c>
      <c r="K359" s="71">
        <f t="shared" si="30"/>
        <v>31</v>
      </c>
      <c r="L359" s="177" t="str">
        <f aca="true" t="shared" si="32" ref="L359:L368">IF(G359="","",IF(COUNTIF($G$3:$G$630,G359)&gt;1,"2重登録","OK"))</f>
        <v>OK</v>
      </c>
      <c r="M359" s="188" t="s">
        <v>540</v>
      </c>
    </row>
    <row r="360" spans="1:13" ht="13.5">
      <c r="A360" s="156" t="s">
        <v>1067</v>
      </c>
      <c r="B360" s="189" t="s">
        <v>1238</v>
      </c>
      <c r="C360" s="189" t="s">
        <v>1239</v>
      </c>
      <c r="D360" s="62" t="s">
        <v>827</v>
      </c>
      <c r="E360" s="174"/>
      <c r="F360" s="156" t="s">
        <v>1067</v>
      </c>
      <c r="G360" s="178" t="str">
        <f t="shared" si="29"/>
        <v>村田朋子</v>
      </c>
      <c r="H360" s="62" t="s">
        <v>827</v>
      </c>
      <c r="I360" s="233" t="s">
        <v>63</v>
      </c>
      <c r="J360" s="176">
        <v>1959</v>
      </c>
      <c r="K360" s="71">
        <f t="shared" si="30"/>
        <v>57</v>
      </c>
      <c r="L360" s="177" t="str">
        <f t="shared" si="32"/>
        <v>OK</v>
      </c>
      <c r="M360" s="64" t="s">
        <v>1035</v>
      </c>
    </row>
    <row r="361" spans="1:13" ht="13.5">
      <c r="A361" s="156" t="s">
        <v>1070</v>
      </c>
      <c r="B361" s="189" t="s">
        <v>133</v>
      </c>
      <c r="C361" s="189" t="s">
        <v>134</v>
      </c>
      <c r="D361" s="62" t="s">
        <v>827</v>
      </c>
      <c r="E361" s="174"/>
      <c r="F361" s="156" t="s">
        <v>1070</v>
      </c>
      <c r="G361" s="178" t="str">
        <f t="shared" si="29"/>
        <v>杉山あずさ</v>
      </c>
      <c r="H361" s="62" t="s">
        <v>827</v>
      </c>
      <c r="I361" s="233" t="s">
        <v>512</v>
      </c>
      <c r="J361" s="176">
        <v>1978</v>
      </c>
      <c r="K361" s="71">
        <f t="shared" si="30"/>
        <v>38</v>
      </c>
      <c r="L361" s="177" t="str">
        <f t="shared" si="32"/>
        <v>OK</v>
      </c>
      <c r="M361" s="158" t="s">
        <v>508</v>
      </c>
    </row>
    <row r="362" spans="1:13" s="168" customFormat="1" ht="13.5">
      <c r="A362" s="156" t="s">
        <v>1073</v>
      </c>
      <c r="B362" s="189" t="s">
        <v>951</v>
      </c>
      <c r="C362" s="205" t="s">
        <v>135</v>
      </c>
      <c r="D362" s="62" t="s">
        <v>827</v>
      </c>
      <c r="E362" s="206"/>
      <c r="F362" s="156" t="s">
        <v>1073</v>
      </c>
      <c r="G362" s="178" t="str">
        <f t="shared" si="29"/>
        <v>西村文代</v>
      </c>
      <c r="H362" s="62" t="s">
        <v>827</v>
      </c>
      <c r="I362" s="233" t="s">
        <v>519</v>
      </c>
      <c r="J362" s="207">
        <v>1964</v>
      </c>
      <c r="K362" s="71">
        <f t="shared" si="30"/>
        <v>52</v>
      </c>
      <c r="L362" s="177" t="str">
        <f t="shared" si="32"/>
        <v>OK</v>
      </c>
      <c r="M362" s="158" t="s">
        <v>538</v>
      </c>
    </row>
    <row r="363" spans="1:13" s="168" customFormat="1" ht="13.5">
      <c r="A363" s="156" t="s">
        <v>1075</v>
      </c>
      <c r="B363" s="205" t="s">
        <v>136</v>
      </c>
      <c r="C363" s="205" t="s">
        <v>354</v>
      </c>
      <c r="D363" s="62" t="s">
        <v>827</v>
      </c>
      <c r="E363" s="206"/>
      <c r="F363" s="156" t="s">
        <v>1075</v>
      </c>
      <c r="G363" s="178" t="str">
        <f t="shared" si="29"/>
        <v>村田彩子</v>
      </c>
      <c r="H363" s="62" t="s">
        <v>827</v>
      </c>
      <c r="I363" s="233" t="s">
        <v>519</v>
      </c>
      <c r="J363" s="207">
        <v>1968</v>
      </c>
      <c r="K363" s="71">
        <f t="shared" si="30"/>
        <v>48</v>
      </c>
      <c r="L363" s="206" t="str">
        <f t="shared" si="32"/>
        <v>OK</v>
      </c>
      <c r="M363" s="206" t="s">
        <v>506</v>
      </c>
    </row>
    <row r="364" spans="1:13" s="168" customFormat="1" ht="13.5">
      <c r="A364" s="156" t="s">
        <v>437</v>
      </c>
      <c r="B364" s="205" t="s">
        <v>137</v>
      </c>
      <c r="C364" s="208" t="s">
        <v>438</v>
      </c>
      <c r="D364" s="62" t="s">
        <v>827</v>
      </c>
      <c r="E364" s="206"/>
      <c r="F364" s="156" t="s">
        <v>437</v>
      </c>
      <c r="G364" s="178" t="str">
        <f t="shared" si="29"/>
        <v>村川庸子</v>
      </c>
      <c r="H364" s="62" t="s">
        <v>827</v>
      </c>
      <c r="I364" s="233" t="s">
        <v>1120</v>
      </c>
      <c r="J364" s="207">
        <v>1969</v>
      </c>
      <c r="K364" s="71">
        <f t="shared" si="30"/>
        <v>47</v>
      </c>
      <c r="L364" s="206" t="str">
        <f t="shared" si="32"/>
        <v>OK</v>
      </c>
      <c r="M364" s="206" t="s">
        <v>520</v>
      </c>
    </row>
    <row r="365" spans="1:13" s="168" customFormat="1" ht="13.5">
      <c r="A365" s="156" t="s">
        <v>359</v>
      </c>
      <c r="B365" s="207" t="s">
        <v>1079</v>
      </c>
      <c r="C365" s="207" t="s">
        <v>138</v>
      </c>
      <c r="D365" s="62" t="s">
        <v>827</v>
      </c>
      <c r="E365" s="207"/>
      <c r="F365" s="156" t="s">
        <v>359</v>
      </c>
      <c r="G365" s="178" t="str">
        <f t="shared" si="29"/>
        <v>藤井洋平</v>
      </c>
      <c r="H365" s="62" t="s">
        <v>827</v>
      </c>
      <c r="I365" s="207" t="s">
        <v>532</v>
      </c>
      <c r="J365" s="207">
        <v>1991</v>
      </c>
      <c r="K365" s="71">
        <f t="shared" si="30"/>
        <v>25</v>
      </c>
      <c r="L365" s="207" t="str">
        <f t="shared" si="32"/>
        <v>OK</v>
      </c>
      <c r="M365" s="205" t="s">
        <v>1035</v>
      </c>
    </row>
    <row r="366" spans="1:13" s="168" customFormat="1" ht="13.5">
      <c r="A366" s="156" t="s">
        <v>1237</v>
      </c>
      <c r="B366" s="207" t="s">
        <v>139</v>
      </c>
      <c r="C366" s="207" t="s">
        <v>140</v>
      </c>
      <c r="D366" s="62" t="s">
        <v>827</v>
      </c>
      <c r="E366" s="207"/>
      <c r="F366" s="156" t="s">
        <v>1237</v>
      </c>
      <c r="G366" s="178" t="str">
        <f t="shared" si="29"/>
        <v>田淵敏史</v>
      </c>
      <c r="H366" s="62" t="s">
        <v>827</v>
      </c>
      <c r="I366" s="207" t="s">
        <v>1032</v>
      </c>
      <c r="J366" s="207">
        <v>1991</v>
      </c>
      <c r="K366" s="71">
        <f t="shared" si="30"/>
        <v>25</v>
      </c>
      <c r="L366" s="207" t="str">
        <f t="shared" si="32"/>
        <v>OK</v>
      </c>
      <c r="M366" s="205" t="s">
        <v>1035</v>
      </c>
    </row>
    <row r="367" spans="1:13" s="168" customFormat="1" ht="13.5">
      <c r="A367" s="156" t="s">
        <v>141</v>
      </c>
      <c r="B367" s="207" t="s">
        <v>142</v>
      </c>
      <c r="C367" s="207" t="s">
        <v>143</v>
      </c>
      <c r="D367" s="62" t="s">
        <v>827</v>
      </c>
      <c r="E367" s="207"/>
      <c r="F367" s="156" t="s">
        <v>141</v>
      </c>
      <c r="G367" s="178" t="str">
        <f t="shared" si="29"/>
        <v>穐山  航</v>
      </c>
      <c r="H367" s="62" t="s">
        <v>827</v>
      </c>
      <c r="I367" s="207" t="s">
        <v>1032</v>
      </c>
      <c r="J367" s="207">
        <v>1989</v>
      </c>
      <c r="K367" s="71">
        <f t="shared" si="30"/>
        <v>27</v>
      </c>
      <c r="L367" s="207" t="str">
        <f t="shared" si="32"/>
        <v>OK</v>
      </c>
      <c r="M367" s="205" t="s">
        <v>1035</v>
      </c>
    </row>
    <row r="368" spans="1:13" s="168" customFormat="1" ht="13.5">
      <c r="A368" s="156" t="s">
        <v>144</v>
      </c>
      <c r="B368" s="207" t="s">
        <v>951</v>
      </c>
      <c r="C368" s="207" t="s">
        <v>145</v>
      </c>
      <c r="D368" s="62" t="s">
        <v>827</v>
      </c>
      <c r="E368" s="206"/>
      <c r="F368" s="156" t="s">
        <v>144</v>
      </c>
      <c r="G368" s="178" t="str">
        <f t="shared" si="29"/>
        <v>西村国太郎</v>
      </c>
      <c r="H368" s="62" t="s">
        <v>827</v>
      </c>
      <c r="I368" s="207" t="s">
        <v>1032</v>
      </c>
      <c r="J368" s="207">
        <v>1942</v>
      </c>
      <c r="K368" s="207">
        <f t="shared" si="30"/>
        <v>74</v>
      </c>
      <c r="L368" s="207" t="str">
        <f t="shared" si="32"/>
        <v>OK</v>
      </c>
      <c r="M368" s="205" t="s">
        <v>1035</v>
      </c>
    </row>
    <row r="369" spans="1:13" s="168" customFormat="1" ht="13.5">
      <c r="A369" s="156" t="s">
        <v>146</v>
      </c>
      <c r="B369" s="206"/>
      <c r="C369" s="206"/>
      <c r="D369" s="206"/>
      <c r="E369" s="206"/>
      <c r="F369" s="156" t="s">
        <v>147</v>
      </c>
      <c r="G369" s="206"/>
      <c r="H369" s="206"/>
      <c r="I369" s="206"/>
      <c r="J369" s="206"/>
      <c r="K369" s="206"/>
      <c r="L369" s="61">
        <f aca="true" t="shared" si="33" ref="L369:L379">IF(G369="","",IF(COUNTIF($G$6:$G$553,G369)&gt;1,"2重登録","OK"))</f>
      </c>
      <c r="M369" s="206"/>
    </row>
    <row r="370" spans="1:13" s="168" customFormat="1" ht="13.5">
      <c r="A370" s="156" t="s">
        <v>147</v>
      </c>
      <c r="B370" s="69"/>
      <c r="C370" s="69"/>
      <c r="D370" s="62"/>
      <c r="E370" s="60"/>
      <c r="F370" s="61"/>
      <c r="G370" s="60"/>
      <c r="H370" s="62"/>
      <c r="I370" s="62"/>
      <c r="J370" s="72"/>
      <c r="K370" s="71"/>
      <c r="L370" s="61">
        <f t="shared" si="33"/>
      </c>
      <c r="M370" s="62"/>
    </row>
    <row r="371" spans="2:13" ht="13.5">
      <c r="B371" s="69"/>
      <c r="C371" s="69"/>
      <c r="D371" s="62"/>
      <c r="E371" s="60"/>
      <c r="F371" s="61"/>
      <c r="G371" s="60"/>
      <c r="H371" s="62"/>
      <c r="I371" s="62"/>
      <c r="J371" s="72"/>
      <c r="K371" s="71"/>
      <c r="L371" s="61">
        <f t="shared" si="33"/>
      </c>
      <c r="M371" s="62"/>
    </row>
    <row r="372" spans="2:13" ht="13.5">
      <c r="B372" s="69"/>
      <c r="C372" s="69"/>
      <c r="D372" s="62"/>
      <c r="E372" s="60"/>
      <c r="F372" s="61"/>
      <c r="G372" s="60"/>
      <c r="H372" s="62"/>
      <c r="I372" s="62"/>
      <c r="J372" s="72"/>
      <c r="K372" s="71"/>
      <c r="L372" s="61">
        <f t="shared" si="33"/>
      </c>
      <c r="M372" s="62"/>
    </row>
    <row r="373" spans="2:13" ht="13.5">
      <c r="B373" s="69"/>
      <c r="C373" s="69"/>
      <c r="D373" s="62"/>
      <c r="E373" s="60"/>
      <c r="F373" s="61"/>
      <c r="G373" s="60"/>
      <c r="H373" s="62"/>
      <c r="I373" s="62"/>
      <c r="J373" s="72"/>
      <c r="K373" s="71"/>
      <c r="L373" s="61">
        <f t="shared" si="33"/>
      </c>
      <c r="M373" s="62"/>
    </row>
    <row r="374" spans="2:13" ht="13.5">
      <c r="B374" s="69"/>
      <c r="C374" s="69"/>
      <c r="D374" s="62"/>
      <c r="E374" s="60"/>
      <c r="F374" s="61"/>
      <c r="G374" s="60"/>
      <c r="H374" s="62"/>
      <c r="I374" s="62"/>
      <c r="J374" s="72"/>
      <c r="K374" s="71"/>
      <c r="L374" s="61">
        <f t="shared" si="33"/>
      </c>
      <c r="M374" s="62"/>
    </row>
    <row r="375" spans="2:13" ht="13.5">
      <c r="B375" s="69"/>
      <c r="C375" s="69"/>
      <c r="D375" s="62"/>
      <c r="E375" s="60"/>
      <c r="F375" s="61"/>
      <c r="G375" s="60"/>
      <c r="H375" s="62"/>
      <c r="I375" s="62"/>
      <c r="J375" s="72"/>
      <c r="K375" s="71"/>
      <c r="L375" s="61">
        <f t="shared" si="33"/>
      </c>
      <c r="M375" s="62"/>
    </row>
    <row r="376" spans="2:13" ht="13.5">
      <c r="B376" s="69"/>
      <c r="C376" s="69"/>
      <c r="D376" s="62"/>
      <c r="E376" s="60"/>
      <c r="F376" s="61"/>
      <c r="G376" s="60"/>
      <c r="H376" s="62"/>
      <c r="I376" s="62"/>
      <c r="J376" s="72"/>
      <c r="K376" s="71"/>
      <c r="L376" s="61">
        <f t="shared" si="33"/>
      </c>
      <c r="M376" s="62"/>
    </row>
    <row r="377" spans="2:13" ht="13.5">
      <c r="B377" s="60"/>
      <c r="C377" s="60"/>
      <c r="D377" s="60"/>
      <c r="E377" s="60"/>
      <c r="F377" s="61"/>
      <c r="G377" s="60"/>
      <c r="H377" s="60"/>
      <c r="I377" s="63"/>
      <c r="J377" s="73"/>
      <c r="K377" s="71"/>
      <c r="L377" s="61">
        <f t="shared" si="33"/>
      </c>
      <c r="M377" s="65"/>
    </row>
    <row r="378" spans="2:13" ht="13.5">
      <c r="B378" s="702" t="s">
        <v>148</v>
      </c>
      <c r="C378" s="702"/>
      <c r="D378" s="707" t="s">
        <v>149</v>
      </c>
      <c r="E378" s="707"/>
      <c r="F378" s="707"/>
      <c r="G378" s="707"/>
      <c r="H378" s="707"/>
      <c r="J378" s="76"/>
      <c r="K378" s="76"/>
      <c r="L378" s="61">
        <f t="shared" si="33"/>
      </c>
      <c r="M378" s="76"/>
    </row>
    <row r="379" spans="1:12" s="76" customFormat="1" ht="13.5">
      <c r="A379" s="59"/>
      <c r="B379" s="702"/>
      <c r="C379" s="702"/>
      <c r="D379" s="707"/>
      <c r="E379" s="707"/>
      <c r="F379" s="707"/>
      <c r="G379" s="707"/>
      <c r="H379" s="707"/>
      <c r="I379" s="61">
        <f>IF(D379="","",IF(COUNTIF($G$1:$G$33,D379)&gt;1,"2重登録","OK"))</f>
      </c>
      <c r="J379" s="59"/>
      <c r="L379" s="61">
        <f t="shared" si="33"/>
      </c>
    </row>
    <row r="380" spans="1:12" s="76" customFormat="1" ht="15">
      <c r="A380" s="59"/>
      <c r="B380" s="142"/>
      <c r="C380" s="113"/>
      <c r="G380" s="59" t="s">
        <v>1051</v>
      </c>
      <c r="H380" s="698" t="s">
        <v>1052</v>
      </c>
      <c r="I380" s="698"/>
      <c r="J380" s="698"/>
      <c r="K380" s="61"/>
      <c r="L380" s="61"/>
    </row>
    <row r="381" spans="1:12" s="76" customFormat="1" ht="13.5">
      <c r="A381" s="59"/>
      <c r="B381" s="143"/>
      <c r="C381" s="113"/>
      <c r="G381" s="98">
        <f>COUNTIF(M384:M409,"東近江市")</f>
        <v>4</v>
      </c>
      <c r="H381" s="701">
        <f>(G381/RIGHT(A415,2))</f>
        <v>0.125</v>
      </c>
      <c r="I381" s="701"/>
      <c r="J381" s="701"/>
      <c r="K381" s="61"/>
      <c r="L381" s="61"/>
    </row>
    <row r="382" spans="1:13" s="76" customFormat="1" ht="13.5">
      <c r="A382" s="59"/>
      <c r="B382" s="60" t="s">
        <v>441</v>
      </c>
      <c r="C382" s="60"/>
      <c r="D382" s="113"/>
      <c r="E382" s="59"/>
      <c r="F382" s="61"/>
      <c r="G382" s="59"/>
      <c r="H382" s="59"/>
      <c r="I382" s="59"/>
      <c r="J382" s="70"/>
      <c r="K382" s="71"/>
      <c r="L382" s="61">
        <f>IF(G382="","",IF(COUNTIF($G$6:$G$553,G382)&gt;1,"2重登録","OK"))</f>
      </c>
      <c r="M382" s="59"/>
    </row>
    <row r="383" spans="1:13" s="76" customFormat="1" ht="13.5">
      <c r="A383" s="59"/>
      <c r="B383" s="708" t="s">
        <v>344</v>
      </c>
      <c r="C383" s="705"/>
      <c r="D383" s="59"/>
      <c r="E383" s="59"/>
      <c r="F383" s="61"/>
      <c r="G383" s="59" t="str">
        <f aca="true" t="shared" si="34" ref="G383:G415">B383&amp;C383</f>
        <v>湖東プラチナ</v>
      </c>
      <c r="H383" s="59"/>
      <c r="I383" s="59"/>
      <c r="J383" s="70"/>
      <c r="K383" s="71" t="s">
        <v>150</v>
      </c>
      <c r="L383" s="61"/>
      <c r="M383" s="59"/>
    </row>
    <row r="384" spans="1:13" s="76" customFormat="1" ht="13.5">
      <c r="A384" s="59" t="s">
        <v>151</v>
      </c>
      <c r="B384" s="60" t="s">
        <v>444</v>
      </c>
      <c r="C384" s="60" t="s">
        <v>521</v>
      </c>
      <c r="D384" s="59" t="s">
        <v>490</v>
      </c>
      <c r="E384" s="59"/>
      <c r="F384" s="59" t="s">
        <v>152</v>
      </c>
      <c r="G384" s="59" t="str">
        <f t="shared" si="34"/>
        <v>大林久</v>
      </c>
      <c r="H384" s="63" t="s">
        <v>344</v>
      </c>
      <c r="I384" s="63" t="s">
        <v>901</v>
      </c>
      <c r="J384" s="127">
        <v>1938</v>
      </c>
      <c r="K384" s="71">
        <f>IF(J384="","",(2016-J384))</f>
        <v>78</v>
      </c>
      <c r="L384" s="61" t="str">
        <f aca="true" t="shared" si="35" ref="L384:L427">IF(G384="","",IF(COUNTIF($G$6:$G$553,G384)&gt;1,"2重登録","OK"))</f>
        <v>OK</v>
      </c>
      <c r="M384" s="60" t="s">
        <v>536</v>
      </c>
    </row>
    <row r="385" spans="1:13" s="76" customFormat="1" ht="13.5">
      <c r="A385" s="59" t="s">
        <v>362</v>
      </c>
      <c r="B385" s="60" t="s">
        <v>450</v>
      </c>
      <c r="C385" s="60" t="s">
        <v>451</v>
      </c>
      <c r="D385" s="59" t="s">
        <v>490</v>
      </c>
      <c r="F385" s="59" t="s">
        <v>153</v>
      </c>
      <c r="G385" s="59" t="str">
        <f t="shared" si="34"/>
        <v>高田洋治</v>
      </c>
      <c r="H385" s="63" t="s">
        <v>344</v>
      </c>
      <c r="I385" s="63" t="s">
        <v>901</v>
      </c>
      <c r="J385" s="127">
        <v>1942</v>
      </c>
      <c r="K385" s="71">
        <f aca="true" t="shared" si="36" ref="K385:K415">IF(J385="","",(2016-J385))</f>
        <v>74</v>
      </c>
      <c r="L385" s="61" t="str">
        <f t="shared" si="35"/>
        <v>OK</v>
      </c>
      <c r="M385" s="60" t="s">
        <v>536</v>
      </c>
    </row>
    <row r="386" spans="1:13" s="76" customFormat="1" ht="13.5">
      <c r="A386" s="59" t="s">
        <v>442</v>
      </c>
      <c r="B386" s="60" t="s">
        <v>905</v>
      </c>
      <c r="C386" s="60" t="s">
        <v>154</v>
      </c>
      <c r="D386" s="59" t="s">
        <v>490</v>
      </c>
      <c r="F386" s="59" t="s">
        <v>442</v>
      </c>
      <c r="G386" s="59" t="str">
        <f t="shared" si="34"/>
        <v>中野 潤</v>
      </c>
      <c r="H386" s="63" t="s">
        <v>344</v>
      </c>
      <c r="I386" s="63" t="s">
        <v>901</v>
      </c>
      <c r="J386" s="127">
        <v>1948</v>
      </c>
      <c r="K386" s="71">
        <f t="shared" si="36"/>
        <v>68</v>
      </c>
      <c r="L386" s="61" t="str">
        <f t="shared" si="35"/>
        <v>OK</v>
      </c>
      <c r="M386" s="60" t="s">
        <v>1037</v>
      </c>
    </row>
    <row r="387" spans="1:13" s="76" customFormat="1" ht="13.5">
      <c r="A387" s="59" t="s">
        <v>443</v>
      </c>
      <c r="B387" s="60" t="s">
        <v>905</v>
      </c>
      <c r="C387" s="60" t="s">
        <v>906</v>
      </c>
      <c r="D387" s="59" t="s">
        <v>490</v>
      </c>
      <c r="F387" s="59" t="s">
        <v>443</v>
      </c>
      <c r="G387" s="59" t="str">
        <f>B387&amp;C387</f>
        <v>中野哲也</v>
      </c>
      <c r="H387" s="63" t="s">
        <v>344</v>
      </c>
      <c r="I387" s="63" t="s">
        <v>901</v>
      </c>
      <c r="J387" s="127">
        <v>1947</v>
      </c>
      <c r="K387" s="71">
        <f t="shared" si="36"/>
        <v>69</v>
      </c>
      <c r="L387" s="61" t="str">
        <f t="shared" si="35"/>
        <v>OK</v>
      </c>
      <c r="M387" s="60" t="s">
        <v>536</v>
      </c>
    </row>
    <row r="388" spans="1:13" s="76" customFormat="1" ht="13.5">
      <c r="A388" s="59" t="s">
        <v>445</v>
      </c>
      <c r="B388" s="59" t="s">
        <v>155</v>
      </c>
      <c r="C388" s="59" t="s">
        <v>156</v>
      </c>
      <c r="D388" s="59" t="s">
        <v>64</v>
      </c>
      <c r="E388"/>
      <c r="F388" s="59" t="s">
        <v>445</v>
      </c>
      <c r="G388" s="59" t="str">
        <f>B388&amp;C388</f>
        <v>堀江孝信</v>
      </c>
      <c r="H388" s="190" t="s">
        <v>345</v>
      </c>
      <c r="I388" s="63" t="s">
        <v>532</v>
      </c>
      <c r="J388" s="127">
        <v>1942</v>
      </c>
      <c r="K388" s="71">
        <f t="shared" si="36"/>
        <v>74</v>
      </c>
      <c r="L388" s="61" t="str">
        <f t="shared" si="35"/>
        <v>OK</v>
      </c>
      <c r="M388" s="141" t="s">
        <v>536</v>
      </c>
    </row>
    <row r="389" spans="1:15" ht="13.5">
      <c r="A389" s="59" t="s">
        <v>446</v>
      </c>
      <c r="B389" s="60" t="s">
        <v>458</v>
      </c>
      <c r="C389" s="60" t="s">
        <v>459</v>
      </c>
      <c r="D389" s="59" t="s">
        <v>490</v>
      </c>
      <c r="E389" s="76"/>
      <c r="F389" s="59" t="s">
        <v>446</v>
      </c>
      <c r="G389" s="59" t="str">
        <f t="shared" si="34"/>
        <v>羽田昭夫</v>
      </c>
      <c r="H389" s="63" t="s">
        <v>344</v>
      </c>
      <c r="I389" s="63" t="s">
        <v>901</v>
      </c>
      <c r="J389" s="127">
        <v>1943</v>
      </c>
      <c r="K389" s="71">
        <f t="shared" si="36"/>
        <v>73</v>
      </c>
      <c r="L389" s="61" t="str">
        <f t="shared" si="35"/>
        <v>OK</v>
      </c>
      <c r="M389" s="178" t="s">
        <v>1147</v>
      </c>
      <c r="O389" s="209"/>
    </row>
    <row r="390" spans="1:13" s="76" customFormat="1" ht="13.5">
      <c r="A390" s="59" t="s">
        <v>447</v>
      </c>
      <c r="B390" s="60" t="s">
        <v>461</v>
      </c>
      <c r="C390" s="60" t="s">
        <v>462</v>
      </c>
      <c r="D390" s="59" t="s">
        <v>490</v>
      </c>
      <c r="F390" s="59" t="s">
        <v>447</v>
      </c>
      <c r="G390" s="59" t="str">
        <f t="shared" si="34"/>
        <v>樋山達哉</v>
      </c>
      <c r="H390" s="63" t="s">
        <v>344</v>
      </c>
      <c r="I390" s="63" t="s">
        <v>901</v>
      </c>
      <c r="J390" s="127">
        <v>1944</v>
      </c>
      <c r="K390" s="71">
        <f t="shared" si="36"/>
        <v>72</v>
      </c>
      <c r="L390" s="61" t="str">
        <f t="shared" si="35"/>
        <v>OK</v>
      </c>
      <c r="M390" s="60" t="s">
        <v>523</v>
      </c>
    </row>
    <row r="391" spans="1:13" s="76" customFormat="1" ht="13.5">
      <c r="A391" s="59" t="s">
        <v>448</v>
      </c>
      <c r="B391" s="60" t="s">
        <v>907</v>
      </c>
      <c r="C391" s="60" t="s">
        <v>908</v>
      </c>
      <c r="D391" s="59" t="s">
        <v>65</v>
      </c>
      <c r="F391" s="59" t="s">
        <v>448</v>
      </c>
      <c r="G391" s="59" t="str">
        <f t="shared" si="34"/>
        <v>藤本昌彦</v>
      </c>
      <c r="H391" s="63" t="s">
        <v>344</v>
      </c>
      <c r="I391" s="63" t="s">
        <v>901</v>
      </c>
      <c r="J391" s="127">
        <v>1939</v>
      </c>
      <c r="K391" s="71">
        <f t="shared" si="36"/>
        <v>77</v>
      </c>
      <c r="L391" s="61" t="str">
        <f t="shared" si="35"/>
        <v>OK</v>
      </c>
      <c r="M391" s="60" t="s">
        <v>536</v>
      </c>
    </row>
    <row r="392" spans="1:13" s="76" customFormat="1" ht="13.5">
      <c r="A392" s="59" t="s">
        <v>449</v>
      </c>
      <c r="B392" s="60" t="s">
        <v>909</v>
      </c>
      <c r="C392" s="60" t="s">
        <v>910</v>
      </c>
      <c r="D392" s="59" t="s">
        <v>66</v>
      </c>
      <c r="F392" s="59" t="s">
        <v>449</v>
      </c>
      <c r="G392" s="59" t="str">
        <f t="shared" si="34"/>
        <v>安田和彦</v>
      </c>
      <c r="H392" s="63" t="s">
        <v>344</v>
      </c>
      <c r="I392" s="63" t="s">
        <v>901</v>
      </c>
      <c r="J392" s="127">
        <v>1945</v>
      </c>
      <c r="K392" s="71">
        <f t="shared" si="36"/>
        <v>71</v>
      </c>
      <c r="L392" s="61" t="str">
        <f t="shared" si="35"/>
        <v>OK</v>
      </c>
      <c r="M392" s="60" t="s">
        <v>536</v>
      </c>
    </row>
    <row r="393" spans="1:13" s="76" customFormat="1" ht="13.5">
      <c r="A393" s="59" t="s">
        <v>452</v>
      </c>
      <c r="B393" s="60" t="s">
        <v>919</v>
      </c>
      <c r="C393" s="60" t="s">
        <v>471</v>
      </c>
      <c r="D393" s="59" t="s">
        <v>441</v>
      </c>
      <c r="F393" s="59" t="s">
        <v>452</v>
      </c>
      <c r="G393" s="59" t="str">
        <f t="shared" si="34"/>
        <v>吉田知司</v>
      </c>
      <c r="H393" s="63" t="s">
        <v>344</v>
      </c>
      <c r="I393" s="63" t="s">
        <v>901</v>
      </c>
      <c r="J393" s="127">
        <v>1948</v>
      </c>
      <c r="K393" s="71">
        <f t="shared" si="36"/>
        <v>68</v>
      </c>
      <c r="L393" s="61" t="str">
        <f t="shared" si="35"/>
        <v>OK</v>
      </c>
      <c r="M393" s="60" t="s">
        <v>536</v>
      </c>
    </row>
    <row r="394" spans="1:13" s="76" customFormat="1" ht="13.5">
      <c r="A394" s="59" t="s">
        <v>453</v>
      </c>
      <c r="B394" s="60" t="s">
        <v>930</v>
      </c>
      <c r="C394" s="60" t="s">
        <v>363</v>
      </c>
      <c r="D394" s="59" t="s">
        <v>491</v>
      </c>
      <c r="E394" s="59"/>
      <c r="F394" s="59" t="s">
        <v>453</v>
      </c>
      <c r="G394" s="59" t="str">
        <f>B394&amp;C394</f>
        <v>山田直八</v>
      </c>
      <c r="H394" s="63" t="s">
        <v>344</v>
      </c>
      <c r="I394" s="63" t="s">
        <v>901</v>
      </c>
      <c r="J394" s="127">
        <v>1972</v>
      </c>
      <c r="K394" s="71">
        <f t="shared" si="36"/>
        <v>44</v>
      </c>
      <c r="L394" s="61" t="str">
        <f t="shared" si="35"/>
        <v>OK</v>
      </c>
      <c r="M394" s="60" t="s">
        <v>523</v>
      </c>
    </row>
    <row r="395" spans="1:13" s="76" customFormat="1" ht="13.5">
      <c r="A395" s="59" t="s">
        <v>454</v>
      </c>
      <c r="B395" s="60" t="s">
        <v>157</v>
      </c>
      <c r="C395" s="60" t="s">
        <v>158</v>
      </c>
      <c r="D395" s="59" t="s">
        <v>490</v>
      </c>
      <c r="E395" s="59"/>
      <c r="F395" s="59" t="s">
        <v>454</v>
      </c>
      <c r="G395" s="59" t="str">
        <f>B395&amp;C395</f>
        <v>新屋正男</v>
      </c>
      <c r="H395" s="63" t="s">
        <v>344</v>
      </c>
      <c r="I395" s="63" t="s">
        <v>532</v>
      </c>
      <c r="J395" s="127">
        <v>1943</v>
      </c>
      <c r="K395" s="71">
        <f t="shared" si="36"/>
        <v>73</v>
      </c>
      <c r="L395" s="61" t="str">
        <f t="shared" si="35"/>
        <v>OK</v>
      </c>
      <c r="M395" s="60" t="s">
        <v>536</v>
      </c>
    </row>
    <row r="396" spans="1:13" s="76" customFormat="1" ht="13.5">
      <c r="A396" s="59" t="s">
        <v>455</v>
      </c>
      <c r="B396" s="60" t="s">
        <v>159</v>
      </c>
      <c r="C396" s="60" t="s">
        <v>160</v>
      </c>
      <c r="D396" s="59" t="s">
        <v>67</v>
      </c>
      <c r="E396" s="59"/>
      <c r="F396" s="59" t="s">
        <v>455</v>
      </c>
      <c r="G396" s="59" t="str">
        <f>B396&amp;C396</f>
        <v>青木保憲</v>
      </c>
      <c r="H396" s="63" t="s">
        <v>344</v>
      </c>
      <c r="I396" s="63" t="s">
        <v>532</v>
      </c>
      <c r="J396" s="127">
        <v>1949</v>
      </c>
      <c r="K396" s="71">
        <f t="shared" si="36"/>
        <v>67</v>
      </c>
      <c r="L396" s="61" t="str">
        <f t="shared" si="35"/>
        <v>OK</v>
      </c>
      <c r="M396" s="60" t="s">
        <v>536</v>
      </c>
    </row>
    <row r="397" spans="1:13" s="76" customFormat="1" ht="13.5">
      <c r="A397" s="59" t="s">
        <v>456</v>
      </c>
      <c r="B397" s="60" t="s">
        <v>904</v>
      </c>
      <c r="C397" s="60" t="s">
        <v>161</v>
      </c>
      <c r="D397" s="59" t="s">
        <v>490</v>
      </c>
      <c r="E397" s="59"/>
      <c r="F397" s="59" t="s">
        <v>456</v>
      </c>
      <c r="G397" s="59" t="str">
        <f>B397&amp;C397</f>
        <v>谷口一男</v>
      </c>
      <c r="H397" s="63" t="s">
        <v>344</v>
      </c>
      <c r="I397" s="63" t="s">
        <v>532</v>
      </c>
      <c r="J397" s="127">
        <v>1947</v>
      </c>
      <c r="K397" s="71">
        <f t="shared" si="36"/>
        <v>69</v>
      </c>
      <c r="L397" s="61" t="str">
        <f t="shared" si="35"/>
        <v>OK</v>
      </c>
      <c r="M397" s="192" t="s">
        <v>1053</v>
      </c>
    </row>
    <row r="398" spans="1:13" s="76" customFormat="1" ht="13.5">
      <c r="A398" s="59" t="s">
        <v>457</v>
      </c>
      <c r="B398" s="65" t="s">
        <v>473</v>
      </c>
      <c r="C398" s="65" t="s">
        <v>911</v>
      </c>
      <c r="D398" s="59" t="s">
        <v>68</v>
      </c>
      <c r="F398" s="59" t="s">
        <v>457</v>
      </c>
      <c r="G398" s="59" t="str">
        <f t="shared" si="34"/>
        <v>飯塚アイ子</v>
      </c>
      <c r="H398" s="63" t="s">
        <v>344</v>
      </c>
      <c r="I398" s="66" t="s">
        <v>1091</v>
      </c>
      <c r="J398" s="127">
        <v>1943</v>
      </c>
      <c r="K398" s="71">
        <f t="shared" si="36"/>
        <v>73</v>
      </c>
      <c r="L398" s="61" t="str">
        <f t="shared" si="35"/>
        <v>OK</v>
      </c>
      <c r="M398" s="60" t="s">
        <v>536</v>
      </c>
    </row>
    <row r="399" spans="1:13" s="76" customFormat="1" ht="13.5">
      <c r="A399" s="59" t="s">
        <v>460</v>
      </c>
      <c r="B399" s="65" t="s">
        <v>912</v>
      </c>
      <c r="C399" s="65" t="s">
        <v>913</v>
      </c>
      <c r="D399" s="59" t="s">
        <v>490</v>
      </c>
      <c r="F399" s="59" t="s">
        <v>460</v>
      </c>
      <c r="G399" s="59" t="str">
        <f t="shared" si="34"/>
        <v>大橋富子</v>
      </c>
      <c r="H399" s="63" t="s">
        <v>344</v>
      </c>
      <c r="I399" s="66" t="s">
        <v>1091</v>
      </c>
      <c r="J399" s="127">
        <v>1949</v>
      </c>
      <c r="K399" s="71">
        <f t="shared" si="36"/>
        <v>67</v>
      </c>
      <c r="L399" s="61" t="str">
        <f t="shared" si="35"/>
        <v>OK</v>
      </c>
      <c r="M399" s="60" t="s">
        <v>538</v>
      </c>
    </row>
    <row r="400" spans="1:13" s="76" customFormat="1" ht="13.5">
      <c r="A400" s="59" t="s">
        <v>463</v>
      </c>
      <c r="B400" s="65" t="s">
        <v>1088</v>
      </c>
      <c r="C400" s="65" t="s">
        <v>364</v>
      </c>
      <c r="D400" s="59" t="s">
        <v>490</v>
      </c>
      <c r="E400"/>
      <c r="F400" s="59" t="s">
        <v>463</v>
      </c>
      <c r="G400" s="59" t="str">
        <f>B400&amp;C400</f>
        <v>北川美由紀</v>
      </c>
      <c r="H400" s="63" t="s">
        <v>344</v>
      </c>
      <c r="I400" s="66" t="s">
        <v>1091</v>
      </c>
      <c r="J400" s="127">
        <v>1949</v>
      </c>
      <c r="K400" s="71">
        <f t="shared" si="36"/>
        <v>67</v>
      </c>
      <c r="L400" s="61" t="str">
        <f t="shared" si="35"/>
        <v>OK</v>
      </c>
      <c r="M400" s="60" t="s">
        <v>523</v>
      </c>
    </row>
    <row r="401" spans="1:13" ht="13.5">
      <c r="A401" s="59" t="s">
        <v>464</v>
      </c>
      <c r="B401" s="65" t="s">
        <v>492</v>
      </c>
      <c r="C401" s="65" t="s">
        <v>493</v>
      </c>
      <c r="D401" s="59" t="s">
        <v>490</v>
      </c>
      <c r="E401" s="76"/>
      <c r="F401" s="59" t="s">
        <v>464</v>
      </c>
      <c r="G401" s="59" t="str">
        <f t="shared" si="34"/>
        <v>澤井恵子</v>
      </c>
      <c r="H401" s="63" t="s">
        <v>344</v>
      </c>
      <c r="I401" s="66" t="s">
        <v>1091</v>
      </c>
      <c r="J401" s="127">
        <v>1948</v>
      </c>
      <c r="K401" s="71">
        <f t="shared" si="36"/>
        <v>68</v>
      </c>
      <c r="L401" s="61" t="str">
        <f t="shared" si="35"/>
        <v>OK</v>
      </c>
      <c r="M401" s="192" t="s">
        <v>1053</v>
      </c>
    </row>
    <row r="402" spans="1:13" s="76" customFormat="1" ht="13.5">
      <c r="A402" s="59" t="s">
        <v>465</v>
      </c>
      <c r="B402" s="65" t="s">
        <v>530</v>
      </c>
      <c r="C402" s="65" t="s">
        <v>531</v>
      </c>
      <c r="D402" s="59" t="s">
        <v>490</v>
      </c>
      <c r="F402" s="59" t="s">
        <v>465</v>
      </c>
      <c r="G402" s="59" t="str">
        <f t="shared" si="34"/>
        <v>平野志津子</v>
      </c>
      <c r="H402" s="63" t="s">
        <v>344</v>
      </c>
      <c r="I402" s="66" t="s">
        <v>1091</v>
      </c>
      <c r="J402" s="127">
        <v>1956</v>
      </c>
      <c r="K402" s="71">
        <f t="shared" si="36"/>
        <v>60</v>
      </c>
      <c r="L402" s="61" t="str">
        <f t="shared" si="35"/>
        <v>OK</v>
      </c>
      <c r="M402" s="60" t="s">
        <v>536</v>
      </c>
    </row>
    <row r="403" spans="1:13" s="76" customFormat="1" ht="13.5">
      <c r="A403" s="59" t="s">
        <v>468</v>
      </c>
      <c r="B403" s="65" t="s">
        <v>914</v>
      </c>
      <c r="C403" s="65" t="s">
        <v>915</v>
      </c>
      <c r="D403" s="59" t="s">
        <v>490</v>
      </c>
      <c r="F403" s="59" t="s">
        <v>468</v>
      </c>
      <c r="G403" s="59" t="str">
        <f t="shared" si="34"/>
        <v>堀部品子</v>
      </c>
      <c r="H403" s="63" t="s">
        <v>344</v>
      </c>
      <c r="I403" s="66" t="s">
        <v>1091</v>
      </c>
      <c r="J403" s="127">
        <v>1951</v>
      </c>
      <c r="K403" s="71">
        <f t="shared" si="36"/>
        <v>65</v>
      </c>
      <c r="L403" s="61" t="str">
        <f t="shared" si="35"/>
        <v>OK</v>
      </c>
      <c r="M403" s="192" t="s">
        <v>1053</v>
      </c>
    </row>
    <row r="404" spans="1:13" s="76" customFormat="1" ht="13.5">
      <c r="A404" s="59" t="s">
        <v>469</v>
      </c>
      <c r="B404" s="65" t="s">
        <v>917</v>
      </c>
      <c r="C404" s="65" t="s">
        <v>918</v>
      </c>
      <c r="D404" s="59" t="s">
        <v>490</v>
      </c>
      <c r="F404" s="59" t="s">
        <v>469</v>
      </c>
      <c r="G404" s="59" t="str">
        <f t="shared" si="34"/>
        <v>森谷洋子</v>
      </c>
      <c r="H404" s="63" t="s">
        <v>344</v>
      </c>
      <c r="I404" s="66" t="s">
        <v>1091</v>
      </c>
      <c r="J404" s="127">
        <v>1951</v>
      </c>
      <c r="K404" s="71">
        <f t="shared" si="36"/>
        <v>65</v>
      </c>
      <c r="L404" s="61" t="str">
        <f t="shared" si="35"/>
        <v>OK</v>
      </c>
      <c r="M404" s="60" t="s">
        <v>523</v>
      </c>
    </row>
    <row r="405" spans="1:13" s="76" customFormat="1" ht="13.5">
      <c r="A405" s="59" t="s">
        <v>470</v>
      </c>
      <c r="B405" s="65" t="s">
        <v>394</v>
      </c>
      <c r="C405" s="65" t="s">
        <v>395</v>
      </c>
      <c r="D405" s="59" t="s">
        <v>490</v>
      </c>
      <c r="E405"/>
      <c r="F405" s="59" t="s">
        <v>470</v>
      </c>
      <c r="G405" s="59" t="str">
        <f t="shared" si="34"/>
        <v>川勝豊子</v>
      </c>
      <c r="H405" s="63" t="s">
        <v>344</v>
      </c>
      <c r="I405" s="66" t="s">
        <v>1091</v>
      </c>
      <c r="J405" s="127">
        <v>1946</v>
      </c>
      <c r="K405" s="71">
        <f t="shared" si="36"/>
        <v>70</v>
      </c>
      <c r="L405" s="61" t="str">
        <f t="shared" si="35"/>
        <v>OK</v>
      </c>
      <c r="M405" s="60" t="s">
        <v>1033</v>
      </c>
    </row>
    <row r="406" spans="1:13" ht="13.5">
      <c r="A406" s="59" t="s">
        <v>472</v>
      </c>
      <c r="B406" s="65" t="s">
        <v>477</v>
      </c>
      <c r="C406" s="65" t="s">
        <v>1027</v>
      </c>
      <c r="D406" s="59" t="s">
        <v>490</v>
      </c>
      <c r="E406" s="76"/>
      <c r="F406" s="59" t="s">
        <v>472</v>
      </c>
      <c r="G406" s="59" t="str">
        <f t="shared" si="34"/>
        <v>田邉俊子</v>
      </c>
      <c r="H406" s="63" t="s">
        <v>344</v>
      </c>
      <c r="I406" s="66" t="s">
        <v>1091</v>
      </c>
      <c r="J406" s="127">
        <v>1958</v>
      </c>
      <c r="K406" s="71">
        <f t="shared" si="36"/>
        <v>58</v>
      </c>
      <c r="L406" s="61" t="str">
        <f t="shared" si="35"/>
        <v>OK</v>
      </c>
      <c r="M406" s="60" t="s">
        <v>538</v>
      </c>
    </row>
    <row r="407" spans="1:13" s="76" customFormat="1" ht="13.5">
      <c r="A407" s="59" t="s">
        <v>474</v>
      </c>
      <c r="B407" s="65" t="s">
        <v>366</v>
      </c>
      <c r="C407" s="65" t="s">
        <v>1025</v>
      </c>
      <c r="D407" s="59" t="s">
        <v>69</v>
      </c>
      <c r="F407" s="59" t="s">
        <v>474</v>
      </c>
      <c r="G407" s="59" t="str">
        <f t="shared" si="34"/>
        <v>松田順子</v>
      </c>
      <c r="H407" s="63" t="s">
        <v>344</v>
      </c>
      <c r="I407" s="66" t="s">
        <v>1091</v>
      </c>
      <c r="J407" s="127">
        <v>1965</v>
      </c>
      <c r="K407" s="71">
        <f t="shared" si="36"/>
        <v>51</v>
      </c>
      <c r="L407" s="61" t="str">
        <f t="shared" si="35"/>
        <v>OK</v>
      </c>
      <c r="M407" s="192" t="s">
        <v>1053</v>
      </c>
    </row>
    <row r="408" spans="1:13" s="76" customFormat="1" ht="13.5">
      <c r="A408" s="59" t="s">
        <v>475</v>
      </c>
      <c r="B408" s="65" t="s">
        <v>392</v>
      </c>
      <c r="C408" s="65" t="s">
        <v>393</v>
      </c>
      <c r="D408" s="59" t="s">
        <v>490</v>
      </c>
      <c r="E408"/>
      <c r="F408" s="59" t="s">
        <v>475</v>
      </c>
      <c r="G408" s="59" t="str">
        <f t="shared" si="34"/>
        <v>本池清子</v>
      </c>
      <c r="H408" s="63" t="s">
        <v>344</v>
      </c>
      <c r="I408" s="66" t="s">
        <v>1091</v>
      </c>
      <c r="J408" s="127">
        <v>1967</v>
      </c>
      <c r="K408" s="71">
        <f t="shared" si="36"/>
        <v>49</v>
      </c>
      <c r="L408" s="61" t="str">
        <f t="shared" si="35"/>
        <v>OK</v>
      </c>
      <c r="M408" s="60" t="s">
        <v>508</v>
      </c>
    </row>
    <row r="409" spans="1:13" ht="13.5">
      <c r="A409" s="59" t="s">
        <v>476</v>
      </c>
      <c r="B409" s="65" t="s">
        <v>930</v>
      </c>
      <c r="C409" s="65" t="s">
        <v>367</v>
      </c>
      <c r="D409" s="59" t="s">
        <v>441</v>
      </c>
      <c r="F409" s="59" t="s">
        <v>476</v>
      </c>
      <c r="G409" s="59" t="str">
        <f t="shared" si="34"/>
        <v>山田晶枝</v>
      </c>
      <c r="H409" s="63" t="s">
        <v>344</v>
      </c>
      <c r="I409" s="66" t="s">
        <v>1091</v>
      </c>
      <c r="J409" s="127">
        <v>1972</v>
      </c>
      <c r="K409" s="71">
        <f t="shared" si="36"/>
        <v>44</v>
      </c>
      <c r="L409" s="61" t="str">
        <f t="shared" si="35"/>
        <v>OK</v>
      </c>
      <c r="M409" s="60" t="s">
        <v>523</v>
      </c>
    </row>
    <row r="410" spans="1:13" ht="13.5">
      <c r="A410" s="210" t="s">
        <v>70</v>
      </c>
      <c r="B410" s="210" t="s">
        <v>466</v>
      </c>
      <c r="C410" s="210" t="s">
        <v>467</v>
      </c>
      <c r="D410" s="210" t="s">
        <v>490</v>
      </c>
      <c r="E410" s="211"/>
      <c r="F410" s="186" t="str">
        <f aca="true" t="shared" si="37" ref="F410:F415">A410</f>
        <v>P27</v>
      </c>
      <c r="G410" s="210" t="str">
        <f t="shared" si="34"/>
        <v>前田征人</v>
      </c>
      <c r="H410" s="212" t="s">
        <v>344</v>
      </c>
      <c r="I410" s="212" t="s">
        <v>532</v>
      </c>
      <c r="J410" s="213">
        <v>1944</v>
      </c>
      <c r="K410" s="71">
        <f t="shared" si="36"/>
        <v>72</v>
      </c>
      <c r="L410" s="61" t="str">
        <f t="shared" si="35"/>
        <v>OK</v>
      </c>
      <c r="M410" s="178" t="s">
        <v>538</v>
      </c>
    </row>
    <row r="411" spans="1:13" ht="13.5" customHeight="1">
      <c r="A411" s="210" t="s">
        <v>71</v>
      </c>
      <c r="B411" s="210" t="s">
        <v>162</v>
      </c>
      <c r="C411" s="210" t="s">
        <v>163</v>
      </c>
      <c r="D411" s="210" t="s">
        <v>490</v>
      </c>
      <c r="E411" s="210"/>
      <c r="F411" s="210" t="str">
        <f t="shared" si="37"/>
        <v>P28</v>
      </c>
      <c r="G411" s="210" t="str">
        <f t="shared" si="34"/>
        <v>鶴田 進</v>
      </c>
      <c r="H411" s="210" t="s">
        <v>344</v>
      </c>
      <c r="I411" s="210" t="s">
        <v>532</v>
      </c>
      <c r="J411" s="214">
        <v>1950</v>
      </c>
      <c r="K411" s="71">
        <f t="shared" si="36"/>
        <v>66</v>
      </c>
      <c r="L411" s="61" t="str">
        <f t="shared" si="35"/>
        <v>OK</v>
      </c>
      <c r="M411" s="210" t="s">
        <v>536</v>
      </c>
    </row>
    <row r="412" spans="1:13" ht="13.5" customHeight="1">
      <c r="A412" s="210" t="s">
        <v>164</v>
      </c>
      <c r="B412" s="192" t="s">
        <v>466</v>
      </c>
      <c r="C412" s="192" t="s">
        <v>916</v>
      </c>
      <c r="D412" s="210" t="s">
        <v>490</v>
      </c>
      <c r="E412" s="210"/>
      <c r="F412" s="210" t="str">
        <f t="shared" si="37"/>
        <v>P29</v>
      </c>
      <c r="G412" s="210" t="str">
        <f t="shared" si="34"/>
        <v>前田喜久子</v>
      </c>
      <c r="H412" s="210" t="s">
        <v>344</v>
      </c>
      <c r="I412" s="192" t="s">
        <v>1091</v>
      </c>
      <c r="J412" s="214">
        <v>1945</v>
      </c>
      <c r="K412" s="71">
        <f t="shared" si="36"/>
        <v>71</v>
      </c>
      <c r="L412" s="61" t="str">
        <f t="shared" si="35"/>
        <v>OK</v>
      </c>
      <c r="M412" s="210" t="s">
        <v>538</v>
      </c>
    </row>
    <row r="413" spans="1:13" ht="13.5" customHeight="1">
      <c r="A413" s="210" t="s">
        <v>72</v>
      </c>
      <c r="B413" s="192" t="s">
        <v>1320</v>
      </c>
      <c r="C413" s="192" t="s">
        <v>963</v>
      </c>
      <c r="D413" s="210" t="s">
        <v>490</v>
      </c>
      <c r="E413" s="210"/>
      <c r="F413" s="210" t="str">
        <f t="shared" si="37"/>
        <v>P30</v>
      </c>
      <c r="G413" s="210" t="str">
        <f t="shared" si="34"/>
        <v>岡本直美</v>
      </c>
      <c r="H413" s="210" t="s">
        <v>344</v>
      </c>
      <c r="I413" s="192" t="s">
        <v>1091</v>
      </c>
      <c r="J413" s="214">
        <v>1969</v>
      </c>
      <c r="K413" s="71">
        <f t="shared" si="36"/>
        <v>47</v>
      </c>
      <c r="L413" s="61" t="str">
        <f t="shared" si="35"/>
        <v>OK</v>
      </c>
      <c r="M413" s="210" t="s">
        <v>536</v>
      </c>
    </row>
    <row r="414" spans="1:13" ht="13.5" customHeight="1">
      <c r="A414" s="210" t="s">
        <v>165</v>
      </c>
      <c r="B414" s="192" t="s">
        <v>166</v>
      </c>
      <c r="C414" s="192" t="s">
        <v>167</v>
      </c>
      <c r="D414" s="210" t="s">
        <v>490</v>
      </c>
      <c r="E414" s="210"/>
      <c r="F414" s="210" t="str">
        <f t="shared" si="37"/>
        <v>P31</v>
      </c>
      <c r="G414" s="210" t="str">
        <f t="shared" si="34"/>
        <v>苗村裕子</v>
      </c>
      <c r="H414" s="210" t="s">
        <v>344</v>
      </c>
      <c r="I414" s="192" t="s">
        <v>1091</v>
      </c>
      <c r="J414" s="214">
        <v>1975</v>
      </c>
      <c r="K414" s="71">
        <f t="shared" si="36"/>
        <v>41</v>
      </c>
      <c r="L414" s="61" t="str">
        <f t="shared" si="35"/>
        <v>OK</v>
      </c>
      <c r="M414" s="210" t="s">
        <v>536</v>
      </c>
    </row>
    <row r="415" spans="1:13" ht="13.5" customHeight="1">
      <c r="A415" s="210" t="s">
        <v>168</v>
      </c>
      <c r="B415" s="210" t="s">
        <v>169</v>
      </c>
      <c r="C415" s="210" t="s">
        <v>170</v>
      </c>
      <c r="D415" s="210" t="s">
        <v>490</v>
      </c>
      <c r="E415" s="210"/>
      <c r="F415" s="210" t="str">
        <f t="shared" si="37"/>
        <v>P32</v>
      </c>
      <c r="G415" s="210" t="str">
        <f t="shared" si="34"/>
        <v>五十嵐英毅</v>
      </c>
      <c r="H415" s="210" t="s">
        <v>344</v>
      </c>
      <c r="I415" s="210" t="s">
        <v>532</v>
      </c>
      <c r="J415" s="214">
        <v>1958</v>
      </c>
      <c r="K415" s="71">
        <f t="shared" si="36"/>
        <v>58</v>
      </c>
      <c r="L415" s="61" t="str">
        <f t="shared" si="35"/>
        <v>OK</v>
      </c>
      <c r="M415" s="210" t="s">
        <v>539</v>
      </c>
    </row>
    <row r="416" spans="2:13" ht="13.5">
      <c r="B416" s="65"/>
      <c r="C416" s="65"/>
      <c r="F416" s="61"/>
      <c r="H416" s="63"/>
      <c r="I416" s="63"/>
      <c r="J416" s="127"/>
      <c r="K416" s="71"/>
      <c r="L416" s="61">
        <f t="shared" si="35"/>
      </c>
      <c r="M416" s="60"/>
    </row>
    <row r="417" spans="2:13" ht="13.5">
      <c r="B417" s="65"/>
      <c r="C417" s="65"/>
      <c r="F417" s="61"/>
      <c r="H417" s="63"/>
      <c r="I417" s="63"/>
      <c r="J417" s="127"/>
      <c r="K417" s="71"/>
      <c r="L417" s="61">
        <f t="shared" si="35"/>
      </c>
      <c r="M417" s="60"/>
    </row>
    <row r="418" spans="2:13" ht="13.5">
      <c r="B418" s="65"/>
      <c r="C418" s="65"/>
      <c r="F418" s="61"/>
      <c r="H418" s="63"/>
      <c r="I418" s="63"/>
      <c r="J418" s="127"/>
      <c r="K418" s="71"/>
      <c r="L418" s="61">
        <f t="shared" si="35"/>
      </c>
      <c r="M418" s="60"/>
    </row>
    <row r="419" spans="2:13" ht="13.5">
      <c r="B419" s="65"/>
      <c r="C419" s="65"/>
      <c r="F419" s="61"/>
      <c r="H419" s="63"/>
      <c r="I419" s="63"/>
      <c r="J419" s="127"/>
      <c r="K419" s="71"/>
      <c r="L419" s="61">
        <f t="shared" si="35"/>
      </c>
      <c r="M419" s="60"/>
    </row>
    <row r="420" spans="2:13" ht="13.5">
      <c r="B420" s="65"/>
      <c r="C420" s="65"/>
      <c r="F420" s="61"/>
      <c r="H420" s="63"/>
      <c r="I420" s="63"/>
      <c r="J420" s="127"/>
      <c r="K420" s="71"/>
      <c r="L420" s="61">
        <f t="shared" si="35"/>
      </c>
      <c r="M420" s="60"/>
    </row>
    <row r="421" spans="2:13" ht="13.5">
      <c r="B421" s="65"/>
      <c r="C421" s="65"/>
      <c r="F421" s="61"/>
      <c r="H421" s="63"/>
      <c r="I421" s="63"/>
      <c r="J421" s="127"/>
      <c r="K421" s="71"/>
      <c r="L421" s="61">
        <f t="shared" si="35"/>
      </c>
      <c r="M421" s="60"/>
    </row>
    <row r="422" spans="2:13" ht="13.5">
      <c r="B422" s="65"/>
      <c r="C422" s="65"/>
      <c r="F422" s="61"/>
      <c r="H422" s="63"/>
      <c r="I422" s="63"/>
      <c r="J422" s="127"/>
      <c r="K422" s="71"/>
      <c r="L422" s="61">
        <f t="shared" si="35"/>
      </c>
      <c r="M422" s="60"/>
    </row>
    <row r="423" spans="2:13" ht="13.5">
      <c r="B423" s="65"/>
      <c r="C423" s="65"/>
      <c r="F423" s="61"/>
      <c r="H423" s="63"/>
      <c r="I423" s="63"/>
      <c r="J423" s="127"/>
      <c r="K423" s="71"/>
      <c r="L423" s="61">
        <f t="shared" si="35"/>
      </c>
      <c r="M423" s="60"/>
    </row>
    <row r="424" spans="2:13" ht="13.5">
      <c r="B424" s="65"/>
      <c r="C424" s="65"/>
      <c r="F424" s="61"/>
      <c r="H424" s="63"/>
      <c r="I424" s="63"/>
      <c r="J424" s="127"/>
      <c r="K424" s="71"/>
      <c r="L424" s="61">
        <f t="shared" si="35"/>
      </c>
      <c r="M424" s="60"/>
    </row>
    <row r="425" spans="2:12" ht="13.5">
      <c r="B425" s="702" t="s">
        <v>171</v>
      </c>
      <c r="C425" s="702"/>
      <c r="D425" s="704" t="s">
        <v>172</v>
      </c>
      <c r="E425" s="704"/>
      <c r="F425" s="704"/>
      <c r="G425" s="704"/>
      <c r="H425" s="59" t="s">
        <v>494</v>
      </c>
      <c r="I425" s="698" t="s">
        <v>495</v>
      </c>
      <c r="J425" s="698"/>
      <c r="K425" s="698"/>
      <c r="L425" s="61">
        <f t="shared" si="35"/>
      </c>
    </row>
    <row r="426" spans="2:12" ht="13.5">
      <c r="B426" s="702"/>
      <c r="C426" s="702"/>
      <c r="D426" s="704"/>
      <c r="E426" s="704"/>
      <c r="F426" s="704"/>
      <c r="G426" s="704"/>
      <c r="H426" s="98">
        <f>COUNTIF(M429:M451,"東近江市")</f>
        <v>5</v>
      </c>
      <c r="I426" s="701">
        <f>(H426/RIGHT(A448,2))</f>
        <v>0.25</v>
      </c>
      <c r="J426" s="701"/>
      <c r="K426" s="701"/>
      <c r="L426" s="61">
        <f t="shared" si="35"/>
      </c>
    </row>
    <row r="427" spans="2:12" ht="13.5">
      <c r="B427" s="60" t="s">
        <v>478</v>
      </c>
      <c r="C427" s="60"/>
      <c r="D427" s="113"/>
      <c r="F427" s="61">
        <f aca="true" t="shared" si="38" ref="F427:F442">A427</f>
        <v>0</v>
      </c>
      <c r="K427" s="71">
        <f>IF(J427="","",(2012-J427))</f>
      </c>
      <c r="L427" s="61">
        <f t="shared" si="35"/>
      </c>
    </row>
    <row r="428" spans="2:12" ht="13.5">
      <c r="B428" s="705" t="s">
        <v>479</v>
      </c>
      <c r="C428" s="705"/>
      <c r="F428" s="61">
        <f t="shared" si="38"/>
        <v>0</v>
      </c>
      <c r="G428" s="59" t="str">
        <f>B428&amp;C428</f>
        <v>サプライズ</v>
      </c>
      <c r="K428" s="71"/>
      <c r="L428" s="61"/>
    </row>
    <row r="429" spans="1:13" ht="13.5">
      <c r="A429" s="59" t="s">
        <v>173</v>
      </c>
      <c r="B429" s="129" t="s">
        <v>480</v>
      </c>
      <c r="C429" s="129" t="s">
        <v>565</v>
      </c>
      <c r="D429" s="59" t="str">
        <f>B427</f>
        <v>サプラ　</v>
      </c>
      <c r="F429" s="61" t="str">
        <f t="shared" si="38"/>
        <v>S01</v>
      </c>
      <c r="G429" s="59" t="str">
        <f>B429&amp;C429</f>
        <v>宇尾数行</v>
      </c>
      <c r="H429" s="63" t="s">
        <v>479</v>
      </c>
      <c r="I429" s="63" t="s">
        <v>901</v>
      </c>
      <c r="J429" s="73">
        <v>1960</v>
      </c>
      <c r="K429" s="71">
        <f>IF(J429="","",(2016-J429))</f>
        <v>56</v>
      </c>
      <c r="L429" s="61" t="str">
        <f aca="true" t="shared" si="39" ref="L429:L456">IF(G429="","",IF(COUNTIF($G$6:$G$553,G429)&gt;1,"2重登録","OK"))</f>
        <v>OK</v>
      </c>
      <c r="M429" s="65" t="s">
        <v>1053</v>
      </c>
    </row>
    <row r="430" spans="1:13" ht="13.5">
      <c r="A430" s="59" t="s">
        <v>481</v>
      </c>
      <c r="B430" s="129" t="s">
        <v>567</v>
      </c>
      <c r="C430" s="130" t="s">
        <v>568</v>
      </c>
      <c r="D430" s="60" t="s">
        <v>478</v>
      </c>
      <c r="F430" s="59" t="str">
        <f t="shared" si="38"/>
        <v>S02</v>
      </c>
      <c r="G430" s="59" t="str">
        <f>B430&amp;C430</f>
        <v>小倉俊郎</v>
      </c>
      <c r="H430" s="63" t="s">
        <v>479</v>
      </c>
      <c r="I430" s="63" t="s">
        <v>901</v>
      </c>
      <c r="J430" s="73">
        <v>1959</v>
      </c>
      <c r="K430" s="71">
        <f aca="true" t="shared" si="40" ref="K430:K447">IF(J430="","",(2016-J430))</f>
        <v>57</v>
      </c>
      <c r="L430" s="61" t="str">
        <f t="shared" si="39"/>
        <v>OK</v>
      </c>
      <c r="M430" s="65"/>
    </row>
    <row r="431" spans="1:13" ht="13.5">
      <c r="A431" s="59" t="s">
        <v>368</v>
      </c>
      <c r="B431" s="60" t="s">
        <v>346</v>
      </c>
      <c r="C431" s="60" t="s">
        <v>150</v>
      </c>
      <c r="D431" s="60" t="s">
        <v>478</v>
      </c>
      <c r="F431" s="61" t="str">
        <f t="shared" si="38"/>
        <v>S03</v>
      </c>
      <c r="G431" s="59" t="str">
        <f>B431&amp;C431</f>
        <v>梅田 </v>
      </c>
      <c r="H431" s="63" t="s">
        <v>479</v>
      </c>
      <c r="I431" s="63" t="s">
        <v>901</v>
      </c>
      <c r="J431" s="73">
        <v>1966</v>
      </c>
      <c r="K431" s="71">
        <f t="shared" si="40"/>
        <v>50</v>
      </c>
      <c r="L431" s="61" t="str">
        <f t="shared" si="39"/>
        <v>OK</v>
      </c>
      <c r="M431" s="65"/>
    </row>
    <row r="432" spans="1:13" ht="13.5">
      <c r="A432" s="59" t="s">
        <v>369</v>
      </c>
      <c r="B432" s="129" t="s">
        <v>570</v>
      </c>
      <c r="C432" s="130" t="s">
        <v>571</v>
      </c>
      <c r="D432" s="60" t="s">
        <v>478</v>
      </c>
      <c r="F432" s="61" t="str">
        <f t="shared" si="38"/>
        <v>S04</v>
      </c>
      <c r="G432" s="59" t="str">
        <f aca="true" t="shared" si="41" ref="G432:G444">B432&amp;C432</f>
        <v>北野智尋</v>
      </c>
      <c r="H432" s="63" t="s">
        <v>479</v>
      </c>
      <c r="I432" s="63" t="s">
        <v>901</v>
      </c>
      <c r="J432" s="70">
        <v>1970</v>
      </c>
      <c r="K432" s="71">
        <f t="shared" si="40"/>
        <v>46</v>
      </c>
      <c r="L432" s="61" t="str">
        <f t="shared" si="39"/>
        <v>OK</v>
      </c>
      <c r="M432" s="65"/>
    </row>
    <row r="433" spans="1:13" ht="13.5">
      <c r="A433" s="59" t="s">
        <v>370</v>
      </c>
      <c r="B433" s="129" t="s">
        <v>572</v>
      </c>
      <c r="C433" s="129" t="s">
        <v>573</v>
      </c>
      <c r="D433" s="60" t="s">
        <v>478</v>
      </c>
      <c r="F433" s="61" t="str">
        <f t="shared" si="38"/>
        <v>S05</v>
      </c>
      <c r="G433" s="59" t="str">
        <f t="shared" si="41"/>
        <v>木森厚志</v>
      </c>
      <c r="H433" s="63" t="s">
        <v>479</v>
      </c>
      <c r="I433" s="63" t="s">
        <v>901</v>
      </c>
      <c r="J433" s="73">
        <v>1961</v>
      </c>
      <c r="K433" s="71">
        <f t="shared" si="40"/>
        <v>55</v>
      </c>
      <c r="L433" s="61" t="str">
        <f t="shared" si="39"/>
        <v>OK</v>
      </c>
      <c r="M433" s="65"/>
    </row>
    <row r="434" spans="1:13" ht="13.5">
      <c r="A434" s="59" t="s">
        <v>371</v>
      </c>
      <c r="B434" s="129" t="s">
        <v>575</v>
      </c>
      <c r="C434" s="130" t="s">
        <v>576</v>
      </c>
      <c r="D434" s="60" t="s">
        <v>478</v>
      </c>
      <c r="F434" s="61" t="str">
        <f t="shared" si="38"/>
        <v>S06</v>
      </c>
      <c r="G434" s="59" t="str">
        <f t="shared" si="41"/>
        <v>田中宏樹</v>
      </c>
      <c r="H434" s="63" t="s">
        <v>479</v>
      </c>
      <c r="I434" s="63" t="s">
        <v>901</v>
      </c>
      <c r="J434" s="70">
        <v>1965</v>
      </c>
      <c r="K434" s="71">
        <f t="shared" si="40"/>
        <v>51</v>
      </c>
      <c r="L434" s="61" t="str">
        <f t="shared" si="39"/>
        <v>OK</v>
      </c>
      <c r="M434" s="65"/>
    </row>
    <row r="435" spans="1:13" ht="13.5">
      <c r="A435" s="59" t="s">
        <v>372</v>
      </c>
      <c r="B435" s="129" t="s">
        <v>577</v>
      </c>
      <c r="C435" s="130" t="s">
        <v>578</v>
      </c>
      <c r="D435" s="60" t="s">
        <v>478</v>
      </c>
      <c r="F435" s="61" t="str">
        <f t="shared" si="38"/>
        <v>S07</v>
      </c>
      <c r="G435" s="59" t="str">
        <f t="shared" si="41"/>
        <v>坪田敏裕</v>
      </c>
      <c r="H435" s="63" t="s">
        <v>479</v>
      </c>
      <c r="I435" s="63" t="s">
        <v>901</v>
      </c>
      <c r="J435" s="73">
        <v>1965</v>
      </c>
      <c r="K435" s="71">
        <f t="shared" si="40"/>
        <v>51</v>
      </c>
      <c r="L435" s="61" t="str">
        <f t="shared" si="39"/>
        <v>OK</v>
      </c>
      <c r="M435" s="65"/>
    </row>
    <row r="436" spans="1:13" ht="13.5">
      <c r="A436" s="59" t="s">
        <v>373</v>
      </c>
      <c r="B436" s="129" t="s">
        <v>995</v>
      </c>
      <c r="C436" s="130" t="s">
        <v>994</v>
      </c>
      <c r="D436" s="60" t="s">
        <v>482</v>
      </c>
      <c r="F436" s="61" t="str">
        <f t="shared" si="38"/>
        <v>S08</v>
      </c>
      <c r="G436" s="59" t="str">
        <f t="shared" si="41"/>
        <v>坂口直也</v>
      </c>
      <c r="H436" s="63" t="s">
        <v>479</v>
      </c>
      <c r="I436" s="63" t="s">
        <v>901</v>
      </c>
      <c r="J436" s="73">
        <v>1971</v>
      </c>
      <c r="K436" s="71">
        <f t="shared" si="40"/>
        <v>45</v>
      </c>
      <c r="L436" s="61" t="str">
        <f t="shared" si="39"/>
        <v>OK</v>
      </c>
      <c r="M436" s="65"/>
    </row>
    <row r="437" spans="1:13" ht="13.5">
      <c r="A437" s="59" t="s">
        <v>374</v>
      </c>
      <c r="B437" s="129" t="s">
        <v>580</v>
      </c>
      <c r="C437" s="130" t="s">
        <v>581</v>
      </c>
      <c r="D437" s="60" t="s">
        <v>478</v>
      </c>
      <c r="F437" s="61" t="str">
        <f t="shared" si="38"/>
        <v>S09</v>
      </c>
      <c r="G437" s="59" t="str">
        <f t="shared" si="41"/>
        <v>生岩寛史</v>
      </c>
      <c r="H437" s="63" t="s">
        <v>479</v>
      </c>
      <c r="I437" s="63" t="s">
        <v>901</v>
      </c>
      <c r="J437" s="73">
        <v>1978</v>
      </c>
      <c r="K437" s="71">
        <f t="shared" si="40"/>
        <v>38</v>
      </c>
      <c r="L437" s="61" t="str">
        <f t="shared" si="39"/>
        <v>OK</v>
      </c>
      <c r="M437" s="65"/>
    </row>
    <row r="438" spans="1:13" ht="13.5">
      <c r="A438" s="59" t="s">
        <v>375</v>
      </c>
      <c r="B438" s="129" t="s">
        <v>483</v>
      </c>
      <c r="C438" s="130" t="s">
        <v>376</v>
      </c>
      <c r="D438" s="60" t="s">
        <v>478</v>
      </c>
      <c r="F438" s="61" t="str">
        <f t="shared" si="38"/>
        <v>S10</v>
      </c>
      <c r="G438" s="59" t="str">
        <f t="shared" si="41"/>
        <v>濱田 毅</v>
      </c>
      <c r="H438" s="63" t="s">
        <v>479</v>
      </c>
      <c r="I438" s="63" t="s">
        <v>901</v>
      </c>
      <c r="J438" s="73">
        <v>1962</v>
      </c>
      <c r="K438" s="71">
        <f t="shared" si="40"/>
        <v>54</v>
      </c>
      <c r="L438" s="61" t="str">
        <f t="shared" si="39"/>
        <v>OK</v>
      </c>
      <c r="M438" s="65"/>
    </row>
    <row r="439" spans="1:13" ht="13.5">
      <c r="A439" s="59" t="s">
        <v>377</v>
      </c>
      <c r="B439" s="129" t="s">
        <v>582</v>
      </c>
      <c r="C439" s="130" t="s">
        <v>583</v>
      </c>
      <c r="D439" s="60" t="s">
        <v>478</v>
      </c>
      <c r="F439" s="61" t="str">
        <f t="shared" si="38"/>
        <v>S11</v>
      </c>
      <c r="G439" s="59" t="str">
        <f t="shared" si="41"/>
        <v>別宮敏朗</v>
      </c>
      <c r="H439" s="63" t="s">
        <v>479</v>
      </c>
      <c r="I439" s="63" t="s">
        <v>901</v>
      </c>
      <c r="J439" s="73">
        <v>1947</v>
      </c>
      <c r="K439" s="71">
        <f t="shared" si="40"/>
        <v>69</v>
      </c>
      <c r="L439" s="61" t="str">
        <f t="shared" si="39"/>
        <v>OK</v>
      </c>
      <c r="M439" s="65"/>
    </row>
    <row r="440" spans="1:13" ht="13.5">
      <c r="A440" s="59" t="s">
        <v>378</v>
      </c>
      <c r="B440" s="129" t="s">
        <v>366</v>
      </c>
      <c r="C440" s="114" t="s">
        <v>653</v>
      </c>
      <c r="D440" s="60" t="s">
        <v>482</v>
      </c>
      <c r="F440" s="61" t="str">
        <f t="shared" si="38"/>
        <v>S12</v>
      </c>
      <c r="G440" s="59" t="str">
        <f>B440&amp;C440</f>
        <v>松田憲次</v>
      </c>
      <c r="H440" s="63" t="s">
        <v>479</v>
      </c>
      <c r="I440" s="63" t="s">
        <v>901</v>
      </c>
      <c r="J440" s="73">
        <v>1964</v>
      </c>
      <c r="K440" s="71">
        <f t="shared" si="40"/>
        <v>52</v>
      </c>
      <c r="L440" s="61" t="str">
        <f t="shared" si="39"/>
        <v>OK</v>
      </c>
      <c r="M440" s="65" t="s">
        <v>1053</v>
      </c>
    </row>
    <row r="441" spans="1:13" ht="13.5">
      <c r="A441" s="59" t="s">
        <v>379</v>
      </c>
      <c r="B441" s="129" t="s">
        <v>480</v>
      </c>
      <c r="C441" s="129" t="s">
        <v>382</v>
      </c>
      <c r="D441" s="60" t="s">
        <v>478</v>
      </c>
      <c r="F441" s="61" t="str">
        <f t="shared" si="38"/>
        <v>S13</v>
      </c>
      <c r="G441" s="59" t="str">
        <f>B441&amp;C441</f>
        <v>宇尾 翼</v>
      </c>
      <c r="H441" s="63" t="s">
        <v>479</v>
      </c>
      <c r="I441" s="63" t="s">
        <v>901</v>
      </c>
      <c r="J441" s="73">
        <v>1996</v>
      </c>
      <c r="K441" s="71">
        <f t="shared" si="40"/>
        <v>20</v>
      </c>
      <c r="L441" s="61" t="str">
        <f t="shared" si="39"/>
        <v>OK</v>
      </c>
      <c r="M441" s="65" t="s">
        <v>1053</v>
      </c>
    </row>
    <row r="442" spans="1:12" ht="13.5">
      <c r="A442" s="59" t="s">
        <v>380</v>
      </c>
      <c r="B442" s="215" t="s">
        <v>174</v>
      </c>
      <c r="C442" s="216" t="s">
        <v>175</v>
      </c>
      <c r="D442" s="60" t="s">
        <v>73</v>
      </c>
      <c r="F442" s="61" t="str">
        <f t="shared" si="38"/>
        <v>S14</v>
      </c>
      <c r="G442" s="59" t="str">
        <f>B442&amp;C442</f>
        <v>本田健一</v>
      </c>
      <c r="H442" s="63" t="s">
        <v>479</v>
      </c>
      <c r="I442" s="63" t="s">
        <v>502</v>
      </c>
      <c r="J442" s="217">
        <v>1973</v>
      </c>
      <c r="K442" s="71">
        <f t="shared" si="40"/>
        <v>43</v>
      </c>
      <c r="L442" s="61" t="str">
        <f t="shared" si="39"/>
        <v>OK</v>
      </c>
    </row>
    <row r="443" spans="1:13" ht="13.5">
      <c r="A443" s="59" t="s">
        <v>381</v>
      </c>
      <c r="B443" s="104" t="s">
        <v>585</v>
      </c>
      <c r="C443" s="105" t="s">
        <v>586</v>
      </c>
      <c r="D443" s="60" t="s">
        <v>478</v>
      </c>
      <c r="F443" s="61" t="str">
        <f>A444</f>
        <v>S16</v>
      </c>
      <c r="G443" s="59" t="str">
        <f t="shared" si="41"/>
        <v>梅田陽子</v>
      </c>
      <c r="H443" s="63" t="s">
        <v>479</v>
      </c>
      <c r="I443" s="66" t="s">
        <v>1091</v>
      </c>
      <c r="J443" s="73">
        <v>1967</v>
      </c>
      <c r="K443" s="71">
        <f t="shared" si="40"/>
        <v>49</v>
      </c>
      <c r="L443" s="61" t="str">
        <f t="shared" si="39"/>
        <v>OK</v>
      </c>
      <c r="M443" s="65"/>
    </row>
    <row r="444" spans="1:13" ht="13.5">
      <c r="A444" s="59" t="s">
        <v>383</v>
      </c>
      <c r="B444" s="104" t="s">
        <v>587</v>
      </c>
      <c r="C444" s="105" t="s">
        <v>588</v>
      </c>
      <c r="D444" s="60" t="s">
        <v>478</v>
      </c>
      <c r="F444" s="61" t="str">
        <f>A445</f>
        <v>S17</v>
      </c>
      <c r="G444" s="59" t="str">
        <f t="shared" si="41"/>
        <v>鈴木春美</v>
      </c>
      <c r="H444" s="63" t="s">
        <v>479</v>
      </c>
      <c r="I444" s="66" t="s">
        <v>1091</v>
      </c>
      <c r="J444" s="73">
        <v>1965</v>
      </c>
      <c r="K444" s="71">
        <f t="shared" si="40"/>
        <v>51</v>
      </c>
      <c r="L444" s="61" t="str">
        <f t="shared" si="39"/>
        <v>OK</v>
      </c>
      <c r="M444" s="65" t="s">
        <v>1053</v>
      </c>
    </row>
    <row r="445" spans="1:13" ht="13.5">
      <c r="A445" s="59" t="s">
        <v>384</v>
      </c>
      <c r="B445" s="104" t="s">
        <v>1004</v>
      </c>
      <c r="C445" s="105" t="s">
        <v>1005</v>
      </c>
      <c r="D445" s="60" t="s">
        <v>482</v>
      </c>
      <c r="F445" s="61" t="str">
        <f>A446</f>
        <v>S18</v>
      </c>
      <c r="G445" s="59" t="str">
        <f>B445&amp;C445</f>
        <v>川端文子</v>
      </c>
      <c r="H445" s="63" t="s">
        <v>479</v>
      </c>
      <c r="I445" s="66" t="s">
        <v>1091</v>
      </c>
      <c r="J445" s="93">
        <v>1967</v>
      </c>
      <c r="K445" s="71">
        <f t="shared" si="40"/>
        <v>49</v>
      </c>
      <c r="L445" s="61" t="str">
        <f t="shared" si="39"/>
        <v>OK</v>
      </c>
      <c r="M445" s="65" t="s">
        <v>1053</v>
      </c>
    </row>
    <row r="446" spans="1:13" ht="13.5">
      <c r="A446" s="59" t="s">
        <v>385</v>
      </c>
      <c r="B446" s="104" t="s">
        <v>340</v>
      </c>
      <c r="C446" s="193" t="s">
        <v>74</v>
      </c>
      <c r="D446" s="60" t="s">
        <v>75</v>
      </c>
      <c r="F446" s="61" t="str">
        <f>A447</f>
        <v>S19</v>
      </c>
      <c r="G446" s="59" t="str">
        <f>B446&amp;C446</f>
        <v>更家真佐子</v>
      </c>
      <c r="H446" s="63" t="s">
        <v>479</v>
      </c>
      <c r="I446" s="66" t="s">
        <v>1091</v>
      </c>
      <c r="J446" s="93">
        <v>1951</v>
      </c>
      <c r="K446" s="71">
        <f t="shared" si="40"/>
        <v>65</v>
      </c>
      <c r="L446" s="61" t="str">
        <f t="shared" si="39"/>
        <v>OK</v>
      </c>
      <c r="M446" s="65"/>
    </row>
    <row r="447" spans="1:13" ht="13.5">
      <c r="A447" s="59" t="s">
        <v>339</v>
      </c>
      <c r="B447" s="104" t="s">
        <v>935</v>
      </c>
      <c r="C447" s="105" t="s">
        <v>342</v>
      </c>
      <c r="D447" s="60" t="s">
        <v>343</v>
      </c>
      <c r="F447" s="61" t="str">
        <f>A448</f>
        <v>S20</v>
      </c>
      <c r="G447" s="59" t="str">
        <f>B447&amp;C447</f>
        <v>田中由紀</v>
      </c>
      <c r="H447" s="63" t="s">
        <v>479</v>
      </c>
      <c r="I447" s="66" t="s">
        <v>1091</v>
      </c>
      <c r="J447" s="93">
        <v>1968</v>
      </c>
      <c r="K447" s="71">
        <f t="shared" si="40"/>
        <v>48</v>
      </c>
      <c r="L447" s="61" t="str">
        <f t="shared" si="39"/>
        <v>OK</v>
      </c>
      <c r="M447" s="65"/>
    </row>
    <row r="448" spans="1:12" ht="13.5">
      <c r="A448" s="59" t="s">
        <v>341</v>
      </c>
      <c r="L448" s="61">
        <f t="shared" si="39"/>
      </c>
    </row>
    <row r="449" ht="13.5">
      <c r="L449" s="61">
        <f t="shared" si="39"/>
      </c>
    </row>
    <row r="450" spans="2:13" ht="13.5">
      <c r="B450" s="145"/>
      <c r="C450" s="145"/>
      <c r="D450" s="60"/>
      <c r="E450" s="62"/>
      <c r="H450" s="63"/>
      <c r="I450" s="62"/>
      <c r="J450" s="72"/>
      <c r="K450" s="191"/>
      <c r="L450" s="61">
        <f t="shared" si="39"/>
      </c>
      <c r="M450" s="59"/>
    </row>
    <row r="451" spans="2:12" ht="13.5">
      <c r="B451" s="145"/>
      <c r="C451" s="145"/>
      <c r="D451" s="60"/>
      <c r="E451" s="62"/>
      <c r="H451" s="63"/>
      <c r="I451" s="62"/>
      <c r="J451" s="72"/>
      <c r="K451" s="191"/>
      <c r="L451" s="61">
        <f t="shared" si="39"/>
      </c>
    </row>
    <row r="452" spans="2:12" ht="13.5">
      <c r="B452" s="145"/>
      <c r="C452" s="145"/>
      <c r="D452" s="60"/>
      <c r="E452" s="62"/>
      <c r="H452" s="63"/>
      <c r="I452" s="62"/>
      <c r="J452" s="72"/>
      <c r="K452" s="191"/>
      <c r="L452" s="61">
        <f t="shared" si="39"/>
      </c>
    </row>
    <row r="453" spans="2:12" ht="13.5">
      <c r="B453" s="145"/>
      <c r="C453" s="145"/>
      <c r="D453" s="60"/>
      <c r="E453" s="62"/>
      <c r="H453" s="63"/>
      <c r="I453" s="62"/>
      <c r="J453" s="72"/>
      <c r="K453" s="191"/>
      <c r="L453" s="61">
        <f t="shared" si="39"/>
      </c>
    </row>
    <row r="454" spans="2:12" ht="13.5">
      <c r="B454" s="145"/>
      <c r="C454" s="145"/>
      <c r="D454" s="60"/>
      <c r="E454" s="62"/>
      <c r="H454" s="63"/>
      <c r="I454" s="62"/>
      <c r="J454" s="72"/>
      <c r="K454" s="191"/>
      <c r="L454" s="61">
        <f t="shared" si="39"/>
      </c>
    </row>
    <row r="455" spans="2:12" ht="13.5">
      <c r="B455" s="702" t="s">
        <v>176</v>
      </c>
      <c r="C455" s="702"/>
      <c r="D455" s="707" t="s">
        <v>177</v>
      </c>
      <c r="E455" s="707"/>
      <c r="F455" s="707"/>
      <c r="G455" s="707"/>
      <c r="L455" s="61">
        <f t="shared" si="39"/>
      </c>
    </row>
    <row r="456" spans="2:12" ht="13.5">
      <c r="B456" s="702"/>
      <c r="C456" s="702"/>
      <c r="D456" s="707"/>
      <c r="E456" s="707"/>
      <c r="F456" s="707"/>
      <c r="G456" s="707"/>
      <c r="L456" s="61">
        <f t="shared" si="39"/>
      </c>
    </row>
    <row r="457" spans="2:12" ht="13.5">
      <c r="B457" s="60"/>
      <c r="C457" s="60"/>
      <c r="D457" s="60"/>
      <c r="F457" s="61"/>
      <c r="G457" s="59" t="s">
        <v>1051</v>
      </c>
      <c r="H457" s="698" t="s">
        <v>1052</v>
      </c>
      <c r="I457" s="698"/>
      <c r="J457" s="698"/>
      <c r="K457" s="61"/>
      <c r="L457" s="61"/>
    </row>
    <row r="458" spans="2:12" ht="13.5">
      <c r="B458" s="705" t="s">
        <v>178</v>
      </c>
      <c r="C458" s="705"/>
      <c r="F458" s="61"/>
      <c r="G458" s="98">
        <f>COUNTIF(M461:M474,"東近江市")</f>
        <v>0</v>
      </c>
      <c r="H458" s="701">
        <f>(G458/RIGHT(A471,2))</f>
        <v>0</v>
      </c>
      <c r="I458" s="701"/>
      <c r="J458" s="701"/>
      <c r="K458" s="61"/>
      <c r="L458" s="61" t="str">
        <f aca="true" t="shared" si="42" ref="L458:L484">IF(G458="","",IF(COUNTIF($G$6:$G$553,G458)&gt;1,"2重登録","OK"))</f>
        <v>OK</v>
      </c>
    </row>
    <row r="459" spans="2:12" ht="13.5">
      <c r="B459" s="151"/>
      <c r="C459" s="151"/>
      <c r="D459" s="93" t="s">
        <v>1127</v>
      </c>
      <c r="E459" s="93"/>
      <c r="F459" s="93"/>
      <c r="G459" s="98"/>
      <c r="H459" s="99" t="s">
        <v>1128</v>
      </c>
      <c r="I459" s="150"/>
      <c r="J459" s="150"/>
      <c r="K459" s="61"/>
      <c r="L459" s="61">
        <f t="shared" si="42"/>
      </c>
    </row>
    <row r="460" spans="1:13" ht="13.5" customHeight="1">
      <c r="A460" s="59" t="s">
        <v>76</v>
      </c>
      <c r="B460" s="60" t="s">
        <v>179</v>
      </c>
      <c r="C460" s="60" t="s">
        <v>180</v>
      </c>
      <c r="D460" s="59" t="s">
        <v>77</v>
      </c>
      <c r="F460" s="112" t="str">
        <f aca="true" t="shared" si="43" ref="F460:F474">A460</f>
        <v>T01</v>
      </c>
      <c r="G460" s="59" t="str">
        <f aca="true" t="shared" si="44" ref="G460:G474">B460&amp;C460</f>
        <v>野村良平</v>
      </c>
      <c r="H460" s="63" t="s">
        <v>178</v>
      </c>
      <c r="I460" s="63" t="s">
        <v>901</v>
      </c>
      <c r="J460" s="73">
        <v>1989</v>
      </c>
      <c r="K460" s="71">
        <f>IF(J460="","",(2016-J460))</f>
        <v>27</v>
      </c>
      <c r="L460" s="61" t="str">
        <f t="shared" si="42"/>
        <v>OK</v>
      </c>
      <c r="M460" s="59" t="s">
        <v>1104</v>
      </c>
    </row>
    <row r="461" spans="1:13" ht="13.5" customHeight="1">
      <c r="A461" s="59" t="s">
        <v>181</v>
      </c>
      <c r="B461" s="62" t="s">
        <v>182</v>
      </c>
      <c r="C461" s="62" t="s">
        <v>183</v>
      </c>
      <c r="D461" s="59" t="s">
        <v>78</v>
      </c>
      <c r="F461" s="112" t="str">
        <f t="shared" si="43"/>
        <v>T02</v>
      </c>
      <c r="G461" s="59" t="str">
        <f t="shared" si="44"/>
        <v>鹿野雄大</v>
      </c>
      <c r="H461" s="63" t="s">
        <v>178</v>
      </c>
      <c r="I461" s="63" t="s">
        <v>901</v>
      </c>
      <c r="J461" s="73">
        <v>1991</v>
      </c>
      <c r="K461" s="71">
        <f aca="true" t="shared" si="45" ref="K461:K474">IF(J461="","",(2016-J461))</f>
        <v>25</v>
      </c>
      <c r="L461" s="61" t="str">
        <f t="shared" si="42"/>
        <v>OK</v>
      </c>
      <c r="M461" s="59" t="s">
        <v>538</v>
      </c>
    </row>
    <row r="462" spans="1:13" ht="13.5">
      <c r="A462" s="59" t="s">
        <v>184</v>
      </c>
      <c r="B462" s="60" t="s">
        <v>904</v>
      </c>
      <c r="C462" s="60" t="s">
        <v>185</v>
      </c>
      <c r="D462" s="59" t="s">
        <v>79</v>
      </c>
      <c r="F462" s="112" t="str">
        <f t="shared" si="43"/>
        <v>T03</v>
      </c>
      <c r="G462" s="59" t="str">
        <f t="shared" si="44"/>
        <v>谷口 猛</v>
      </c>
      <c r="H462" s="63" t="s">
        <v>178</v>
      </c>
      <c r="I462" s="63" t="s">
        <v>901</v>
      </c>
      <c r="J462" s="73">
        <v>1992</v>
      </c>
      <c r="K462" s="71">
        <f t="shared" si="45"/>
        <v>24</v>
      </c>
      <c r="L462" s="61" t="str">
        <f t="shared" si="42"/>
        <v>OK</v>
      </c>
      <c r="M462" s="59" t="s">
        <v>1000</v>
      </c>
    </row>
    <row r="463" spans="1:13" ht="13.5">
      <c r="A463" s="59" t="s">
        <v>186</v>
      </c>
      <c r="B463" s="60" t="s">
        <v>187</v>
      </c>
      <c r="C463" s="60" t="s">
        <v>188</v>
      </c>
      <c r="D463" s="59" t="s">
        <v>80</v>
      </c>
      <c r="F463" s="112" t="str">
        <f t="shared" si="43"/>
        <v>T04</v>
      </c>
      <c r="G463" s="59" t="str">
        <f t="shared" si="44"/>
        <v>上津慶和</v>
      </c>
      <c r="H463" s="63" t="s">
        <v>178</v>
      </c>
      <c r="I463" s="63" t="s">
        <v>901</v>
      </c>
      <c r="J463" s="73">
        <v>1993</v>
      </c>
      <c r="K463" s="71">
        <f t="shared" si="45"/>
        <v>23</v>
      </c>
      <c r="L463" s="61" t="str">
        <f t="shared" si="42"/>
        <v>OK</v>
      </c>
      <c r="M463" s="59" t="s">
        <v>1000</v>
      </c>
    </row>
    <row r="464" spans="1:13" ht="13.5">
      <c r="A464" s="59" t="s">
        <v>189</v>
      </c>
      <c r="B464" s="60" t="s">
        <v>190</v>
      </c>
      <c r="C464" s="60" t="s">
        <v>191</v>
      </c>
      <c r="D464" s="59" t="s">
        <v>81</v>
      </c>
      <c r="F464" s="112" t="str">
        <f t="shared" si="43"/>
        <v>T05</v>
      </c>
      <c r="G464" s="59" t="str">
        <f t="shared" si="44"/>
        <v>松本遼太郎</v>
      </c>
      <c r="H464" s="63" t="s">
        <v>178</v>
      </c>
      <c r="I464" s="63" t="s">
        <v>901</v>
      </c>
      <c r="J464" s="73">
        <v>1991</v>
      </c>
      <c r="K464" s="71">
        <f t="shared" si="45"/>
        <v>25</v>
      </c>
      <c r="L464" s="61" t="str">
        <f t="shared" si="42"/>
        <v>OK</v>
      </c>
      <c r="M464" s="59" t="s">
        <v>538</v>
      </c>
    </row>
    <row r="465" spans="1:13" ht="13.5">
      <c r="A465" s="59" t="s">
        <v>192</v>
      </c>
      <c r="B465" s="192" t="s">
        <v>193</v>
      </c>
      <c r="C465" s="192" t="s">
        <v>194</v>
      </c>
      <c r="D465" s="59" t="s">
        <v>82</v>
      </c>
      <c r="F465" s="112" t="str">
        <f t="shared" si="43"/>
        <v>T06</v>
      </c>
      <c r="G465" s="178" t="str">
        <f t="shared" si="44"/>
        <v>吉居さつ紀</v>
      </c>
      <c r="H465" s="63" t="s">
        <v>178</v>
      </c>
      <c r="I465" s="218" t="s">
        <v>1091</v>
      </c>
      <c r="J465" s="73">
        <v>1991</v>
      </c>
      <c r="K465" s="71">
        <f t="shared" si="45"/>
        <v>25</v>
      </c>
      <c r="L465" s="61" t="str">
        <f t="shared" si="42"/>
        <v>OK</v>
      </c>
      <c r="M465" s="59" t="s">
        <v>1000</v>
      </c>
    </row>
    <row r="466" spans="1:13" ht="13.5">
      <c r="A466" s="59" t="s">
        <v>195</v>
      </c>
      <c r="B466" s="192" t="s">
        <v>196</v>
      </c>
      <c r="C466" s="192" t="s">
        <v>197</v>
      </c>
      <c r="D466" s="59" t="s">
        <v>178</v>
      </c>
      <c r="F466" s="112" t="str">
        <f t="shared" si="43"/>
        <v>T07</v>
      </c>
      <c r="G466" s="178" t="str">
        <f t="shared" si="44"/>
        <v>北川　円香</v>
      </c>
      <c r="H466" s="63" t="s">
        <v>178</v>
      </c>
      <c r="I466" s="218" t="s">
        <v>1091</v>
      </c>
      <c r="J466" s="73">
        <v>1991</v>
      </c>
      <c r="K466" s="71">
        <f t="shared" si="45"/>
        <v>25</v>
      </c>
      <c r="L466" s="61" t="str">
        <f t="shared" si="42"/>
        <v>OK</v>
      </c>
      <c r="M466" s="59" t="s">
        <v>1000</v>
      </c>
    </row>
    <row r="467" spans="1:13" ht="13.5">
      <c r="A467" s="59" t="s">
        <v>198</v>
      </c>
      <c r="B467" s="192" t="s">
        <v>199</v>
      </c>
      <c r="C467" s="192" t="s">
        <v>200</v>
      </c>
      <c r="D467" s="59" t="s">
        <v>201</v>
      </c>
      <c r="F467" s="112" t="str">
        <f t="shared" si="43"/>
        <v>T08</v>
      </c>
      <c r="G467" s="178" t="str">
        <f t="shared" si="44"/>
        <v>池田まき</v>
      </c>
      <c r="H467" s="63" t="s">
        <v>178</v>
      </c>
      <c r="I467" s="218" t="s">
        <v>1091</v>
      </c>
      <c r="J467" s="73">
        <v>1991</v>
      </c>
      <c r="K467" s="71">
        <f t="shared" si="45"/>
        <v>25</v>
      </c>
      <c r="L467" s="61" t="str">
        <f t="shared" si="42"/>
        <v>OK</v>
      </c>
      <c r="M467" s="59" t="s">
        <v>1000</v>
      </c>
    </row>
    <row r="468" spans="1:13" ht="13.5">
      <c r="A468" s="59" t="s">
        <v>202</v>
      </c>
      <c r="B468" s="192" t="s">
        <v>203</v>
      </c>
      <c r="C468" s="192" t="s">
        <v>204</v>
      </c>
      <c r="D468" s="59" t="s">
        <v>205</v>
      </c>
      <c r="F468" s="112" t="str">
        <f t="shared" si="43"/>
        <v>T09</v>
      </c>
      <c r="G468" s="178" t="str">
        <f t="shared" si="44"/>
        <v>前川美恵</v>
      </c>
      <c r="H468" s="63" t="s">
        <v>178</v>
      </c>
      <c r="I468" s="218" t="s">
        <v>1091</v>
      </c>
      <c r="J468" s="73">
        <v>1988</v>
      </c>
      <c r="K468" s="71">
        <f t="shared" si="45"/>
        <v>28</v>
      </c>
      <c r="L468" s="61" t="str">
        <f t="shared" si="42"/>
        <v>OK</v>
      </c>
      <c r="M468" s="59" t="s">
        <v>1001</v>
      </c>
    </row>
    <row r="469" spans="1:13" ht="13.5">
      <c r="A469" s="59" t="s">
        <v>206</v>
      </c>
      <c r="B469" s="192" t="s">
        <v>207</v>
      </c>
      <c r="C469" s="192" t="s">
        <v>208</v>
      </c>
      <c r="D469" s="59" t="s">
        <v>201</v>
      </c>
      <c r="F469" s="112" t="str">
        <f t="shared" si="43"/>
        <v>T10</v>
      </c>
      <c r="G469" s="178" t="str">
        <f t="shared" si="44"/>
        <v>草野菜摘</v>
      </c>
      <c r="H469" s="63" t="s">
        <v>178</v>
      </c>
      <c r="I469" s="218" t="s">
        <v>1091</v>
      </c>
      <c r="J469" s="73">
        <v>1993</v>
      </c>
      <c r="K469" s="71">
        <f t="shared" si="45"/>
        <v>23</v>
      </c>
      <c r="L469" s="61" t="str">
        <f t="shared" si="42"/>
        <v>OK</v>
      </c>
      <c r="M469" s="59" t="s">
        <v>1001</v>
      </c>
    </row>
    <row r="470" spans="1:13" ht="13.5">
      <c r="A470" s="59" t="s">
        <v>209</v>
      </c>
      <c r="B470" s="60" t="s">
        <v>210</v>
      </c>
      <c r="C470" s="60" t="s">
        <v>211</v>
      </c>
      <c r="D470" s="59" t="s">
        <v>201</v>
      </c>
      <c r="F470" s="112" t="str">
        <f t="shared" si="43"/>
        <v>T11</v>
      </c>
      <c r="G470" s="59" t="str">
        <f t="shared" si="44"/>
        <v>高橋和也</v>
      </c>
      <c r="H470" s="63" t="s">
        <v>178</v>
      </c>
      <c r="I470" s="63" t="s">
        <v>532</v>
      </c>
      <c r="J470" s="73">
        <v>1994</v>
      </c>
      <c r="K470" s="71">
        <f t="shared" si="45"/>
        <v>22</v>
      </c>
      <c r="L470" s="61" t="str">
        <f t="shared" si="42"/>
        <v>OK</v>
      </c>
      <c r="M470" s="59" t="s">
        <v>1000</v>
      </c>
    </row>
    <row r="471" spans="1:13" ht="13.5">
      <c r="A471" s="59" t="s">
        <v>212</v>
      </c>
      <c r="B471" s="60" t="s">
        <v>213</v>
      </c>
      <c r="C471" s="60" t="s">
        <v>138</v>
      </c>
      <c r="D471" s="59" t="s">
        <v>83</v>
      </c>
      <c r="F471" s="112" t="str">
        <f t="shared" si="43"/>
        <v>T12</v>
      </c>
      <c r="G471" s="59" t="str">
        <f t="shared" si="44"/>
        <v>川下洋平</v>
      </c>
      <c r="H471" s="63" t="s">
        <v>178</v>
      </c>
      <c r="I471" s="63" t="s">
        <v>532</v>
      </c>
      <c r="J471" s="73">
        <v>1988</v>
      </c>
      <c r="K471" s="71">
        <f t="shared" si="45"/>
        <v>28</v>
      </c>
      <c r="L471" s="61" t="str">
        <f t="shared" si="42"/>
        <v>OK</v>
      </c>
      <c r="M471" s="59" t="s">
        <v>538</v>
      </c>
    </row>
    <row r="472" spans="1:13" ht="13.5">
      <c r="A472" s="59" t="s">
        <v>1482</v>
      </c>
      <c r="B472" s="60" t="s">
        <v>214</v>
      </c>
      <c r="C472" s="60" t="s">
        <v>215</v>
      </c>
      <c r="D472" s="59" t="s">
        <v>84</v>
      </c>
      <c r="F472" s="112" t="str">
        <f t="shared" si="43"/>
        <v>T13</v>
      </c>
      <c r="G472" s="59" t="str">
        <f t="shared" si="44"/>
        <v>上原義弘</v>
      </c>
      <c r="H472" s="63" t="s">
        <v>178</v>
      </c>
      <c r="I472" s="63" t="s">
        <v>502</v>
      </c>
      <c r="J472" s="73">
        <v>1974</v>
      </c>
      <c r="K472" s="71">
        <f t="shared" si="45"/>
        <v>42</v>
      </c>
      <c r="L472" s="61" t="str">
        <f t="shared" si="42"/>
        <v>OK</v>
      </c>
      <c r="M472" s="59" t="s">
        <v>538</v>
      </c>
    </row>
    <row r="473" spans="1:13" ht="13.5">
      <c r="A473" s="59" t="s">
        <v>1483</v>
      </c>
      <c r="B473" s="60" t="s">
        <v>216</v>
      </c>
      <c r="C473" s="60" t="s">
        <v>217</v>
      </c>
      <c r="D473" s="59" t="s">
        <v>85</v>
      </c>
      <c r="F473" s="112" t="str">
        <f t="shared" si="43"/>
        <v>T14</v>
      </c>
      <c r="G473" s="59" t="str">
        <f t="shared" si="44"/>
        <v>東山 博</v>
      </c>
      <c r="H473" s="63" t="s">
        <v>178</v>
      </c>
      <c r="I473" s="63" t="s">
        <v>502</v>
      </c>
      <c r="J473" s="73">
        <v>1964</v>
      </c>
      <c r="K473" s="71">
        <f t="shared" si="45"/>
        <v>52</v>
      </c>
      <c r="L473" s="61" t="str">
        <f t="shared" si="42"/>
        <v>OK</v>
      </c>
      <c r="M473" s="59" t="s">
        <v>538</v>
      </c>
    </row>
    <row r="474" spans="1:13" ht="13.5">
      <c r="A474" s="59" t="s">
        <v>1484</v>
      </c>
      <c r="B474" s="59" t="s">
        <v>218</v>
      </c>
      <c r="C474" s="59" t="s">
        <v>219</v>
      </c>
      <c r="D474" s="59" t="s">
        <v>201</v>
      </c>
      <c r="F474" s="112" t="str">
        <f t="shared" si="43"/>
        <v>T15</v>
      </c>
      <c r="G474" s="59" t="str">
        <f t="shared" si="44"/>
        <v>中尾 巧</v>
      </c>
      <c r="H474" s="63" t="s">
        <v>178</v>
      </c>
      <c r="I474" s="152" t="s">
        <v>502</v>
      </c>
      <c r="J474" s="73">
        <v>1983</v>
      </c>
      <c r="K474" s="71">
        <f t="shared" si="45"/>
        <v>33</v>
      </c>
      <c r="L474" s="61" t="str">
        <f t="shared" si="42"/>
        <v>OK</v>
      </c>
      <c r="M474" s="59" t="s">
        <v>220</v>
      </c>
    </row>
    <row r="475" spans="2:12" ht="13.5">
      <c r="B475" s="145"/>
      <c r="C475" s="145"/>
      <c r="D475" s="60"/>
      <c r="E475" s="62"/>
      <c r="H475" s="63"/>
      <c r="I475" s="62"/>
      <c r="J475" s="72"/>
      <c r="K475" s="191"/>
      <c r="L475" s="61">
        <f t="shared" si="42"/>
      </c>
    </row>
    <row r="476" spans="2:12" ht="13.5">
      <c r="B476" s="145"/>
      <c r="C476" s="145"/>
      <c r="D476" s="60"/>
      <c r="E476" s="62"/>
      <c r="H476" s="63"/>
      <c r="I476" s="62"/>
      <c r="J476" s="72"/>
      <c r="K476" s="191"/>
      <c r="L476" s="61">
        <f t="shared" si="42"/>
      </c>
    </row>
    <row r="477" spans="2:12" ht="13.5">
      <c r="B477" s="145"/>
      <c r="C477" s="145"/>
      <c r="D477" s="60"/>
      <c r="E477" s="62"/>
      <c r="H477" s="63"/>
      <c r="I477" s="62"/>
      <c r="J477" s="72"/>
      <c r="K477" s="191"/>
      <c r="L477" s="61">
        <f t="shared" si="42"/>
      </c>
    </row>
    <row r="478" spans="2:12" ht="13.5">
      <c r="B478" s="145"/>
      <c r="C478" s="145"/>
      <c r="D478" s="60"/>
      <c r="E478" s="62"/>
      <c r="H478" s="63"/>
      <c r="I478" s="62"/>
      <c r="J478" s="72"/>
      <c r="K478" s="191"/>
      <c r="L478" s="61">
        <f t="shared" si="42"/>
      </c>
    </row>
    <row r="479" spans="2:12" ht="13.5">
      <c r="B479" s="145"/>
      <c r="C479" s="145"/>
      <c r="D479" s="60"/>
      <c r="E479" s="62"/>
      <c r="H479" s="63"/>
      <c r="I479" s="62"/>
      <c r="J479" s="72"/>
      <c r="K479" s="191"/>
      <c r="L479" s="61">
        <f t="shared" si="42"/>
      </c>
    </row>
    <row r="480" spans="2:12" ht="13.5">
      <c r="B480" s="145"/>
      <c r="C480" s="145"/>
      <c r="D480" s="60"/>
      <c r="E480" s="62"/>
      <c r="H480" s="63"/>
      <c r="I480" s="62"/>
      <c r="J480" s="72"/>
      <c r="K480" s="191"/>
      <c r="L480" s="61">
        <f t="shared" si="42"/>
      </c>
    </row>
    <row r="481" spans="2:12" ht="13.5">
      <c r="B481" s="145"/>
      <c r="C481" s="145"/>
      <c r="D481" s="60"/>
      <c r="E481" s="62"/>
      <c r="H481" s="63"/>
      <c r="I481" s="62"/>
      <c r="J481" s="72"/>
      <c r="K481" s="191"/>
      <c r="L481" s="61">
        <f t="shared" si="42"/>
      </c>
    </row>
    <row r="482" spans="2:12" ht="13.5">
      <c r="B482" s="145"/>
      <c r="C482" s="145"/>
      <c r="D482" s="60"/>
      <c r="E482" s="62"/>
      <c r="H482" s="63"/>
      <c r="I482" s="62"/>
      <c r="J482" s="72"/>
      <c r="K482" s="191"/>
      <c r="L482" s="61">
        <f t="shared" si="42"/>
      </c>
    </row>
    <row r="483" spans="1:13" ht="13.5">
      <c r="A483" s="146"/>
      <c r="B483" s="706" t="s">
        <v>484</v>
      </c>
      <c r="C483" s="706"/>
      <c r="D483" s="706" t="s">
        <v>485</v>
      </c>
      <c r="E483" s="706"/>
      <c r="F483" s="706"/>
      <c r="G483" s="706"/>
      <c r="H483" s="146"/>
      <c r="I483" s="146"/>
      <c r="J483" s="148"/>
      <c r="K483" s="146"/>
      <c r="L483" s="61">
        <f t="shared" si="42"/>
      </c>
      <c r="M483" s="146"/>
    </row>
    <row r="484" spans="1:14" s="168" customFormat="1" ht="13.5">
      <c r="A484" s="146"/>
      <c r="B484" s="706"/>
      <c r="C484" s="706"/>
      <c r="D484" s="706"/>
      <c r="E484" s="706"/>
      <c r="F484" s="706"/>
      <c r="G484" s="706"/>
      <c r="H484" s="146"/>
      <c r="I484" s="146"/>
      <c r="J484" s="148"/>
      <c r="K484" s="146"/>
      <c r="L484" s="61">
        <f t="shared" si="42"/>
      </c>
      <c r="M484" s="146"/>
      <c r="N484" s="219"/>
    </row>
    <row r="485" spans="1:14" s="168" customFormat="1" ht="13.5">
      <c r="A485" s="62"/>
      <c r="B485" s="62" t="s">
        <v>898</v>
      </c>
      <c r="C485" s="62"/>
      <c r="D485" s="59"/>
      <c r="E485" s="62"/>
      <c r="F485" s="112"/>
      <c r="G485" s="59" t="s">
        <v>1051</v>
      </c>
      <c r="H485" s="698" t="s">
        <v>1052</v>
      </c>
      <c r="I485" s="698"/>
      <c r="J485" s="698"/>
      <c r="K485" s="191"/>
      <c r="L485" s="61"/>
      <c r="M485" s="59"/>
      <c r="N485" s="219"/>
    </row>
    <row r="486" spans="1:15" s="168" customFormat="1" ht="13.5">
      <c r="A486" s="62"/>
      <c r="B486" s="700" t="s">
        <v>221</v>
      </c>
      <c r="C486" s="700"/>
      <c r="D486" s="700"/>
      <c r="E486" s="62"/>
      <c r="F486" s="112" t="e">
        <f>#REF!</f>
        <v>#REF!</v>
      </c>
      <c r="G486" s="98">
        <f>COUNTIF(M487:M524,"東近江市")</f>
        <v>5</v>
      </c>
      <c r="H486" s="701">
        <f>(G486/RIGHT(A527,2))</f>
        <v>0.12195121951219512</v>
      </c>
      <c r="I486" s="701"/>
      <c r="J486" s="701"/>
      <c r="K486" s="191"/>
      <c r="L486" s="61"/>
      <c r="M486" s="59"/>
      <c r="N486" s="220"/>
      <c r="O486" s="221"/>
    </row>
    <row r="487" spans="1:14" s="168" customFormat="1" ht="14.25">
      <c r="A487" s="222" t="s">
        <v>222</v>
      </c>
      <c r="B487" s="84" t="s">
        <v>920</v>
      </c>
      <c r="C487" s="84" t="s">
        <v>921</v>
      </c>
      <c r="D487" s="62" t="s">
        <v>898</v>
      </c>
      <c r="E487" s="83"/>
      <c r="F487" s="112" t="str">
        <f aca="true" t="shared" si="46" ref="F487:F531">A487</f>
        <v>u01</v>
      </c>
      <c r="G487" s="146" t="str">
        <f>B487&amp;C487</f>
        <v>池上浩幸</v>
      </c>
      <c r="H487" s="62" t="s">
        <v>486</v>
      </c>
      <c r="I487" s="62" t="s">
        <v>901</v>
      </c>
      <c r="J487" s="86">
        <v>1965</v>
      </c>
      <c r="K487" s="191">
        <f aca="true" t="shared" si="47" ref="K487:K531">2016-J487</f>
        <v>51</v>
      </c>
      <c r="L487" s="61" t="str">
        <f aca="true" t="shared" si="48" ref="L487:L531">IF(G487="","",IF(COUNTIF($G$6:$G$553,G487)&gt;1,"2重登録","OK"))</f>
        <v>OK</v>
      </c>
      <c r="M487" s="97" t="s">
        <v>535</v>
      </c>
      <c r="N487" s="219"/>
    </row>
    <row r="488" spans="1:14" s="168" customFormat="1" ht="14.25">
      <c r="A488" s="222" t="s">
        <v>86</v>
      </c>
      <c r="B488" s="84" t="s">
        <v>922</v>
      </c>
      <c r="C488" s="84" t="s">
        <v>923</v>
      </c>
      <c r="D488" s="62" t="s">
        <v>898</v>
      </c>
      <c r="E488" s="83"/>
      <c r="F488" s="112" t="str">
        <f t="shared" si="46"/>
        <v>u02</v>
      </c>
      <c r="G488" s="146" t="str">
        <f>B488&amp;C488</f>
        <v>石井正俊</v>
      </c>
      <c r="H488" s="62" t="s">
        <v>486</v>
      </c>
      <c r="I488" s="62" t="s">
        <v>901</v>
      </c>
      <c r="J488" s="86">
        <v>1975</v>
      </c>
      <c r="K488" s="191">
        <f t="shared" si="47"/>
        <v>41</v>
      </c>
      <c r="L488" s="61" t="str">
        <f t="shared" si="48"/>
        <v>OK</v>
      </c>
      <c r="M488" s="97" t="s">
        <v>536</v>
      </c>
      <c r="N488" s="219"/>
    </row>
    <row r="489" spans="1:14" s="168" customFormat="1" ht="13.5">
      <c r="A489" s="222" t="s">
        <v>223</v>
      </c>
      <c r="B489" s="111" t="s">
        <v>386</v>
      </c>
      <c r="C489" s="111" t="s">
        <v>382</v>
      </c>
      <c r="D489" s="62" t="s">
        <v>898</v>
      </c>
      <c r="E489" s="83"/>
      <c r="F489" s="112" t="str">
        <f t="shared" si="46"/>
        <v>u03</v>
      </c>
      <c r="G489" s="146" t="str">
        <f>B489&amp;C489</f>
        <v>一色 翼</v>
      </c>
      <c r="H489" s="62" t="s">
        <v>486</v>
      </c>
      <c r="I489" s="89" t="s">
        <v>901</v>
      </c>
      <c r="J489" s="131">
        <v>1983</v>
      </c>
      <c r="K489" s="191">
        <f t="shared" si="47"/>
        <v>33</v>
      </c>
      <c r="L489" s="61" t="str">
        <f t="shared" si="48"/>
        <v>OK</v>
      </c>
      <c r="M489" s="223" t="s">
        <v>1031</v>
      </c>
      <c r="N489" s="219"/>
    </row>
    <row r="490" spans="1:14" s="168" customFormat="1" ht="13.5">
      <c r="A490" s="222" t="s">
        <v>224</v>
      </c>
      <c r="B490" s="109" t="s">
        <v>225</v>
      </c>
      <c r="C490" s="146" t="s">
        <v>226</v>
      </c>
      <c r="D490" s="62" t="s">
        <v>898</v>
      </c>
      <c r="E490" s="146"/>
      <c r="F490" s="112" t="str">
        <f t="shared" si="46"/>
        <v>u04</v>
      </c>
      <c r="G490" s="146" t="s">
        <v>227</v>
      </c>
      <c r="H490" s="62" t="s">
        <v>486</v>
      </c>
      <c r="I490" s="89" t="s">
        <v>87</v>
      </c>
      <c r="J490" s="148">
        <v>1988</v>
      </c>
      <c r="K490" s="191">
        <f t="shared" si="47"/>
        <v>28</v>
      </c>
      <c r="L490" s="61" t="str">
        <f t="shared" si="48"/>
        <v>OK</v>
      </c>
      <c r="M490" s="97" t="s">
        <v>536</v>
      </c>
      <c r="N490" s="219"/>
    </row>
    <row r="491" spans="1:13" s="168" customFormat="1" ht="14.25">
      <c r="A491" s="222" t="s">
        <v>228</v>
      </c>
      <c r="B491" s="85" t="s">
        <v>924</v>
      </c>
      <c r="C491" s="85" t="s">
        <v>925</v>
      </c>
      <c r="D491" s="62" t="s">
        <v>898</v>
      </c>
      <c r="E491" s="83"/>
      <c r="F491" s="112" t="str">
        <f t="shared" si="46"/>
        <v>u05</v>
      </c>
      <c r="G491" s="146" t="str">
        <f>B491&amp;C491</f>
        <v>片岡一寿</v>
      </c>
      <c r="H491" s="62" t="s">
        <v>486</v>
      </c>
      <c r="I491" s="62" t="s">
        <v>901</v>
      </c>
      <c r="J491" s="86">
        <v>1971</v>
      </c>
      <c r="K491" s="191">
        <f t="shared" si="47"/>
        <v>45</v>
      </c>
      <c r="L491" s="61" t="str">
        <f t="shared" si="48"/>
        <v>OK</v>
      </c>
      <c r="M491" s="97" t="s">
        <v>537</v>
      </c>
    </row>
    <row r="492" spans="1:14" s="168" customFormat="1" ht="14.25">
      <c r="A492" s="222" t="s">
        <v>229</v>
      </c>
      <c r="B492" s="85" t="s">
        <v>542</v>
      </c>
      <c r="C492" s="85" t="s">
        <v>926</v>
      </c>
      <c r="D492" s="62" t="s">
        <v>898</v>
      </c>
      <c r="E492" s="83"/>
      <c r="F492" s="112" t="str">
        <f t="shared" si="46"/>
        <v>u06</v>
      </c>
      <c r="G492" s="146" t="str">
        <f>B492&amp;C492</f>
        <v>片岡  大</v>
      </c>
      <c r="H492" s="62" t="s">
        <v>486</v>
      </c>
      <c r="I492" s="62" t="s">
        <v>901</v>
      </c>
      <c r="J492" s="86">
        <v>1969</v>
      </c>
      <c r="K492" s="191">
        <f t="shared" si="47"/>
        <v>47</v>
      </c>
      <c r="L492" s="61" t="str">
        <f t="shared" si="48"/>
        <v>OK</v>
      </c>
      <c r="M492" s="97" t="s">
        <v>533</v>
      </c>
      <c r="N492" s="219"/>
    </row>
    <row r="493" spans="1:14" s="168" customFormat="1" ht="13.5">
      <c r="A493" s="222" t="s">
        <v>230</v>
      </c>
      <c r="B493" s="109" t="s">
        <v>231</v>
      </c>
      <c r="C493" s="146" t="s">
        <v>232</v>
      </c>
      <c r="D493" s="62" t="s">
        <v>898</v>
      </c>
      <c r="E493" s="146"/>
      <c r="F493" s="112" t="str">
        <f t="shared" si="46"/>
        <v>u07</v>
      </c>
      <c r="G493" s="146" t="s">
        <v>233</v>
      </c>
      <c r="H493" s="62" t="s">
        <v>486</v>
      </c>
      <c r="I493" s="224" t="s">
        <v>88</v>
      </c>
      <c r="J493" s="148">
        <v>1981</v>
      </c>
      <c r="K493" s="191">
        <f t="shared" si="47"/>
        <v>35</v>
      </c>
      <c r="L493" s="61" t="str">
        <f t="shared" si="48"/>
        <v>OK</v>
      </c>
      <c r="M493" s="97" t="s">
        <v>1040</v>
      </c>
      <c r="N493" s="219"/>
    </row>
    <row r="494" spans="1:13" s="168" customFormat="1" ht="14.25">
      <c r="A494" s="222" t="s">
        <v>234</v>
      </c>
      <c r="B494" s="109" t="s">
        <v>499</v>
      </c>
      <c r="C494" s="109" t="s">
        <v>163</v>
      </c>
      <c r="D494" s="62" t="s">
        <v>898</v>
      </c>
      <c r="E494" s="111"/>
      <c r="F494" s="112" t="str">
        <f t="shared" si="46"/>
        <v>u08</v>
      </c>
      <c r="G494" s="146" t="str">
        <f>B494&amp;C494</f>
        <v>木下 進</v>
      </c>
      <c r="H494" s="62" t="s">
        <v>486</v>
      </c>
      <c r="I494" s="62" t="s">
        <v>901</v>
      </c>
      <c r="J494" s="87">
        <v>1950</v>
      </c>
      <c r="K494" s="191">
        <f t="shared" si="47"/>
        <v>66</v>
      </c>
      <c r="L494" s="61" t="str">
        <f t="shared" si="48"/>
        <v>OK</v>
      </c>
      <c r="M494" s="97" t="s">
        <v>500</v>
      </c>
    </row>
    <row r="495" spans="1:14" s="168" customFormat="1" ht="13.5">
      <c r="A495" s="222" t="s">
        <v>235</v>
      </c>
      <c r="B495" s="109" t="s">
        <v>1143</v>
      </c>
      <c r="C495" s="146" t="s">
        <v>347</v>
      </c>
      <c r="D495" s="62" t="s">
        <v>898</v>
      </c>
      <c r="E495" s="146"/>
      <c r="F495" s="147" t="str">
        <f t="shared" si="46"/>
        <v>u09</v>
      </c>
      <c r="G495" s="146" t="str">
        <f>B495&amp;C495</f>
        <v>久保田勉</v>
      </c>
      <c r="H495" s="62" t="s">
        <v>486</v>
      </c>
      <c r="I495" s="89" t="s">
        <v>89</v>
      </c>
      <c r="J495" s="148">
        <v>1967</v>
      </c>
      <c r="K495" s="191">
        <f t="shared" si="47"/>
        <v>49</v>
      </c>
      <c r="L495" s="61" t="str">
        <f t="shared" si="48"/>
        <v>OK</v>
      </c>
      <c r="M495" s="97" t="s">
        <v>348</v>
      </c>
      <c r="N495" s="219"/>
    </row>
    <row r="496" spans="1:13" s="168" customFormat="1" ht="13.5">
      <c r="A496" s="222" t="s">
        <v>236</v>
      </c>
      <c r="B496" s="109" t="s">
        <v>237</v>
      </c>
      <c r="C496" s="146" t="s">
        <v>238</v>
      </c>
      <c r="D496" s="62" t="s">
        <v>898</v>
      </c>
      <c r="E496" s="83"/>
      <c r="F496" s="112" t="str">
        <f t="shared" si="46"/>
        <v>u10</v>
      </c>
      <c r="G496" s="146" t="s">
        <v>239</v>
      </c>
      <c r="H496" s="62" t="s">
        <v>486</v>
      </c>
      <c r="I496" s="89" t="s">
        <v>90</v>
      </c>
      <c r="J496" s="148">
        <v>1997</v>
      </c>
      <c r="K496" s="191">
        <f t="shared" si="47"/>
        <v>19</v>
      </c>
      <c r="L496" s="61" t="str">
        <f t="shared" si="48"/>
        <v>OK</v>
      </c>
      <c r="M496" s="65" t="s">
        <v>541</v>
      </c>
    </row>
    <row r="497" spans="1:13" s="168" customFormat="1" ht="13.5">
      <c r="A497" s="222" t="s">
        <v>240</v>
      </c>
      <c r="B497" s="117" t="s">
        <v>400</v>
      </c>
      <c r="C497" s="117" t="s">
        <v>401</v>
      </c>
      <c r="D497" s="62" t="s">
        <v>898</v>
      </c>
      <c r="E497" s="101"/>
      <c r="F497" s="101" t="str">
        <f t="shared" si="46"/>
        <v>u11</v>
      </c>
      <c r="G497" s="59" t="str">
        <f>B497&amp;C497</f>
        <v>稙田優也</v>
      </c>
      <c r="H497" s="62" t="s">
        <v>486</v>
      </c>
      <c r="I497" s="59" t="s">
        <v>901</v>
      </c>
      <c r="J497" s="149">
        <v>1982</v>
      </c>
      <c r="K497" s="191">
        <f t="shared" si="47"/>
        <v>34</v>
      </c>
      <c r="L497" s="61" t="str">
        <f t="shared" si="48"/>
        <v>OK</v>
      </c>
      <c r="M497" s="62" t="s">
        <v>536</v>
      </c>
    </row>
    <row r="498" spans="1:20" s="168" customFormat="1" ht="13.5">
      <c r="A498" s="222" t="s">
        <v>241</v>
      </c>
      <c r="B498" s="109" t="s">
        <v>242</v>
      </c>
      <c r="C498" s="146" t="s">
        <v>211</v>
      </c>
      <c r="D498" s="62" t="s">
        <v>898</v>
      </c>
      <c r="E498" s="146"/>
      <c r="F498" s="112" t="str">
        <f t="shared" si="46"/>
        <v>u12</v>
      </c>
      <c r="G498" s="146" t="s">
        <v>243</v>
      </c>
      <c r="H498" s="62" t="s">
        <v>486</v>
      </c>
      <c r="I498" s="89" t="s">
        <v>91</v>
      </c>
      <c r="J498" s="148">
        <v>1987</v>
      </c>
      <c r="K498" s="191">
        <f t="shared" si="47"/>
        <v>29</v>
      </c>
      <c r="L498" s="61" t="str">
        <f t="shared" si="48"/>
        <v>OK</v>
      </c>
      <c r="M498" s="97" t="s">
        <v>1001</v>
      </c>
      <c r="N498" s="76"/>
      <c r="O498" s="76"/>
      <c r="P498" s="76"/>
      <c r="Q498" s="76"/>
      <c r="R498" s="76"/>
      <c r="S498" s="76"/>
      <c r="T498" s="76"/>
    </row>
    <row r="499" spans="1:13" s="168" customFormat="1" ht="14.25">
      <c r="A499" s="222" t="s">
        <v>244</v>
      </c>
      <c r="B499" s="84" t="s">
        <v>927</v>
      </c>
      <c r="C499" s="84" t="s">
        <v>928</v>
      </c>
      <c r="D499" s="62" t="s">
        <v>898</v>
      </c>
      <c r="E499" s="83"/>
      <c r="F499" s="112" t="str">
        <f t="shared" si="46"/>
        <v>u13</v>
      </c>
      <c r="G499" s="146" t="str">
        <f>B499&amp;C499</f>
        <v>竹田圭佑</v>
      </c>
      <c r="H499" s="62" t="s">
        <v>486</v>
      </c>
      <c r="I499" s="62" t="s">
        <v>901</v>
      </c>
      <c r="J499" s="86">
        <v>1982</v>
      </c>
      <c r="K499" s="191">
        <f t="shared" si="47"/>
        <v>34</v>
      </c>
      <c r="L499" s="61" t="str">
        <f t="shared" si="48"/>
        <v>OK</v>
      </c>
      <c r="M499" s="97" t="s">
        <v>538</v>
      </c>
    </row>
    <row r="500" spans="1:14" s="168" customFormat="1" ht="13.5">
      <c r="A500" s="222" t="s">
        <v>245</v>
      </c>
      <c r="B500" s="109" t="s">
        <v>246</v>
      </c>
      <c r="C500" s="146" t="s">
        <v>247</v>
      </c>
      <c r="D500" s="62" t="s">
        <v>898</v>
      </c>
      <c r="E500" s="146"/>
      <c r="F500" s="112" t="str">
        <f t="shared" si="46"/>
        <v>u14</v>
      </c>
      <c r="G500" s="146" t="s">
        <v>248</v>
      </c>
      <c r="H500" s="62" t="s">
        <v>486</v>
      </c>
      <c r="I500" s="224" t="s">
        <v>901</v>
      </c>
      <c r="J500" s="148">
        <v>1967</v>
      </c>
      <c r="K500" s="191">
        <f t="shared" si="47"/>
        <v>49</v>
      </c>
      <c r="L500" s="61" t="str">
        <f t="shared" si="48"/>
        <v>OK</v>
      </c>
      <c r="M500" s="97" t="s">
        <v>1040</v>
      </c>
      <c r="N500" s="219"/>
    </row>
    <row r="501" spans="1:13" s="168" customFormat="1" ht="13.5">
      <c r="A501" s="222" t="s">
        <v>249</v>
      </c>
      <c r="B501" s="109" t="s">
        <v>349</v>
      </c>
      <c r="C501" s="109" t="s">
        <v>350</v>
      </c>
      <c r="D501" s="62" t="s">
        <v>898</v>
      </c>
      <c r="E501" s="146"/>
      <c r="F501" s="112" t="str">
        <f t="shared" si="46"/>
        <v>u15</v>
      </c>
      <c r="G501" s="146" t="str">
        <f>B501&amp;C501</f>
        <v>永瀬卓夫</v>
      </c>
      <c r="H501" s="62" t="s">
        <v>486</v>
      </c>
      <c r="I501" s="89" t="s">
        <v>92</v>
      </c>
      <c r="J501" s="148">
        <v>1950</v>
      </c>
      <c r="K501" s="191">
        <f t="shared" si="47"/>
        <v>66</v>
      </c>
      <c r="L501" s="61" t="str">
        <f t="shared" si="48"/>
        <v>OK</v>
      </c>
      <c r="M501" s="97" t="s">
        <v>1033</v>
      </c>
    </row>
    <row r="502" spans="1:20" s="76" customFormat="1" ht="13.5">
      <c r="A502" s="222" t="s">
        <v>250</v>
      </c>
      <c r="B502" s="109" t="s">
        <v>251</v>
      </c>
      <c r="C502" s="146" t="s">
        <v>252</v>
      </c>
      <c r="D502" s="62" t="s">
        <v>898</v>
      </c>
      <c r="E502" s="146"/>
      <c r="F502" s="112" t="str">
        <f t="shared" si="46"/>
        <v>u16</v>
      </c>
      <c r="G502" s="146" t="str">
        <f>B502&amp;C502</f>
        <v>倍田 武</v>
      </c>
      <c r="H502" s="62" t="s">
        <v>486</v>
      </c>
      <c r="I502" s="224" t="s">
        <v>901</v>
      </c>
      <c r="J502" s="148">
        <v>1970</v>
      </c>
      <c r="K502" s="191">
        <f t="shared" si="47"/>
        <v>46</v>
      </c>
      <c r="L502" s="61" t="str">
        <f t="shared" si="48"/>
        <v>OK</v>
      </c>
      <c r="M502" s="97" t="s">
        <v>537</v>
      </c>
      <c r="N502" s="168"/>
      <c r="O502" s="168"/>
      <c r="P502" s="168"/>
      <c r="Q502" s="168"/>
      <c r="R502" s="168"/>
      <c r="S502" s="168"/>
      <c r="T502" s="168"/>
    </row>
    <row r="503" spans="1:20" s="76" customFormat="1" ht="13.5">
      <c r="A503" s="222" t="s">
        <v>253</v>
      </c>
      <c r="B503" s="109" t="s">
        <v>391</v>
      </c>
      <c r="C503" s="146" t="s">
        <v>254</v>
      </c>
      <c r="D503" s="62" t="s">
        <v>898</v>
      </c>
      <c r="E503" s="146"/>
      <c r="F503" s="147" t="str">
        <f t="shared" si="46"/>
        <v>u17</v>
      </c>
      <c r="G503" s="146" t="str">
        <f aca="true" t="shared" si="49" ref="G503:G515">B503&amp;C503</f>
        <v>久田 彰</v>
      </c>
      <c r="H503" s="62" t="s">
        <v>486</v>
      </c>
      <c r="I503" s="89" t="s">
        <v>901</v>
      </c>
      <c r="J503" s="148">
        <v>1971</v>
      </c>
      <c r="K503" s="191">
        <f t="shared" si="47"/>
        <v>45</v>
      </c>
      <c r="L503" s="61" t="str">
        <f t="shared" si="48"/>
        <v>OK</v>
      </c>
      <c r="M503" s="97" t="s">
        <v>537</v>
      </c>
      <c r="N503" s="168"/>
      <c r="O503" s="168"/>
      <c r="P503" s="168"/>
      <c r="Q503" s="168"/>
      <c r="R503" s="168"/>
      <c r="S503" s="168"/>
      <c r="T503" s="168"/>
    </row>
    <row r="504" spans="1:20" s="76" customFormat="1" ht="14.25">
      <c r="A504" s="222" t="s">
        <v>255</v>
      </c>
      <c r="B504" s="84" t="s">
        <v>930</v>
      </c>
      <c r="C504" s="84" t="s">
        <v>931</v>
      </c>
      <c r="D504" s="62" t="s">
        <v>898</v>
      </c>
      <c r="E504" s="83"/>
      <c r="F504" s="112" t="str">
        <f t="shared" si="46"/>
        <v>u18</v>
      </c>
      <c r="G504" s="146" t="str">
        <f t="shared" si="49"/>
        <v>山田智史</v>
      </c>
      <c r="H504" s="62" t="s">
        <v>486</v>
      </c>
      <c r="I504" s="62" t="s">
        <v>901</v>
      </c>
      <c r="J504" s="86">
        <v>1969</v>
      </c>
      <c r="K504" s="191">
        <f t="shared" si="47"/>
        <v>47</v>
      </c>
      <c r="L504" s="61" t="str">
        <f t="shared" si="48"/>
        <v>OK</v>
      </c>
      <c r="M504" s="97" t="s">
        <v>536</v>
      </c>
      <c r="N504" s="168"/>
      <c r="O504" s="168"/>
      <c r="P504" s="168"/>
      <c r="Q504" s="168"/>
      <c r="R504" s="168"/>
      <c r="S504" s="168"/>
      <c r="T504" s="168"/>
    </row>
    <row r="505" spans="1:20" s="76" customFormat="1" ht="14.25">
      <c r="A505" s="222" t="s">
        <v>256</v>
      </c>
      <c r="B505" s="84" t="s">
        <v>932</v>
      </c>
      <c r="C505" s="84" t="s">
        <v>933</v>
      </c>
      <c r="D505" s="62" t="s">
        <v>898</v>
      </c>
      <c r="E505" s="83"/>
      <c r="F505" s="112" t="str">
        <f t="shared" si="46"/>
        <v>u19</v>
      </c>
      <c r="G505" s="146" t="str">
        <f t="shared" si="49"/>
        <v>山本昌紀</v>
      </c>
      <c r="H505" s="62" t="s">
        <v>486</v>
      </c>
      <c r="I505" s="62" t="s">
        <v>901</v>
      </c>
      <c r="J505" s="86">
        <v>1970</v>
      </c>
      <c r="K505" s="191">
        <f t="shared" si="47"/>
        <v>46</v>
      </c>
      <c r="L505" s="61" t="str">
        <f t="shared" si="48"/>
        <v>OK</v>
      </c>
      <c r="M505" s="97" t="s">
        <v>540</v>
      </c>
      <c r="N505" s="219"/>
      <c r="O505" s="168"/>
      <c r="P505" s="168"/>
      <c r="Q505" s="168"/>
      <c r="R505" s="168"/>
      <c r="S505" s="168"/>
      <c r="T505" s="168"/>
    </row>
    <row r="506" spans="1:14" s="168" customFormat="1" ht="13.5">
      <c r="A506" s="222" t="s">
        <v>257</v>
      </c>
      <c r="B506" s="111" t="s">
        <v>543</v>
      </c>
      <c r="C506" s="111" t="s">
        <v>93</v>
      </c>
      <c r="D506" s="62" t="s">
        <v>898</v>
      </c>
      <c r="E506" s="83"/>
      <c r="F506" s="112" t="str">
        <f t="shared" si="46"/>
        <v>u20</v>
      </c>
      <c r="G506" s="146" t="str">
        <f t="shared" si="49"/>
        <v>吉村 淳</v>
      </c>
      <c r="H506" s="62" t="s">
        <v>486</v>
      </c>
      <c r="I506" s="89" t="s">
        <v>901</v>
      </c>
      <c r="J506" s="131">
        <v>1976</v>
      </c>
      <c r="K506" s="191">
        <f t="shared" si="47"/>
        <v>40</v>
      </c>
      <c r="L506" s="61" t="str">
        <f t="shared" si="48"/>
        <v>OK</v>
      </c>
      <c r="M506" s="97" t="s">
        <v>507</v>
      </c>
      <c r="N506" s="219"/>
    </row>
    <row r="507" spans="1:14" s="168" customFormat="1" ht="13.5">
      <c r="A507" s="222" t="s">
        <v>258</v>
      </c>
      <c r="B507" s="59" t="s">
        <v>894</v>
      </c>
      <c r="C507" s="59" t="s">
        <v>895</v>
      </c>
      <c r="D507" s="62" t="s">
        <v>898</v>
      </c>
      <c r="E507" s="59"/>
      <c r="F507" s="59" t="str">
        <f t="shared" si="46"/>
        <v>u21</v>
      </c>
      <c r="G507" s="59" t="str">
        <f t="shared" si="49"/>
        <v>井内一博</v>
      </c>
      <c r="H507" s="62" t="s">
        <v>486</v>
      </c>
      <c r="I507" s="59" t="s">
        <v>901</v>
      </c>
      <c r="J507" s="149">
        <v>1976</v>
      </c>
      <c r="K507" s="191">
        <f t="shared" si="47"/>
        <v>40</v>
      </c>
      <c r="L507" s="61" t="str">
        <f t="shared" si="48"/>
        <v>OK</v>
      </c>
      <c r="M507" s="59" t="s">
        <v>523</v>
      </c>
      <c r="N507" s="219"/>
    </row>
    <row r="508" spans="1:20" s="168" customFormat="1" ht="14.25">
      <c r="A508" s="222" t="s">
        <v>259</v>
      </c>
      <c r="B508" s="132" t="s">
        <v>487</v>
      </c>
      <c r="C508" s="133" t="s">
        <v>488</v>
      </c>
      <c r="D508" s="62" t="s">
        <v>898</v>
      </c>
      <c r="E508" s="134"/>
      <c r="F508" s="112" t="str">
        <f t="shared" si="46"/>
        <v>u22</v>
      </c>
      <c r="G508" s="146" t="str">
        <f t="shared" si="49"/>
        <v>高瀬眞志</v>
      </c>
      <c r="H508" s="62" t="s">
        <v>486</v>
      </c>
      <c r="I508" s="62" t="s">
        <v>901</v>
      </c>
      <c r="J508" s="135">
        <v>1959</v>
      </c>
      <c r="K508" s="191">
        <f t="shared" si="47"/>
        <v>57</v>
      </c>
      <c r="L508" s="61" t="str">
        <f t="shared" si="48"/>
        <v>OK</v>
      </c>
      <c r="M508" s="97" t="s">
        <v>535</v>
      </c>
      <c r="N508" s="76"/>
      <c r="O508" s="76"/>
      <c r="P508" s="76"/>
      <c r="Q508" s="76"/>
      <c r="R508" s="76"/>
      <c r="S508" s="76"/>
      <c r="T508" s="93"/>
    </row>
    <row r="509" spans="1:14" s="168" customFormat="1" ht="13.5">
      <c r="A509" s="222" t="s">
        <v>260</v>
      </c>
      <c r="B509" s="60" t="s">
        <v>896</v>
      </c>
      <c r="C509" s="60" t="s">
        <v>897</v>
      </c>
      <c r="D509" s="62" t="s">
        <v>898</v>
      </c>
      <c r="E509" s="59"/>
      <c r="F509" s="59" t="str">
        <f t="shared" si="46"/>
        <v>u23</v>
      </c>
      <c r="G509" s="59" t="str">
        <f t="shared" si="49"/>
        <v>竹下英伸</v>
      </c>
      <c r="H509" s="62" t="s">
        <v>486</v>
      </c>
      <c r="I509" s="59" t="s">
        <v>901</v>
      </c>
      <c r="J509" s="149">
        <v>1972</v>
      </c>
      <c r="K509" s="191">
        <f t="shared" si="47"/>
        <v>44</v>
      </c>
      <c r="L509" s="61" t="str">
        <f t="shared" si="48"/>
        <v>OK</v>
      </c>
      <c r="M509" s="65" t="s">
        <v>541</v>
      </c>
      <c r="N509" s="219"/>
    </row>
    <row r="510" spans="1:20" s="168" customFormat="1" ht="13.5">
      <c r="A510" s="222" t="s">
        <v>261</v>
      </c>
      <c r="B510" s="60" t="s">
        <v>262</v>
      </c>
      <c r="C510" s="60" t="s">
        <v>263</v>
      </c>
      <c r="D510" s="62" t="s">
        <v>898</v>
      </c>
      <c r="E510" s="59"/>
      <c r="F510" s="59" t="str">
        <f t="shared" si="46"/>
        <v>u24</v>
      </c>
      <c r="G510" s="59" t="str">
        <f t="shared" si="49"/>
        <v>中原康晶</v>
      </c>
      <c r="H510" s="62" t="s">
        <v>486</v>
      </c>
      <c r="I510" s="59" t="s">
        <v>94</v>
      </c>
      <c r="J510" s="149">
        <v>1984</v>
      </c>
      <c r="K510" s="191">
        <f t="shared" si="47"/>
        <v>32</v>
      </c>
      <c r="L510" s="61" t="str">
        <f t="shared" si="48"/>
        <v>OK</v>
      </c>
      <c r="M510" s="59" t="s">
        <v>523</v>
      </c>
      <c r="N510" s="76"/>
      <c r="O510" s="76"/>
      <c r="P510" s="76"/>
      <c r="Q510" s="76"/>
      <c r="R510" s="76"/>
      <c r="S510" s="93"/>
      <c r="T510" s="76"/>
    </row>
    <row r="511" spans="1:20" s="168" customFormat="1" ht="13.5">
      <c r="A511" s="222" t="s">
        <v>264</v>
      </c>
      <c r="B511" s="60" t="s">
        <v>95</v>
      </c>
      <c r="C511" s="60" t="s">
        <v>96</v>
      </c>
      <c r="D511" s="62" t="s">
        <v>898</v>
      </c>
      <c r="E511" s="59"/>
      <c r="F511" s="59" t="str">
        <f t="shared" si="46"/>
        <v>u25</v>
      </c>
      <c r="G511" s="59" t="str">
        <f t="shared" si="49"/>
        <v>田中邦明</v>
      </c>
      <c r="H511" s="62" t="s">
        <v>486</v>
      </c>
      <c r="I511" s="59" t="s">
        <v>901</v>
      </c>
      <c r="J511" s="149">
        <v>1984</v>
      </c>
      <c r="K511" s="191">
        <f t="shared" si="47"/>
        <v>32</v>
      </c>
      <c r="L511" s="61" t="str">
        <f t="shared" si="48"/>
        <v>OK</v>
      </c>
      <c r="M511" s="59" t="s">
        <v>523</v>
      </c>
      <c r="N511" s="76"/>
      <c r="O511" s="76"/>
      <c r="P511" s="76"/>
      <c r="Q511" s="76"/>
      <c r="R511" s="76"/>
      <c r="S511" s="76"/>
      <c r="T511" s="76"/>
    </row>
    <row r="512" spans="1:20" s="168" customFormat="1" ht="14.25">
      <c r="A512" s="222" t="s">
        <v>265</v>
      </c>
      <c r="B512" s="225" t="s">
        <v>525</v>
      </c>
      <c r="C512" s="225" t="s">
        <v>1025</v>
      </c>
      <c r="D512" s="62" t="s">
        <v>898</v>
      </c>
      <c r="E512" s="83"/>
      <c r="F512" s="112" t="str">
        <f t="shared" si="46"/>
        <v>u26</v>
      </c>
      <c r="G512" s="146" t="str">
        <f t="shared" si="49"/>
        <v>今井順子</v>
      </c>
      <c r="H512" s="62" t="s">
        <v>486</v>
      </c>
      <c r="I512" s="64" t="s">
        <v>902</v>
      </c>
      <c r="J512" s="87">
        <v>1958</v>
      </c>
      <c r="K512" s="191">
        <f t="shared" si="47"/>
        <v>58</v>
      </c>
      <c r="L512" s="61" t="str">
        <f t="shared" si="48"/>
        <v>OK</v>
      </c>
      <c r="M512" s="102" t="s">
        <v>541</v>
      </c>
      <c r="N512" s="76"/>
      <c r="O512" s="76"/>
      <c r="P512" s="93"/>
      <c r="Q512" s="76"/>
      <c r="R512" s="76"/>
      <c r="S512" s="76"/>
      <c r="T512" s="76"/>
    </row>
    <row r="513" spans="1:14" s="168" customFormat="1" ht="13.5">
      <c r="A513" s="222" t="s">
        <v>266</v>
      </c>
      <c r="B513" s="136" t="s">
        <v>997</v>
      </c>
      <c r="C513" s="137" t="s">
        <v>998</v>
      </c>
      <c r="D513" s="62" t="s">
        <v>898</v>
      </c>
      <c r="E513" s="138"/>
      <c r="F513" s="112" t="str">
        <f t="shared" si="46"/>
        <v>u27</v>
      </c>
      <c r="G513" s="146" t="str">
        <f t="shared" si="49"/>
        <v>植垣貴美子</v>
      </c>
      <c r="H513" s="62" t="s">
        <v>486</v>
      </c>
      <c r="I513" s="64" t="s">
        <v>902</v>
      </c>
      <c r="J513" s="139">
        <v>1965</v>
      </c>
      <c r="K513" s="191">
        <f t="shared" si="47"/>
        <v>51</v>
      </c>
      <c r="L513" s="61" t="str">
        <f t="shared" si="48"/>
        <v>OK</v>
      </c>
      <c r="M513" s="140" t="s">
        <v>1003</v>
      </c>
      <c r="N513" s="219"/>
    </row>
    <row r="514" spans="1:14" s="168" customFormat="1" ht="13.5">
      <c r="A514" s="222" t="s">
        <v>267</v>
      </c>
      <c r="B514" s="136" t="s">
        <v>924</v>
      </c>
      <c r="C514" s="137" t="s">
        <v>268</v>
      </c>
      <c r="D514" s="62" t="s">
        <v>898</v>
      </c>
      <c r="E514" s="139" t="s">
        <v>97</v>
      </c>
      <c r="F514" s="112" t="str">
        <f t="shared" si="46"/>
        <v>u28</v>
      </c>
      <c r="G514" s="59" t="str">
        <f t="shared" si="49"/>
        <v>片岡 聖</v>
      </c>
      <c r="H514" s="62" t="s">
        <v>486</v>
      </c>
      <c r="I514" s="64" t="s">
        <v>902</v>
      </c>
      <c r="J514" s="139">
        <v>2002</v>
      </c>
      <c r="K514" s="191">
        <f t="shared" si="47"/>
        <v>14</v>
      </c>
      <c r="L514" s="61" t="str">
        <f t="shared" si="48"/>
        <v>OK</v>
      </c>
      <c r="M514" s="140" t="s">
        <v>537</v>
      </c>
      <c r="N514" s="219"/>
    </row>
    <row r="515" spans="1:14" s="168" customFormat="1" ht="14.25">
      <c r="A515" s="222" t="s">
        <v>269</v>
      </c>
      <c r="B515" s="88" t="s">
        <v>501</v>
      </c>
      <c r="C515" s="88" t="s">
        <v>489</v>
      </c>
      <c r="D515" s="62" t="s">
        <v>898</v>
      </c>
      <c r="E515" s="111"/>
      <c r="F515" s="112" t="str">
        <f t="shared" si="46"/>
        <v>u29</v>
      </c>
      <c r="G515" s="146" t="str">
        <f t="shared" si="49"/>
        <v>鹿取あつみ</v>
      </c>
      <c r="H515" s="62" t="s">
        <v>486</v>
      </c>
      <c r="I515" s="64" t="s">
        <v>902</v>
      </c>
      <c r="J515" s="87">
        <v>1963</v>
      </c>
      <c r="K515" s="191">
        <f t="shared" si="47"/>
        <v>53</v>
      </c>
      <c r="L515" s="61" t="str">
        <f t="shared" si="48"/>
        <v>OK</v>
      </c>
      <c r="M515" s="97" t="s">
        <v>1000</v>
      </c>
      <c r="N515" s="219"/>
    </row>
    <row r="516" spans="1:20" s="76" customFormat="1" ht="13.5">
      <c r="A516" s="222" t="s">
        <v>270</v>
      </c>
      <c r="B516" s="194" t="s">
        <v>271</v>
      </c>
      <c r="C516" s="226" t="s">
        <v>272</v>
      </c>
      <c r="D516" s="62" t="s">
        <v>898</v>
      </c>
      <c r="E516" s="146"/>
      <c r="F516" s="112" t="str">
        <f t="shared" si="46"/>
        <v>u30</v>
      </c>
      <c r="G516" s="146" t="s">
        <v>273</v>
      </c>
      <c r="H516" s="62" t="s">
        <v>486</v>
      </c>
      <c r="I516" s="234" t="s">
        <v>1091</v>
      </c>
      <c r="J516" s="148">
        <v>1965</v>
      </c>
      <c r="K516" s="191">
        <f t="shared" si="47"/>
        <v>51</v>
      </c>
      <c r="L516" s="61" t="str">
        <f t="shared" si="48"/>
        <v>OK</v>
      </c>
      <c r="M516" s="97" t="s">
        <v>534</v>
      </c>
      <c r="N516" s="219"/>
      <c r="O516" s="168"/>
      <c r="P516" s="168"/>
      <c r="Q516" s="168"/>
      <c r="R516" s="168"/>
      <c r="S516" s="168"/>
      <c r="T516" s="168"/>
    </row>
    <row r="517" spans="1:13" s="168" customFormat="1" ht="13.5">
      <c r="A517" s="222" t="s">
        <v>274</v>
      </c>
      <c r="B517" s="225" t="s">
        <v>526</v>
      </c>
      <c r="C517" s="225" t="s">
        <v>527</v>
      </c>
      <c r="D517" s="62" t="s">
        <v>898</v>
      </c>
      <c r="E517" s="83"/>
      <c r="F517" s="112" t="str">
        <f t="shared" si="46"/>
        <v>u31</v>
      </c>
      <c r="G517" s="146" t="str">
        <f>B517&amp;C517</f>
        <v>川崎悦子</v>
      </c>
      <c r="H517" s="62" t="s">
        <v>486</v>
      </c>
      <c r="I517" s="64" t="s">
        <v>902</v>
      </c>
      <c r="J517" s="131">
        <v>1955</v>
      </c>
      <c r="K517" s="191">
        <f t="shared" si="47"/>
        <v>61</v>
      </c>
      <c r="L517" s="61" t="str">
        <f t="shared" si="48"/>
        <v>OK</v>
      </c>
      <c r="M517" s="97" t="s">
        <v>538</v>
      </c>
    </row>
    <row r="518" spans="1:14" s="168" customFormat="1" ht="14.25">
      <c r="A518" s="222" t="s">
        <v>275</v>
      </c>
      <c r="B518" s="88" t="s">
        <v>934</v>
      </c>
      <c r="C518" s="88" t="s">
        <v>899</v>
      </c>
      <c r="D518" s="62" t="s">
        <v>898</v>
      </c>
      <c r="E518" s="83"/>
      <c r="F518" s="112" t="str">
        <f t="shared" si="46"/>
        <v>u32</v>
      </c>
      <c r="G518" s="146" t="str">
        <f>B518&amp;C518</f>
        <v>古株淳子</v>
      </c>
      <c r="H518" s="62" t="s">
        <v>486</v>
      </c>
      <c r="I518" s="64" t="s">
        <v>902</v>
      </c>
      <c r="J518" s="86">
        <v>1968</v>
      </c>
      <c r="K518" s="191">
        <f t="shared" si="47"/>
        <v>48</v>
      </c>
      <c r="L518" s="61" t="str">
        <f t="shared" si="48"/>
        <v>OK</v>
      </c>
      <c r="M518" s="97" t="s">
        <v>536</v>
      </c>
      <c r="N518" s="219"/>
    </row>
    <row r="519" spans="1:14" s="168" customFormat="1" ht="13.5">
      <c r="A519" s="222" t="s">
        <v>276</v>
      </c>
      <c r="B519" s="65" t="s">
        <v>1249</v>
      </c>
      <c r="C519" s="65" t="s">
        <v>1122</v>
      </c>
      <c r="D519" s="62" t="s">
        <v>898</v>
      </c>
      <c r="E519" s="59"/>
      <c r="F519" s="61" t="str">
        <f t="shared" si="46"/>
        <v>u33</v>
      </c>
      <c r="G519" s="59" t="str">
        <f>B519&amp;C519</f>
        <v>辻 佳子</v>
      </c>
      <c r="H519" s="62" t="s">
        <v>486</v>
      </c>
      <c r="I519" s="66" t="s">
        <v>1091</v>
      </c>
      <c r="J519" s="113">
        <v>1973</v>
      </c>
      <c r="K519" s="191">
        <f t="shared" si="47"/>
        <v>43</v>
      </c>
      <c r="L519" s="61" t="str">
        <f t="shared" si="48"/>
        <v>OK</v>
      </c>
      <c r="M519" s="59" t="s">
        <v>538</v>
      </c>
      <c r="N519" s="219"/>
    </row>
    <row r="520" spans="1:20" s="168" customFormat="1" ht="14.25">
      <c r="A520" s="222" t="s">
        <v>277</v>
      </c>
      <c r="B520" s="88" t="s">
        <v>387</v>
      </c>
      <c r="C520" s="88" t="s">
        <v>388</v>
      </c>
      <c r="D520" s="62" t="s">
        <v>898</v>
      </c>
      <c r="E520" s="83"/>
      <c r="F520" s="112" t="str">
        <f t="shared" si="46"/>
        <v>u34</v>
      </c>
      <c r="G520" s="59" t="str">
        <f>B520&amp;C520</f>
        <v>西崎友香</v>
      </c>
      <c r="H520" s="62" t="s">
        <v>486</v>
      </c>
      <c r="I520" s="64" t="s">
        <v>902</v>
      </c>
      <c r="J520" s="86">
        <v>1980</v>
      </c>
      <c r="K520" s="191">
        <f t="shared" si="47"/>
        <v>36</v>
      </c>
      <c r="L520" s="61" t="str">
        <f t="shared" si="48"/>
        <v>OK</v>
      </c>
      <c r="M520" s="97" t="s">
        <v>538</v>
      </c>
      <c r="N520" s="76"/>
      <c r="O520" s="76"/>
      <c r="P520" s="76"/>
      <c r="Q520" s="76"/>
      <c r="R520" s="76"/>
      <c r="S520" s="76"/>
      <c r="T520" s="76"/>
    </row>
    <row r="521" spans="1:14" s="168" customFormat="1" ht="13.5">
      <c r="A521" s="222" t="s">
        <v>278</v>
      </c>
      <c r="B521" s="194" t="s">
        <v>251</v>
      </c>
      <c r="C521" s="226" t="s">
        <v>365</v>
      </c>
      <c r="D521" s="62" t="s">
        <v>898</v>
      </c>
      <c r="E521" s="146"/>
      <c r="F521" s="112" t="str">
        <f t="shared" si="46"/>
        <v>u35</v>
      </c>
      <c r="G521" s="146" t="s">
        <v>279</v>
      </c>
      <c r="H521" s="62" t="s">
        <v>486</v>
      </c>
      <c r="I521" s="234" t="s">
        <v>1091</v>
      </c>
      <c r="J521" s="148">
        <v>1969</v>
      </c>
      <c r="K521" s="191">
        <f t="shared" si="47"/>
        <v>47</v>
      </c>
      <c r="L521" s="61" t="str">
        <f t="shared" si="48"/>
        <v>OK</v>
      </c>
      <c r="M521" s="97" t="s">
        <v>537</v>
      </c>
      <c r="N521" s="219"/>
    </row>
    <row r="522" spans="1:13" s="168" customFormat="1" ht="14.25">
      <c r="A522" s="222" t="s">
        <v>280</v>
      </c>
      <c r="B522" s="88" t="s">
        <v>497</v>
      </c>
      <c r="C522" s="88" t="s">
        <v>498</v>
      </c>
      <c r="D522" s="62" t="s">
        <v>898</v>
      </c>
      <c r="E522" s="83"/>
      <c r="F522" s="112" t="str">
        <f t="shared" si="46"/>
        <v>u36</v>
      </c>
      <c r="G522" s="146" t="str">
        <f aca="true" t="shared" si="50" ref="G522:G531">B522&amp;C522</f>
        <v>村井典子</v>
      </c>
      <c r="H522" s="62" t="s">
        <v>486</v>
      </c>
      <c r="I522" s="64" t="s">
        <v>902</v>
      </c>
      <c r="J522" s="87">
        <v>1968</v>
      </c>
      <c r="K522" s="191">
        <f t="shared" si="47"/>
        <v>48</v>
      </c>
      <c r="L522" s="61" t="str">
        <f t="shared" si="48"/>
        <v>OK</v>
      </c>
      <c r="M522" s="97" t="s">
        <v>536</v>
      </c>
    </row>
    <row r="523" spans="1:14" s="168" customFormat="1" ht="14.25">
      <c r="A523" s="222" t="s">
        <v>281</v>
      </c>
      <c r="B523" s="88" t="s">
        <v>528</v>
      </c>
      <c r="C523" s="88" t="s">
        <v>984</v>
      </c>
      <c r="D523" s="62" t="s">
        <v>898</v>
      </c>
      <c r="E523" s="83"/>
      <c r="F523" s="112" t="str">
        <f t="shared" si="46"/>
        <v>u37</v>
      </c>
      <c r="G523" s="146" t="str">
        <f t="shared" si="50"/>
        <v>矢野由美子</v>
      </c>
      <c r="H523" s="62" t="s">
        <v>486</v>
      </c>
      <c r="I523" s="64" t="s">
        <v>902</v>
      </c>
      <c r="J523" s="87">
        <v>1963</v>
      </c>
      <c r="K523" s="191">
        <f t="shared" si="47"/>
        <v>53</v>
      </c>
      <c r="L523" s="61" t="str">
        <f t="shared" si="48"/>
        <v>OK</v>
      </c>
      <c r="M523" s="97" t="s">
        <v>529</v>
      </c>
      <c r="N523" s="219"/>
    </row>
    <row r="524" spans="1:14" s="168" customFormat="1" ht="13.5">
      <c r="A524" s="222" t="s">
        <v>282</v>
      </c>
      <c r="B524" s="64" t="s">
        <v>283</v>
      </c>
      <c r="C524" s="64" t="s">
        <v>408</v>
      </c>
      <c r="D524" s="62" t="s">
        <v>898</v>
      </c>
      <c r="E524" s="59"/>
      <c r="F524" s="61" t="str">
        <f t="shared" si="46"/>
        <v>u38</v>
      </c>
      <c r="G524" s="59" t="str">
        <f t="shared" si="50"/>
        <v>竹下光代</v>
      </c>
      <c r="H524" s="62" t="s">
        <v>486</v>
      </c>
      <c r="I524" s="66" t="s">
        <v>1091</v>
      </c>
      <c r="J524" s="113">
        <v>1974</v>
      </c>
      <c r="K524" s="191">
        <f t="shared" si="47"/>
        <v>42</v>
      </c>
      <c r="L524" s="61" t="str">
        <f t="shared" si="48"/>
        <v>OK</v>
      </c>
      <c r="M524" s="65" t="s">
        <v>541</v>
      </c>
      <c r="N524" s="219"/>
    </row>
    <row r="525" spans="1:20" s="168" customFormat="1" ht="13.5">
      <c r="A525" s="222" t="s">
        <v>284</v>
      </c>
      <c r="B525" s="109" t="s">
        <v>285</v>
      </c>
      <c r="C525" s="146" t="s">
        <v>286</v>
      </c>
      <c r="D525" s="62" t="s">
        <v>898</v>
      </c>
      <c r="E525" s="146"/>
      <c r="F525" s="61" t="str">
        <f t="shared" si="46"/>
        <v>u39</v>
      </c>
      <c r="G525" s="146" t="str">
        <f t="shared" si="50"/>
        <v>野上亮平</v>
      </c>
      <c r="H525" s="62" t="s">
        <v>486</v>
      </c>
      <c r="I525" s="146" t="s">
        <v>901</v>
      </c>
      <c r="J525" s="148">
        <v>1986</v>
      </c>
      <c r="K525" s="191">
        <f t="shared" si="47"/>
        <v>30</v>
      </c>
      <c r="L525" s="61" t="str">
        <f t="shared" si="48"/>
        <v>OK</v>
      </c>
      <c r="M525" s="97" t="s">
        <v>1001</v>
      </c>
      <c r="N525" s="76"/>
      <c r="O525" s="76"/>
      <c r="P525" s="76"/>
      <c r="Q525" s="76"/>
      <c r="R525" s="76"/>
      <c r="S525" s="76"/>
      <c r="T525" s="76"/>
    </row>
    <row r="526" spans="1:13" s="146" customFormat="1" ht="13.5">
      <c r="A526" s="222" t="s">
        <v>287</v>
      </c>
      <c r="B526" s="146" t="s">
        <v>288</v>
      </c>
      <c r="C526" s="146" t="s">
        <v>289</v>
      </c>
      <c r="D526" s="62" t="s">
        <v>898</v>
      </c>
      <c r="F526" s="112" t="str">
        <f t="shared" si="46"/>
        <v>u40</v>
      </c>
      <c r="G526" s="59" t="str">
        <f t="shared" si="50"/>
        <v>神田圭右</v>
      </c>
      <c r="H526" s="62" t="s">
        <v>486</v>
      </c>
      <c r="I526" s="146" t="s">
        <v>901</v>
      </c>
      <c r="J526" s="148">
        <v>1991</v>
      </c>
      <c r="K526" s="191">
        <f t="shared" si="47"/>
        <v>25</v>
      </c>
      <c r="L526" s="61" t="str">
        <f t="shared" si="48"/>
        <v>OK</v>
      </c>
      <c r="M526" s="97" t="s">
        <v>290</v>
      </c>
    </row>
    <row r="527" spans="1:13" s="146" customFormat="1" ht="13.5">
      <c r="A527" s="222" t="s">
        <v>291</v>
      </c>
      <c r="B527" s="193" t="s">
        <v>292</v>
      </c>
      <c r="C527" s="193" t="s">
        <v>293</v>
      </c>
      <c r="D527" s="62" t="s">
        <v>898</v>
      </c>
      <c r="F527" s="112" t="str">
        <f t="shared" si="46"/>
        <v>u41</v>
      </c>
      <c r="G527" s="146" t="str">
        <f t="shared" si="50"/>
        <v>山脇慶子</v>
      </c>
      <c r="H527" s="62" t="s">
        <v>486</v>
      </c>
      <c r="I527" s="234" t="s">
        <v>1091</v>
      </c>
      <c r="J527" s="148">
        <v>1986</v>
      </c>
      <c r="K527" s="191">
        <f t="shared" si="47"/>
        <v>30</v>
      </c>
      <c r="L527" s="61" t="str">
        <f t="shared" si="48"/>
        <v>OK</v>
      </c>
      <c r="M527" s="97" t="s">
        <v>1000</v>
      </c>
    </row>
    <row r="528" spans="1:14" s="168" customFormat="1" ht="14.25">
      <c r="A528" s="222" t="s">
        <v>98</v>
      </c>
      <c r="B528" s="84" t="s">
        <v>99</v>
      </c>
      <c r="C528" s="84" t="s">
        <v>100</v>
      </c>
      <c r="D528" s="62" t="s">
        <v>898</v>
      </c>
      <c r="E528" s="83"/>
      <c r="F528" s="112" t="str">
        <f t="shared" si="46"/>
        <v>u42</v>
      </c>
      <c r="G528" s="146" t="str">
        <f t="shared" si="50"/>
        <v>亀井雅嗣</v>
      </c>
      <c r="H528" s="62" t="s">
        <v>486</v>
      </c>
      <c r="I528" s="62" t="s">
        <v>901</v>
      </c>
      <c r="J528" s="87">
        <v>1970</v>
      </c>
      <c r="K528" s="191">
        <f t="shared" si="47"/>
        <v>46</v>
      </c>
      <c r="L528" s="61" t="str">
        <f t="shared" si="48"/>
        <v>OK</v>
      </c>
      <c r="M528" s="97" t="s">
        <v>536</v>
      </c>
      <c r="N528" s="219"/>
    </row>
    <row r="529" spans="1:14" s="168" customFormat="1" ht="14.25">
      <c r="A529" s="222" t="s">
        <v>101</v>
      </c>
      <c r="B529" s="84" t="s">
        <v>99</v>
      </c>
      <c r="C529" s="84" t="s">
        <v>102</v>
      </c>
      <c r="D529" s="62" t="s">
        <v>898</v>
      </c>
      <c r="E529" s="83" t="s">
        <v>103</v>
      </c>
      <c r="F529" s="112" t="str">
        <f t="shared" si="46"/>
        <v>u43</v>
      </c>
      <c r="G529" s="146" t="str">
        <f t="shared" si="50"/>
        <v>亀井皓太</v>
      </c>
      <c r="H529" s="62" t="s">
        <v>486</v>
      </c>
      <c r="I529" s="62" t="s">
        <v>901</v>
      </c>
      <c r="J529" s="87">
        <v>2003</v>
      </c>
      <c r="K529" s="191">
        <f t="shared" si="47"/>
        <v>13</v>
      </c>
      <c r="L529" s="61" t="str">
        <f t="shared" si="48"/>
        <v>OK</v>
      </c>
      <c r="M529" s="97" t="s">
        <v>536</v>
      </c>
      <c r="N529" s="219"/>
    </row>
    <row r="530" spans="1:20" s="76" customFormat="1" ht="14.25">
      <c r="A530" s="222" t="s">
        <v>104</v>
      </c>
      <c r="B530" s="84" t="s">
        <v>932</v>
      </c>
      <c r="C530" s="84" t="s">
        <v>105</v>
      </c>
      <c r="D530" s="62" t="s">
        <v>898</v>
      </c>
      <c r="E530" s="83"/>
      <c r="F530" s="112" t="str">
        <f t="shared" si="46"/>
        <v>u44</v>
      </c>
      <c r="G530" s="146" t="str">
        <f t="shared" si="50"/>
        <v>山本浩之</v>
      </c>
      <c r="H530" s="62" t="s">
        <v>486</v>
      </c>
      <c r="I530" s="62" t="s">
        <v>901</v>
      </c>
      <c r="J530" s="86">
        <v>1967</v>
      </c>
      <c r="K530" s="191">
        <f t="shared" si="47"/>
        <v>49</v>
      </c>
      <c r="L530" s="61" t="str">
        <f t="shared" si="48"/>
        <v>OK</v>
      </c>
      <c r="M530" s="97" t="s">
        <v>540</v>
      </c>
      <c r="N530" s="219"/>
      <c r="O530" s="168"/>
      <c r="P530" s="168"/>
      <c r="Q530" s="168"/>
      <c r="R530" s="168"/>
      <c r="S530" s="168"/>
      <c r="T530" s="168"/>
    </row>
    <row r="531" spans="1:20" s="76" customFormat="1" ht="14.25">
      <c r="A531" s="222" t="s">
        <v>106</v>
      </c>
      <c r="B531" s="194" t="s">
        <v>107</v>
      </c>
      <c r="C531" s="194" t="s">
        <v>108</v>
      </c>
      <c r="D531" s="62" t="s">
        <v>898</v>
      </c>
      <c r="E531" s="83"/>
      <c r="F531" s="112" t="str">
        <f t="shared" si="46"/>
        <v>u45</v>
      </c>
      <c r="G531" s="146" t="str">
        <f t="shared" si="50"/>
        <v>仙波敬子</v>
      </c>
      <c r="H531" s="62" t="s">
        <v>486</v>
      </c>
      <c r="I531" s="64" t="s">
        <v>902</v>
      </c>
      <c r="J531" s="86">
        <v>1967</v>
      </c>
      <c r="K531" s="191">
        <f t="shared" si="47"/>
        <v>49</v>
      </c>
      <c r="L531" s="61" t="str">
        <f t="shared" si="48"/>
        <v>OK</v>
      </c>
      <c r="M531" s="97" t="s">
        <v>109</v>
      </c>
      <c r="N531" s="219"/>
      <c r="O531" s="168"/>
      <c r="P531" s="168"/>
      <c r="Q531" s="168"/>
      <c r="R531" s="168"/>
      <c r="S531" s="168"/>
      <c r="T531" s="168"/>
    </row>
    <row r="532" spans="1:20" s="76" customFormat="1" ht="14.25">
      <c r="A532" s="222"/>
      <c r="B532" s="194"/>
      <c r="C532" s="194"/>
      <c r="D532" s="62"/>
      <c r="E532" s="83"/>
      <c r="F532" s="112"/>
      <c r="G532" s="146"/>
      <c r="H532" s="62"/>
      <c r="I532" s="62"/>
      <c r="J532" s="86"/>
      <c r="K532" s="191"/>
      <c r="L532" s="112"/>
      <c r="M532" s="97"/>
      <c r="N532" s="219"/>
      <c r="O532" s="168"/>
      <c r="P532" s="168"/>
      <c r="Q532" s="168"/>
      <c r="R532" s="168"/>
      <c r="S532" s="168"/>
      <c r="T532" s="168"/>
    </row>
    <row r="533" spans="1:20" s="76" customFormat="1" ht="14.25">
      <c r="A533" s="222"/>
      <c r="B533" s="194"/>
      <c r="C533" s="194"/>
      <c r="D533" s="62"/>
      <c r="E533" s="83"/>
      <c r="F533" s="112"/>
      <c r="G533" s="146"/>
      <c r="H533" s="62"/>
      <c r="I533" s="62"/>
      <c r="J533" s="86"/>
      <c r="K533" s="191"/>
      <c r="L533" s="112"/>
      <c r="M533" s="97"/>
      <c r="N533" s="219"/>
      <c r="O533" s="168"/>
      <c r="P533" s="168"/>
      <c r="Q533" s="168"/>
      <c r="R533" s="168"/>
      <c r="S533" s="168"/>
      <c r="T533" s="168"/>
    </row>
    <row r="534" spans="1:13" s="146" customFormat="1" ht="13.5">
      <c r="A534" s="110"/>
      <c r="B534" s="702" t="s">
        <v>294</v>
      </c>
      <c r="C534" s="702"/>
      <c r="D534" s="703" t="s">
        <v>295</v>
      </c>
      <c r="E534" s="704"/>
      <c r="F534" s="704"/>
      <c r="G534" s="704"/>
      <c r="H534" s="59" t="s">
        <v>494</v>
      </c>
      <c r="I534" s="698" t="s">
        <v>495</v>
      </c>
      <c r="J534" s="698"/>
      <c r="K534" s="698"/>
      <c r="L534" s="61">
        <f>IF(G534="","",IF(COUNTIF($G$6:$G$553,G534)&gt;1,"2重登録","OK"))</f>
      </c>
      <c r="M534" s="59"/>
    </row>
    <row r="535" spans="1:13" s="146" customFormat="1" ht="13.5">
      <c r="A535" s="59"/>
      <c r="B535" s="702"/>
      <c r="C535" s="702"/>
      <c r="D535" s="704"/>
      <c r="E535" s="704"/>
      <c r="F535" s="704"/>
      <c r="G535" s="704"/>
      <c r="H535" s="98">
        <f>COUNTIF(M538:M551,"東近江市")</f>
        <v>3</v>
      </c>
      <c r="I535" s="701">
        <f>(H535/RIGHT(A551,2))</f>
        <v>0.21428571428571427</v>
      </c>
      <c r="J535" s="701"/>
      <c r="K535" s="701"/>
      <c r="L535" s="61">
        <f>IF(G535="","",IF(COUNTIF($G$6:$G$553,G535)&gt;1,"2重登録","OK"))</f>
      </c>
      <c r="M535" s="59"/>
    </row>
    <row r="536" spans="2:12" ht="13.5">
      <c r="B536" s="60" t="s">
        <v>296</v>
      </c>
      <c r="C536" s="60"/>
      <c r="D536" s="113" t="s">
        <v>297</v>
      </c>
      <c r="F536" s="61">
        <f>A537</f>
        <v>0</v>
      </c>
      <c r="K536" s="71">
        <f>IF(J536="","",(2012-J536))</f>
      </c>
      <c r="L536" s="61">
        <f>IF(G536="","",IF(COUNTIF($G$6:$G$553,G536)&gt;1,"2重登録","OK"))</f>
      </c>
    </row>
    <row r="537" spans="2:12" ht="13.5">
      <c r="B537" s="705" t="s">
        <v>298</v>
      </c>
      <c r="C537" s="705"/>
      <c r="D537" s="59" t="s">
        <v>299</v>
      </c>
      <c r="F537" s="61"/>
      <c r="G537" s="59" t="str">
        <f aca="true" t="shared" si="51" ref="G537:G551">B537&amp;C537</f>
        <v>Mut(ムート）</v>
      </c>
      <c r="K537" s="71">
        <f>IF(J537="","",(2012-J537))</f>
      </c>
      <c r="L537" s="61"/>
    </row>
    <row r="538" spans="1:13" ht="13.5">
      <c r="A538" s="59" t="s">
        <v>300</v>
      </c>
      <c r="B538" s="65" t="s">
        <v>1249</v>
      </c>
      <c r="C538" s="65" t="s">
        <v>301</v>
      </c>
      <c r="D538" s="60" t="s">
        <v>302</v>
      </c>
      <c r="F538" s="61" t="str">
        <f aca="true" t="shared" si="52" ref="F538:F550">A538</f>
        <v>Y01</v>
      </c>
      <c r="G538" s="59" t="str">
        <f t="shared" si="51"/>
        <v>辻 真弓</v>
      </c>
      <c r="H538" s="60" t="s">
        <v>296</v>
      </c>
      <c r="I538" s="66" t="s">
        <v>1091</v>
      </c>
      <c r="J538" s="73">
        <v>1985</v>
      </c>
      <c r="K538" s="71">
        <f>IF(J538="","",(2016-J538))</f>
        <v>31</v>
      </c>
      <c r="L538" s="61" t="str">
        <f aca="true" t="shared" si="53" ref="L538:L551">IF(G538="","",IF(COUNTIF($G$6:$G$553,G538)&gt;1,"2重登録","OK"))</f>
        <v>OK</v>
      </c>
      <c r="M538" s="65" t="s">
        <v>303</v>
      </c>
    </row>
    <row r="539" spans="1:13" ht="13.5">
      <c r="A539" s="59" t="s">
        <v>304</v>
      </c>
      <c r="B539" s="65" t="s">
        <v>919</v>
      </c>
      <c r="C539" s="65" t="s">
        <v>305</v>
      </c>
      <c r="D539" s="60" t="s">
        <v>110</v>
      </c>
      <c r="F539" s="59" t="str">
        <f t="shared" si="52"/>
        <v>Y02</v>
      </c>
      <c r="G539" s="59" t="str">
        <f t="shared" si="51"/>
        <v>吉田淳子</v>
      </c>
      <c r="H539" s="60" t="s">
        <v>296</v>
      </c>
      <c r="I539" s="66" t="s">
        <v>1091</v>
      </c>
      <c r="J539" s="70">
        <v>1966</v>
      </c>
      <c r="K539" s="71">
        <f>IF(J539="","",(2016-J539))</f>
        <v>50</v>
      </c>
      <c r="L539" s="61" t="str">
        <f t="shared" si="53"/>
        <v>OK</v>
      </c>
      <c r="M539" s="60" t="s">
        <v>537</v>
      </c>
    </row>
    <row r="540" spans="1:13" ht="13.5">
      <c r="A540" s="59" t="s">
        <v>111</v>
      </c>
      <c r="B540" s="60" t="s">
        <v>306</v>
      </c>
      <c r="C540" s="60" t="s">
        <v>307</v>
      </c>
      <c r="D540" s="60" t="s">
        <v>308</v>
      </c>
      <c r="F540" s="61" t="str">
        <f t="shared" si="52"/>
        <v>Y03</v>
      </c>
      <c r="G540" s="59" t="str">
        <f t="shared" si="51"/>
        <v>山口稔貴</v>
      </c>
      <c r="H540" s="60" t="s">
        <v>296</v>
      </c>
      <c r="I540" s="63" t="s">
        <v>901</v>
      </c>
      <c r="J540" s="73">
        <v>1988</v>
      </c>
      <c r="K540" s="71">
        <f>IF(J540="","",(2016-J540))</f>
        <v>28</v>
      </c>
      <c r="L540" s="61" t="str">
        <f t="shared" si="53"/>
        <v>OK</v>
      </c>
      <c r="M540" s="60" t="s">
        <v>537</v>
      </c>
    </row>
    <row r="541" spans="1:13" ht="13.5">
      <c r="A541" s="59" t="s">
        <v>309</v>
      </c>
      <c r="B541" s="62" t="s">
        <v>310</v>
      </c>
      <c r="C541" s="62" t="s">
        <v>311</v>
      </c>
      <c r="D541" s="60" t="s">
        <v>112</v>
      </c>
      <c r="F541" s="61" t="str">
        <f t="shared" si="52"/>
        <v>Y04</v>
      </c>
      <c r="G541" s="59" t="str">
        <f t="shared" si="51"/>
        <v>白井秀幸</v>
      </c>
      <c r="H541" s="60" t="s">
        <v>296</v>
      </c>
      <c r="I541" s="63" t="s">
        <v>901</v>
      </c>
      <c r="J541" s="73">
        <v>1988</v>
      </c>
      <c r="K541" s="71">
        <f>IF(J541="","",(2016-J541))</f>
        <v>28</v>
      </c>
      <c r="L541" s="61" t="str">
        <f t="shared" si="53"/>
        <v>OK</v>
      </c>
      <c r="M541" s="60" t="s">
        <v>537</v>
      </c>
    </row>
    <row r="542" spans="1:13" ht="13.5">
      <c r="A542" s="59" t="s">
        <v>312</v>
      </c>
      <c r="B542" s="60" t="s">
        <v>1320</v>
      </c>
      <c r="C542" s="60" t="s">
        <v>313</v>
      </c>
      <c r="D542" s="60" t="s">
        <v>314</v>
      </c>
      <c r="F542" s="61" t="str">
        <f t="shared" si="52"/>
        <v>Y05</v>
      </c>
      <c r="G542" s="59" t="str">
        <f t="shared" si="51"/>
        <v>岡本悟志</v>
      </c>
      <c r="H542" s="60" t="s">
        <v>296</v>
      </c>
      <c r="I542" s="63" t="s">
        <v>901</v>
      </c>
      <c r="J542" s="73">
        <v>1988</v>
      </c>
      <c r="K542" s="71">
        <f>IF(J542="","",(2015-J542))</f>
        <v>27</v>
      </c>
      <c r="L542" s="61" t="str">
        <f t="shared" si="53"/>
        <v>OK</v>
      </c>
      <c r="M542" s="60" t="s">
        <v>540</v>
      </c>
    </row>
    <row r="543" spans="1:13" ht="13.5">
      <c r="A543" s="59" t="s">
        <v>315</v>
      </c>
      <c r="B543" s="60" t="s">
        <v>316</v>
      </c>
      <c r="C543" s="60" t="s">
        <v>317</v>
      </c>
      <c r="D543" s="60" t="s">
        <v>308</v>
      </c>
      <c r="F543" s="61" t="str">
        <f t="shared" si="52"/>
        <v>Y06</v>
      </c>
      <c r="G543" s="59" t="str">
        <f t="shared" si="51"/>
        <v>津曲崇志</v>
      </c>
      <c r="H543" s="60" t="s">
        <v>296</v>
      </c>
      <c r="I543" s="63" t="s">
        <v>901</v>
      </c>
      <c r="J543" s="73">
        <v>1988</v>
      </c>
      <c r="K543" s="71">
        <f>IF(J543="","",(2015-J543))</f>
        <v>27</v>
      </c>
      <c r="L543" s="61" t="str">
        <f t="shared" si="53"/>
        <v>OK</v>
      </c>
      <c r="M543" s="60" t="s">
        <v>537</v>
      </c>
    </row>
    <row r="544" spans="1:13" ht="13.5">
      <c r="A544" s="59" t="s">
        <v>318</v>
      </c>
      <c r="B544" s="60" t="s">
        <v>319</v>
      </c>
      <c r="C544" s="60" t="s">
        <v>320</v>
      </c>
      <c r="D544" s="60" t="s">
        <v>296</v>
      </c>
      <c r="F544" s="61" t="str">
        <f t="shared" si="52"/>
        <v>Y07</v>
      </c>
      <c r="G544" s="59" t="str">
        <f t="shared" si="51"/>
        <v>浜中岳史</v>
      </c>
      <c r="H544" s="60" t="s">
        <v>296</v>
      </c>
      <c r="I544" s="63" t="s">
        <v>901</v>
      </c>
      <c r="J544" s="73">
        <v>1980</v>
      </c>
      <c r="K544" s="71">
        <f>IF(J544="","",(2015-J544))</f>
        <v>35</v>
      </c>
      <c r="L544" s="61" t="str">
        <f t="shared" si="53"/>
        <v>OK</v>
      </c>
      <c r="M544" s="65" t="s">
        <v>303</v>
      </c>
    </row>
    <row r="545" spans="1:13" ht="13.5">
      <c r="A545" s="59" t="s">
        <v>321</v>
      </c>
      <c r="B545" s="60" t="s">
        <v>322</v>
      </c>
      <c r="C545" s="60" t="s">
        <v>323</v>
      </c>
      <c r="D545" s="60" t="s">
        <v>308</v>
      </c>
      <c r="F545" s="61" t="str">
        <f t="shared" si="52"/>
        <v>Y08</v>
      </c>
      <c r="G545" s="59" t="str">
        <f t="shared" si="51"/>
        <v>三浦朱莉</v>
      </c>
      <c r="H545" s="60" t="s">
        <v>296</v>
      </c>
      <c r="I545" s="63" t="s">
        <v>901</v>
      </c>
      <c r="J545" s="73">
        <v>1990</v>
      </c>
      <c r="K545" s="71">
        <f>IF(J545="","",(2015-J545))</f>
        <v>25</v>
      </c>
      <c r="L545" s="61" t="str">
        <f t="shared" si="53"/>
        <v>OK</v>
      </c>
      <c r="M545" s="65" t="s">
        <v>303</v>
      </c>
    </row>
    <row r="546" spans="1:13" ht="13.5">
      <c r="A546" s="59" t="s">
        <v>324</v>
      </c>
      <c r="B546" s="65" t="s">
        <v>325</v>
      </c>
      <c r="C546" s="65" t="s">
        <v>326</v>
      </c>
      <c r="D546" s="60" t="s">
        <v>314</v>
      </c>
      <c r="F546" s="61" t="str">
        <f t="shared" si="52"/>
        <v>Y09</v>
      </c>
      <c r="G546" s="59" t="str">
        <f t="shared" si="51"/>
        <v>福本香菜実</v>
      </c>
      <c r="H546" s="60" t="s">
        <v>296</v>
      </c>
      <c r="I546" s="66" t="s">
        <v>1091</v>
      </c>
      <c r="J546" s="73">
        <v>1992</v>
      </c>
      <c r="K546" s="71">
        <f aca="true" t="shared" si="54" ref="K546:K551">IF(J546="","",(2016-J546))</f>
        <v>24</v>
      </c>
      <c r="L546" s="61" t="str">
        <f t="shared" si="53"/>
        <v>OK</v>
      </c>
      <c r="M546" s="60" t="s">
        <v>536</v>
      </c>
    </row>
    <row r="547" spans="1:13" ht="13.5">
      <c r="A547" s="59" t="s">
        <v>327</v>
      </c>
      <c r="B547" s="65" t="s">
        <v>328</v>
      </c>
      <c r="C547" s="65" t="s">
        <v>329</v>
      </c>
      <c r="D547" s="60" t="s">
        <v>302</v>
      </c>
      <c r="F547" s="61" t="str">
        <f t="shared" si="52"/>
        <v>Y10</v>
      </c>
      <c r="G547" s="59" t="str">
        <f t="shared" si="51"/>
        <v>大野みずき</v>
      </c>
      <c r="H547" s="60" t="s">
        <v>296</v>
      </c>
      <c r="I547" s="66" t="s">
        <v>1091</v>
      </c>
      <c r="J547" s="73">
        <v>1994</v>
      </c>
      <c r="K547" s="71">
        <f t="shared" si="54"/>
        <v>22</v>
      </c>
      <c r="L547" s="61" t="str">
        <f t="shared" si="53"/>
        <v>OK</v>
      </c>
      <c r="M547" s="60" t="s">
        <v>508</v>
      </c>
    </row>
    <row r="548" spans="1:13" ht="13.5">
      <c r="A548" s="59" t="s">
        <v>330</v>
      </c>
      <c r="B548" s="60" t="s">
        <v>331</v>
      </c>
      <c r="C548" s="60" t="s">
        <v>910</v>
      </c>
      <c r="D548" s="60" t="s">
        <v>113</v>
      </c>
      <c r="F548" s="61" t="str">
        <f t="shared" si="52"/>
        <v>Y11</v>
      </c>
      <c r="G548" s="59" t="str">
        <f t="shared" si="51"/>
        <v>嶋村和彦</v>
      </c>
      <c r="H548" s="60" t="s">
        <v>296</v>
      </c>
      <c r="I548" s="63" t="s">
        <v>901</v>
      </c>
      <c r="J548" s="73">
        <v>1990</v>
      </c>
      <c r="K548" s="71">
        <f t="shared" si="54"/>
        <v>26</v>
      </c>
      <c r="L548" s="61" t="str">
        <f t="shared" si="53"/>
        <v>OK</v>
      </c>
      <c r="M548" s="60" t="s">
        <v>418</v>
      </c>
    </row>
    <row r="549" spans="1:13" ht="13.5">
      <c r="A549" s="59" t="s">
        <v>332</v>
      </c>
      <c r="B549" s="60" t="s">
        <v>333</v>
      </c>
      <c r="C549" s="60" t="s">
        <v>334</v>
      </c>
      <c r="D549" s="60" t="s">
        <v>308</v>
      </c>
      <c r="F549" s="61" t="str">
        <f t="shared" si="52"/>
        <v>Y12</v>
      </c>
      <c r="G549" s="59" t="str">
        <f t="shared" si="51"/>
        <v>川合優</v>
      </c>
      <c r="H549" s="60" t="s">
        <v>296</v>
      </c>
      <c r="I549" s="63" t="s">
        <v>901</v>
      </c>
      <c r="J549" s="73">
        <v>1991</v>
      </c>
      <c r="K549" s="71">
        <f t="shared" si="54"/>
        <v>25</v>
      </c>
      <c r="L549" s="61" t="str">
        <f t="shared" si="53"/>
        <v>OK</v>
      </c>
      <c r="M549" s="60" t="s">
        <v>418</v>
      </c>
    </row>
    <row r="550" spans="1:13" ht="13.5">
      <c r="A550" s="59" t="s">
        <v>335</v>
      </c>
      <c r="B550" s="60" t="s">
        <v>439</v>
      </c>
      <c r="C550" s="60" t="s">
        <v>440</v>
      </c>
      <c r="D550" s="60" t="s">
        <v>302</v>
      </c>
      <c r="F550" s="61" t="str">
        <f t="shared" si="52"/>
        <v>Y13</v>
      </c>
      <c r="G550" s="59" t="str">
        <f t="shared" si="51"/>
        <v>小川文雄</v>
      </c>
      <c r="H550" s="60" t="s">
        <v>296</v>
      </c>
      <c r="I550" s="63" t="s">
        <v>901</v>
      </c>
      <c r="J550" s="73">
        <v>1960</v>
      </c>
      <c r="K550" s="71">
        <f t="shared" si="54"/>
        <v>56</v>
      </c>
      <c r="L550" s="61" t="str">
        <f t="shared" si="53"/>
        <v>OK</v>
      </c>
      <c r="M550" s="60" t="s">
        <v>536</v>
      </c>
    </row>
    <row r="551" spans="1:13" ht="13.5">
      <c r="A551" s="59" t="s">
        <v>336</v>
      </c>
      <c r="B551" s="60" t="s">
        <v>337</v>
      </c>
      <c r="C551" s="60" t="s">
        <v>338</v>
      </c>
      <c r="D551" s="60" t="s">
        <v>114</v>
      </c>
      <c r="F551" s="61" t="str">
        <f>A551</f>
        <v>Y14</v>
      </c>
      <c r="G551" s="59" t="str">
        <f t="shared" si="51"/>
        <v>寺村浩一</v>
      </c>
      <c r="H551" s="60" t="s">
        <v>296</v>
      </c>
      <c r="I551" s="63" t="s">
        <v>901</v>
      </c>
      <c r="J551" s="73">
        <v>1968</v>
      </c>
      <c r="K551" s="71">
        <f t="shared" si="54"/>
        <v>48</v>
      </c>
      <c r="L551" s="61" t="str">
        <f t="shared" si="53"/>
        <v>OK</v>
      </c>
      <c r="M551" s="60" t="s">
        <v>523</v>
      </c>
    </row>
    <row r="552" spans="7:12" ht="13.5">
      <c r="G552" s="694" t="s">
        <v>115</v>
      </c>
      <c r="H552" s="694"/>
      <c r="I552" s="63"/>
      <c r="J552" s="59"/>
      <c r="K552" s="59"/>
      <c r="L552" s="61"/>
    </row>
    <row r="553" spans="2:12" ht="13.5">
      <c r="B553" s="149"/>
      <c r="C553" s="149"/>
      <c r="F553" s="61"/>
      <c r="G553" s="694"/>
      <c r="H553" s="694"/>
      <c r="L553" s="61">
        <f>IF(G553="","",IF(COUNTIF($G$6:$G$553,G553)&gt;1,"2重登録","OK"))</f>
      </c>
    </row>
    <row r="554" spans="1:13" s="76" customFormat="1" ht="18.75" customHeight="1">
      <c r="A554" s="149" t="s">
        <v>900</v>
      </c>
      <c r="B554" s="149"/>
      <c r="C554" s="695">
        <f>RIGHT(A531,2)+RIGHT(A551,2)+RIGHT(A474,2)+RIGHT(A447,2)+RIGHT(A415,2)+RIGHT(A368,2)+RIGHT(A306,2)+RIGHT(A254,2)+RIGHT(A168,2)+RIGHT(A123,2)+RIGHT(A50,2)+RIGHT(A15,2)</f>
        <v>398</v>
      </c>
      <c r="D554" s="695"/>
      <c r="E554" s="695"/>
      <c r="F554" s="61"/>
      <c r="G554" s="696">
        <f>$H$20+$G$195+$G$263+$G$317+$G$381+$G$486+$H$426+$G$67+$G$458+G137+$G$5+$H$535</f>
        <v>88</v>
      </c>
      <c r="H554" s="696"/>
      <c r="I554" s="59"/>
      <c r="J554" s="70"/>
      <c r="K554" s="70"/>
      <c r="L554" s="61"/>
      <c r="M554" s="59"/>
    </row>
    <row r="555" spans="1:13" s="76" customFormat="1" ht="18.75" customHeight="1">
      <c r="A555" s="149"/>
      <c r="B555" s="149"/>
      <c r="C555" s="695"/>
      <c r="D555" s="695"/>
      <c r="E555" s="695"/>
      <c r="F555" s="61"/>
      <c r="G555" s="696"/>
      <c r="H555" s="696"/>
      <c r="I555" s="59"/>
      <c r="J555" s="70"/>
      <c r="K555" s="70"/>
      <c r="L555" s="59"/>
      <c r="M555" s="59"/>
    </row>
    <row r="556" spans="1:13" s="76" customFormat="1" ht="18.75" customHeight="1">
      <c r="A556" s="149"/>
      <c r="B556" s="59"/>
      <c r="C556" s="59"/>
      <c r="D556" s="59"/>
      <c r="E556" s="59"/>
      <c r="F556" s="59"/>
      <c r="G556" s="107"/>
      <c r="H556" s="107"/>
      <c r="I556" s="59"/>
      <c r="J556" s="70"/>
      <c r="K556" s="70"/>
      <c r="L556" s="59"/>
      <c r="M556" s="59"/>
    </row>
    <row r="557" spans="1:13" s="76" customFormat="1" ht="18.75" customHeight="1">
      <c r="A557" s="59"/>
      <c r="B557" s="59"/>
      <c r="C557" s="59"/>
      <c r="D557" s="697"/>
      <c r="E557" s="59"/>
      <c r="F557" s="59"/>
      <c r="G557" s="694" t="s">
        <v>389</v>
      </c>
      <c r="H557" s="694"/>
      <c r="I557" s="59"/>
      <c r="J557" s="70"/>
      <c r="K557" s="70"/>
      <c r="L557" s="59"/>
      <c r="M557" s="59"/>
    </row>
    <row r="558" spans="1:13" s="76" customFormat="1" ht="13.5">
      <c r="A558" s="59"/>
      <c r="B558" s="59"/>
      <c r="C558" s="697"/>
      <c r="D558" s="698"/>
      <c r="E558" s="59"/>
      <c r="F558" s="59"/>
      <c r="G558" s="694"/>
      <c r="H558" s="694"/>
      <c r="I558" s="59"/>
      <c r="J558" s="70"/>
      <c r="K558" s="70"/>
      <c r="L558" s="59"/>
      <c r="M558" s="59"/>
    </row>
    <row r="559" spans="1:13" s="76" customFormat="1" ht="13.5">
      <c r="A559" s="59"/>
      <c r="B559" s="59"/>
      <c r="C559" s="695"/>
      <c r="D559" s="59"/>
      <c r="E559" s="59"/>
      <c r="F559" s="59"/>
      <c r="G559" s="699">
        <f>$G$554/$C$554</f>
        <v>0.22110552763819097</v>
      </c>
      <c r="H559" s="699"/>
      <c r="I559" s="59"/>
      <c r="J559" s="70"/>
      <c r="K559" s="70"/>
      <c r="L559" s="59"/>
      <c r="M559" s="59"/>
    </row>
    <row r="560" spans="1:13" s="76" customFormat="1" ht="13.5">
      <c r="A560" s="59"/>
      <c r="B560" s="59"/>
      <c r="C560" s="59"/>
      <c r="D560" s="59"/>
      <c r="E560" s="59"/>
      <c r="F560" s="59"/>
      <c r="G560" s="699"/>
      <c r="H560" s="699"/>
      <c r="I560" s="59"/>
      <c r="J560" s="70"/>
      <c r="K560" s="70"/>
      <c r="L560" s="59"/>
      <c r="M560" s="59"/>
    </row>
    <row r="561" spans="1:13" s="76" customFormat="1" ht="13.5">
      <c r="A561" s="59"/>
      <c r="B561" s="59"/>
      <c r="C561" s="180"/>
      <c r="D561" s="59"/>
      <c r="E561" s="59"/>
      <c r="F561" s="59"/>
      <c r="G561" s="59"/>
      <c r="H561" s="59"/>
      <c r="I561" s="59"/>
      <c r="J561" s="70"/>
      <c r="K561" s="70"/>
      <c r="L561" s="59"/>
      <c r="M561" s="59"/>
    </row>
    <row r="562" spans="1:13" s="76" customFormat="1" ht="13.5">
      <c r="A562" s="59"/>
      <c r="B562" s="59"/>
      <c r="C562" s="59"/>
      <c r="D562" s="59"/>
      <c r="E562" s="59"/>
      <c r="F562" s="59"/>
      <c r="G562" s="59"/>
      <c r="H562" s="59"/>
      <c r="I562" s="59"/>
      <c r="J562" s="70"/>
      <c r="K562" s="70"/>
      <c r="L562" s="59"/>
      <c r="M562" s="59"/>
    </row>
    <row r="563" spans="1:13" s="76" customFormat="1" ht="13.5">
      <c r="A563" s="59"/>
      <c r="B563" s="59"/>
      <c r="C563" s="59"/>
      <c r="D563" s="59"/>
      <c r="E563" s="59"/>
      <c r="F563" s="59"/>
      <c r="G563" s="59"/>
      <c r="H563" s="59"/>
      <c r="I563" s="59"/>
      <c r="J563" s="70"/>
      <c r="K563" s="70"/>
      <c r="L563" s="59"/>
      <c r="M563" s="59"/>
    </row>
  </sheetData>
  <sheetProtection password="CC53" sheet="1"/>
  <mergeCells count="57">
    <mergeCell ref="B2:C3"/>
    <mergeCell ref="D2:H3"/>
    <mergeCell ref="B19:C20"/>
    <mergeCell ref="D19:G20"/>
    <mergeCell ref="I19:K19"/>
    <mergeCell ref="B21:C21"/>
    <mergeCell ref="C64:D65"/>
    <mergeCell ref="E64:I65"/>
    <mergeCell ref="B22:C22"/>
    <mergeCell ref="E192:H193"/>
    <mergeCell ref="B195:D196"/>
    <mergeCell ref="H137:J137"/>
    <mergeCell ref="B66:C67"/>
    <mergeCell ref="B134:C135"/>
    <mergeCell ref="D134:H135"/>
    <mergeCell ref="H136:J136"/>
    <mergeCell ref="B537:C537"/>
    <mergeCell ref="B313:D314"/>
    <mergeCell ref="B315:C316"/>
    <mergeCell ref="B137:C137"/>
    <mergeCell ref="C192:D193"/>
    <mergeCell ref="B378:C379"/>
    <mergeCell ref="D378:H379"/>
    <mergeCell ref="B260:C261"/>
    <mergeCell ref="D260:G261"/>
    <mergeCell ref="B262:C263"/>
    <mergeCell ref="H262:J262"/>
    <mergeCell ref="H263:J263"/>
    <mergeCell ref="H380:J380"/>
    <mergeCell ref="H381:J381"/>
    <mergeCell ref="B383:C383"/>
    <mergeCell ref="B425:C426"/>
    <mergeCell ref="D425:G426"/>
    <mergeCell ref="I425:K425"/>
    <mergeCell ref="I426:K426"/>
    <mergeCell ref="B428:C428"/>
    <mergeCell ref="B455:C456"/>
    <mergeCell ref="D455:G456"/>
    <mergeCell ref="H457:J457"/>
    <mergeCell ref="B458:C458"/>
    <mergeCell ref="H458:J458"/>
    <mergeCell ref="B483:C484"/>
    <mergeCell ref="D483:G484"/>
    <mergeCell ref="H485:J485"/>
    <mergeCell ref="B486:D486"/>
    <mergeCell ref="H486:J486"/>
    <mergeCell ref="B534:C535"/>
    <mergeCell ref="D534:G535"/>
    <mergeCell ref="I534:K534"/>
    <mergeCell ref="I535:K535"/>
    <mergeCell ref="G552:H553"/>
    <mergeCell ref="C554:E555"/>
    <mergeCell ref="G554:H555"/>
    <mergeCell ref="D557:D558"/>
    <mergeCell ref="G557:H558"/>
    <mergeCell ref="C558:C559"/>
    <mergeCell ref="G559:H560"/>
  </mergeCells>
  <hyperlinks>
    <hyperlink ref="D403" r:id="rId1" display="naru_yoshida_88@leto.eonet.ne.jp"/>
  </hyperlinks>
  <printOptions/>
  <pageMargins left="0.75" right="0.75" top="1" bottom="1" header="0.5111111111111111" footer="0.5111111111111111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2016-09-04T23:26:09Z</cp:lastPrinted>
  <dcterms:created xsi:type="dcterms:W3CDTF">2011-05-12T22:51:52Z</dcterms:created>
  <dcterms:modified xsi:type="dcterms:W3CDTF">2016-09-05T08:27:13Z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1041-8.1.0.3156</vt:lpwstr>
  </property>
</Properties>
</file>