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50" windowHeight="8040" firstSheet="2" activeTab="10"/>
  </bookViews>
  <sheets>
    <sheet name="男子A級" sheetId="1" r:id="rId1"/>
    <sheet name="男子B級" sheetId="2" r:id="rId2"/>
    <sheet name="男子Ｃ級" sheetId="3" r:id="rId3"/>
    <sheet name="男子OV45" sheetId="4" r:id="rId4"/>
    <sheet name="男子OV65" sheetId="5" r:id="rId5"/>
    <sheet name="女子AB級" sheetId="6" r:id="rId6"/>
    <sheet name="女子Ｃ級" sheetId="7" r:id="rId7"/>
    <sheet name="女子OV45" sheetId="8" r:id="rId8"/>
    <sheet name="写真集" sheetId="9" r:id="rId9"/>
    <sheet name="男子歴代入賞者" sheetId="10" r:id="rId10"/>
    <sheet name="女子歴代入賞者" sheetId="11" r:id="rId11"/>
    <sheet name="登録ナンバー" sheetId="12" r:id="rId12"/>
  </sheets>
  <definedNames>
    <definedName name="_xlnm.Print_Area" localSheetId="11">'登録ナンバー'!$A$410:$C$484</definedName>
  </definedNames>
  <calcPr fullCalcOnLoad="1"/>
</workbook>
</file>

<file path=xl/sharedStrings.xml><?xml version="1.0" encoding="utf-8"?>
<sst xmlns="http://schemas.openxmlformats.org/spreadsheetml/2006/main" count="3913" uniqueCount="1902">
  <si>
    <t>美弥子</t>
  </si>
  <si>
    <t>吉岡</t>
  </si>
  <si>
    <t>京子</t>
  </si>
  <si>
    <t>福島</t>
  </si>
  <si>
    <t>麻公</t>
  </si>
  <si>
    <t>浜田</t>
  </si>
  <si>
    <t>豊</t>
  </si>
  <si>
    <t>男</t>
  </si>
  <si>
    <t>仁史</t>
  </si>
  <si>
    <t>佐藤</t>
  </si>
  <si>
    <t>直也</t>
  </si>
  <si>
    <t>女</t>
  </si>
  <si>
    <t>プラチナ</t>
  </si>
  <si>
    <t>平野</t>
  </si>
  <si>
    <t>志津子</t>
  </si>
  <si>
    <t>竜王町</t>
  </si>
  <si>
    <t>草津市</t>
  </si>
  <si>
    <t>池上</t>
  </si>
  <si>
    <t>浩幸</t>
  </si>
  <si>
    <t>京都市</t>
  </si>
  <si>
    <t>石井</t>
  </si>
  <si>
    <t>正俊</t>
  </si>
  <si>
    <t>近江八幡市</t>
  </si>
  <si>
    <t>片岡</t>
  </si>
  <si>
    <t>一寿</t>
  </si>
  <si>
    <t>湖南市</t>
  </si>
  <si>
    <t xml:space="preserve">片岡  </t>
  </si>
  <si>
    <t>大</t>
  </si>
  <si>
    <t>竹田</t>
  </si>
  <si>
    <t>圭佑</t>
  </si>
  <si>
    <t>彦根市</t>
  </si>
  <si>
    <t>守山市</t>
  </si>
  <si>
    <t>栗東市</t>
  </si>
  <si>
    <t>山田</t>
  </si>
  <si>
    <t>智史</t>
  </si>
  <si>
    <t>昌紀</t>
  </si>
  <si>
    <t>野洲市</t>
  </si>
  <si>
    <t>古株</t>
  </si>
  <si>
    <t>③</t>
  </si>
  <si>
    <t>東近江市</t>
  </si>
  <si>
    <t>男</t>
  </si>
  <si>
    <t>東近江市</t>
  </si>
  <si>
    <t>男</t>
  </si>
  <si>
    <t>坂口</t>
  </si>
  <si>
    <t>中田</t>
  </si>
  <si>
    <t>植垣</t>
  </si>
  <si>
    <t>貴美子</t>
  </si>
  <si>
    <t>東近江市民</t>
  </si>
  <si>
    <t>東近江市民率</t>
  </si>
  <si>
    <t>佐野</t>
  </si>
  <si>
    <t>長浜市</t>
  </si>
  <si>
    <t>米原市</t>
  </si>
  <si>
    <t>近江八幡市</t>
  </si>
  <si>
    <t>愛知郡</t>
  </si>
  <si>
    <t>大津市</t>
  </si>
  <si>
    <t>川端</t>
  </si>
  <si>
    <t>文子</t>
  </si>
  <si>
    <t>田端</t>
  </si>
  <si>
    <t>⑥</t>
  </si>
  <si>
    <t>⑥</t>
  </si>
  <si>
    <t>⑥</t>
  </si>
  <si>
    <t>⑥</t>
  </si>
  <si>
    <t>⑥</t>
  </si>
  <si>
    <t>6-3</t>
  </si>
  <si>
    <t>6-2</t>
  </si>
  <si>
    <t>6-1</t>
  </si>
  <si>
    <t>6-0</t>
  </si>
  <si>
    <t>第12回（’16）</t>
  </si>
  <si>
    <t>藤井洋平（村田八日市）</t>
  </si>
  <si>
    <t>若松玄登（一般Ｊｒ）</t>
  </si>
  <si>
    <t>金谷太郎（ぼんズ)</t>
  </si>
  <si>
    <t>川上悠作（Ｋテニスカレッジ)</t>
  </si>
  <si>
    <t>2-6</t>
  </si>
  <si>
    <t>男子Ａ級　優勝　藤井洋平（村田八日市）　　　　　　　　　　　　　　準優勝　若松玄登（一般Ｊｒ）</t>
  </si>
  <si>
    <t>男子Ａ級　３位　金谷太郎（ぼんズ）　　　　　　　　　　　　　　４位　川上悠作（Ｋテニスカレッジ）</t>
  </si>
  <si>
    <t>男子Ｂ級　優勝　藤井幹太（一般）　　　　　　　　　　　　　　準優勝　山田洋平（一般）</t>
  </si>
  <si>
    <t>男子Ｃ級　優勝　渡辺正人（一般）　　　　　　　　　　　　　　準優勝　三浦　達（一般）</t>
  </si>
  <si>
    <t>女子ＡＢ級　優勝　田中和枝（Ｋテニスカレッジ）　　　　　　　　　　　　　　準優勝　北川円香　（ＴＤＣ）</t>
  </si>
  <si>
    <t>男子ＯＶ４５　優勝　水本淳史（フレンズ）　　　　　　　　　　　　　　準優勝　川並和之（Ｋテニスカレッジ）</t>
  </si>
  <si>
    <t>男子ＯＶ６５　優勝　杉山邦夫（村田八日市）　　　　　　　　　　　　　　準優勝　大林　久（湖東プラチナ）</t>
  </si>
  <si>
    <t>Ｎｏ　Ｐｈｏｔｏ</t>
  </si>
  <si>
    <t>女子ＯＶ４５　優勝　永松貴子（Ｋテニスカレッジ）　　　　　　　　　　　　　準優勝　福永裕美（Ｋテニスカレッジ）</t>
  </si>
  <si>
    <t>女子Ｃ級　優勝　山脇聖菜（一般Ｊｒ）　　　　　　　　　　　　　　準優勝　山脇慶子（うさかめ）</t>
  </si>
  <si>
    <t>草津市</t>
  </si>
  <si>
    <t>守山市</t>
  </si>
  <si>
    <t>栗東市</t>
  </si>
  <si>
    <t>日野市</t>
  </si>
  <si>
    <t>裕紀</t>
  </si>
  <si>
    <t>石田</t>
  </si>
  <si>
    <t>浅田</t>
  </si>
  <si>
    <t>亜祐子</t>
  </si>
  <si>
    <t>女</t>
  </si>
  <si>
    <t>大島</t>
  </si>
  <si>
    <t>巧也</t>
  </si>
  <si>
    <t>野洲市</t>
  </si>
  <si>
    <t>土肥</t>
  </si>
  <si>
    <t>将博</t>
  </si>
  <si>
    <t>鈴木</t>
  </si>
  <si>
    <t>英夫</t>
  </si>
  <si>
    <t>長谷出</t>
  </si>
  <si>
    <t xml:space="preserve">山崎 </t>
  </si>
  <si>
    <t>伸一</t>
  </si>
  <si>
    <t>善弘</t>
  </si>
  <si>
    <t>三代</t>
  </si>
  <si>
    <t>康成</t>
  </si>
  <si>
    <t>水本</t>
  </si>
  <si>
    <t>淳史</t>
  </si>
  <si>
    <t>男</t>
  </si>
  <si>
    <t>宇治市</t>
  </si>
  <si>
    <t>順子</t>
  </si>
  <si>
    <t>節恵</t>
  </si>
  <si>
    <t>俊子</t>
  </si>
  <si>
    <t>梨絵</t>
  </si>
  <si>
    <t>⑥</t>
  </si>
  <si>
    <t>⑥</t>
  </si>
  <si>
    <t>水野圭輔</t>
  </si>
  <si>
    <t>うさかめ</t>
  </si>
  <si>
    <t>⑥</t>
  </si>
  <si>
    <t>押谷繁樹</t>
  </si>
  <si>
    <t>田中邦明</t>
  </si>
  <si>
    <t>松本遼太郎</t>
  </si>
  <si>
    <t>児玉雅弘</t>
  </si>
  <si>
    <t>吉本泰二</t>
  </si>
  <si>
    <t>6-４</t>
  </si>
  <si>
    <t>鹿野雄大</t>
  </si>
  <si>
    <t>６－４</t>
  </si>
  <si>
    <t>⑥</t>
  </si>
  <si>
    <t>⑥</t>
  </si>
  <si>
    <t>⑥</t>
  </si>
  <si>
    <t>遠崎大樹</t>
  </si>
  <si>
    <t>谷口友宏</t>
  </si>
  <si>
    <t>⑥</t>
  </si>
  <si>
    <t>３位決定戦</t>
  </si>
  <si>
    <t>⑥</t>
  </si>
  <si>
    <t>うさかめ</t>
  </si>
  <si>
    <t>⑥</t>
  </si>
  <si>
    <t>6-0</t>
  </si>
  <si>
    <t>八木篤司</t>
  </si>
  <si>
    <t>6-4</t>
  </si>
  <si>
    <t>⑥</t>
  </si>
  <si>
    <t>⑥</t>
  </si>
  <si>
    <t>赤木 拓</t>
  </si>
  <si>
    <t>6-2</t>
  </si>
  <si>
    <t>2016.5.22</t>
  </si>
  <si>
    <t>長谷川俊二</t>
  </si>
  <si>
    <t>DEF</t>
  </si>
  <si>
    <t>グリフィンズ</t>
  </si>
  <si>
    <t>1位</t>
  </si>
  <si>
    <t>2位</t>
  </si>
  <si>
    <t>６－１</t>
  </si>
  <si>
    <t>６－５</t>
  </si>
  <si>
    <t>６－０</t>
  </si>
  <si>
    <t>６－２</t>
  </si>
  <si>
    <t>⑥</t>
  </si>
  <si>
    <t>6-5</t>
  </si>
  <si>
    <t>6-2</t>
  </si>
  <si>
    <t>大脇和世</t>
  </si>
  <si>
    <t>前川美恵</t>
  </si>
  <si>
    <t>６－５</t>
  </si>
  <si>
    <t>６－５</t>
  </si>
  <si>
    <t>６－２</t>
  </si>
  <si>
    <t>６－２</t>
  </si>
  <si>
    <t>川上悠作</t>
  </si>
  <si>
    <t>Ｗ・Ｏ</t>
  </si>
  <si>
    <t>６－４</t>
  </si>
  <si>
    <t>６－２</t>
  </si>
  <si>
    <t>⑥</t>
  </si>
  <si>
    <t>金谷太郎</t>
  </si>
  <si>
    <t>⑥</t>
  </si>
  <si>
    <t>上津慶和</t>
  </si>
  <si>
    <t>６－３</t>
  </si>
  <si>
    <t>６-１　６－３</t>
  </si>
  <si>
    <t>同率の</t>
  </si>
  <si>
    <t>のため</t>
  </si>
  <si>
    <t>ＴＢ</t>
  </si>
  <si>
    <t>⑥</t>
  </si>
  <si>
    <t>うさかめ</t>
  </si>
  <si>
    <t>祐子</t>
  </si>
  <si>
    <t>犬上郡</t>
  </si>
  <si>
    <t>高島市</t>
  </si>
  <si>
    <t>東近江市</t>
  </si>
  <si>
    <t>長谷川</t>
  </si>
  <si>
    <t>俊二</t>
  </si>
  <si>
    <t>奥村</t>
  </si>
  <si>
    <t>隆広</t>
  </si>
  <si>
    <t>井上</t>
  </si>
  <si>
    <t>聖哉</t>
  </si>
  <si>
    <t>河内</t>
  </si>
  <si>
    <t>滋人</t>
  </si>
  <si>
    <t>遠藤</t>
  </si>
  <si>
    <t>深尾</t>
  </si>
  <si>
    <t>純子</t>
  </si>
  <si>
    <t>西　</t>
  </si>
  <si>
    <t>菜々</t>
  </si>
  <si>
    <t>植田</t>
  </si>
  <si>
    <t>早耶</t>
  </si>
  <si>
    <t>　豊</t>
  </si>
  <si>
    <t>岡　</t>
  </si>
  <si>
    <t>井ノ口</t>
  </si>
  <si>
    <t>グリフィンズ</t>
  </si>
  <si>
    <t>幹也</t>
  </si>
  <si>
    <t>安土ＴＣ</t>
  </si>
  <si>
    <t>近江八幡市</t>
  </si>
  <si>
    <t>寺田</t>
  </si>
  <si>
    <t>昌登</t>
  </si>
  <si>
    <t>神山</t>
  </si>
  <si>
    <t>片山</t>
  </si>
  <si>
    <t>河村</t>
  </si>
  <si>
    <t>松村</t>
  </si>
  <si>
    <t>住田</t>
  </si>
  <si>
    <t>北川</t>
  </si>
  <si>
    <t>米原市</t>
  </si>
  <si>
    <t>平塚</t>
  </si>
  <si>
    <t>女</t>
  </si>
  <si>
    <t>佑人</t>
  </si>
  <si>
    <t>フレンズ</t>
  </si>
  <si>
    <t>F02</t>
  </si>
  <si>
    <t>フレンズ</t>
  </si>
  <si>
    <t>F03</t>
  </si>
  <si>
    <t>F04</t>
  </si>
  <si>
    <t>F05</t>
  </si>
  <si>
    <t>栄治</t>
  </si>
  <si>
    <t>フレンズ</t>
  </si>
  <si>
    <t>F06</t>
  </si>
  <si>
    <t>油利</t>
  </si>
  <si>
    <t>F07</t>
  </si>
  <si>
    <t>F08</t>
  </si>
  <si>
    <t>F09</t>
  </si>
  <si>
    <t>F12</t>
  </si>
  <si>
    <t>稙田</t>
  </si>
  <si>
    <t>優也</t>
  </si>
  <si>
    <t>F14</t>
  </si>
  <si>
    <t>F16</t>
  </si>
  <si>
    <t>F25</t>
  </si>
  <si>
    <t>F26</t>
  </si>
  <si>
    <t>F27</t>
  </si>
  <si>
    <t>F28</t>
  </si>
  <si>
    <t>光代</t>
  </si>
  <si>
    <t>グリフィンズ</t>
  </si>
  <si>
    <t>弘祐</t>
  </si>
  <si>
    <t>グリフィンズ</t>
  </si>
  <si>
    <t>グリフィンズ</t>
  </si>
  <si>
    <t>岡田</t>
  </si>
  <si>
    <t>真樹</t>
  </si>
  <si>
    <t>東近江グリフィンズ</t>
  </si>
  <si>
    <t>佳子</t>
  </si>
  <si>
    <t>将義</t>
  </si>
  <si>
    <t>明香</t>
  </si>
  <si>
    <t>松村明香</t>
  </si>
  <si>
    <t>鍵弥</t>
  </si>
  <si>
    <t>初美</t>
  </si>
  <si>
    <t>鍵弥初美</t>
  </si>
  <si>
    <t>フレンズ</t>
  </si>
  <si>
    <t>雅幸</t>
  </si>
  <si>
    <t>西田</t>
  </si>
  <si>
    <t>和教</t>
  </si>
  <si>
    <t>彩子</t>
  </si>
  <si>
    <t>川勝</t>
  </si>
  <si>
    <t>豊子</t>
  </si>
  <si>
    <t>塩田浩三</t>
  </si>
  <si>
    <t>tanochu03@s.email.ne.jp</t>
  </si>
  <si>
    <t>東近江市民</t>
  </si>
  <si>
    <t>東近江市民率</t>
  </si>
  <si>
    <t>略称</t>
  </si>
  <si>
    <t>正式名称</t>
  </si>
  <si>
    <t>ぼんズ</t>
  </si>
  <si>
    <t>金谷</t>
  </si>
  <si>
    <t>昌一</t>
  </si>
  <si>
    <t>好真</t>
  </si>
  <si>
    <t>卓志</t>
  </si>
  <si>
    <t>知孝</t>
  </si>
  <si>
    <t>山崎</t>
  </si>
  <si>
    <t>加津子</t>
  </si>
  <si>
    <t>珠世</t>
  </si>
  <si>
    <t>真理</t>
  </si>
  <si>
    <t>薫吏</t>
  </si>
  <si>
    <t>日髙</t>
  </si>
  <si>
    <t>眞規子</t>
  </si>
  <si>
    <t>荒浪</t>
  </si>
  <si>
    <t>北村</t>
  </si>
  <si>
    <t>直史</t>
  </si>
  <si>
    <t>久保田</t>
  </si>
  <si>
    <t>泰成</t>
  </si>
  <si>
    <t>石川</t>
  </si>
  <si>
    <t>和洋</t>
  </si>
  <si>
    <t>蒲生郡</t>
  </si>
  <si>
    <t>精一</t>
  </si>
  <si>
    <t>光岡</t>
  </si>
  <si>
    <t>孝行</t>
  </si>
  <si>
    <t>赤木</t>
  </si>
  <si>
    <t>C51</t>
  </si>
  <si>
    <t>松島</t>
  </si>
  <si>
    <t>C53</t>
  </si>
  <si>
    <t>大鳥</t>
  </si>
  <si>
    <t>有希子</t>
  </si>
  <si>
    <t>C54</t>
  </si>
  <si>
    <t>霧島市</t>
  </si>
  <si>
    <t xml:space="preserve"> 享</t>
  </si>
  <si>
    <t>愛荘町</t>
  </si>
  <si>
    <t>代表 北村 健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</si>
  <si>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</si>
  <si>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</si>
  <si>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</si>
  <si>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</si>
  <si>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</si>
  <si>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</si>
  <si>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</si>
  <si>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</si>
  <si>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</si>
  <si>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</si>
  <si>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</si>
  <si>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</si>
  <si>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</si>
  <si>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</si>
  <si>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</si>
  <si>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</si>
  <si>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</si>
  <si>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</si>
  <si>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</si>
  <si>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</si>
  <si>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遠池</t>
  </si>
  <si>
    <t>建介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</si>
  <si>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</si>
  <si>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</si>
  <si>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</si>
  <si>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</si>
  <si>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</si>
  <si>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</si>
  <si>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</si>
  <si>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</si>
  <si>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</si>
  <si>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</si>
  <si>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</si>
  <si>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</si>
  <si>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</si>
  <si>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</si>
  <si>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</si>
  <si>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</si>
  <si>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</si>
  <si>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</si>
  <si>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</si>
  <si>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</si>
  <si>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</si>
  <si>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</si>
  <si>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</si>
  <si>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</si>
  <si>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</si>
  <si>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</si>
  <si>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</si>
  <si>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g50</t>
  </si>
  <si>
    <t>美敬</t>
  </si>
  <si>
    <t>g52</t>
  </si>
  <si>
    <t>倉本</t>
  </si>
  <si>
    <t>亮太</t>
  </si>
  <si>
    <t>佐々木</t>
  </si>
  <si>
    <t>金武</t>
  </si>
  <si>
    <t>岐阜県</t>
  </si>
  <si>
    <t>佐合</t>
  </si>
  <si>
    <t>kawanami0930@yahoo.co.jp</t>
  </si>
  <si>
    <t>Jr</t>
  </si>
  <si>
    <t>近江八幡市</t>
  </si>
  <si>
    <t>犬上郡</t>
  </si>
  <si>
    <t>日野町</t>
  </si>
  <si>
    <t>三重県</t>
  </si>
  <si>
    <t>浩之</t>
  </si>
  <si>
    <t>彦根市</t>
  </si>
  <si>
    <t>山口</t>
  </si>
  <si>
    <t>美由希</t>
  </si>
  <si>
    <t>上村</t>
  </si>
  <si>
    <t>　武</t>
  </si>
  <si>
    <t>　淳</t>
  </si>
  <si>
    <t>K31</t>
  </si>
  <si>
    <t>男</t>
  </si>
  <si>
    <t>名田</t>
  </si>
  <si>
    <t>A01</t>
  </si>
  <si>
    <t>塩田</t>
  </si>
  <si>
    <t>浩三</t>
  </si>
  <si>
    <t>勝治</t>
  </si>
  <si>
    <t>光紀</t>
  </si>
  <si>
    <t>濱邊</t>
  </si>
  <si>
    <t>皓彦</t>
  </si>
  <si>
    <t>能裕</t>
  </si>
  <si>
    <t>友二</t>
  </si>
  <si>
    <t>安司</t>
  </si>
  <si>
    <t>栄治</t>
  </si>
  <si>
    <t>友政</t>
  </si>
  <si>
    <t>八木　篤司</t>
  </si>
  <si>
    <t>me-me-yagirock@siren.ocn.ne.jp</t>
  </si>
  <si>
    <t>ぼんズ</t>
  </si>
  <si>
    <t>B01</t>
  </si>
  <si>
    <t>ぼんズ</t>
  </si>
  <si>
    <t>B02</t>
  </si>
  <si>
    <t xml:space="preserve"> 望</t>
  </si>
  <si>
    <t>ぼんズ</t>
  </si>
  <si>
    <t>ぼんズ</t>
  </si>
  <si>
    <t xml:space="preserve">辻 </t>
  </si>
  <si>
    <t>ぼんズ</t>
  </si>
  <si>
    <t>ぼんズ</t>
  </si>
  <si>
    <t xml:space="preserve"> 聡</t>
  </si>
  <si>
    <t>ぼんズ</t>
  </si>
  <si>
    <t>Ｊｒ</t>
  </si>
  <si>
    <t>ぼんズ</t>
  </si>
  <si>
    <t>ぼんズ</t>
  </si>
  <si>
    <t>ぼんズ</t>
  </si>
  <si>
    <t xml:space="preserve"> 都</t>
  </si>
  <si>
    <t>ぼんズ</t>
  </si>
  <si>
    <t>ぼんズ</t>
  </si>
  <si>
    <t xml:space="preserve">森 </t>
  </si>
  <si>
    <t>代表：牛尾　紳之介</t>
  </si>
  <si>
    <t>法人会員</t>
  </si>
  <si>
    <t>東近江市民率</t>
  </si>
  <si>
    <t>京セラTC</t>
  </si>
  <si>
    <t>京セラTC</t>
  </si>
  <si>
    <t>橘　</t>
  </si>
  <si>
    <t>井澤　</t>
  </si>
  <si>
    <t>匡志</t>
  </si>
  <si>
    <t>C57</t>
  </si>
  <si>
    <t>井澤　匡志</t>
  </si>
  <si>
    <t>文彦</t>
  </si>
  <si>
    <t>C55</t>
  </si>
  <si>
    <t>石田文彦</t>
  </si>
  <si>
    <t>C44</t>
  </si>
  <si>
    <t xml:space="preserve"> 拓</t>
  </si>
  <si>
    <t>C49</t>
  </si>
  <si>
    <t>京セラ</t>
  </si>
  <si>
    <t>C52</t>
  </si>
  <si>
    <t>京セラ</t>
  </si>
  <si>
    <t>京セラ</t>
  </si>
  <si>
    <t>女</t>
  </si>
  <si>
    <t>香芝市</t>
  </si>
  <si>
    <t>京セラ</t>
  </si>
  <si>
    <t>澤田</t>
  </si>
  <si>
    <t>啓一</t>
  </si>
  <si>
    <t>京セラ</t>
  </si>
  <si>
    <t>C56</t>
  </si>
  <si>
    <t>西岡</t>
  </si>
  <si>
    <t>庸介</t>
  </si>
  <si>
    <t>京セラ</t>
  </si>
  <si>
    <t>相楽郡</t>
  </si>
  <si>
    <t>吉岡　京子</t>
  </si>
  <si>
    <t>vwkt57422@nike.eonet.ne.jp</t>
  </si>
  <si>
    <t>東近江市民</t>
  </si>
  <si>
    <t>東近江市民率</t>
  </si>
  <si>
    <t>F01</t>
  </si>
  <si>
    <t>フレンズ</t>
  </si>
  <si>
    <t>Jr</t>
  </si>
  <si>
    <t>F01</t>
  </si>
  <si>
    <t>フレンズ</t>
  </si>
  <si>
    <t>津田</t>
  </si>
  <si>
    <t>原樹</t>
  </si>
  <si>
    <t>フレンズ</t>
  </si>
  <si>
    <t>フレンズ</t>
  </si>
  <si>
    <t>フレンズ</t>
  </si>
  <si>
    <t>フレンズ</t>
  </si>
  <si>
    <t>フレンズ</t>
  </si>
  <si>
    <t>フレンズ</t>
  </si>
  <si>
    <t>フレンズ</t>
  </si>
  <si>
    <t>フレンズ</t>
  </si>
  <si>
    <t>F10</t>
  </si>
  <si>
    <t>フレンズ</t>
  </si>
  <si>
    <t>F11</t>
  </si>
  <si>
    <t>フレンズ</t>
  </si>
  <si>
    <t>フレンズ</t>
  </si>
  <si>
    <t>男</t>
  </si>
  <si>
    <t>F13</t>
  </si>
  <si>
    <t>大丸</t>
  </si>
  <si>
    <t>和輝</t>
  </si>
  <si>
    <t>フレンズ</t>
  </si>
  <si>
    <t>フレンズ</t>
  </si>
  <si>
    <t>男</t>
  </si>
  <si>
    <t>F15</t>
  </si>
  <si>
    <t>フレンズ</t>
  </si>
  <si>
    <t>脇野</t>
  </si>
  <si>
    <t>佳邦</t>
  </si>
  <si>
    <t>F17</t>
  </si>
  <si>
    <t>フレンズ</t>
  </si>
  <si>
    <t>森本進太郎</t>
  </si>
  <si>
    <t>フレンズ</t>
  </si>
  <si>
    <t>男</t>
  </si>
  <si>
    <t>F18</t>
  </si>
  <si>
    <t>小路</t>
  </si>
  <si>
    <t>小路 貴</t>
  </si>
  <si>
    <t>男</t>
  </si>
  <si>
    <t>F19</t>
  </si>
  <si>
    <t>フレンズ</t>
  </si>
  <si>
    <t>F20</t>
  </si>
  <si>
    <t>フレンズ</t>
  </si>
  <si>
    <t>F21</t>
  </si>
  <si>
    <t>F22</t>
  </si>
  <si>
    <t>フレンズ</t>
  </si>
  <si>
    <t>F23</t>
  </si>
  <si>
    <t>F24</t>
  </si>
  <si>
    <t>伸子</t>
  </si>
  <si>
    <t>フレンズ</t>
  </si>
  <si>
    <t>フレンズ</t>
  </si>
  <si>
    <t>ひとみ</t>
  </si>
  <si>
    <t>フレンズ</t>
  </si>
  <si>
    <t>フレンズ</t>
  </si>
  <si>
    <t>フレンズ</t>
  </si>
  <si>
    <t>F29</t>
  </si>
  <si>
    <t>フレンズ</t>
  </si>
  <si>
    <t>フレンズ</t>
  </si>
  <si>
    <t>F30</t>
  </si>
  <si>
    <t>at2002take@yahoo.co.jp</t>
  </si>
  <si>
    <t>東近江市民</t>
  </si>
  <si>
    <t>東近江市民率</t>
  </si>
  <si>
    <t>g01</t>
  </si>
  <si>
    <t>恵亮</t>
  </si>
  <si>
    <t>g02</t>
  </si>
  <si>
    <t>洋史</t>
  </si>
  <si>
    <t>東近江グリフィンズ</t>
  </si>
  <si>
    <t>兵庫県</t>
  </si>
  <si>
    <t>グリフィンズ</t>
  </si>
  <si>
    <t>東近江グリフィンズ</t>
  </si>
  <si>
    <t>東近江グリフィンズ</t>
  </si>
  <si>
    <t>男</t>
  </si>
  <si>
    <t>グリフィンズ</t>
  </si>
  <si>
    <t>東近江グリフィンズ</t>
  </si>
  <si>
    <t>岩本</t>
  </si>
  <si>
    <t xml:space="preserve"> 龍</t>
  </si>
  <si>
    <t>東近江グリフィンズ</t>
  </si>
  <si>
    <t>グリフィンズ</t>
  </si>
  <si>
    <t>東近江グリフィンズ</t>
  </si>
  <si>
    <t>グリフィンズ</t>
  </si>
  <si>
    <t>東近江グリフィンズ</t>
  </si>
  <si>
    <t>東近江グリフィンズ</t>
  </si>
  <si>
    <t>グリフィンズ</t>
  </si>
  <si>
    <t>東近江グリフィンズ</t>
  </si>
  <si>
    <t>グリフィンズ</t>
  </si>
  <si>
    <t>寿憲</t>
  </si>
  <si>
    <t>グリフィンズ</t>
  </si>
  <si>
    <t>東近江グリフィンズ</t>
  </si>
  <si>
    <t>岸本</t>
  </si>
  <si>
    <t>東近江グリフィンズ</t>
  </si>
  <si>
    <t>男</t>
  </si>
  <si>
    <t>東近江グリフィンズ</t>
  </si>
  <si>
    <t>グリフィンズ</t>
  </si>
  <si>
    <t>男</t>
  </si>
  <si>
    <t>グリフィンズ</t>
  </si>
  <si>
    <t>東近江グリフィンズ</t>
  </si>
  <si>
    <t>男</t>
  </si>
  <si>
    <t>グリフィンズ</t>
  </si>
  <si>
    <t>東近江グリフィンズ</t>
  </si>
  <si>
    <t>グリフィンズ</t>
  </si>
  <si>
    <t>グリフィンズ</t>
  </si>
  <si>
    <t>グリフィンズ</t>
  </si>
  <si>
    <t>東近江グリフィンズ</t>
  </si>
  <si>
    <t>東近江グリフィンズ</t>
  </si>
  <si>
    <t>グリフィンズ</t>
  </si>
  <si>
    <t>東近江グリフィンズ</t>
  </si>
  <si>
    <t>グリフィンズ</t>
  </si>
  <si>
    <t>東近江グリフィンズ</t>
  </si>
  <si>
    <t>貴大</t>
  </si>
  <si>
    <t>グリフィンズ</t>
  </si>
  <si>
    <t>グリフィンズ</t>
  </si>
  <si>
    <t>グリフィンズ</t>
  </si>
  <si>
    <t>松岡</t>
  </si>
  <si>
    <t xml:space="preserve"> 準</t>
  </si>
  <si>
    <t>京都府</t>
  </si>
  <si>
    <t>宮本</t>
  </si>
  <si>
    <t>悠佑</t>
  </si>
  <si>
    <t>グリフィンズ</t>
  </si>
  <si>
    <t>東近江グリフィンズ</t>
  </si>
  <si>
    <t xml:space="preserve"> 卓</t>
  </si>
  <si>
    <t>東近江グリフィンズ</t>
  </si>
  <si>
    <t>吉野</t>
  </si>
  <si>
    <t>淳也</t>
  </si>
  <si>
    <t>グリフィンズ</t>
  </si>
  <si>
    <t xml:space="preserve"> 恵</t>
  </si>
  <si>
    <t>東近江グリフィンズ</t>
  </si>
  <si>
    <t>グリフィンズ</t>
  </si>
  <si>
    <t>東近江グリフィンズ</t>
  </si>
  <si>
    <t>山下</t>
  </si>
  <si>
    <t>莉紗</t>
  </si>
  <si>
    <t>あづさ</t>
  </si>
  <si>
    <t>グリフィンズ</t>
  </si>
  <si>
    <t>東近江グリフィンズ</t>
  </si>
  <si>
    <t>グリフィンズ</t>
  </si>
  <si>
    <t>g51</t>
  </si>
  <si>
    <t>梅森</t>
  </si>
  <si>
    <t>恵太</t>
  </si>
  <si>
    <t>g53</t>
  </si>
  <si>
    <t>中山</t>
  </si>
  <si>
    <t>幸典</t>
  </si>
  <si>
    <t>グリフィンズ</t>
  </si>
  <si>
    <t>川並和之</t>
  </si>
  <si>
    <t>K19</t>
  </si>
  <si>
    <t>K20</t>
  </si>
  <si>
    <t>K31</t>
  </si>
  <si>
    <t>Y02</t>
  </si>
  <si>
    <t>MUT</t>
  </si>
  <si>
    <t>M44</t>
  </si>
  <si>
    <t>中川久江</t>
  </si>
  <si>
    <t>第１２回東近江市シングルス選手権　</t>
  </si>
  <si>
    <t>山脇聖菜</t>
  </si>
  <si>
    <t>一般Jr</t>
  </si>
  <si>
    <t>山脇慶子</t>
  </si>
  <si>
    <t>うさかめ</t>
  </si>
  <si>
    <t>寺本　恵</t>
  </si>
  <si>
    <t>大脇茉侑</t>
  </si>
  <si>
    <t>第１２回東近江市シングルス選手権　1セットマッチ（６－６タイブレーク）ノーアド方式</t>
  </si>
  <si>
    <t>女子C級</t>
  </si>
  <si>
    <t>k18</t>
  </si>
  <si>
    <t>t07</t>
  </si>
  <si>
    <t>m30</t>
  </si>
  <si>
    <t>t09</t>
  </si>
  <si>
    <t>岸　清子</t>
  </si>
  <si>
    <t>菊井鈴夏</t>
  </si>
  <si>
    <t>m07</t>
  </si>
  <si>
    <t>m50</t>
  </si>
  <si>
    <t>p10</t>
  </si>
  <si>
    <t>p01</t>
  </si>
  <si>
    <t>男子OV65</t>
  </si>
  <si>
    <t>リーグ５</t>
  </si>
  <si>
    <t>リーグ６</t>
  </si>
  <si>
    <t>リーグ７</t>
  </si>
  <si>
    <t>リーグ８</t>
  </si>
  <si>
    <t>リーグ1２</t>
  </si>
  <si>
    <t>リーグ９</t>
  </si>
  <si>
    <t>リーグ１０</t>
  </si>
  <si>
    <t>リーグ1１</t>
  </si>
  <si>
    <t>リーグ1３</t>
  </si>
  <si>
    <t>f11</t>
  </si>
  <si>
    <t>u05</t>
  </si>
  <si>
    <t>t14</t>
  </si>
  <si>
    <t>T13</t>
  </si>
  <si>
    <t>T14</t>
  </si>
  <si>
    <t>T15</t>
  </si>
  <si>
    <t>t13</t>
  </si>
  <si>
    <t>男子OV45</t>
  </si>
  <si>
    <t>t05</t>
  </si>
  <si>
    <t>u20</t>
  </si>
  <si>
    <t>m41</t>
  </si>
  <si>
    <t>g12</t>
  </si>
  <si>
    <t>u25</t>
  </si>
  <si>
    <t>t02</t>
  </si>
  <si>
    <t>t04</t>
  </si>
  <si>
    <t>g26</t>
  </si>
  <si>
    <t>s02</t>
  </si>
  <si>
    <t>k22</t>
  </si>
  <si>
    <t>b02</t>
  </si>
  <si>
    <t>y05</t>
  </si>
  <si>
    <t>c48</t>
  </si>
  <si>
    <t>y04</t>
  </si>
  <si>
    <t>y06</t>
  </si>
  <si>
    <t>浜中岳史</t>
  </si>
  <si>
    <t>津曲崇志</t>
  </si>
  <si>
    <t>Mut</t>
  </si>
  <si>
    <t>Mut</t>
  </si>
  <si>
    <t>u03</t>
  </si>
  <si>
    <t>u09</t>
  </si>
  <si>
    <t>m08</t>
  </si>
  <si>
    <t>m04</t>
  </si>
  <si>
    <t>c33</t>
  </si>
  <si>
    <t>c45</t>
  </si>
  <si>
    <t>b05</t>
  </si>
  <si>
    <t>k33</t>
  </si>
  <si>
    <t>井口雅文</t>
  </si>
  <si>
    <t>坂下　翼</t>
  </si>
  <si>
    <t>国本太郎</t>
  </si>
  <si>
    <t>山田洋平</t>
  </si>
  <si>
    <t>坂下真央</t>
  </si>
  <si>
    <t>杉原　徹</t>
  </si>
  <si>
    <t>山本陽大</t>
  </si>
  <si>
    <t>原　和輝</t>
  </si>
  <si>
    <t>東石大介</t>
  </si>
  <si>
    <t>西田壮一</t>
  </si>
  <si>
    <t>渋谷拓哉</t>
  </si>
  <si>
    <t>国松　誠</t>
  </si>
  <si>
    <t>藤井幹太</t>
  </si>
  <si>
    <t>うさかめ</t>
  </si>
  <si>
    <t>k12</t>
  </si>
  <si>
    <t>u13</t>
  </si>
  <si>
    <t>m10</t>
  </si>
  <si>
    <t>b03</t>
  </si>
  <si>
    <t>k06</t>
  </si>
  <si>
    <t>m47</t>
  </si>
  <si>
    <t>m20</t>
  </si>
  <si>
    <t>b14</t>
  </si>
  <si>
    <t>g17</t>
  </si>
  <si>
    <t>g09</t>
  </si>
  <si>
    <t>g32</t>
  </si>
  <si>
    <t>黒田　祥</t>
  </si>
  <si>
    <t>若松玄登</t>
  </si>
  <si>
    <t>t01</t>
  </si>
  <si>
    <t>杉山春澄</t>
  </si>
  <si>
    <t>竹下恭平</t>
  </si>
  <si>
    <t>石田遼河</t>
  </si>
  <si>
    <t>北村　計</t>
  </si>
  <si>
    <t>三浦　達</t>
  </si>
  <si>
    <t>大橋健太郎</t>
  </si>
  <si>
    <t>大林弘典</t>
  </si>
  <si>
    <t>渡辺正人</t>
  </si>
  <si>
    <t>中村憲生</t>
  </si>
  <si>
    <t>川上政治</t>
  </si>
  <si>
    <r>
      <t>↓ひばり公園　外A　8：45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</si>
  <si>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外B</t>
    </r>
    <r>
      <rPr>
        <b/>
        <sz val="12"/>
        <color indexed="8"/>
        <rFont val="ＭＳ Ｐゴシック"/>
        <family val="3"/>
      </rPr>
      <t>　</t>
    </r>
    <r>
      <rPr>
        <b/>
        <sz val="10"/>
        <color indexed="8"/>
        <rFont val="ＭＳ Ｐゴシック"/>
        <family val="3"/>
      </rPr>
      <t>８：４５までに本部に出席を届ける</t>
    </r>
  </si>
  <si>
    <r>
      <t>↓ひばり公園　外C</t>
    </r>
    <r>
      <rPr>
        <b/>
        <sz val="12"/>
        <color indexed="8"/>
        <rFont val="ＭＳ Ｐゴシック"/>
        <family val="3"/>
      </rPr>
      <t>　</t>
    </r>
    <r>
      <rPr>
        <b/>
        <sz val="10"/>
        <color indexed="8"/>
        <rFont val="ＭＳ Ｐゴシック"/>
        <family val="3"/>
      </rPr>
      <t>８：４５までに本部に出席を届ける</t>
    </r>
  </si>
  <si>
    <r>
      <t>↓ひばり公園　外D　８：４５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</si>
  <si>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外A～D　　８：４５</t>
    </r>
    <r>
      <rPr>
        <b/>
        <sz val="10"/>
        <color indexed="8"/>
        <rFont val="ＭＳ Ｐゴシック"/>
        <family val="3"/>
      </rPr>
      <t>までに本部に出席を届ける</t>
    </r>
  </si>
  <si>
    <t>薮内陸久</t>
  </si>
  <si>
    <t>Kテニスカレッジ</t>
  </si>
  <si>
    <t>⑥</t>
  </si>
  <si>
    <t>決勝トーナメント</t>
  </si>
  <si>
    <t>BYE</t>
  </si>
  <si>
    <t>順位決定方法　①完了試合数②勝数　③直接対決　</t>
  </si>
  <si>
    <r>
      <t>↓</t>
    </r>
    <r>
      <rPr>
        <b/>
        <sz val="11"/>
        <color indexed="17"/>
        <rFont val="ＭＳ Ｐゴシック"/>
        <family val="3"/>
      </rPr>
      <t>すこやかの杜</t>
    </r>
    <r>
      <rPr>
        <b/>
        <sz val="11"/>
        <color indexed="8"/>
        <rFont val="ＭＳ Ｐゴシック"/>
        <family val="3"/>
      </rPr>
      <t>　８：４５</t>
    </r>
    <r>
      <rPr>
        <b/>
        <sz val="10"/>
        <color indexed="8"/>
        <rFont val="ＭＳ Ｐゴシック"/>
        <family val="3"/>
      </rPr>
      <t>までに本部に出席を届ける</t>
    </r>
  </si>
  <si>
    <r>
      <t>第１２回東近江市シングルス選手権</t>
    </r>
    <r>
      <rPr>
        <b/>
        <sz val="14"/>
        <color indexed="17"/>
        <rFont val="ＭＳ Ｐゴシック"/>
        <family val="3"/>
      </rPr>
      <t>　男子B級</t>
    </r>
    <r>
      <rPr>
        <b/>
        <sz val="14"/>
        <color indexed="8"/>
        <rFont val="ＭＳ Ｐゴシック"/>
        <family val="3"/>
      </rPr>
      <t>　</t>
    </r>
    <r>
      <rPr>
        <b/>
        <sz val="14"/>
        <color indexed="10"/>
        <rFont val="ＭＳ Ｐゴシック"/>
        <family val="3"/>
      </rPr>
      <t>６ゲーム先取　ノーアド方式</t>
    </r>
  </si>
  <si>
    <r>
      <t>女子A・B級</t>
    </r>
    <r>
      <rPr>
        <b/>
        <sz val="14"/>
        <color indexed="8"/>
        <rFont val="ＭＳ Ｐゴシック"/>
        <family val="3"/>
      </rPr>
      <t>　１セットマッチ（５－５タイブレーク）ノーアド方式</t>
    </r>
  </si>
  <si>
    <t>1セットマッチ（６－６タイブレーク）ノーアド方式</t>
  </si>
  <si>
    <t>第12回東近江市シングルス選手権　</t>
  </si>
  <si>
    <t>順位決定方法　①完了試合数　②勝数　③直接対決　④取得ゲーム率（取得ゲーム数/全ゲーム数）</t>
  </si>
  <si>
    <t>①</t>
  </si>
  <si>
    <t>③</t>
  </si>
  <si>
    <t>④</t>
  </si>
  <si>
    <t>②</t>
  </si>
  <si>
    <t>④</t>
  </si>
  <si>
    <t>⑤</t>
  </si>
  <si>
    <t>⑥</t>
  </si>
  <si>
    <t>⑦</t>
  </si>
  <si>
    <t>⑧</t>
  </si>
  <si>
    <t>⑩</t>
  </si>
  <si>
    <t>⑨</t>
  </si>
  <si>
    <t>⑪</t>
  </si>
  <si>
    <t>↓ひばり公園　ドームＢ　8：45までに本部に出席を届ける</t>
  </si>
  <si>
    <t>第１２回東近江市シングルス選手権　</t>
  </si>
  <si>
    <t>女子OV45　</t>
  </si>
  <si>
    <r>
      <t>女子OV45</t>
    </r>
    <r>
      <rPr>
        <b/>
        <sz val="16"/>
        <color indexed="8"/>
        <rFont val="ＭＳ Ｐゴシック"/>
        <family val="3"/>
      </rPr>
      <t>　１セットマッチ（５-５タイブレーク）　ノーアド方式</t>
    </r>
  </si>
  <si>
    <t>↓ひばり公園　ドームA　8：45までに本部に出席を届ける</t>
  </si>
  <si>
    <t>↓ひばり公園　ドームA　８：４５までに本部に出席を届ける</t>
  </si>
  <si>
    <r>
      <t>ひばり公園　ドームA・Ｂ　</t>
    </r>
    <r>
      <rPr>
        <b/>
        <sz val="16"/>
        <color indexed="10"/>
        <rFont val="ＭＳ Ｐゴシック"/>
        <family val="3"/>
      </rPr>
      <t>１３：４５</t>
    </r>
    <r>
      <rPr>
        <b/>
        <sz val="16"/>
        <color indexed="8"/>
        <rFont val="ＭＳ Ｐゴシック"/>
        <family val="3"/>
      </rPr>
      <t>までに本部に出席を届ける</t>
    </r>
  </si>
  <si>
    <r>
      <t>↓すこやかの杜</t>
    </r>
    <r>
      <rPr>
        <b/>
        <sz val="14"/>
        <color indexed="8"/>
        <rFont val="ＭＳ Ｐゴシック"/>
        <family val="3"/>
      </rPr>
      <t>　</t>
    </r>
    <r>
      <rPr>
        <b/>
        <sz val="14"/>
        <color indexed="10"/>
        <rFont val="ＭＳ Ｐゴシック"/>
        <family val="3"/>
      </rPr>
      <t>１２：４５</t>
    </r>
    <r>
      <rPr>
        <b/>
        <sz val="14"/>
        <color indexed="8"/>
        <rFont val="ＭＳ Ｐゴシック"/>
        <family val="3"/>
      </rPr>
      <t>までに本部に出席を届ける</t>
    </r>
  </si>
  <si>
    <r>
      <t>↓すこやかの杜</t>
    </r>
    <r>
      <rPr>
        <b/>
        <sz val="14"/>
        <color indexed="8"/>
        <rFont val="ＭＳ Ｐゴシック"/>
        <family val="3"/>
      </rPr>
      <t>　</t>
    </r>
    <r>
      <rPr>
        <b/>
        <sz val="14"/>
        <color indexed="17"/>
        <rFont val="ＭＳ Ｐゴシック"/>
        <family val="3"/>
      </rPr>
      <t>１１：４５</t>
    </r>
    <r>
      <rPr>
        <b/>
        <sz val="14"/>
        <color indexed="8"/>
        <rFont val="ＭＳ Ｐゴシック"/>
        <family val="3"/>
      </rPr>
      <t>までに本部に出席を届ける</t>
    </r>
  </si>
  <si>
    <t>表彰　１・２位</t>
  </si>
  <si>
    <t>↓ひばり公園　ドームＢ　８：４５までに本部に出席を届ける</t>
  </si>
  <si>
    <r>
      <t>村田コート　１４：１５　</t>
    </r>
    <r>
      <rPr>
        <b/>
        <sz val="16"/>
        <color indexed="8"/>
        <rFont val="ＭＳ Ｐゴシック"/>
        <family val="3"/>
      </rPr>
      <t>までに本部に出席を届ける</t>
    </r>
  </si>
  <si>
    <r>
      <t>村田コート</t>
    </r>
    <r>
      <rPr>
        <b/>
        <sz val="16"/>
        <color indexed="8"/>
        <rFont val="ＭＳ Ｐゴシック"/>
        <family val="3"/>
      </rPr>
      <t>　</t>
    </r>
    <r>
      <rPr>
        <b/>
        <sz val="16"/>
        <color indexed="17"/>
        <rFont val="ＭＳ Ｐゴシック"/>
        <family val="3"/>
      </rPr>
      <t>１０：１５</t>
    </r>
    <r>
      <rPr>
        <b/>
        <sz val="16"/>
        <color indexed="8"/>
        <rFont val="ＭＳ Ｐゴシック"/>
        <family val="3"/>
      </rPr>
      <t>までに本部に出席を届ける</t>
    </r>
  </si>
  <si>
    <t>集合時間注意　リーグ１のみ　１２：４５　リーグ２・３は　１１：４５</t>
  </si>
  <si>
    <r>
      <t>↓ひばり公園　外A　</t>
    </r>
    <r>
      <rPr>
        <b/>
        <sz val="11"/>
        <color indexed="10"/>
        <rFont val="ＭＳ Ｐゴシック"/>
        <family val="3"/>
      </rPr>
      <t>１０：４５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</si>
  <si>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外B</t>
    </r>
    <r>
      <rPr>
        <b/>
        <sz val="12"/>
        <color indexed="8"/>
        <rFont val="ＭＳ Ｐゴシック"/>
        <family val="3"/>
      </rPr>
      <t>　</t>
    </r>
    <r>
      <rPr>
        <b/>
        <sz val="12"/>
        <color indexed="10"/>
        <rFont val="ＭＳ Ｐゴシック"/>
        <family val="3"/>
      </rPr>
      <t>１０：４５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</si>
  <si>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外C　</t>
    </r>
    <r>
      <rPr>
        <b/>
        <sz val="11"/>
        <color indexed="10"/>
        <rFont val="ＭＳ Ｐゴシック"/>
        <family val="3"/>
      </rPr>
      <t>１０：４５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</si>
  <si>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外D　</t>
    </r>
    <r>
      <rPr>
        <b/>
        <sz val="11"/>
        <color indexed="10"/>
        <rFont val="ＭＳ Ｐゴシック"/>
        <family val="3"/>
      </rPr>
      <t>１０：４５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</si>
  <si>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外A～D　</t>
    </r>
    <r>
      <rPr>
        <b/>
        <sz val="11"/>
        <color indexed="10"/>
        <rFont val="ＭＳ Ｐゴシック"/>
        <family val="3"/>
      </rPr>
      <t>１０：４５</t>
    </r>
    <r>
      <rPr>
        <b/>
        <sz val="10"/>
        <color indexed="8"/>
        <rFont val="ＭＳ Ｐゴシック"/>
        <family val="3"/>
      </rPr>
      <t>までに本部に出席を届ける</t>
    </r>
  </si>
  <si>
    <t>①～⑤はニューボール、表彰は　１・２位、表彰式は　ひばり公園で行います。</t>
  </si>
  <si>
    <t>⑦</t>
  </si>
  <si>
    <t>八日市市～東近江市シングルス選手権大会　歴代入賞者</t>
  </si>
  <si>
    <t>男子A級</t>
  </si>
  <si>
    <t>優　　　　勝</t>
  </si>
  <si>
    <t>準　　優　　勝</t>
  </si>
  <si>
    <t>3　　　位</t>
  </si>
  <si>
    <t>八</t>
  </si>
  <si>
    <t>第1回（’84）</t>
  </si>
  <si>
    <t>滝本　照夫（京セラ八日市）</t>
  </si>
  <si>
    <t>村井　富士夫（八日市TC)</t>
  </si>
  <si>
    <t>首藤　和生（八日市TC)</t>
  </si>
  <si>
    <t>日</t>
  </si>
  <si>
    <t>第2回（’85）</t>
  </si>
  <si>
    <t>橋本　邦夫（京セラ八日市)</t>
  </si>
  <si>
    <t>猪飼　孝弘（八日市TC)</t>
  </si>
  <si>
    <t>市</t>
  </si>
  <si>
    <t>第3回（’86）</t>
  </si>
  <si>
    <t>小林　久晃（一般）</t>
  </si>
  <si>
    <t>西村　國太郎（村田製作所)</t>
  </si>
  <si>
    <t>第4回（’87）</t>
  </si>
  <si>
    <t>羽田　昭夫（JACK)</t>
  </si>
  <si>
    <t>川並　和之（JACK)</t>
  </si>
  <si>
    <t>第5回（’88）</t>
  </si>
  <si>
    <t>高山　道寛（京セラ八日市）</t>
  </si>
  <si>
    <t>第6回（’89）</t>
  </si>
  <si>
    <t>山口　信一郎（山口TC)</t>
  </si>
  <si>
    <t>第7回（’90）</t>
  </si>
  <si>
    <t>本持　善弘（JACK)</t>
  </si>
  <si>
    <t>第8回（’91）</t>
  </si>
  <si>
    <t>長谷出　浩（山口TC)</t>
  </si>
  <si>
    <t>第9回（’92）</t>
  </si>
  <si>
    <t>阪井田　賢次（JACK)</t>
  </si>
  <si>
    <t>第10回（’93）</t>
  </si>
  <si>
    <t>第11回（’94）</t>
  </si>
  <si>
    <t>第12回（’95）</t>
  </si>
  <si>
    <t>川上　英二（村田八日市）</t>
  </si>
  <si>
    <t>第13回（’96）</t>
  </si>
  <si>
    <t>第14回（’97）</t>
  </si>
  <si>
    <t>第15回（’98）</t>
  </si>
  <si>
    <t>水本　敦史（JACK)</t>
  </si>
  <si>
    <t>第16回（’99）</t>
  </si>
  <si>
    <t>川並　和之（Kテニスカレッジ)</t>
  </si>
  <si>
    <t>前川　陽一（N　住）</t>
  </si>
  <si>
    <t>第17回（’00）</t>
  </si>
  <si>
    <t>第18回（’01）</t>
  </si>
  <si>
    <t>永里　裕次（Kテニスカレッジ）</t>
  </si>
  <si>
    <t>第19回（’02）</t>
  </si>
  <si>
    <t>第20回記念（’03）</t>
  </si>
  <si>
    <t>第21回最終（’04）</t>
  </si>
  <si>
    <t>東</t>
  </si>
  <si>
    <t>第1回（’05）</t>
  </si>
  <si>
    <t>山本　浩之（一般)</t>
  </si>
  <si>
    <t>近</t>
  </si>
  <si>
    <t>第2回（’06）</t>
  </si>
  <si>
    <t>水本　敦史（Pin　TC)</t>
  </si>
  <si>
    <t>江</t>
  </si>
  <si>
    <t>第3回（’07）</t>
  </si>
  <si>
    <t>三代　康成（Pin TC）</t>
  </si>
  <si>
    <t>西内　友也（村田製作所)</t>
  </si>
  <si>
    <t>第4回（’08）</t>
  </si>
  <si>
    <t>第5回（’09）</t>
  </si>
  <si>
    <t>池端　誠治（ぼんズ)</t>
  </si>
  <si>
    <t>第6回（’10）</t>
  </si>
  <si>
    <t>山口　直彦（Kテニスカレッジ)</t>
  </si>
  <si>
    <t>第7回（’11）</t>
  </si>
  <si>
    <t>山口　真彦（Kテニスカレッジ)</t>
  </si>
  <si>
    <t>浅田　洋二（一般)</t>
  </si>
  <si>
    <t>第8回（’12）</t>
  </si>
  <si>
    <t xml:space="preserve">    優　　　　勝</t>
  </si>
  <si>
    <t xml:space="preserve">    準　　優　　勝</t>
  </si>
  <si>
    <t xml:space="preserve">      3　　　位</t>
  </si>
  <si>
    <t xml:space="preserve">     4　　位</t>
  </si>
  <si>
    <t>川並　和之（Kテニスカレッジ)</t>
  </si>
  <si>
    <t xml:space="preserve"> </t>
  </si>
  <si>
    <t>三代　康成（Pin TC）</t>
  </si>
  <si>
    <t>水本　淳史（Pin　TC)</t>
  </si>
  <si>
    <t>遠池　健介（一般）</t>
  </si>
  <si>
    <t>岡本　大樹（グリフィンズ）</t>
  </si>
  <si>
    <t>飛鷹　強志（グリフィンズ）</t>
  </si>
  <si>
    <t>第9回（’13）</t>
  </si>
  <si>
    <t>竹田　佳佑（うさかめ)</t>
  </si>
  <si>
    <t>北村　健（グリフィンズ）</t>
  </si>
  <si>
    <t>坪田　真嘉（Kテニスカレッジ)</t>
  </si>
  <si>
    <t>第10回（’14）</t>
  </si>
  <si>
    <t>鍵谷　浩太（グリフィンズ）</t>
  </si>
  <si>
    <t>竹田　佳佑（うさかめ)</t>
  </si>
  <si>
    <t>北村　健（グリフィンズ）</t>
  </si>
  <si>
    <t>第11回（’15）</t>
  </si>
  <si>
    <t>佐野　望（ぼんズ）</t>
  </si>
  <si>
    <t>土田　哲也（ぼんズ）</t>
  </si>
  <si>
    <t>竹田　佳佑（うさかめ)</t>
  </si>
  <si>
    <t>女子A級</t>
  </si>
  <si>
    <t>八日市市</t>
  </si>
  <si>
    <t>野　真紀子（村田製作所）</t>
  </si>
  <si>
    <t>小森　房江（松下電器)</t>
  </si>
  <si>
    <t>岡田　智子（八日市TC)</t>
  </si>
  <si>
    <t>江口　徳子（八日市TC）</t>
  </si>
  <si>
    <t>高橋　富美子（村田製作所)</t>
  </si>
  <si>
    <t>竹内　富久子（ミモザ)</t>
  </si>
  <si>
    <t>川並　三恵子（JACK)</t>
  </si>
  <si>
    <t>和田　摩利子（ミモザ)</t>
  </si>
  <si>
    <t>島村　直美（愛知高)</t>
  </si>
  <si>
    <t>上野　真由美（愛知高)</t>
  </si>
  <si>
    <t>松居　好美（愛知高)</t>
  </si>
  <si>
    <t>花本　美恵子（愛知高)</t>
  </si>
  <si>
    <t>安井　夕子（愛知高)</t>
  </si>
  <si>
    <t>大谷　英江（JACK)</t>
  </si>
  <si>
    <t>初古　好美（京セラ八日市）</t>
  </si>
  <si>
    <t>森　昌恵（松下電器）</t>
  </si>
  <si>
    <t>奥田　睦子（一般）</t>
  </si>
  <si>
    <t>岡本　孝代（松下電器)</t>
  </si>
  <si>
    <t>広瀬　郁子（JACK)</t>
  </si>
  <si>
    <t>島村　直美（松下電器）</t>
  </si>
  <si>
    <t>重田　りえ子（村田八日市）</t>
  </si>
  <si>
    <t>本田　富佐子（JACK)</t>
  </si>
  <si>
    <t>辻　貴代美（スクリーン）</t>
  </si>
  <si>
    <t>宇野　順子（村田　野洲）</t>
  </si>
  <si>
    <t>日比　正子（一般）</t>
  </si>
  <si>
    <t>田中　一美（Kテニスカレッジ)</t>
  </si>
  <si>
    <t>田中　和枝（Kテニスカレッジ)</t>
  </si>
  <si>
    <t>山根　孝恵（Kテニスカレッジ)</t>
  </si>
  <si>
    <t>梅村　順子（Kテニスカレッジ)</t>
  </si>
  <si>
    <t>潮　さゆり（JACK)</t>
  </si>
  <si>
    <t>細矢三千子（Kテニスカレッジ)</t>
  </si>
  <si>
    <t>林　和美（一般)</t>
  </si>
  <si>
    <t>吉岡　京子（Kテニスカレッジ)</t>
  </si>
  <si>
    <t>辻　郁江（Kテニスカレッジ）</t>
  </si>
  <si>
    <t>水田　幸子（一般）</t>
  </si>
  <si>
    <t>松山　遥（Kテニスカレッジ)</t>
  </si>
  <si>
    <t>角本　真弓（Kテニスカレッジ)</t>
  </si>
  <si>
    <t>辻　郁江（JACK）</t>
  </si>
  <si>
    <t>近藤　直美（Kテニスカレッジ）</t>
  </si>
  <si>
    <t>小笠原容子（Kテニスカレッジ）</t>
  </si>
  <si>
    <t>矢花　万里（個人登録）</t>
  </si>
  <si>
    <t>児玉　朋子（Kテニスカレッジ)</t>
  </si>
  <si>
    <t>女子A級出場者なし</t>
  </si>
  <si>
    <t>浅田　亜祐子（Kテニスカレッジ）</t>
  </si>
  <si>
    <t>三代　梨絵（PinTC)</t>
  </si>
  <si>
    <t>迫田　成美（一般）</t>
  </si>
  <si>
    <t>三崎　真依（グリふぃん）</t>
  </si>
  <si>
    <t xml:space="preserve">     4　　位</t>
  </si>
  <si>
    <t xml:space="preserve"> </t>
  </si>
  <si>
    <t>三崎　真依（グリフィンズ）</t>
  </si>
  <si>
    <t>三代　梨絵（ドラゴンワン）</t>
  </si>
  <si>
    <t>福永　裕美（Kテニスカレッジ）</t>
  </si>
  <si>
    <t>上原　悠愛（Kテニスカレッジ）</t>
  </si>
  <si>
    <t>第9回（’13）</t>
  </si>
  <si>
    <t>田中　和枝（Kテニスカレッジ）</t>
  </si>
  <si>
    <t>第10回（’14）</t>
  </si>
  <si>
    <t>山本　桃歌（うさかめ）</t>
  </si>
  <si>
    <t>三代　梨絵（フレンズ)</t>
  </si>
  <si>
    <t>福永　裕美（Kテニスカレッジ）</t>
  </si>
  <si>
    <t>第11回（’15）</t>
  </si>
  <si>
    <t>吉岡京子（フレンズ）</t>
  </si>
  <si>
    <t>矢野由美子（うさかめ）</t>
  </si>
  <si>
    <t>川上美弥子（村田TC)</t>
  </si>
  <si>
    <t>③</t>
  </si>
  <si>
    <t>順位決定方法　①完了試合数　②勝数　③直接対決　④取得ゲーム率（取得ゲーム数/全ゲーム数）</t>
  </si>
  <si>
    <t>表彰　A級　１・２位　B級最高位</t>
  </si>
  <si>
    <t>①</t>
  </si>
  <si>
    <t>②</t>
  </si>
  <si>
    <t>①②はニューボール、表彰は　１・２位、表彰式は　ひばり公園で行います。</t>
  </si>
  <si>
    <t>表彰　１・２位　</t>
  </si>
  <si>
    <t>④</t>
  </si>
  <si>
    <t>⑤</t>
  </si>
  <si>
    <t>②</t>
  </si>
  <si>
    <t>③</t>
  </si>
  <si>
    <t>村田コート</t>
  </si>
  <si>
    <t>すこやかの杜</t>
  </si>
  <si>
    <r>
      <rPr>
        <b/>
        <sz val="12"/>
        <color indexed="10"/>
        <rFont val="ＭＳ Ｐゴシック"/>
        <family val="3"/>
      </rPr>
      <t>男子Ｃ級</t>
    </r>
    <r>
      <rPr>
        <b/>
        <sz val="12"/>
        <color indexed="8"/>
        <rFont val="ＭＳ Ｐゴシック"/>
        <family val="3"/>
      </rPr>
      <t>　　６ゲーム先取ノーアド方式</t>
    </r>
  </si>
  <si>
    <r>
      <t>↓</t>
    </r>
    <r>
      <rPr>
        <b/>
        <sz val="11"/>
        <color indexed="10"/>
        <rFont val="ＭＳ Ｐゴシック"/>
        <family val="3"/>
      </rPr>
      <t>村田コート</t>
    </r>
    <r>
      <rPr>
        <b/>
        <sz val="11"/>
        <color indexed="8"/>
        <rFont val="ＭＳ Ｐゴシック"/>
        <family val="3"/>
      </rPr>
      <t>　</t>
    </r>
    <r>
      <rPr>
        <b/>
        <sz val="10"/>
        <color indexed="8"/>
        <rFont val="ＭＳ Ｐゴシック"/>
        <family val="3"/>
      </rPr>
      <t>８：４５までに本部に出席を届ける</t>
    </r>
  </si>
  <si>
    <r>
      <t>↓</t>
    </r>
    <r>
      <rPr>
        <b/>
        <sz val="11"/>
        <color indexed="10"/>
        <rFont val="ＭＳ Ｐゴシック"/>
        <family val="3"/>
      </rPr>
      <t>村田コート</t>
    </r>
    <r>
      <rPr>
        <b/>
        <sz val="12"/>
        <color indexed="8"/>
        <rFont val="ＭＳ Ｐゴシック"/>
        <family val="3"/>
      </rPr>
      <t>　</t>
    </r>
    <r>
      <rPr>
        <b/>
        <sz val="10"/>
        <color indexed="8"/>
        <rFont val="ＭＳ Ｐゴシック"/>
        <family val="3"/>
      </rPr>
      <t>８：４５までに本部に出席を届ける</t>
    </r>
  </si>
  <si>
    <r>
      <t>↓</t>
    </r>
    <r>
      <rPr>
        <b/>
        <sz val="11"/>
        <color indexed="10"/>
        <rFont val="ＭＳ Ｐゴシック"/>
        <family val="3"/>
      </rPr>
      <t>村田コート</t>
    </r>
    <r>
      <rPr>
        <b/>
        <sz val="11"/>
        <color indexed="8"/>
        <rFont val="ＭＳ Ｐゴシック"/>
        <family val="3"/>
      </rPr>
      <t>　８：４５</t>
    </r>
    <r>
      <rPr>
        <b/>
        <sz val="10"/>
        <color indexed="8"/>
        <rFont val="ＭＳ Ｐゴシック"/>
        <family val="3"/>
      </rPr>
      <t>までに本部に出席を届ける</t>
    </r>
  </si>
  <si>
    <t>東近江市民</t>
  </si>
  <si>
    <t>川上</t>
  </si>
  <si>
    <t>悠作</t>
  </si>
  <si>
    <t>Jr</t>
  </si>
  <si>
    <t>東近江市</t>
  </si>
  <si>
    <t>東近江市</t>
  </si>
  <si>
    <t>健治</t>
  </si>
  <si>
    <t>彦根市</t>
  </si>
  <si>
    <t>東近江市</t>
  </si>
  <si>
    <t>東近江市</t>
  </si>
  <si>
    <t>彦根市</t>
  </si>
  <si>
    <t>上村</t>
  </si>
  <si>
    <t>悠大</t>
  </si>
  <si>
    <t>中西</t>
  </si>
  <si>
    <t>勇夫</t>
  </si>
  <si>
    <t>東近江市</t>
  </si>
  <si>
    <t>大島</t>
  </si>
  <si>
    <t>浩範</t>
  </si>
  <si>
    <t>京都市</t>
  </si>
  <si>
    <t>男</t>
  </si>
  <si>
    <t>彦根市</t>
  </si>
  <si>
    <t>川上</t>
  </si>
  <si>
    <t>政治</t>
  </si>
  <si>
    <t>東近江市</t>
  </si>
  <si>
    <t>彦根市</t>
  </si>
  <si>
    <t>田中</t>
  </si>
  <si>
    <t>男</t>
  </si>
  <si>
    <t>女</t>
  </si>
  <si>
    <t>K32</t>
  </si>
  <si>
    <t>宮村</t>
  </si>
  <si>
    <t>知宏</t>
  </si>
  <si>
    <t>近江八幡市</t>
  </si>
  <si>
    <t>K33</t>
  </si>
  <si>
    <t>小澤</t>
  </si>
  <si>
    <t>藤信</t>
  </si>
  <si>
    <t>彦根市</t>
  </si>
  <si>
    <t>K34</t>
  </si>
  <si>
    <t>岡本</t>
  </si>
  <si>
    <t>大樹</t>
  </si>
  <si>
    <t>K35</t>
  </si>
  <si>
    <t>池尻</t>
  </si>
  <si>
    <t>陽香</t>
  </si>
  <si>
    <t>K36</t>
  </si>
  <si>
    <t>姫欧</t>
  </si>
  <si>
    <t>K37</t>
  </si>
  <si>
    <t xml:space="preserve">南 </t>
  </si>
  <si>
    <t>直貴</t>
  </si>
  <si>
    <t>K38</t>
  </si>
  <si>
    <t>　誠</t>
  </si>
  <si>
    <t>京都市</t>
  </si>
  <si>
    <t>K39</t>
  </si>
  <si>
    <t>女</t>
  </si>
  <si>
    <t>京都市</t>
  </si>
  <si>
    <t>K40</t>
  </si>
  <si>
    <t>竜王町</t>
  </si>
  <si>
    <t>代表者　杉山邦夫</t>
  </si>
  <si>
    <t>東近江市民</t>
  </si>
  <si>
    <t>東近江市民率</t>
  </si>
  <si>
    <t>M01</t>
  </si>
  <si>
    <t>男</t>
  </si>
  <si>
    <t>M02</t>
  </si>
  <si>
    <t>稲泉　</t>
  </si>
  <si>
    <t>M02</t>
  </si>
  <si>
    <t>M03</t>
  </si>
  <si>
    <t>M03</t>
  </si>
  <si>
    <t>M04</t>
  </si>
  <si>
    <t>徳永</t>
  </si>
  <si>
    <t xml:space="preserve"> 剛</t>
  </si>
  <si>
    <t>男</t>
  </si>
  <si>
    <t>男</t>
  </si>
  <si>
    <t>男</t>
  </si>
  <si>
    <t>男</t>
  </si>
  <si>
    <t>男</t>
  </si>
  <si>
    <t>悟朗</t>
  </si>
  <si>
    <t>女</t>
  </si>
  <si>
    <t>女</t>
  </si>
  <si>
    <t>女</t>
  </si>
  <si>
    <t>岡川</t>
  </si>
  <si>
    <t>女</t>
  </si>
  <si>
    <t>さおり</t>
  </si>
  <si>
    <t>女</t>
  </si>
  <si>
    <t>男</t>
  </si>
  <si>
    <t>男</t>
  </si>
  <si>
    <t>男</t>
  </si>
  <si>
    <t>男</t>
  </si>
  <si>
    <t>男</t>
  </si>
  <si>
    <t>男</t>
  </si>
  <si>
    <t>男</t>
  </si>
  <si>
    <t xml:space="preserve"> 大</t>
  </si>
  <si>
    <t>男</t>
  </si>
  <si>
    <t>三神</t>
  </si>
  <si>
    <t>秀嗣</t>
  </si>
  <si>
    <t>男</t>
  </si>
  <si>
    <t>杉山</t>
  </si>
  <si>
    <t>あずさ</t>
  </si>
  <si>
    <t>文代</t>
  </si>
  <si>
    <t>村田</t>
  </si>
  <si>
    <t>村川</t>
  </si>
  <si>
    <t>洋平</t>
  </si>
  <si>
    <t>田淵</t>
  </si>
  <si>
    <t>敏史</t>
  </si>
  <si>
    <t>男</t>
  </si>
  <si>
    <t>M49</t>
  </si>
  <si>
    <t>穐山</t>
  </si>
  <si>
    <t xml:space="preserve">  航</t>
  </si>
  <si>
    <t>M50</t>
  </si>
  <si>
    <t>国太郎</t>
  </si>
  <si>
    <t>M51</t>
  </si>
  <si>
    <t>M52</t>
  </si>
  <si>
    <t>安田　和彦</t>
  </si>
  <si>
    <t>kazuyasu7674@yahoo.co.jp</t>
  </si>
  <si>
    <t>東近江市民率</t>
  </si>
  <si>
    <t>プラチナ</t>
  </si>
  <si>
    <t xml:space="preserve"> </t>
  </si>
  <si>
    <t>P01</t>
  </si>
  <si>
    <t>プラチナ</t>
  </si>
  <si>
    <t>P02</t>
  </si>
  <si>
    <t>プラチナ</t>
  </si>
  <si>
    <t>P02</t>
  </si>
  <si>
    <t xml:space="preserve"> 潤</t>
  </si>
  <si>
    <t>プラチナ</t>
  </si>
  <si>
    <t>堀江</t>
  </si>
  <si>
    <t>孝信</t>
  </si>
  <si>
    <t>プラチナ</t>
  </si>
  <si>
    <t>湖東プラチナ</t>
  </si>
  <si>
    <t>プラチナ</t>
  </si>
  <si>
    <t>プラチナ</t>
  </si>
  <si>
    <t>プラチナ</t>
  </si>
  <si>
    <t>プラチナ</t>
  </si>
  <si>
    <t>プラチナ</t>
  </si>
  <si>
    <t>新屋</t>
  </si>
  <si>
    <t>正男</t>
  </si>
  <si>
    <t>プラチナ</t>
  </si>
  <si>
    <t>青木</t>
  </si>
  <si>
    <t>保憲</t>
  </si>
  <si>
    <t>一男</t>
  </si>
  <si>
    <t>プラチナ</t>
  </si>
  <si>
    <t>プラチナ</t>
  </si>
  <si>
    <t>プラチナ</t>
  </si>
  <si>
    <t>プラチナ</t>
  </si>
  <si>
    <t>プラチナ</t>
  </si>
  <si>
    <t>プラチナ</t>
  </si>
  <si>
    <t>プラチナ</t>
  </si>
  <si>
    <t>プラチナ</t>
  </si>
  <si>
    <t>プラチナ</t>
  </si>
  <si>
    <t>プラチナ</t>
  </si>
  <si>
    <t>P27</t>
  </si>
  <si>
    <t>プラチナ</t>
  </si>
  <si>
    <t>P28</t>
  </si>
  <si>
    <t>鶴田</t>
  </si>
  <si>
    <t xml:space="preserve"> 進</t>
  </si>
  <si>
    <t>プラチナ</t>
  </si>
  <si>
    <t>P29</t>
  </si>
  <si>
    <t>プラチナ</t>
  </si>
  <si>
    <t>P30</t>
  </si>
  <si>
    <t>プラチナ</t>
  </si>
  <si>
    <t>P31</t>
  </si>
  <si>
    <t>苗村</t>
  </si>
  <si>
    <t>裕子</t>
  </si>
  <si>
    <t>プラチナ</t>
  </si>
  <si>
    <t>P32</t>
  </si>
  <si>
    <t>五十嵐</t>
  </si>
  <si>
    <t>英毅</t>
  </si>
  <si>
    <t>男</t>
  </si>
  <si>
    <t>宇尾数行</t>
  </si>
  <si>
    <t>oonamazu01@yahoo.co.jp</t>
  </si>
  <si>
    <t>サプライズ</t>
  </si>
  <si>
    <t>S01</t>
  </si>
  <si>
    <t>宇尾</t>
  </si>
  <si>
    <t>サプライズ</t>
  </si>
  <si>
    <t>東近江市</t>
  </si>
  <si>
    <t>S02</t>
  </si>
  <si>
    <t>梅田</t>
  </si>
  <si>
    <t xml:space="preserve"> </t>
  </si>
  <si>
    <t>サプラ　</t>
  </si>
  <si>
    <t>サプラ　</t>
  </si>
  <si>
    <t>サプライズ</t>
  </si>
  <si>
    <t>サプラ　</t>
  </si>
  <si>
    <t>サプライズ</t>
  </si>
  <si>
    <t>サプラ　</t>
  </si>
  <si>
    <t xml:space="preserve"> 毅</t>
  </si>
  <si>
    <t>サプライズ</t>
  </si>
  <si>
    <t>サプラ　</t>
  </si>
  <si>
    <t>東近江市</t>
  </si>
  <si>
    <t>宇尾</t>
  </si>
  <si>
    <t>サプラ　</t>
  </si>
  <si>
    <t>サプライズ</t>
  </si>
  <si>
    <t>本田</t>
  </si>
  <si>
    <t>健一</t>
  </si>
  <si>
    <t>サプラ</t>
  </si>
  <si>
    <t>上原</t>
  </si>
  <si>
    <t>義弘</t>
  </si>
  <si>
    <t>サプラ</t>
  </si>
  <si>
    <t>上原義弘</t>
  </si>
  <si>
    <t>男</t>
  </si>
  <si>
    <t>サプラ　</t>
  </si>
  <si>
    <t>サプライズ</t>
  </si>
  <si>
    <t>サプライズ</t>
  </si>
  <si>
    <t>真佐子</t>
  </si>
  <si>
    <t>サプラ</t>
  </si>
  <si>
    <t>サプライズ</t>
  </si>
  <si>
    <t>サプラ</t>
  </si>
  <si>
    <t>サプライズ</t>
  </si>
  <si>
    <t>野村　良平</t>
  </si>
  <si>
    <t>one_0nly_clear_way@yahoo.co.jp</t>
  </si>
  <si>
    <t>東近江市民</t>
  </si>
  <si>
    <t>東近江市民率</t>
  </si>
  <si>
    <t>TDC</t>
  </si>
  <si>
    <t>T01</t>
  </si>
  <si>
    <t>野村</t>
  </si>
  <si>
    <t>良平</t>
  </si>
  <si>
    <t>TDC</t>
  </si>
  <si>
    <t>TDC</t>
  </si>
  <si>
    <t>犬上郡</t>
  </si>
  <si>
    <t>T02</t>
  </si>
  <si>
    <t>鹿野</t>
  </si>
  <si>
    <t>雄大</t>
  </si>
  <si>
    <t>TDC</t>
  </si>
  <si>
    <t>TDC</t>
  </si>
  <si>
    <t>T03</t>
  </si>
  <si>
    <t xml:space="preserve"> 猛</t>
  </si>
  <si>
    <t>TDC</t>
  </si>
  <si>
    <t>TDC</t>
  </si>
  <si>
    <t>T04</t>
  </si>
  <si>
    <t>上津</t>
  </si>
  <si>
    <t>慶和</t>
  </si>
  <si>
    <t>TDC</t>
  </si>
  <si>
    <t>TDC</t>
  </si>
  <si>
    <t>T05</t>
  </si>
  <si>
    <t>松本</t>
  </si>
  <si>
    <t>遼太郎</t>
  </si>
  <si>
    <t>TDC</t>
  </si>
  <si>
    <t>T06</t>
  </si>
  <si>
    <t>吉居</t>
  </si>
  <si>
    <t>さつ紀</t>
  </si>
  <si>
    <t>TDC</t>
  </si>
  <si>
    <t>TDC</t>
  </si>
  <si>
    <t>T07</t>
  </si>
  <si>
    <t>北川　</t>
  </si>
  <si>
    <t>円香</t>
  </si>
  <si>
    <t>T08</t>
  </si>
  <si>
    <t>池田</t>
  </si>
  <si>
    <t>まき</t>
  </si>
  <si>
    <t>TDC</t>
  </si>
  <si>
    <t>T09</t>
  </si>
  <si>
    <t>前川</t>
  </si>
  <si>
    <t>美恵</t>
  </si>
  <si>
    <t>TDC</t>
  </si>
  <si>
    <t>T10</t>
  </si>
  <si>
    <t>草野</t>
  </si>
  <si>
    <t>菜摘</t>
  </si>
  <si>
    <t>TDC</t>
  </si>
  <si>
    <t>TDC</t>
  </si>
  <si>
    <t>T11</t>
  </si>
  <si>
    <t>高橋</t>
  </si>
  <si>
    <t>和也</t>
  </si>
  <si>
    <t>T12</t>
  </si>
  <si>
    <t>川下</t>
  </si>
  <si>
    <t>上原</t>
  </si>
  <si>
    <t>義弘</t>
  </si>
  <si>
    <t>TDC</t>
  </si>
  <si>
    <t>東山</t>
  </si>
  <si>
    <t xml:space="preserve"> 博</t>
  </si>
  <si>
    <t>TDC</t>
  </si>
  <si>
    <t>OK</t>
  </si>
  <si>
    <t>中尾</t>
  </si>
  <si>
    <t xml:space="preserve"> 巧</t>
  </si>
  <si>
    <t>TDC</t>
  </si>
  <si>
    <t>OK</t>
  </si>
  <si>
    <t>大阪府</t>
  </si>
  <si>
    <t>ptkq67180＠yahoo.co.jp</t>
  </si>
  <si>
    <t>東近江市民率</t>
  </si>
  <si>
    <t>うさぎとかめの集い</t>
  </si>
  <si>
    <t>u01</t>
  </si>
  <si>
    <t>u02</t>
  </si>
  <si>
    <t>u03</t>
  </si>
  <si>
    <t>u04</t>
  </si>
  <si>
    <t>漆原</t>
  </si>
  <si>
    <t>大介</t>
  </si>
  <si>
    <t>漆原大介</t>
  </si>
  <si>
    <t>u05</t>
  </si>
  <si>
    <t>u06</t>
  </si>
  <si>
    <t>u07</t>
  </si>
  <si>
    <t>金子</t>
  </si>
  <si>
    <t>雅也</t>
  </si>
  <si>
    <t>金子雅也</t>
  </si>
  <si>
    <t>u08</t>
  </si>
  <si>
    <t>u09</t>
  </si>
  <si>
    <t>u10</t>
  </si>
  <si>
    <t>小嶋</t>
  </si>
  <si>
    <t>凜太郎</t>
  </si>
  <si>
    <t>小嶋凜太郎</t>
  </si>
  <si>
    <t>u11</t>
  </si>
  <si>
    <t>u12</t>
  </si>
  <si>
    <t>末</t>
  </si>
  <si>
    <t>末和也</t>
  </si>
  <si>
    <t>u13</t>
  </si>
  <si>
    <t>u14</t>
  </si>
  <si>
    <t>中井</t>
  </si>
  <si>
    <t>夏樹</t>
  </si>
  <si>
    <t>中井夏樹</t>
  </si>
  <si>
    <t>u15</t>
  </si>
  <si>
    <t>u16</t>
  </si>
  <si>
    <t>倍田</t>
  </si>
  <si>
    <t xml:space="preserve"> 武</t>
  </si>
  <si>
    <t>u17</t>
  </si>
  <si>
    <t xml:space="preserve"> 彰</t>
  </si>
  <si>
    <t>u18</t>
  </si>
  <si>
    <t>u19</t>
  </si>
  <si>
    <t>u20</t>
  </si>
  <si>
    <t xml:space="preserve"> 淳</t>
  </si>
  <si>
    <t>u21</t>
  </si>
  <si>
    <t>u22</t>
  </si>
  <si>
    <t>u23</t>
  </si>
  <si>
    <t>u24</t>
  </si>
  <si>
    <t>中原</t>
  </si>
  <si>
    <t>康晶</t>
  </si>
  <si>
    <t>u25</t>
  </si>
  <si>
    <t>田中</t>
  </si>
  <si>
    <t>邦明</t>
  </si>
  <si>
    <t>u26</t>
  </si>
  <si>
    <t>u27</t>
  </si>
  <si>
    <t>u28</t>
  </si>
  <si>
    <t xml:space="preserve"> 聖</t>
  </si>
  <si>
    <t>ｊｒ</t>
  </si>
  <si>
    <t>u29</t>
  </si>
  <si>
    <t>u30</t>
  </si>
  <si>
    <t>叶丸</t>
  </si>
  <si>
    <t>利恵子</t>
  </si>
  <si>
    <t>叶丸利恵子</t>
  </si>
  <si>
    <t>u31</t>
  </si>
  <si>
    <t>u32</t>
  </si>
  <si>
    <t>u33</t>
  </si>
  <si>
    <t>u34</t>
  </si>
  <si>
    <t>u35</t>
  </si>
  <si>
    <t>倍田優子</t>
  </si>
  <si>
    <t>u36</t>
  </si>
  <si>
    <t>u37</t>
  </si>
  <si>
    <t>u38</t>
  </si>
  <si>
    <t>竹下</t>
  </si>
  <si>
    <t>u39</t>
  </si>
  <si>
    <t>野上</t>
  </si>
  <si>
    <t>亮平</t>
  </si>
  <si>
    <t>OK</t>
  </si>
  <si>
    <t>u40</t>
  </si>
  <si>
    <t>神田</t>
  </si>
  <si>
    <t>圭右</t>
  </si>
  <si>
    <t>岐阜市</t>
  </si>
  <si>
    <t>u41</t>
  </si>
  <si>
    <t>山脇</t>
  </si>
  <si>
    <t>慶子</t>
  </si>
  <si>
    <t>代表　辻　真弓</t>
  </si>
  <si>
    <t>gentian-18@e-omi.ne.jp</t>
  </si>
  <si>
    <t>Mut</t>
  </si>
  <si>
    <t>略称</t>
  </si>
  <si>
    <t>Mut(ムート）</t>
  </si>
  <si>
    <t>正式名称</t>
  </si>
  <si>
    <t>Y01</t>
  </si>
  <si>
    <t>真弓</t>
  </si>
  <si>
    <t>Y02</t>
  </si>
  <si>
    <t>淳子</t>
  </si>
  <si>
    <t>Y03</t>
  </si>
  <si>
    <t>山口</t>
  </si>
  <si>
    <t>稔貴</t>
  </si>
  <si>
    <t>Mut</t>
  </si>
  <si>
    <t>Y04</t>
  </si>
  <si>
    <t>白井</t>
  </si>
  <si>
    <t>秀幸</t>
  </si>
  <si>
    <t>Mut</t>
  </si>
  <si>
    <t>Mut</t>
  </si>
  <si>
    <t>Y05</t>
  </si>
  <si>
    <t>悟志</t>
  </si>
  <si>
    <t>Mut</t>
  </si>
  <si>
    <t>全　東近江市民</t>
  </si>
  <si>
    <t>東近江市　市民率</t>
  </si>
  <si>
    <t>育子</t>
  </si>
  <si>
    <t>栗東市</t>
  </si>
  <si>
    <t>M47</t>
  </si>
  <si>
    <t>遠崎</t>
  </si>
  <si>
    <t>大樹</t>
  </si>
  <si>
    <t>M48</t>
  </si>
  <si>
    <t>朋子</t>
  </si>
  <si>
    <t>村田</t>
  </si>
  <si>
    <t>直八</t>
  </si>
  <si>
    <t>美由紀</t>
  </si>
  <si>
    <t>優子</t>
  </si>
  <si>
    <t>松田</t>
  </si>
  <si>
    <t>晶枝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</si>
  <si>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</si>
  <si>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</si>
  <si>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</si>
  <si>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</si>
  <si>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</si>
  <si>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</si>
  <si>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</si>
  <si>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</si>
  <si>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</si>
  <si>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</si>
  <si>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</si>
  <si>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</si>
  <si>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</si>
  <si>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 xml:space="preserve"> 翼</t>
  </si>
  <si>
    <t>S16</t>
  </si>
  <si>
    <t>S17</t>
  </si>
  <si>
    <t>S18</t>
  </si>
  <si>
    <t>S19</t>
  </si>
  <si>
    <t>更家</t>
  </si>
  <si>
    <t>S20</t>
  </si>
  <si>
    <t>由紀</t>
  </si>
  <si>
    <t>一色</t>
  </si>
  <si>
    <t>西崎</t>
  </si>
  <si>
    <t>友香</t>
  </si>
  <si>
    <t>勉</t>
  </si>
  <si>
    <t>甲賀市</t>
  </si>
  <si>
    <t>永瀬</t>
  </si>
  <si>
    <t>卓夫</t>
  </si>
  <si>
    <t>一般</t>
  </si>
  <si>
    <t>OK</t>
  </si>
  <si>
    <t>久田</t>
  </si>
  <si>
    <t>蒲生郡</t>
  </si>
  <si>
    <t>富憲</t>
  </si>
  <si>
    <t>西原</t>
  </si>
  <si>
    <t>達也</t>
  </si>
  <si>
    <t>京都府</t>
  </si>
  <si>
    <t>藤井</t>
  </si>
  <si>
    <t>正和</t>
  </si>
  <si>
    <t>堀場</t>
  </si>
  <si>
    <t>俊宏</t>
  </si>
  <si>
    <t>鈎　</t>
  </si>
  <si>
    <t>優介</t>
  </si>
  <si>
    <t>渡辺</t>
  </si>
  <si>
    <t>裕士</t>
  </si>
  <si>
    <t>出口</t>
  </si>
  <si>
    <t>二ツ井</t>
  </si>
  <si>
    <t>裕也</t>
  </si>
  <si>
    <t>森永</t>
  </si>
  <si>
    <t>洋介</t>
  </si>
  <si>
    <t>彰</t>
  </si>
  <si>
    <t>文雄</t>
  </si>
  <si>
    <t>P03</t>
  </si>
  <si>
    <t>P04</t>
  </si>
  <si>
    <t>大林</t>
  </si>
  <si>
    <t>P05</t>
  </si>
  <si>
    <t>P06</t>
  </si>
  <si>
    <t>P07</t>
  </si>
  <si>
    <t>P08</t>
  </si>
  <si>
    <t>P09</t>
  </si>
  <si>
    <t>高田</t>
  </si>
  <si>
    <t>洋治</t>
  </si>
  <si>
    <t>P10</t>
  </si>
  <si>
    <t>P11</t>
  </si>
  <si>
    <t>P12</t>
  </si>
  <si>
    <t>P13</t>
  </si>
  <si>
    <t>P14</t>
  </si>
  <si>
    <t>P15</t>
  </si>
  <si>
    <t>羽田</t>
  </si>
  <si>
    <t>昭夫</t>
  </si>
  <si>
    <t>P16</t>
  </si>
  <si>
    <t>樋山</t>
  </si>
  <si>
    <t>達哉</t>
  </si>
  <si>
    <t>P17</t>
  </si>
  <si>
    <t>P18</t>
  </si>
  <si>
    <t>P19</t>
  </si>
  <si>
    <t>前田</t>
  </si>
  <si>
    <t>征人</t>
  </si>
  <si>
    <t>P20</t>
  </si>
  <si>
    <t>P21</t>
  </si>
  <si>
    <t>P22</t>
  </si>
  <si>
    <t>知司</t>
  </si>
  <si>
    <t>プラチナ</t>
  </si>
  <si>
    <t>P23</t>
  </si>
  <si>
    <t>飯塚</t>
  </si>
  <si>
    <t>P24</t>
  </si>
  <si>
    <t>P25</t>
  </si>
  <si>
    <t>P26</t>
  </si>
  <si>
    <t>田邉</t>
  </si>
  <si>
    <t>サプラ　</t>
  </si>
  <si>
    <t>サプライズ</t>
  </si>
  <si>
    <t>サプラ　</t>
  </si>
  <si>
    <t>濱田</t>
  </si>
  <si>
    <t>代表　片岡一寿</t>
  </si>
  <si>
    <t>うさぎとかめの集い</t>
  </si>
  <si>
    <t>高瀬</t>
  </si>
  <si>
    <t>眞志</t>
  </si>
  <si>
    <t>あつみ</t>
  </si>
  <si>
    <t>中村</t>
  </si>
  <si>
    <t>M46</t>
  </si>
  <si>
    <t>庸子</t>
  </si>
  <si>
    <t>澤井</t>
  </si>
  <si>
    <t>恵子</t>
  </si>
  <si>
    <t>東近江市民</t>
  </si>
  <si>
    <t>東近江市民率</t>
  </si>
  <si>
    <t>東近江市</t>
  </si>
  <si>
    <t>東近江市</t>
  </si>
  <si>
    <t>聡</t>
  </si>
  <si>
    <t>男</t>
  </si>
  <si>
    <t>近江八幡市</t>
  </si>
  <si>
    <t>土田</t>
  </si>
  <si>
    <t>典人</t>
  </si>
  <si>
    <t>辰巳</t>
  </si>
  <si>
    <t>甲賀市</t>
  </si>
  <si>
    <t>女</t>
  </si>
  <si>
    <t>恭子</t>
  </si>
  <si>
    <t>富田</t>
  </si>
  <si>
    <t>愛知郡</t>
  </si>
  <si>
    <t>後藤</t>
  </si>
  <si>
    <t>圭介</t>
  </si>
  <si>
    <t>晃平</t>
  </si>
  <si>
    <t>原田</t>
  </si>
  <si>
    <t>真稔</t>
  </si>
  <si>
    <t>池内</t>
  </si>
  <si>
    <t>伸介</t>
  </si>
  <si>
    <t>佐用</t>
  </si>
  <si>
    <t>康啓</t>
  </si>
  <si>
    <t>岩田</t>
  </si>
  <si>
    <t>光央</t>
  </si>
  <si>
    <t>月森</t>
  </si>
  <si>
    <t>M45</t>
  </si>
  <si>
    <t>典子</t>
  </si>
  <si>
    <t>久</t>
  </si>
  <si>
    <t>愛荘町</t>
  </si>
  <si>
    <t>奥内</t>
  </si>
  <si>
    <t>今井</t>
  </si>
  <si>
    <t>川崎</t>
  </si>
  <si>
    <t>悦子</t>
  </si>
  <si>
    <t>矢野</t>
  </si>
  <si>
    <t>彦根市</t>
  </si>
  <si>
    <t>村井</t>
  </si>
  <si>
    <t>木下</t>
  </si>
  <si>
    <t>多賀町</t>
  </si>
  <si>
    <t>鹿取</t>
  </si>
  <si>
    <t>男</t>
  </si>
  <si>
    <t>東近江市</t>
  </si>
  <si>
    <t>田中</t>
  </si>
  <si>
    <t>有紀</t>
  </si>
  <si>
    <t>直子</t>
  </si>
  <si>
    <t>吉村</t>
  </si>
  <si>
    <t>リーグ1</t>
  </si>
  <si>
    <t>成　績</t>
  </si>
  <si>
    <t>順　位</t>
  </si>
  <si>
    <t>ここに</t>
  </si>
  <si>
    <t>-</t>
  </si>
  <si>
    <t>登録No</t>
  </si>
  <si>
    <r>
      <rPr>
        <b/>
        <sz val="12"/>
        <color indexed="10"/>
        <rFont val="ＭＳ Ｐゴシック"/>
        <family val="3"/>
      </rPr>
      <t>男子Ａ級</t>
    </r>
    <r>
      <rPr>
        <b/>
        <sz val="12"/>
        <color indexed="8"/>
        <rFont val="ＭＳ Ｐゴシック"/>
        <family val="3"/>
      </rPr>
      <t>　　１セットマッチ（５-５タイブレーク）ノーアド方式</t>
    </r>
  </si>
  <si>
    <t>リーグ２</t>
  </si>
  <si>
    <r>
      <t xml:space="preserve"> </t>
    </r>
    <r>
      <rPr>
        <b/>
        <sz val="11"/>
        <color indexed="8"/>
        <rFont val="ＭＳ Ｐゴシック"/>
        <family val="3"/>
      </rPr>
      <t xml:space="preserve"> </t>
    </r>
  </si>
  <si>
    <t>決勝トーナメント</t>
  </si>
  <si>
    <t>優勝</t>
  </si>
  <si>
    <t>３位決定戦</t>
  </si>
  <si>
    <t>3位</t>
  </si>
  <si>
    <t>リーグ2</t>
  </si>
  <si>
    <t>リーグ3</t>
  </si>
  <si>
    <t>BYE</t>
  </si>
  <si>
    <t>リーグ4</t>
  </si>
  <si>
    <t>リーグ5</t>
  </si>
  <si>
    <t>K13</t>
  </si>
  <si>
    <t>K02</t>
  </si>
  <si>
    <t>数行</t>
  </si>
  <si>
    <t>A02</t>
  </si>
  <si>
    <t>A03</t>
  </si>
  <si>
    <t>岡本</t>
  </si>
  <si>
    <t>A04</t>
  </si>
  <si>
    <t>小倉</t>
  </si>
  <si>
    <t>俊郎</t>
  </si>
  <si>
    <t>A05</t>
  </si>
  <si>
    <t>片岡</t>
  </si>
  <si>
    <t>A06</t>
  </si>
  <si>
    <t>A07</t>
  </si>
  <si>
    <t>北野</t>
  </si>
  <si>
    <t>智尋</t>
  </si>
  <si>
    <t>A08</t>
  </si>
  <si>
    <t>木森</t>
  </si>
  <si>
    <t>厚志</t>
  </si>
  <si>
    <t>A09</t>
  </si>
  <si>
    <t>正行</t>
  </si>
  <si>
    <t>A10</t>
  </si>
  <si>
    <t>田中</t>
  </si>
  <si>
    <t>宏樹</t>
  </si>
  <si>
    <t>坪田</t>
  </si>
  <si>
    <t>敏裕</t>
  </si>
  <si>
    <t>中村</t>
  </si>
  <si>
    <t>生岩</t>
  </si>
  <si>
    <t>寛史</t>
  </si>
  <si>
    <t>別宮</t>
  </si>
  <si>
    <t>敏朗</t>
  </si>
  <si>
    <t>松岡</t>
  </si>
  <si>
    <t>梅田</t>
  </si>
  <si>
    <t>陽子</t>
  </si>
  <si>
    <t>鈴木</t>
  </si>
  <si>
    <t>春美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</si>
  <si>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</si>
  <si>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</si>
  <si>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</si>
  <si>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</si>
  <si>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</si>
  <si>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</si>
  <si>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</si>
  <si>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</si>
  <si>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</si>
  <si>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</si>
  <si>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</si>
  <si>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</si>
  <si>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</si>
  <si>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</si>
  <si>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</si>
  <si>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山口</t>
  </si>
  <si>
    <t>B18</t>
  </si>
  <si>
    <t>山本</t>
  </si>
  <si>
    <t>B19</t>
  </si>
  <si>
    <t>B20</t>
  </si>
  <si>
    <t>B21</t>
  </si>
  <si>
    <t>B22</t>
  </si>
  <si>
    <t>木村</t>
  </si>
  <si>
    <t>B23</t>
  </si>
  <si>
    <t>直美</t>
  </si>
  <si>
    <t>B24</t>
  </si>
  <si>
    <t>B25</t>
  </si>
  <si>
    <t>B26</t>
  </si>
  <si>
    <t>B27</t>
  </si>
  <si>
    <t>B28</t>
  </si>
  <si>
    <t>京セラTC</t>
  </si>
  <si>
    <t>C01</t>
  </si>
  <si>
    <t>春己</t>
  </si>
  <si>
    <t>C02</t>
  </si>
  <si>
    <t>竹村</t>
  </si>
  <si>
    <t>仁志</t>
  </si>
  <si>
    <t>C03</t>
  </si>
  <si>
    <t>奥田</t>
  </si>
  <si>
    <t>康博</t>
  </si>
  <si>
    <t>C04</t>
  </si>
  <si>
    <t>C05</t>
  </si>
  <si>
    <t>　真</t>
  </si>
  <si>
    <t>C06</t>
  </si>
  <si>
    <t>上戸</t>
  </si>
  <si>
    <t>幸次</t>
  </si>
  <si>
    <t>C07</t>
  </si>
  <si>
    <t>C08</t>
  </si>
  <si>
    <t>山崎</t>
  </si>
  <si>
    <t>茂智</t>
  </si>
  <si>
    <t>C09</t>
  </si>
  <si>
    <t>秋山</t>
  </si>
  <si>
    <t>太助</t>
  </si>
  <si>
    <t>C10</t>
  </si>
  <si>
    <t>廣瀬</t>
  </si>
  <si>
    <t>智也</t>
  </si>
  <si>
    <t>C11</t>
  </si>
  <si>
    <t>玉川</t>
  </si>
  <si>
    <t>敬三</t>
  </si>
  <si>
    <t>C12</t>
  </si>
  <si>
    <t>太田</t>
  </si>
  <si>
    <t>圭亮</t>
  </si>
  <si>
    <t>C13</t>
  </si>
  <si>
    <t>園田</t>
  </si>
  <si>
    <t>智明</t>
  </si>
  <si>
    <t>C14</t>
  </si>
  <si>
    <t>憲次</t>
  </si>
  <si>
    <t>C15</t>
  </si>
  <si>
    <t>C16</t>
  </si>
  <si>
    <t>児玉</t>
  </si>
  <si>
    <t>C17</t>
  </si>
  <si>
    <t>　諭</t>
  </si>
  <si>
    <t>C18</t>
  </si>
  <si>
    <t>C19</t>
  </si>
  <si>
    <t>西田</t>
  </si>
  <si>
    <t>裕信</t>
  </si>
  <si>
    <t>C20</t>
  </si>
  <si>
    <t>馬場</t>
  </si>
  <si>
    <t>英年</t>
  </si>
  <si>
    <t>C21</t>
  </si>
  <si>
    <t>C22</t>
  </si>
  <si>
    <t>柴谷</t>
  </si>
  <si>
    <t>義信</t>
  </si>
  <si>
    <t>C23</t>
  </si>
  <si>
    <t>井尻</t>
  </si>
  <si>
    <t>善和</t>
  </si>
  <si>
    <t>C24</t>
  </si>
  <si>
    <t>C25</t>
  </si>
  <si>
    <t>湯本</t>
  </si>
  <si>
    <t>芳明</t>
  </si>
  <si>
    <t>C26</t>
  </si>
  <si>
    <t>C27</t>
  </si>
  <si>
    <t>C28</t>
  </si>
  <si>
    <t>坂元</t>
  </si>
  <si>
    <t>智成</t>
  </si>
  <si>
    <t>C29</t>
  </si>
  <si>
    <t>C30</t>
  </si>
  <si>
    <t>村尾</t>
  </si>
  <si>
    <t>彰了</t>
  </si>
  <si>
    <t>C31</t>
  </si>
  <si>
    <t>順次</t>
  </si>
  <si>
    <t>C32</t>
  </si>
  <si>
    <t>中本</t>
  </si>
  <si>
    <t>隆司</t>
  </si>
  <si>
    <t>C33</t>
  </si>
  <si>
    <t>住谷</t>
  </si>
  <si>
    <t>岳司</t>
  </si>
  <si>
    <t>C34</t>
  </si>
  <si>
    <t>永田</t>
  </si>
  <si>
    <t>寛教</t>
  </si>
  <si>
    <t>C35</t>
  </si>
  <si>
    <t>小山</t>
  </si>
  <si>
    <t>　嶺</t>
  </si>
  <si>
    <t>C36</t>
  </si>
  <si>
    <t>鉄川</t>
  </si>
  <si>
    <t>聡志</t>
  </si>
  <si>
    <t>C37</t>
  </si>
  <si>
    <t>C38</t>
  </si>
  <si>
    <t>C39</t>
  </si>
  <si>
    <t>高橋</t>
  </si>
  <si>
    <t>雄祐</t>
  </si>
  <si>
    <t>C40</t>
  </si>
  <si>
    <t>吉本</t>
  </si>
  <si>
    <t>泰二</t>
  </si>
  <si>
    <t>C41</t>
  </si>
  <si>
    <t>名合</t>
  </si>
  <si>
    <t>佑介</t>
  </si>
  <si>
    <t>C42</t>
  </si>
  <si>
    <t>宮道</t>
  </si>
  <si>
    <t>祐介</t>
  </si>
  <si>
    <t>C43</t>
  </si>
  <si>
    <t>曽我</t>
  </si>
  <si>
    <t>卓矢</t>
  </si>
  <si>
    <t>C45</t>
  </si>
  <si>
    <t>C46</t>
  </si>
  <si>
    <t>本間</t>
  </si>
  <si>
    <t>靖教</t>
  </si>
  <si>
    <t>C47</t>
  </si>
  <si>
    <t>C48</t>
  </si>
  <si>
    <t>並河</t>
  </si>
  <si>
    <t>智加</t>
  </si>
  <si>
    <t>坂居</t>
  </si>
  <si>
    <t>優介</t>
  </si>
  <si>
    <t>C50</t>
  </si>
  <si>
    <t>崇博</t>
  </si>
  <si>
    <t>　彰</t>
  </si>
  <si>
    <t>辻井</t>
  </si>
  <si>
    <t>貴大</t>
  </si>
  <si>
    <t>理和</t>
  </si>
  <si>
    <t>寺岡</t>
  </si>
  <si>
    <t>淳平</t>
  </si>
  <si>
    <t>牛尾</t>
  </si>
  <si>
    <t>紳之介</t>
  </si>
  <si>
    <t>　遼</t>
  </si>
  <si>
    <t>貴子</t>
  </si>
  <si>
    <t>西澤</t>
  </si>
  <si>
    <t>速水</t>
  </si>
  <si>
    <t>裕美</t>
  </si>
  <si>
    <t>美弥子</t>
  </si>
  <si>
    <t>石橋</t>
  </si>
  <si>
    <t>和基</t>
  </si>
  <si>
    <t>梅本</t>
  </si>
  <si>
    <t>彬充</t>
  </si>
  <si>
    <t>浦崎</t>
  </si>
  <si>
    <t>康平</t>
  </si>
  <si>
    <t>鍵谷</t>
  </si>
  <si>
    <t>浩太</t>
  </si>
  <si>
    <t>照幸</t>
  </si>
  <si>
    <t>北村　</t>
  </si>
  <si>
    <t>健</t>
  </si>
  <si>
    <t>英樹</t>
  </si>
  <si>
    <t>鶴田</t>
  </si>
  <si>
    <t>大地</t>
  </si>
  <si>
    <t>中澤</t>
  </si>
  <si>
    <t>拓馬</t>
  </si>
  <si>
    <t>羽月　</t>
  </si>
  <si>
    <t>秀</t>
  </si>
  <si>
    <t>林　</t>
  </si>
  <si>
    <t>和生</t>
  </si>
  <si>
    <t>飛鷹</t>
  </si>
  <si>
    <t>強志</t>
  </si>
  <si>
    <t>俊輔</t>
  </si>
  <si>
    <t>三崎</t>
  </si>
  <si>
    <t>真依</t>
  </si>
  <si>
    <t>川上</t>
  </si>
  <si>
    <t>K01</t>
  </si>
  <si>
    <t>Kテニス</t>
  </si>
  <si>
    <t>Ｋテニスカレッジ</t>
  </si>
  <si>
    <t>K03</t>
  </si>
  <si>
    <t>K04</t>
  </si>
  <si>
    <t>K05</t>
  </si>
  <si>
    <t>K06</t>
  </si>
  <si>
    <t>小笠原</t>
  </si>
  <si>
    <t>光雄</t>
  </si>
  <si>
    <t>K07</t>
  </si>
  <si>
    <t>川並</t>
  </si>
  <si>
    <t>和之</t>
  </si>
  <si>
    <t>K08</t>
  </si>
  <si>
    <t>菊居</t>
  </si>
  <si>
    <t>龍之介</t>
  </si>
  <si>
    <t>K09</t>
  </si>
  <si>
    <t>K10</t>
  </si>
  <si>
    <t>K11</t>
  </si>
  <si>
    <t>K12</t>
  </si>
  <si>
    <t>　治</t>
  </si>
  <si>
    <t>K14</t>
  </si>
  <si>
    <t>真嘉</t>
  </si>
  <si>
    <t>K15</t>
  </si>
  <si>
    <t>K16</t>
  </si>
  <si>
    <t>永里</t>
  </si>
  <si>
    <t>裕次</t>
  </si>
  <si>
    <t>K17</t>
  </si>
  <si>
    <t>喜彦</t>
  </si>
  <si>
    <t>K18</t>
  </si>
  <si>
    <t>K19</t>
  </si>
  <si>
    <t>宮嶋</t>
  </si>
  <si>
    <t>利行</t>
  </si>
  <si>
    <t>K20</t>
  </si>
  <si>
    <t>K21</t>
  </si>
  <si>
    <t>K22</t>
  </si>
  <si>
    <t>直彦</t>
  </si>
  <si>
    <t>K23</t>
  </si>
  <si>
    <t>真彦</t>
  </si>
  <si>
    <t>K24</t>
  </si>
  <si>
    <t>K25</t>
  </si>
  <si>
    <t>K26</t>
  </si>
  <si>
    <t>浅田</t>
  </si>
  <si>
    <t>K27</t>
  </si>
  <si>
    <t>石原</t>
  </si>
  <si>
    <t>はる美</t>
  </si>
  <si>
    <t>K28</t>
  </si>
  <si>
    <t>K29</t>
  </si>
  <si>
    <t>K30</t>
  </si>
  <si>
    <t>容子</t>
  </si>
  <si>
    <t>梶木</t>
  </si>
  <si>
    <t>和子</t>
  </si>
  <si>
    <t>和枝</t>
  </si>
  <si>
    <t>永松</t>
  </si>
  <si>
    <t>福永</t>
  </si>
  <si>
    <t>村田八日市</t>
  </si>
  <si>
    <t>安久</t>
  </si>
  <si>
    <t>智之</t>
  </si>
  <si>
    <t>岡川</t>
  </si>
  <si>
    <t>謙二</t>
  </si>
  <si>
    <t>M05</t>
  </si>
  <si>
    <t>M06</t>
  </si>
  <si>
    <t>河野</t>
  </si>
  <si>
    <t>M07</t>
  </si>
  <si>
    <t>M08</t>
  </si>
  <si>
    <t>M09</t>
  </si>
  <si>
    <t>M10</t>
  </si>
  <si>
    <t>雅弘</t>
  </si>
  <si>
    <t>M11</t>
  </si>
  <si>
    <t>M12</t>
  </si>
  <si>
    <t>M13</t>
  </si>
  <si>
    <t>杉山</t>
  </si>
  <si>
    <t>邦夫</t>
  </si>
  <si>
    <t>M14</t>
  </si>
  <si>
    <t>杉本</t>
  </si>
  <si>
    <t>龍平</t>
  </si>
  <si>
    <t>M15</t>
  </si>
  <si>
    <t>西内</t>
  </si>
  <si>
    <t>友也</t>
  </si>
  <si>
    <t>M16</t>
  </si>
  <si>
    <t>M17</t>
  </si>
  <si>
    <t>英二</t>
  </si>
  <si>
    <t>M18</t>
  </si>
  <si>
    <t>泉谷</t>
  </si>
  <si>
    <t>純也</t>
  </si>
  <si>
    <t>M19</t>
  </si>
  <si>
    <t>隆昭</t>
  </si>
  <si>
    <t>M20</t>
  </si>
  <si>
    <t>前田</t>
  </si>
  <si>
    <t>雅人</t>
  </si>
  <si>
    <t>M21</t>
  </si>
  <si>
    <t>大脇</t>
  </si>
  <si>
    <t>和世</t>
  </si>
  <si>
    <t>M22</t>
  </si>
  <si>
    <t>M23</t>
  </si>
  <si>
    <t>M24</t>
  </si>
  <si>
    <t>冨田</t>
  </si>
  <si>
    <t>哲弥</t>
  </si>
  <si>
    <t>M25</t>
  </si>
  <si>
    <t>康訓</t>
  </si>
  <si>
    <t>M26</t>
  </si>
  <si>
    <t>名田</t>
  </si>
  <si>
    <t>一茂</t>
  </si>
  <si>
    <t>M27</t>
  </si>
  <si>
    <t>M28</t>
  </si>
  <si>
    <t>M29</t>
  </si>
  <si>
    <t>M30</t>
  </si>
  <si>
    <t>M31</t>
  </si>
  <si>
    <t>晶子</t>
  </si>
  <si>
    <t>M32</t>
  </si>
  <si>
    <t>M33</t>
  </si>
  <si>
    <t>森田</t>
  </si>
  <si>
    <t>恵美</t>
  </si>
  <si>
    <t>M34</t>
  </si>
  <si>
    <t>M35</t>
  </si>
  <si>
    <t>友紀</t>
  </si>
  <si>
    <t>M36</t>
  </si>
  <si>
    <t>M37</t>
  </si>
  <si>
    <t>M38</t>
  </si>
  <si>
    <t>多田</t>
  </si>
  <si>
    <t>麻実</t>
  </si>
  <si>
    <t>M39</t>
  </si>
  <si>
    <t>純子</t>
  </si>
  <si>
    <t>M40</t>
  </si>
  <si>
    <t>M41</t>
  </si>
  <si>
    <t>堀田</t>
  </si>
  <si>
    <t>明子</t>
  </si>
  <si>
    <t>M42</t>
  </si>
  <si>
    <t>M43</t>
  </si>
  <si>
    <t>M44</t>
  </si>
  <si>
    <t>井内</t>
  </si>
  <si>
    <t>一博</t>
  </si>
  <si>
    <t>竹下</t>
  </si>
  <si>
    <t>英伸</t>
  </si>
  <si>
    <t>うさかめ</t>
  </si>
  <si>
    <t>淳子</t>
  </si>
  <si>
    <t>登録メンバー</t>
  </si>
  <si>
    <t>k02</t>
  </si>
  <si>
    <t>k03</t>
  </si>
  <si>
    <t>男</t>
  </si>
  <si>
    <t>女</t>
  </si>
  <si>
    <t>京セラ</t>
  </si>
  <si>
    <t>湖東プラチナ</t>
  </si>
  <si>
    <t>谷口</t>
  </si>
  <si>
    <t>中野</t>
  </si>
  <si>
    <t>哲也</t>
  </si>
  <si>
    <t>藤本</t>
  </si>
  <si>
    <t>昌彦</t>
  </si>
  <si>
    <t>安田</t>
  </si>
  <si>
    <t>和彦</t>
  </si>
  <si>
    <t>アイ子</t>
  </si>
  <si>
    <t>大橋</t>
  </si>
  <si>
    <t>富子</t>
  </si>
  <si>
    <t>堀部</t>
  </si>
  <si>
    <t>品子</t>
  </si>
  <si>
    <t>喜久子</t>
  </si>
  <si>
    <t>森谷</t>
  </si>
  <si>
    <t>洋子</t>
  </si>
  <si>
    <t>吉田</t>
  </si>
  <si>
    <t>I11</t>
  </si>
  <si>
    <t>池端</t>
  </si>
  <si>
    <t>誠治</t>
  </si>
  <si>
    <t>ぼんズ</t>
  </si>
  <si>
    <t>押谷</t>
  </si>
  <si>
    <t>繁樹</t>
  </si>
  <si>
    <t>ぼんズ</t>
  </si>
  <si>
    <t>太郎</t>
  </si>
  <si>
    <t>友宏</t>
  </si>
  <si>
    <t>義規</t>
  </si>
  <si>
    <t>成宮</t>
  </si>
  <si>
    <t>康弘</t>
  </si>
  <si>
    <t>西川</t>
  </si>
  <si>
    <t>西村</t>
  </si>
  <si>
    <t>橋本</t>
  </si>
  <si>
    <t>古市</t>
  </si>
  <si>
    <t>村上</t>
  </si>
  <si>
    <t>八木</t>
  </si>
  <si>
    <t>篤司</t>
  </si>
  <si>
    <t>正雄</t>
  </si>
  <si>
    <t>山本</t>
  </si>
  <si>
    <t>伊吹</t>
  </si>
  <si>
    <t>邦子</t>
  </si>
  <si>
    <t>木村</t>
  </si>
  <si>
    <t>美香</t>
  </si>
  <si>
    <t>ぼんズ</t>
  </si>
  <si>
    <t>近藤</t>
  </si>
  <si>
    <t>直美</t>
  </si>
  <si>
    <t>佐竹</t>
  </si>
  <si>
    <t>昌子</t>
  </si>
  <si>
    <t>中村</t>
  </si>
  <si>
    <t>千春</t>
  </si>
  <si>
    <t>廣部</t>
  </si>
  <si>
    <t>藤田</t>
  </si>
  <si>
    <t>博美</t>
  </si>
  <si>
    <t>藤原</t>
  </si>
  <si>
    <t>泰子</t>
  </si>
  <si>
    <t>貴</t>
  </si>
  <si>
    <t>清水</t>
  </si>
  <si>
    <t>浩</t>
  </si>
  <si>
    <t>森本</t>
  </si>
  <si>
    <t>進太郎</t>
  </si>
  <si>
    <t>岩崎</t>
  </si>
  <si>
    <t>筒井</t>
  </si>
  <si>
    <t>布藤</t>
  </si>
  <si>
    <t>江実子</t>
  </si>
  <si>
    <t>松井</t>
  </si>
  <si>
    <t>美和子</t>
  </si>
  <si>
    <t>和代</t>
  </si>
  <si>
    <t>本池</t>
  </si>
  <si>
    <t>清子</t>
  </si>
  <si>
    <t>由美子</t>
  </si>
  <si>
    <t>北川　円香（TDC)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</si>
</sst>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_-&quot;\&quot;* #,##0.00_-\ ;\-&quot;\&quot;* #,##0.00_-\ ;_-&quot;\&quot;* &quot;-&quot;??_-\ ;_-@_-"/>
    <numFmt numFmtId="179" formatCode="#&quot;位&quot;"/>
    <numFmt numFmtId="180" formatCode="0&quot;勝&quot;"/>
    <numFmt numFmtId="181" formatCode="0.000"/>
    <numFmt numFmtId="182" formatCode="0&quot;敗&quot;"/>
    <numFmt numFmtId="183" formatCode="0&quot;人&quot;"/>
    <numFmt numFmtId="184" formatCode="0_);[Red]\(0\)"/>
    <numFmt numFmtId="185" formatCode="&quot;\0022#,##0;[Red]&quot;\00\2\2\-#,##0"/>
    <numFmt numFmtId="186" formatCode="0.0%"/>
    <numFmt numFmtId="187" formatCode="0&quot;円&quot;"/>
  </numFmts>
  <fonts count="51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Arial"/>
      <family val="2"/>
    </font>
    <font>
      <b/>
      <sz val="10"/>
      <color indexed="10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4"/>
      <color indexed="10"/>
      <name val="ＭＳ Ｐゴシック"/>
      <family val="3"/>
    </font>
    <font>
      <b/>
      <sz val="22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4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20"/>
      <color indexed="8"/>
      <name val="ＭＳ Ｐゴシック"/>
      <family val="3"/>
    </font>
    <font>
      <b/>
      <sz val="11"/>
      <color indexed="53"/>
      <name val="ＭＳ Ｐゴシック"/>
      <family val="3"/>
    </font>
    <font>
      <b/>
      <sz val="16"/>
      <color indexed="17"/>
      <name val="ＭＳ Ｐゴシック"/>
      <family val="3"/>
    </font>
    <font>
      <b/>
      <sz val="20"/>
      <color indexed="10"/>
      <name val="ＭＳ Ｐゴシック"/>
      <family val="3"/>
    </font>
    <font>
      <b/>
      <sz val="10"/>
      <color indexed="17"/>
      <name val="ＭＳ Ｐゴシック"/>
      <family val="3"/>
    </font>
    <font>
      <b/>
      <sz val="9"/>
      <color indexed="17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double"/>
      <right>
        <color indexed="63"/>
      </right>
      <top>
        <color indexed="63"/>
      </top>
      <bottom style="medium">
        <color indexed="8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2" fillId="3" borderId="0" applyNumberFormat="0" applyBorder="0" applyAlignment="0" applyProtection="0"/>
    <xf numFmtId="0" fontId="26" fillId="23" borderId="4" applyNumberFormat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25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Protection="0">
      <alignment vertical="center"/>
    </xf>
    <xf numFmtId="176" fontId="0" fillId="0" borderId="0" applyFont="0" applyFill="0" applyBorder="0" applyAlignment="0" applyProtection="0"/>
    <xf numFmtId="6" fontId="0" fillId="0" borderId="0" applyProtection="0">
      <alignment vertical="center"/>
    </xf>
    <xf numFmtId="185" fontId="1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/>
      <protection/>
    </xf>
    <xf numFmtId="0" fontId="1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814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 applyFill="1" applyBorder="1" applyAlignment="1">
      <alignment horizontal="right" vertical="center" shrinkToFit="1"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12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horizontal="right" vertical="center" shrinkToFit="1"/>
    </xf>
    <xf numFmtId="179" fontId="5" fillId="0" borderId="10" xfId="0" applyNumberFormat="1" applyFont="1" applyFill="1" applyBorder="1" applyAlignment="1">
      <alignment horizontal="right" vertical="center" shrinkToFit="1"/>
    </xf>
    <xf numFmtId="0" fontId="5" fillId="0" borderId="14" xfId="0" applyNumberFormat="1" applyFont="1" applyFill="1" applyBorder="1" applyAlignment="1">
      <alignment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17" xfId="0" applyNumberFormat="1" applyFont="1" applyFill="1" applyBorder="1" applyAlignment="1">
      <alignment vertical="center" shrinkToFit="1"/>
    </xf>
    <xf numFmtId="0" fontId="5" fillId="0" borderId="18" xfId="0" applyNumberFormat="1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20" xfId="0" applyNumberFormat="1" applyFont="1" applyFill="1" applyBorder="1" applyAlignment="1" applyProtection="1">
      <alignment vertical="center" shrinkToFit="1"/>
      <protection locked="0"/>
    </xf>
    <xf numFmtId="0" fontId="5" fillId="0" borderId="15" xfId="0" applyNumberFormat="1" applyFont="1" applyFill="1" applyBorder="1" applyAlignment="1" applyProtection="1">
      <alignment vertical="center" shrinkToFit="1"/>
      <protection locked="0"/>
    </xf>
    <xf numFmtId="0" fontId="5" fillId="0" borderId="21" xfId="0" applyNumberFormat="1" applyFont="1" applyFill="1" applyBorder="1" applyAlignment="1" applyProtection="1">
      <alignment vertical="center" shrinkToFit="1"/>
      <protection locked="0"/>
    </xf>
    <xf numFmtId="0" fontId="5" fillId="0" borderId="21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vertical="center" shrinkToFit="1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22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vertical="center" shrinkToFit="1"/>
    </xf>
    <xf numFmtId="0" fontId="5" fillId="0" borderId="24" xfId="0" applyNumberFormat="1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0" fillId="0" borderId="10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 applyProtection="1">
      <alignment vertical="center" shrinkToFit="1"/>
      <protection locked="0"/>
    </xf>
    <xf numFmtId="0" fontId="5" fillId="0" borderId="27" xfId="0" applyNumberFormat="1" applyFont="1" applyFill="1" applyBorder="1" applyAlignment="1" applyProtection="1">
      <alignment vertical="center" shrinkToFit="1"/>
      <protection locked="0"/>
    </xf>
    <xf numFmtId="0" fontId="0" fillId="0" borderId="28" xfId="0" applyNumberFormat="1" applyFont="1" applyFill="1" applyBorder="1" applyAlignment="1">
      <alignment vertical="center" shrinkToFit="1"/>
    </xf>
    <xf numFmtId="0" fontId="5" fillId="0" borderId="29" xfId="0" applyNumberFormat="1" applyFont="1" applyFill="1" applyBorder="1" applyAlignment="1">
      <alignment vertical="center" shrinkToFit="1"/>
    </xf>
    <xf numFmtId="0" fontId="5" fillId="0" borderId="30" xfId="0" applyNumberFormat="1" applyFont="1" applyFill="1" applyBorder="1" applyAlignment="1">
      <alignment vertical="center" shrinkToFit="1"/>
    </xf>
    <xf numFmtId="0" fontId="5" fillId="0" borderId="22" xfId="0" applyNumberFormat="1" applyFont="1" applyFill="1" applyBorder="1" applyAlignment="1">
      <alignment vertical="center" shrinkToFit="1"/>
    </xf>
    <xf numFmtId="0" fontId="5" fillId="0" borderId="31" xfId="0" applyNumberFormat="1" applyFont="1" applyFill="1" applyBorder="1" applyAlignment="1">
      <alignment horizontal="center" vertical="center" shrinkToFit="1"/>
    </xf>
    <xf numFmtId="0" fontId="5" fillId="0" borderId="31" xfId="0" applyNumberFormat="1" applyFont="1" applyFill="1" applyBorder="1" applyAlignment="1" applyProtection="1">
      <alignment vertical="center" shrinkToFit="1"/>
      <protection locked="0"/>
    </xf>
    <xf numFmtId="0" fontId="5" fillId="0" borderId="31" xfId="0" applyNumberFormat="1" applyFont="1" applyFill="1" applyBorder="1" applyAlignment="1">
      <alignment vertical="center" shrinkToFit="1"/>
    </xf>
    <xf numFmtId="2" fontId="5" fillId="0" borderId="31" xfId="0" applyNumberFormat="1" applyFont="1" applyFill="1" applyBorder="1" applyAlignment="1">
      <alignment horizontal="center" vertical="center" shrinkToFit="1"/>
    </xf>
    <xf numFmtId="179" fontId="5" fillId="0" borderId="31" xfId="0" applyNumberFormat="1" applyFont="1" applyFill="1" applyBorder="1" applyAlignment="1">
      <alignment horizontal="right" vertical="center"/>
    </xf>
    <xf numFmtId="0" fontId="5" fillId="0" borderId="31" xfId="0" applyNumberFormat="1" applyFont="1" applyFill="1" applyBorder="1" applyAlignment="1">
      <alignment horizontal="left"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0" fontId="0" fillId="0" borderId="25" xfId="0" applyNumberFormat="1" applyFont="1" applyFill="1" applyBorder="1" applyAlignment="1">
      <alignment vertical="center" shrinkToFit="1"/>
    </xf>
    <xf numFmtId="0" fontId="5" fillId="0" borderId="17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NumberFormat="1" applyFont="1" applyFill="1" applyBorder="1" applyAlignment="1">
      <alignment vertical="center" shrinkToFit="1"/>
    </xf>
    <xf numFmtId="2" fontId="5" fillId="0" borderId="32" xfId="0" applyNumberFormat="1" applyFont="1" applyFill="1" applyBorder="1" applyAlignment="1">
      <alignment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5" fillId="0" borderId="33" xfId="0" applyNumberFormat="1" applyFont="1" applyFill="1" applyBorder="1" applyAlignment="1">
      <alignment vertical="center" shrinkToFit="1"/>
    </xf>
    <xf numFmtId="179" fontId="5" fillId="0" borderId="10" xfId="0" applyNumberFormat="1" applyFont="1" applyFill="1" applyBorder="1" applyAlignment="1">
      <alignment horizontal="right" vertical="center"/>
    </xf>
    <xf numFmtId="0" fontId="5" fillId="0" borderId="34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vertical="center" shrinkToFit="1"/>
    </xf>
    <xf numFmtId="0" fontId="5" fillId="0" borderId="35" xfId="0" applyNumberFormat="1" applyFont="1" applyFill="1" applyBorder="1" applyAlignment="1">
      <alignment vertical="center" shrinkToFit="1"/>
    </xf>
    <xf numFmtId="0" fontId="5" fillId="0" borderId="36" xfId="0" applyNumberFormat="1" applyFont="1" applyFill="1" applyBorder="1" applyAlignment="1" applyProtection="1">
      <alignment vertical="center" shrinkToFit="1"/>
      <protection locked="0"/>
    </xf>
    <xf numFmtId="2" fontId="5" fillId="0" borderId="37" xfId="0" applyNumberFormat="1" applyFont="1" applyFill="1" applyBorder="1" applyAlignment="1">
      <alignment vertical="center" shrinkToFit="1"/>
    </xf>
    <xf numFmtId="0" fontId="5" fillId="0" borderId="20" xfId="0" applyNumberFormat="1" applyFont="1" applyFill="1" applyBorder="1" applyAlignment="1">
      <alignment vertical="center" shrinkToFit="1"/>
    </xf>
    <xf numFmtId="0" fontId="5" fillId="0" borderId="38" xfId="0" applyNumberFormat="1" applyFont="1" applyFill="1" applyBorder="1" applyAlignment="1">
      <alignment vertical="center" shrinkToFit="1"/>
    </xf>
    <xf numFmtId="0" fontId="5" fillId="0" borderId="39" xfId="0" applyNumberFormat="1" applyFont="1" applyFill="1" applyBorder="1" applyAlignment="1">
      <alignment vertical="center" shrinkToFit="1"/>
    </xf>
    <xf numFmtId="0" fontId="5" fillId="0" borderId="40" xfId="0" applyNumberFormat="1" applyFont="1" applyFill="1" applyBorder="1" applyAlignment="1" applyProtection="1">
      <alignment vertical="center" shrinkToFit="1"/>
      <protection locked="0"/>
    </xf>
    <xf numFmtId="0" fontId="5" fillId="0" borderId="15" xfId="0" applyNumberFormat="1" applyFont="1" applyFill="1" applyBorder="1" applyAlignment="1">
      <alignment horizontal="center" vertical="center" shrinkToFit="1"/>
    </xf>
    <xf numFmtId="181" fontId="5" fillId="0" borderId="0" xfId="0" applyNumberFormat="1" applyFont="1" applyFill="1" applyBorder="1" applyAlignment="1">
      <alignment horizontal="center" vertical="center" shrinkToFit="1"/>
    </xf>
    <xf numFmtId="0" fontId="0" fillId="0" borderId="41" xfId="0" applyNumberFormat="1" applyFont="1" applyFill="1" applyBorder="1" applyAlignment="1">
      <alignment vertical="center" shrinkToFit="1"/>
    </xf>
    <xf numFmtId="182" fontId="4" fillId="0" borderId="0" xfId="0" applyNumberFormat="1" applyFont="1" applyFill="1" applyBorder="1" applyAlignment="1">
      <alignment horizontal="left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179" fontId="5" fillId="0" borderId="16" xfId="0" applyNumberFormat="1" applyFont="1" applyFill="1" applyBorder="1" applyAlignment="1">
      <alignment horizontal="right" vertical="center"/>
    </xf>
    <xf numFmtId="181" fontId="5" fillId="0" borderId="32" xfId="0" applyNumberFormat="1" applyFont="1" applyFill="1" applyBorder="1" applyAlignment="1">
      <alignment horizontal="center" vertical="center" shrinkToFit="1"/>
    </xf>
    <xf numFmtId="0" fontId="5" fillId="0" borderId="42" xfId="0" applyNumberFormat="1" applyFont="1" applyFill="1" applyBorder="1" applyAlignment="1">
      <alignment vertical="center" shrinkToFit="1"/>
    </xf>
    <xf numFmtId="0" fontId="5" fillId="0" borderId="43" xfId="0" applyNumberFormat="1" applyFont="1" applyFill="1" applyBorder="1" applyAlignment="1">
      <alignment horizontal="center" vertical="center" shrinkToFit="1"/>
    </xf>
    <xf numFmtId="0" fontId="0" fillId="0" borderId="0" xfId="73" applyNumberFormat="1" applyFont="1" applyFill="1" applyBorder="1" applyAlignment="1">
      <alignment/>
    </xf>
    <xf numFmtId="0" fontId="11" fillId="0" borderId="0" xfId="81" applyNumberFormat="1" applyFont="1" applyFill="1" applyBorder="1" applyAlignment="1">
      <alignment vertical="center"/>
    </xf>
    <xf numFmtId="0" fontId="5" fillId="0" borderId="0" xfId="81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73" applyNumberFormat="1" applyFont="1" applyFill="1" applyBorder="1" applyAlignment="1">
      <alignment vertical="center"/>
    </xf>
    <xf numFmtId="0" fontId="5" fillId="0" borderId="0" xfId="81" applyNumberFormat="1" applyFont="1" applyFill="1" applyBorder="1" applyAlignment="1">
      <alignment horizontal="left" vertical="center"/>
    </xf>
    <xf numFmtId="0" fontId="8" fillId="0" borderId="0" xfId="73" applyNumberFormat="1" applyFont="1" applyFill="1" applyBorder="1" applyAlignment="1">
      <alignment vertical="center"/>
    </xf>
    <xf numFmtId="0" fontId="8" fillId="0" borderId="0" xfId="81" applyNumberFormat="1" applyFont="1" applyFill="1" applyBorder="1" applyAlignment="1">
      <alignment vertical="center"/>
    </xf>
    <xf numFmtId="0" fontId="8" fillId="0" borderId="0" xfId="81" applyNumberFormat="1" applyFont="1" applyFill="1" applyBorder="1" applyAlignment="1">
      <alignment horizontal="left" vertical="center"/>
    </xf>
    <xf numFmtId="0" fontId="11" fillId="0" borderId="0" xfId="81" applyNumberFormat="1" applyFont="1" applyFill="1" applyAlignment="1">
      <alignment vertical="center"/>
    </xf>
    <xf numFmtId="0" fontId="10" fillId="0" borderId="0" xfId="81" applyNumberFormat="1" applyFont="1" applyFill="1" applyBorder="1" applyAlignment="1">
      <alignment vertical="center"/>
    </xf>
    <xf numFmtId="0" fontId="11" fillId="0" borderId="0" xfId="83" applyNumberFormat="1" applyFont="1" applyFill="1" applyBorder="1" applyAlignment="1">
      <alignment/>
    </xf>
    <xf numFmtId="0" fontId="11" fillId="0" borderId="0" xfId="81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/>
    </xf>
    <xf numFmtId="0" fontId="5" fillId="0" borderId="0" xfId="73" applyNumberFormat="1" applyFont="1" applyFill="1" applyBorder="1" applyAlignment="1">
      <alignment horizontal="right" vertical="center"/>
    </xf>
    <xf numFmtId="0" fontId="5" fillId="0" borderId="0" xfId="81" applyNumberFormat="1" applyFont="1" applyFill="1" applyBorder="1" applyAlignment="1">
      <alignment horizontal="right" vertical="center"/>
    </xf>
    <xf numFmtId="0" fontId="10" fillId="0" borderId="0" xfId="81" applyNumberFormat="1" applyFont="1" applyFill="1" applyBorder="1" applyAlignment="1">
      <alignment horizontal="right" vertical="center"/>
    </xf>
    <xf numFmtId="0" fontId="11" fillId="0" borderId="0" xfId="80" applyFont="1">
      <alignment vertical="center"/>
    </xf>
    <xf numFmtId="0" fontId="5" fillId="0" borderId="0" xfId="0" applyFont="1" applyAlignment="1">
      <alignment vertical="center"/>
    </xf>
    <xf numFmtId="0" fontId="5" fillId="0" borderId="0" xfId="7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70" applyFont="1" applyFill="1" applyBorder="1">
      <alignment vertical="center"/>
    </xf>
    <xf numFmtId="0" fontId="8" fillId="0" borderId="0" xfId="70" applyFont="1" applyBorder="1">
      <alignment vertical="center"/>
    </xf>
    <xf numFmtId="0" fontId="8" fillId="0" borderId="0" xfId="0" applyFont="1" applyAlignment="1">
      <alignment vertical="center"/>
    </xf>
    <xf numFmtId="0" fontId="5" fillId="0" borderId="0" xfId="74" applyNumberFormat="1" applyFont="1" applyFill="1" applyBorder="1" applyAlignment="1">
      <alignment horizontal="right"/>
      <protection/>
    </xf>
    <xf numFmtId="0" fontId="11" fillId="0" borderId="0" xfId="70" applyFont="1" applyBorder="1" applyAlignment="1">
      <alignment horizontal="center" vertical="center"/>
    </xf>
    <xf numFmtId="0" fontId="5" fillId="0" borderId="0" xfId="70" applyFont="1" applyFill="1" applyBorder="1" applyAlignment="1">
      <alignment horizontal="left" vertical="center"/>
    </xf>
    <xf numFmtId="0" fontId="5" fillId="0" borderId="0" xfId="70" applyFont="1" applyBorder="1" applyAlignment="1">
      <alignment horizontal="left" vertical="center"/>
    </xf>
    <xf numFmtId="0" fontId="3" fillId="0" borderId="0" xfId="74" applyFont="1" applyBorder="1" applyAlignment="1">
      <alignment horizontal="center" vertical="center"/>
      <protection/>
    </xf>
    <xf numFmtId="0" fontId="5" fillId="0" borderId="0" xfId="74" applyNumberFormat="1" applyFont="1" applyFill="1" applyBorder="1" applyAlignment="1">
      <alignment horizontal="left"/>
      <protection/>
    </xf>
    <xf numFmtId="0" fontId="3" fillId="0" borderId="0" xfId="74" applyFont="1" applyFill="1" applyBorder="1" applyAlignment="1">
      <alignment horizontal="center" vertical="center"/>
      <protection/>
    </xf>
    <xf numFmtId="0" fontId="8" fillId="0" borderId="0" xfId="70" applyFont="1" applyFill="1" applyBorder="1" applyAlignment="1">
      <alignment horizontal="left" vertical="center"/>
    </xf>
    <xf numFmtId="0" fontId="5" fillId="0" borderId="0" xfId="74" applyFont="1" applyBorder="1" applyAlignment="1">
      <alignment horizontal="left" vertical="center"/>
      <protection/>
    </xf>
    <xf numFmtId="183" fontId="11" fillId="0" borderId="0" xfId="81" applyNumberFormat="1" applyFont="1" applyFill="1" applyBorder="1" applyAlignment="1">
      <alignment vertical="center"/>
    </xf>
    <xf numFmtId="10" fontId="11" fillId="0" borderId="0" xfId="81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70" applyFont="1" applyFill="1" applyBorder="1">
      <alignment vertical="center"/>
    </xf>
    <xf numFmtId="0" fontId="8" fillId="0" borderId="0" xfId="73" applyNumberFormat="1" applyFont="1" applyFill="1" applyBorder="1" applyAlignment="1">
      <alignment/>
    </xf>
    <xf numFmtId="0" fontId="5" fillId="0" borderId="0" xfId="73" applyNumberFormat="1" applyFont="1" applyFill="1" applyBorder="1" applyAlignment="1">
      <alignment/>
    </xf>
    <xf numFmtId="0" fontId="8" fillId="0" borderId="0" xfId="81" applyNumberFormat="1" applyFont="1" applyFill="1" applyBorder="1" applyAlignment="1">
      <alignment vertical="center"/>
    </xf>
    <xf numFmtId="0" fontId="11" fillId="0" borderId="0" xfId="73" applyNumberFormat="1" applyFont="1" applyFill="1" applyBorder="1" applyAlignment="1">
      <alignment vertical="center"/>
    </xf>
    <xf numFmtId="0" fontId="11" fillId="0" borderId="0" xfId="80" applyFont="1" applyBorder="1">
      <alignment vertical="center"/>
    </xf>
    <xf numFmtId="0" fontId="8" fillId="0" borderId="0" xfId="74" applyNumberFormat="1" applyFont="1" applyFill="1" applyBorder="1" applyAlignment="1">
      <alignment horizontal="left"/>
      <protection/>
    </xf>
    <xf numFmtId="0" fontId="11" fillId="0" borderId="0" xfId="70" applyFont="1" applyFill="1" applyBorder="1" applyAlignment="1">
      <alignment horizontal="left" vertical="center"/>
    </xf>
    <xf numFmtId="0" fontId="5" fillId="0" borderId="0" xfId="81" applyNumberFormat="1" applyFont="1" applyFill="1" applyBorder="1" applyAlignment="1">
      <alignment horizontal="center" vertical="center"/>
    </xf>
    <xf numFmtId="0" fontId="11" fillId="0" borderId="0" xfId="70" applyFont="1" applyFill="1" applyBorder="1" applyAlignment="1">
      <alignment horizontal="center" vertical="center"/>
    </xf>
    <xf numFmtId="0" fontId="5" fillId="0" borderId="0" xfId="76" applyNumberFormat="1" applyFont="1" applyFill="1" applyBorder="1" applyAlignment="1">
      <alignment/>
      <protection/>
    </xf>
    <xf numFmtId="0" fontId="5" fillId="0" borderId="0" xfId="76" applyFont="1">
      <alignment vertical="center"/>
      <protection/>
    </xf>
    <xf numFmtId="0" fontId="5" fillId="0" borderId="0" xfId="76" applyNumberFormat="1" applyFont="1" applyFill="1" applyBorder="1" applyAlignment="1">
      <alignment horizontal="right"/>
      <protection/>
    </xf>
    <xf numFmtId="49" fontId="11" fillId="0" borderId="0" xfId="81" applyNumberFormat="1" applyFont="1" applyFill="1" applyBorder="1" applyAlignment="1">
      <alignment vertical="center"/>
    </xf>
    <xf numFmtId="0" fontId="5" fillId="0" borderId="0" xfId="81" applyNumberFormat="1" applyFont="1" applyFill="1" applyBorder="1" applyAlignment="1">
      <alignment horizontal="left" vertical="center" shrinkToFit="1"/>
    </xf>
    <xf numFmtId="0" fontId="8" fillId="0" borderId="0" xfId="81" applyNumberFormat="1" applyFont="1" applyFill="1" applyBorder="1" applyAlignment="1">
      <alignment horizontal="left" vertical="center" shrinkToFit="1"/>
    </xf>
    <xf numFmtId="0" fontId="11" fillId="0" borderId="0" xfId="81" applyNumberFormat="1" applyFont="1" applyFill="1" applyBorder="1" applyAlignment="1">
      <alignment horizontal="left" vertical="center" shrinkToFit="1"/>
    </xf>
    <xf numFmtId="0" fontId="11" fillId="0" borderId="0" xfId="84" applyFont="1" applyFill="1" applyBorder="1">
      <alignment vertical="center"/>
      <protection/>
    </xf>
    <xf numFmtId="0" fontId="11" fillId="0" borderId="0" xfId="84" applyFont="1" applyBorder="1">
      <alignment vertical="center"/>
      <protection/>
    </xf>
    <xf numFmtId="0" fontId="4" fillId="0" borderId="0" xfId="81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2" fillId="0" borderId="0" xfId="81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83" applyNumberFormat="1" applyFont="1" applyFill="1" applyBorder="1" applyAlignment="1">
      <alignment/>
    </xf>
    <xf numFmtId="184" fontId="5" fillId="0" borderId="0" xfId="81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76" applyFont="1" applyAlignment="1">
      <alignment horizontal="center" vertical="center"/>
      <protection/>
    </xf>
    <xf numFmtId="0" fontId="5" fillId="0" borderId="0" xfId="78" applyNumberFormat="1" applyFont="1" applyFill="1" applyBorder="1" applyAlignment="1">
      <alignment vertical="center"/>
      <protection/>
    </xf>
    <xf numFmtId="0" fontId="5" fillId="0" borderId="0" xfId="78" applyFont="1" applyFill="1" applyBorder="1">
      <alignment vertical="center"/>
      <protection/>
    </xf>
    <xf numFmtId="0" fontId="5" fillId="0" borderId="0" xfId="78" applyFont="1">
      <alignment vertical="center"/>
      <protection/>
    </xf>
    <xf numFmtId="0" fontId="3" fillId="0" borderId="0" xfId="81" applyNumberFormat="1" applyFont="1" applyFill="1" applyBorder="1" applyAlignment="1">
      <alignment horizontal="center" vertical="center"/>
    </xf>
    <xf numFmtId="0" fontId="13" fillId="0" borderId="0" xfId="65" applyNumberFormat="1" applyFont="1" applyFill="1" applyBorder="1" applyAlignment="1">
      <alignment horizontal="left"/>
      <protection/>
    </xf>
    <xf numFmtId="0" fontId="8" fillId="0" borderId="0" xfId="65" applyNumberFormat="1" applyFont="1" applyFill="1" applyBorder="1" applyAlignment="1">
      <alignment horizontal="left"/>
      <protection/>
    </xf>
    <xf numFmtId="0" fontId="5" fillId="0" borderId="0" xfId="65" applyFont="1">
      <alignment vertical="center"/>
      <protection/>
    </xf>
    <xf numFmtId="0" fontId="5" fillId="0" borderId="0" xfId="65" applyFont="1" applyAlignment="1">
      <alignment horizontal="center" vertical="center"/>
      <protection/>
    </xf>
    <xf numFmtId="0" fontId="5" fillId="0" borderId="0" xfId="65" applyFont="1" applyAlignment="1">
      <alignment horizontal="left"/>
      <protection/>
    </xf>
    <xf numFmtId="0" fontId="11" fillId="0" borderId="0" xfId="81" applyNumberFormat="1" applyFont="1" applyFill="1" applyBorder="1" applyAlignment="1">
      <alignment horizontal="center" vertical="center"/>
    </xf>
    <xf numFmtId="10" fontId="11" fillId="0" borderId="0" xfId="81" applyNumberFormat="1" applyFont="1" applyFill="1" applyBorder="1" applyAlignment="1">
      <alignment horizontal="center" vertical="center"/>
    </xf>
    <xf numFmtId="0" fontId="10" fillId="0" borderId="0" xfId="81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3" fillId="0" borderId="0" xfId="81" applyNumberFormat="1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11" fillId="0" borderId="0" xfId="82" applyFont="1" applyBorder="1">
      <alignment/>
      <protection/>
    </xf>
    <xf numFmtId="0" fontId="5" fillId="0" borderId="0" xfId="80" applyFont="1" applyBorder="1">
      <alignment vertical="center"/>
    </xf>
    <xf numFmtId="0" fontId="35" fillId="0" borderId="0" xfId="0" applyFont="1" applyAlignment="1">
      <alignment vertical="center"/>
    </xf>
    <xf numFmtId="0" fontId="34" fillId="0" borderId="0" xfId="45" applyFont="1" applyAlignment="1">
      <alignment vertical="center"/>
    </xf>
    <xf numFmtId="0" fontId="5" fillId="0" borderId="0" xfId="85" applyFont="1">
      <alignment vertical="center"/>
      <protection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76" applyNumberFormat="1" applyFont="1" applyFill="1" applyBorder="1" applyAlignment="1">
      <alignment/>
      <protection/>
    </xf>
    <xf numFmtId="0" fontId="11" fillId="0" borderId="0" xfId="0" applyFont="1" applyAlignment="1">
      <alignment horizontal="center" vertical="center"/>
    </xf>
    <xf numFmtId="0" fontId="11" fillId="0" borderId="0" xfId="81" applyNumberFormat="1" applyFont="1" applyFill="1" applyBorder="1" applyAlignment="1">
      <alignment horizontal="left" vertical="center"/>
    </xf>
    <xf numFmtId="0" fontId="11" fillId="0" borderId="0" xfId="73" applyNumberFormat="1" applyFont="1" applyFill="1" applyBorder="1" applyAlignment="1">
      <alignment/>
    </xf>
    <xf numFmtId="0" fontId="0" fillId="0" borderId="0" xfId="73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81" applyNumberFormat="1" applyFont="1" applyFill="1" applyBorder="1" applyAlignment="1">
      <alignment vertical="center"/>
    </xf>
    <xf numFmtId="0" fontId="11" fillId="0" borderId="0" xfId="80" applyFont="1" applyFill="1" applyBorder="1">
      <alignment vertical="center"/>
    </xf>
    <xf numFmtId="0" fontId="11" fillId="0" borderId="0" xfId="33" applyFont="1" applyBorder="1">
      <alignment vertical="center"/>
    </xf>
    <xf numFmtId="0" fontId="11" fillId="0" borderId="0" xfId="80" applyFont="1" applyBorder="1">
      <alignment vertical="center"/>
    </xf>
    <xf numFmtId="0" fontId="8" fillId="0" borderId="0" xfId="80" applyFont="1" applyFill="1" applyBorder="1">
      <alignment vertical="center"/>
    </xf>
    <xf numFmtId="0" fontId="8" fillId="0" borderId="0" xfId="33" applyFont="1" applyBorder="1">
      <alignment vertical="center"/>
    </xf>
    <xf numFmtId="0" fontId="5" fillId="0" borderId="0" xfId="73" applyNumberFormat="1" applyFont="1" applyFill="1" applyBorder="1" applyAlignment="1">
      <alignment vertical="center"/>
    </xf>
    <xf numFmtId="0" fontId="5" fillId="0" borderId="0" xfId="80" applyFont="1" applyBorder="1">
      <alignment vertical="center"/>
    </xf>
    <xf numFmtId="0" fontId="5" fillId="0" borderId="0" xfId="80" applyFont="1" applyBorder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80" applyFont="1" applyFill="1" applyBorder="1">
      <alignment vertical="center"/>
    </xf>
    <xf numFmtId="0" fontId="5" fillId="0" borderId="0" xfId="80" applyFont="1" applyBorder="1">
      <alignment vertical="center"/>
    </xf>
    <xf numFmtId="0" fontId="14" fillId="0" borderId="0" xfId="82" applyFont="1" applyBorder="1">
      <alignment/>
      <protection/>
    </xf>
    <xf numFmtId="0" fontId="11" fillId="0" borderId="0" xfId="82" applyFont="1" applyBorder="1">
      <alignment/>
      <protection/>
    </xf>
    <xf numFmtId="0" fontId="8" fillId="0" borderId="0" xfId="33" applyFont="1" applyBorder="1">
      <alignment vertical="center"/>
    </xf>
    <xf numFmtId="0" fontId="8" fillId="0" borderId="0" xfId="80" applyFont="1" applyBorder="1">
      <alignment vertical="center"/>
    </xf>
    <xf numFmtId="0" fontId="8" fillId="0" borderId="0" xfId="33" applyFont="1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82" applyFont="1" applyBorder="1">
      <alignment/>
      <protection/>
    </xf>
    <xf numFmtId="0" fontId="5" fillId="0" borderId="0" xfId="33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83" applyNumberFormat="1" applyFont="1" applyFill="1" applyBorder="1" applyAlignment="1">
      <alignment/>
    </xf>
    <xf numFmtId="0" fontId="11" fillId="0" borderId="0" xfId="81" applyNumberFormat="1" applyFont="1" applyFill="1" applyBorder="1" applyAlignment="1">
      <alignment vertical="center"/>
    </xf>
    <xf numFmtId="0" fontId="5" fillId="0" borderId="0" xfId="73" applyNumberFormat="1" applyFont="1" applyFill="1" applyBorder="1" applyAlignment="1">
      <alignment vertical="center"/>
    </xf>
    <xf numFmtId="0" fontId="5" fillId="0" borderId="0" xfId="73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/>
    </xf>
    <xf numFmtId="0" fontId="0" fillId="0" borderId="0" xfId="73" applyNumberFormat="1" applyFont="1" applyFill="1" applyBorder="1" applyAlignment="1">
      <alignment vertical="center"/>
    </xf>
    <xf numFmtId="0" fontId="8" fillId="0" borderId="0" xfId="83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0" fontId="8" fillId="0" borderId="0" xfId="7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73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left" vertical="center"/>
    </xf>
    <xf numFmtId="0" fontId="33" fillId="0" borderId="0" xfId="81" applyNumberFormat="1" applyFont="1" applyFill="1" applyBorder="1" applyAlignment="1">
      <alignment vertical="center"/>
    </xf>
    <xf numFmtId="0" fontId="32" fillId="0" borderId="0" xfId="81" applyNumberFormat="1" applyFont="1" applyFill="1" applyBorder="1" applyAlignment="1">
      <alignment vertical="center"/>
    </xf>
    <xf numFmtId="0" fontId="8" fillId="0" borderId="0" xfId="80" applyFont="1" applyBorder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83" applyNumberFormat="1" applyFont="1" applyFill="1" applyBorder="1" applyAlignment="1">
      <alignment/>
    </xf>
    <xf numFmtId="57" fontId="0" fillId="0" borderId="0" xfId="0" applyNumberFormat="1" applyAlignment="1">
      <alignment vertical="center"/>
    </xf>
    <xf numFmtId="0" fontId="11" fillId="0" borderId="0" xfId="8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81" applyNumberFormat="1" applyFont="1" applyFill="1" applyBorder="1" applyAlignment="1">
      <alignment horizontal="left" vertical="center"/>
    </xf>
    <xf numFmtId="184" fontId="5" fillId="0" borderId="0" xfId="81" applyNumberFormat="1" applyFont="1" applyFill="1" applyBorder="1" applyAlignment="1">
      <alignment horizontal="right" vertical="center"/>
    </xf>
    <xf numFmtId="0" fontId="11" fillId="0" borderId="0" xfId="81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81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76" applyFont="1">
      <alignment vertical="center"/>
      <protection/>
    </xf>
    <xf numFmtId="0" fontId="0" fillId="0" borderId="0" xfId="76">
      <alignment vertical="center"/>
      <protection/>
    </xf>
    <xf numFmtId="0" fontId="11" fillId="0" borderId="0" xfId="70" applyFont="1" applyBorder="1" applyAlignment="1">
      <alignment horizontal="left" vertical="center"/>
    </xf>
    <xf numFmtId="0" fontId="8" fillId="0" borderId="0" xfId="74" applyNumberFormat="1" applyFont="1" applyFill="1" applyBorder="1" applyAlignment="1">
      <alignment horizontal="left"/>
      <protection/>
    </xf>
    <xf numFmtId="0" fontId="5" fillId="0" borderId="0" xfId="74" applyFont="1" applyFill="1" applyBorder="1" applyAlignment="1">
      <alignment horizontal="left" vertical="center"/>
      <protection/>
    </xf>
    <xf numFmtId="0" fontId="8" fillId="0" borderId="0" xfId="76" applyFont="1" applyFill="1">
      <alignment vertical="center"/>
      <protection/>
    </xf>
    <xf numFmtId="0" fontId="8" fillId="0" borderId="0" xfId="0" applyFont="1" applyFill="1" applyAlignment="1">
      <alignment vertical="center"/>
    </xf>
    <xf numFmtId="182" fontId="4" fillId="0" borderId="43" xfId="0" applyNumberFormat="1" applyFont="1" applyFill="1" applyBorder="1" applyAlignment="1">
      <alignment horizontal="left" vertical="center" shrinkToFit="1"/>
    </xf>
    <xf numFmtId="179" fontId="5" fillId="0" borderId="43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vertical="center" shrinkToFit="1"/>
    </xf>
    <xf numFmtId="0" fontId="8" fillId="0" borderId="15" xfId="0" applyNumberFormat="1" applyFont="1" applyFill="1" applyBorder="1" applyAlignment="1">
      <alignment vertical="center" shrinkToFit="1"/>
    </xf>
    <xf numFmtId="0" fontId="8" fillId="0" borderId="18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vertical="center" shrinkToFit="1"/>
    </xf>
    <xf numFmtId="0" fontId="44" fillId="0" borderId="0" xfId="0" applyNumberFormat="1" applyFont="1" applyFill="1" applyBorder="1" applyAlignment="1">
      <alignment vertical="center" shrinkToFit="1"/>
    </xf>
    <xf numFmtId="0" fontId="11" fillId="0" borderId="0" xfId="72" applyFont="1" applyFill="1" applyAlignment="1">
      <alignment horizontal="left" vertical="center"/>
      <protection/>
    </xf>
    <xf numFmtId="0" fontId="1" fillId="0" borderId="0" xfId="79" applyFont="1">
      <alignment vertical="center"/>
      <protection/>
    </xf>
    <xf numFmtId="0" fontId="11" fillId="0" borderId="44" xfId="72" applyFont="1" applyFill="1" applyBorder="1" applyAlignment="1">
      <alignment horizontal="left" vertical="center"/>
      <protection/>
    </xf>
    <xf numFmtId="0" fontId="8" fillId="0" borderId="45" xfId="72" applyFont="1" applyFill="1" applyBorder="1" applyAlignment="1">
      <alignment horizontal="left" vertical="center"/>
      <protection/>
    </xf>
    <xf numFmtId="0" fontId="8" fillId="0" borderId="46" xfId="72" applyFont="1" applyFill="1" applyBorder="1" applyAlignment="1">
      <alignment horizontal="left" vertical="center"/>
      <protection/>
    </xf>
    <xf numFmtId="0" fontId="11" fillId="0" borderId="46" xfId="72" applyFont="1" applyFill="1" applyBorder="1" applyAlignment="1">
      <alignment horizontal="left" vertical="center"/>
      <protection/>
    </xf>
    <xf numFmtId="0" fontId="11" fillId="0" borderId="47" xfId="72" applyFont="1" applyFill="1" applyBorder="1" applyAlignment="1">
      <alignment horizontal="left" vertical="center"/>
      <protection/>
    </xf>
    <xf numFmtId="0" fontId="11" fillId="0" borderId="45" xfId="72" applyFont="1" applyFill="1" applyBorder="1" applyAlignment="1">
      <alignment horizontal="left" vertical="center"/>
      <protection/>
    </xf>
    <xf numFmtId="0" fontId="11" fillId="0" borderId="48" xfId="72" applyFont="1" applyFill="1" applyBorder="1" applyAlignment="1">
      <alignment horizontal="left" vertical="center"/>
      <protection/>
    </xf>
    <xf numFmtId="0" fontId="11" fillId="0" borderId="49" xfId="72" applyFont="1" applyFill="1" applyBorder="1" applyAlignment="1">
      <alignment horizontal="left" vertical="center"/>
      <protection/>
    </xf>
    <xf numFmtId="0" fontId="11" fillId="0" borderId="50" xfId="72" applyFont="1" applyFill="1" applyBorder="1" applyAlignment="1">
      <alignment horizontal="left" vertical="center"/>
      <protection/>
    </xf>
    <xf numFmtId="0" fontId="11" fillId="0" borderId="14" xfId="72" applyFont="1" applyFill="1" applyBorder="1" applyAlignment="1">
      <alignment horizontal="left" vertical="center"/>
      <protection/>
    </xf>
    <xf numFmtId="0" fontId="11" fillId="0" borderId="0" xfId="72" applyFont="1" applyFill="1" applyBorder="1" applyAlignment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1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5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5" fillId="0" borderId="52" xfId="0" applyNumberFormat="1" applyFont="1" applyFill="1" applyBorder="1" applyAlignment="1">
      <alignment horizontal="center" vertical="center" shrinkToFit="1"/>
    </xf>
    <xf numFmtId="0" fontId="41" fillId="0" borderId="0" xfId="0" applyNumberFormat="1" applyFont="1" applyFill="1" applyBorder="1" applyAlignment="1">
      <alignment horizontal="center" vertical="center" shrinkToFit="1"/>
    </xf>
    <xf numFmtId="0" fontId="8" fillId="0" borderId="20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11" fillId="0" borderId="22" xfId="72" applyFont="1" applyBorder="1" applyAlignment="1">
      <alignment horizontal="left" vertical="center"/>
      <protection/>
    </xf>
    <xf numFmtId="0" fontId="11" fillId="0" borderId="41" xfId="72" applyFont="1" applyBorder="1" applyAlignment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3" xfId="0" applyNumberFormat="1" applyFont="1" applyFill="1" applyBorder="1" applyAlignment="1">
      <alignment horizontal="center" vertical="center" shrinkToFit="1"/>
    </xf>
    <xf numFmtId="181" fontId="8" fillId="0" borderId="32" xfId="0" applyNumberFormat="1" applyFont="1" applyFill="1" applyBorder="1" applyAlignment="1">
      <alignment horizontal="center" vertical="center" shrinkToFit="1"/>
    </xf>
    <xf numFmtId="2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20" xfId="0" applyNumberFormat="1" applyFont="1" applyFill="1" applyBorder="1" applyAlignment="1" applyProtection="1">
      <alignment vertical="center" shrinkToFit="1"/>
      <protection locked="0"/>
    </xf>
    <xf numFmtId="0" fontId="8" fillId="0" borderId="15" xfId="0" applyNumberFormat="1" applyFont="1" applyFill="1" applyBorder="1" applyAlignment="1" applyProtection="1">
      <alignment vertical="center" shrinkToFit="1"/>
      <protection locked="0"/>
    </xf>
    <xf numFmtId="0" fontId="5" fillId="0" borderId="21" xfId="0" applyNumberFormat="1" applyFont="1" applyFill="1" applyBorder="1" applyAlignment="1">
      <alignment horizontal="center" vertical="center" shrinkToFit="1"/>
    </xf>
    <xf numFmtId="0" fontId="8" fillId="0" borderId="21" xfId="0" applyNumberFormat="1" applyFont="1" applyFill="1" applyBorder="1" applyAlignment="1" applyProtection="1">
      <alignment vertical="center" shrinkToFit="1"/>
      <protection locked="0"/>
    </xf>
    <xf numFmtId="0" fontId="41" fillId="0" borderId="18" xfId="0" applyNumberFormat="1" applyFont="1" applyFill="1" applyBorder="1" applyAlignment="1">
      <alignment horizontal="center" vertical="center" shrinkToFit="1"/>
    </xf>
    <xf numFmtId="0" fontId="41" fillId="0" borderId="15" xfId="0" applyNumberFormat="1" applyFont="1" applyFill="1" applyBorder="1" applyAlignment="1">
      <alignment horizontal="center" vertical="center" shrinkToFit="1"/>
    </xf>
    <xf numFmtId="0" fontId="41" fillId="0" borderId="21" xfId="0" applyNumberFormat="1" applyFont="1" applyFill="1" applyBorder="1" applyAlignment="1">
      <alignment horizontal="center" vertical="center" shrinkToFit="1"/>
    </xf>
    <xf numFmtId="0" fontId="41" fillId="0" borderId="17" xfId="0" applyNumberFormat="1" applyFont="1" applyFill="1" applyBorder="1" applyAlignment="1" applyProtection="1">
      <alignment vertical="center" shrinkToFit="1"/>
      <protection locked="0"/>
    </xf>
    <xf numFmtId="0" fontId="41" fillId="0" borderId="0" xfId="0" applyNumberFormat="1" applyFont="1" applyFill="1" applyBorder="1" applyAlignment="1">
      <alignment vertical="center" shrinkToFit="1"/>
    </xf>
    <xf numFmtId="0" fontId="41" fillId="0" borderId="18" xfId="0" applyNumberFormat="1" applyFont="1" applyFill="1" applyBorder="1" applyAlignment="1">
      <alignment vertical="center" shrinkToFit="1"/>
    </xf>
    <xf numFmtId="0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0" applyNumberFormat="1" applyFont="1" applyFill="1" applyBorder="1" applyAlignment="1">
      <alignment vertical="center" shrinkToFit="1"/>
    </xf>
    <xf numFmtId="0" fontId="5" fillId="0" borderId="54" xfId="0" applyNumberFormat="1" applyFont="1" applyFill="1" applyBorder="1" applyAlignment="1">
      <alignment vertical="center" shrinkToFit="1"/>
    </xf>
    <xf numFmtId="0" fontId="8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53" xfId="0" applyNumberFormat="1" applyFont="1" applyFill="1" applyBorder="1" applyAlignment="1">
      <alignment horizontal="center" vertical="center" shrinkToFit="1"/>
    </xf>
    <xf numFmtId="0" fontId="8" fillId="0" borderId="17" xfId="0" applyNumberFormat="1" applyFont="1" applyFill="1" applyBorder="1" applyAlignment="1" applyProtection="1">
      <alignment vertical="center" shrinkToFit="1"/>
      <protection locked="0"/>
    </xf>
    <xf numFmtId="0" fontId="5" fillId="0" borderId="55" xfId="0" applyNumberFormat="1" applyFont="1" applyFill="1" applyBorder="1" applyAlignment="1">
      <alignment vertical="center" shrinkToFit="1"/>
    </xf>
    <xf numFmtId="0" fontId="5" fillId="0" borderId="56" xfId="0" applyNumberFormat="1" applyFont="1" applyFill="1" applyBorder="1" applyAlignment="1">
      <alignment vertical="center" shrinkToFit="1"/>
    </xf>
    <xf numFmtId="0" fontId="8" fillId="0" borderId="51" xfId="0" applyNumberFormat="1" applyFont="1" applyFill="1" applyBorder="1" applyAlignment="1">
      <alignment horizontal="center" vertical="center" shrinkToFit="1"/>
    </xf>
    <xf numFmtId="0" fontId="4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51" xfId="0" applyNumberFormat="1" applyFont="1" applyFill="1" applyBorder="1" applyAlignment="1">
      <alignment horizontal="center" vertical="center" shrinkToFit="1"/>
    </xf>
    <xf numFmtId="0" fontId="41" fillId="0" borderId="20" xfId="0" applyNumberFormat="1" applyFont="1" applyFill="1" applyBorder="1" applyAlignment="1" applyProtection="1">
      <alignment vertical="center" shrinkToFit="1"/>
      <protection locked="0"/>
    </xf>
    <xf numFmtId="0" fontId="41" fillId="0" borderId="15" xfId="0" applyNumberFormat="1" applyFont="1" applyFill="1" applyBorder="1" applyAlignment="1">
      <alignment vertical="center" shrinkToFit="1"/>
    </xf>
    <xf numFmtId="0" fontId="41" fillId="0" borderId="21" xfId="0" applyNumberFormat="1" applyFont="1" applyFill="1" applyBorder="1" applyAlignment="1">
      <alignment vertical="center" shrinkToFit="1"/>
    </xf>
    <xf numFmtId="0" fontId="41" fillId="0" borderId="15" xfId="0" applyNumberFormat="1" applyFont="1" applyFill="1" applyBorder="1" applyAlignment="1" applyProtection="1">
      <alignment vertical="center" shrinkToFit="1"/>
      <protection locked="0"/>
    </xf>
    <xf numFmtId="0" fontId="41" fillId="0" borderId="21" xfId="0" applyNumberFormat="1" applyFont="1" applyFill="1" applyBorder="1" applyAlignment="1" applyProtection="1">
      <alignment vertical="center" shrinkToFit="1"/>
      <protection locked="0"/>
    </xf>
    <xf numFmtId="0" fontId="41" fillId="0" borderId="11" xfId="0" applyNumberFormat="1" applyFont="1" applyFill="1" applyBorder="1" applyAlignment="1">
      <alignment horizontal="center" vertical="center" shrinkToFit="1"/>
    </xf>
    <xf numFmtId="0" fontId="41" fillId="0" borderId="26" xfId="0" applyNumberFormat="1" applyFont="1" applyFill="1" applyBorder="1" applyAlignment="1" applyProtection="1">
      <alignment vertical="center" shrinkToFit="1"/>
      <protection locked="0"/>
    </xf>
    <xf numFmtId="0" fontId="41" fillId="0" borderId="11" xfId="0" applyNumberFormat="1" applyFont="1" applyFill="1" applyBorder="1" applyAlignment="1">
      <alignment vertical="center" shrinkToFit="1"/>
    </xf>
    <xf numFmtId="0" fontId="41" fillId="0" borderId="19" xfId="0" applyNumberFormat="1" applyFont="1" applyFill="1" applyBorder="1" applyAlignment="1">
      <alignment vertical="center" shrinkToFit="1"/>
    </xf>
    <xf numFmtId="0" fontId="5" fillId="0" borderId="28" xfId="0" applyNumberFormat="1" applyFont="1" applyFill="1" applyBorder="1" applyAlignment="1">
      <alignment vertical="center" shrinkToFit="1"/>
    </xf>
    <xf numFmtId="0" fontId="5" fillId="0" borderId="1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7" xfId="0" applyNumberFormat="1" applyFont="1" applyFill="1" applyBorder="1" applyAlignment="1">
      <alignment vertical="center" shrinkToFit="1"/>
    </xf>
    <xf numFmtId="0" fontId="41" fillId="0" borderId="52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right" vertical="center" shrinkToFit="1"/>
    </xf>
    <xf numFmtId="0" fontId="4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0" applyNumberFormat="1" applyFont="1" applyFill="1" applyBorder="1" applyAlignment="1">
      <alignment horizontal="center" vertical="center" shrinkToFit="1"/>
    </xf>
    <xf numFmtId="179" fontId="5" fillId="0" borderId="12" xfId="0" applyNumberFormat="1" applyFont="1" applyFill="1" applyBorder="1" applyAlignment="1">
      <alignment horizontal="right" vertical="center" shrinkToFit="1"/>
    </xf>
    <xf numFmtId="0" fontId="8" fillId="0" borderId="55" xfId="0" applyNumberFormat="1" applyFont="1" applyFill="1" applyBorder="1" applyAlignment="1">
      <alignment vertical="center" shrinkToFit="1"/>
    </xf>
    <xf numFmtId="0" fontId="8" fillId="0" borderId="56" xfId="0" applyNumberFormat="1" applyFont="1" applyFill="1" applyBorder="1" applyAlignment="1">
      <alignment vertical="center" shrinkToFit="1"/>
    </xf>
    <xf numFmtId="0" fontId="29" fillId="0" borderId="54" xfId="0" applyNumberFormat="1" applyFont="1" applyFill="1" applyBorder="1" applyAlignment="1">
      <alignment vertical="center" shrinkToFit="1"/>
    </xf>
    <xf numFmtId="0" fontId="29" fillId="0" borderId="12" xfId="0" applyNumberFormat="1" applyFont="1" applyFill="1" applyBorder="1" applyAlignment="1">
      <alignment vertical="center" shrinkToFit="1"/>
    </xf>
    <xf numFmtId="0" fontId="5" fillId="0" borderId="54" xfId="0" applyNumberFormat="1" applyFont="1" applyFill="1" applyBorder="1" applyAlignment="1">
      <alignment vertical="center"/>
    </xf>
    <xf numFmtId="0" fontId="0" fillId="0" borderId="54" xfId="0" applyNumberFormat="1" applyFont="1" applyFill="1" applyBorder="1" applyAlignment="1">
      <alignment vertical="center" shrinkToFit="1"/>
    </xf>
    <xf numFmtId="0" fontId="5" fillId="0" borderId="18" xfId="0" applyNumberFormat="1" applyFont="1" applyFill="1" applyBorder="1" applyAlignment="1" quotePrefix="1">
      <alignment vertical="center" shrinkToFit="1"/>
    </xf>
    <xf numFmtId="0" fontId="5" fillId="0" borderId="54" xfId="0" applyNumberFormat="1" applyFont="1" applyFill="1" applyBorder="1" applyAlignment="1">
      <alignment horizontal="center" vertical="center" shrinkToFit="1"/>
    </xf>
    <xf numFmtId="0" fontId="0" fillId="0" borderId="53" xfId="0" applyNumberFormat="1" applyFont="1" applyFill="1" applyBorder="1" applyAlignment="1">
      <alignment vertical="center" shrinkToFit="1"/>
    </xf>
    <xf numFmtId="0" fontId="0" fillId="0" borderId="58" xfId="0" applyNumberFormat="1" applyFont="1" applyFill="1" applyBorder="1" applyAlignment="1">
      <alignment vertical="center" shrinkToFit="1"/>
    </xf>
    <xf numFmtId="0" fontId="0" fillId="0" borderId="56" xfId="0" applyNumberFormat="1" applyFont="1" applyFill="1" applyBorder="1" applyAlignment="1">
      <alignment vertical="center" shrinkToFit="1"/>
    </xf>
    <xf numFmtId="0" fontId="8" fillId="0" borderId="27" xfId="0" applyNumberFormat="1" applyFont="1" applyFill="1" applyBorder="1" applyAlignment="1" applyProtection="1">
      <alignment vertical="center" shrinkToFit="1"/>
      <protection locked="0"/>
    </xf>
    <xf numFmtId="0" fontId="5" fillId="0" borderId="59" xfId="0" applyNumberFormat="1" applyFont="1" applyFill="1" applyBorder="1" applyAlignment="1">
      <alignment vertical="center" shrinkToFit="1"/>
    </xf>
    <xf numFmtId="0" fontId="5" fillId="0" borderId="60" xfId="0" applyNumberFormat="1" applyFont="1" applyFill="1" applyBorder="1" applyAlignment="1">
      <alignment vertical="center" shrinkToFit="1"/>
    </xf>
    <xf numFmtId="0" fontId="5" fillId="0" borderId="58" xfId="0" applyNumberFormat="1" applyFont="1" applyFill="1" applyBorder="1" applyAlignment="1">
      <alignment vertical="center" shrinkToFit="1"/>
    </xf>
    <xf numFmtId="0" fontId="0" fillId="0" borderId="61" xfId="0" applyNumberFormat="1" applyFont="1" applyFill="1" applyBorder="1" applyAlignment="1">
      <alignment vertical="center" shrinkToFit="1"/>
    </xf>
    <xf numFmtId="0" fontId="29" fillId="0" borderId="56" xfId="0" applyNumberFormat="1" applyFont="1" applyFill="1" applyBorder="1" applyAlignment="1">
      <alignment vertical="center" shrinkToFit="1"/>
    </xf>
    <xf numFmtId="0" fontId="5" fillId="0" borderId="27" xfId="0" applyNumberFormat="1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horizontal="center" vertical="center" shrinkToFit="1"/>
    </xf>
    <xf numFmtId="0" fontId="5" fillId="0" borderId="62" xfId="0" applyNumberFormat="1" applyFont="1" applyFill="1" applyBorder="1" applyAlignment="1">
      <alignment horizontal="center" vertical="center" shrinkToFit="1"/>
    </xf>
    <xf numFmtId="0" fontId="8" fillId="0" borderId="63" xfId="0" applyNumberFormat="1" applyFont="1" applyFill="1" applyBorder="1" applyAlignment="1">
      <alignment horizontal="center" vertical="center" shrinkToFit="1"/>
    </xf>
    <xf numFmtId="0" fontId="8" fillId="0" borderId="64" xfId="0" applyNumberFormat="1" applyFont="1" applyFill="1" applyBorder="1" applyAlignment="1">
      <alignment horizontal="center" vertical="center" shrinkToFit="1"/>
    </xf>
    <xf numFmtId="0" fontId="8" fillId="0" borderId="65" xfId="0" applyNumberFormat="1" applyFont="1" applyFill="1" applyBorder="1" applyAlignment="1">
      <alignment horizontal="center" vertical="center" shrinkToFit="1"/>
    </xf>
    <xf numFmtId="0" fontId="8" fillId="0" borderId="66" xfId="0" applyNumberFormat="1" applyFont="1" applyFill="1" applyBorder="1" applyAlignment="1">
      <alignment horizontal="center" vertical="center" shrinkToFit="1"/>
    </xf>
    <xf numFmtId="0" fontId="8" fillId="0" borderId="67" xfId="0" applyNumberFormat="1" applyFont="1" applyFill="1" applyBorder="1" applyAlignment="1">
      <alignment horizontal="center" vertical="center" shrinkToFit="1"/>
    </xf>
    <xf numFmtId="0" fontId="8" fillId="0" borderId="68" xfId="0" applyNumberFormat="1" applyFont="1" applyFill="1" applyBorder="1" applyAlignment="1">
      <alignment horizontal="center" vertical="center" shrinkToFit="1"/>
    </xf>
    <xf numFmtId="0" fontId="5" fillId="0" borderId="69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0" fillId="0" borderId="57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11" fillId="0" borderId="70" xfId="72" applyFont="1" applyBorder="1" applyAlignment="1">
      <alignment horizontal="left" vertical="center"/>
      <protection/>
    </xf>
    <xf numFmtId="0" fontId="11" fillId="0" borderId="0" xfId="72" applyFont="1" applyBorder="1" applyAlignment="1">
      <alignment vertical="center"/>
      <protection/>
    </xf>
    <xf numFmtId="0" fontId="11" fillId="0" borderId="11" xfId="72" applyFont="1" applyBorder="1" applyAlignment="1">
      <alignment vertical="center"/>
      <protection/>
    </xf>
    <xf numFmtId="0" fontId="11" fillId="0" borderId="71" xfId="72" applyFont="1" applyBorder="1" applyAlignment="1">
      <alignment vertical="center"/>
      <protection/>
    </xf>
    <xf numFmtId="0" fontId="11" fillId="0" borderId="72" xfId="72" applyFont="1" applyFill="1" applyBorder="1" applyAlignment="1">
      <alignment horizontal="left" vertical="center"/>
      <protection/>
    </xf>
    <xf numFmtId="0" fontId="11" fillId="0" borderId="73" xfId="72" applyFont="1" applyFill="1" applyBorder="1" applyAlignment="1">
      <alignment horizontal="left" vertical="center"/>
      <protection/>
    </xf>
    <xf numFmtId="0" fontId="5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4" xfId="0" applyNumberFormat="1" applyFont="1" applyFill="1" applyBorder="1" applyAlignment="1">
      <alignment horizontal="center" vertical="center" shrinkToFit="1"/>
    </xf>
    <xf numFmtId="0" fontId="41" fillId="0" borderId="0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 applyProtection="1">
      <alignment horizontal="center" vertical="center" shrinkToFit="1"/>
      <protection locked="0"/>
    </xf>
    <xf numFmtId="179" fontId="41" fillId="0" borderId="33" xfId="0" applyNumberFormat="1" applyFont="1" applyFill="1" applyBorder="1" applyAlignment="1">
      <alignment horizontal="right" vertical="center"/>
    </xf>
    <xf numFmtId="0" fontId="5" fillId="0" borderId="18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 shrinkToFit="1"/>
    </xf>
    <xf numFmtId="179" fontId="41" fillId="0" borderId="0" xfId="0" applyNumberFormat="1" applyFont="1" applyFill="1" applyBorder="1" applyAlignment="1">
      <alignment horizontal="right" vertical="center"/>
    </xf>
    <xf numFmtId="179" fontId="41" fillId="0" borderId="16" xfId="0" applyNumberFormat="1" applyFont="1" applyFill="1" applyBorder="1" applyAlignment="1">
      <alignment horizontal="right" vertical="center"/>
    </xf>
    <xf numFmtId="179" fontId="41" fillId="0" borderId="11" xfId="0" applyNumberFormat="1" applyFont="1" applyFill="1" applyBorder="1" applyAlignment="1">
      <alignment horizontal="right" vertical="center"/>
    </xf>
    <xf numFmtId="0" fontId="41" fillId="0" borderId="74" xfId="0" applyNumberFormat="1" applyFont="1" applyFill="1" applyBorder="1" applyAlignment="1">
      <alignment horizontal="center" vertical="center" shrinkToFit="1"/>
    </xf>
    <xf numFmtId="0" fontId="41" fillId="0" borderId="63" xfId="0" applyNumberFormat="1" applyFont="1" applyFill="1" applyBorder="1" applyAlignment="1">
      <alignment horizontal="center" vertical="center" shrinkToFit="1"/>
    </xf>
    <xf numFmtId="0" fontId="41" fillId="0" borderId="64" xfId="0" applyNumberFormat="1" applyFont="1" applyFill="1" applyBorder="1" applyAlignment="1">
      <alignment horizontal="center" vertical="center" shrinkToFit="1"/>
    </xf>
    <xf numFmtId="0" fontId="41" fillId="0" borderId="65" xfId="0" applyNumberFormat="1" applyFont="1" applyFill="1" applyBorder="1" applyAlignment="1">
      <alignment horizontal="center" vertical="center" shrinkToFit="1"/>
    </xf>
    <xf numFmtId="0" fontId="41" fillId="0" borderId="66" xfId="0" applyNumberFormat="1" applyFont="1" applyFill="1" applyBorder="1" applyAlignment="1">
      <alignment horizontal="center" vertical="center" shrinkToFit="1"/>
    </xf>
    <xf numFmtId="0" fontId="41" fillId="0" borderId="67" xfId="0" applyNumberFormat="1" applyFont="1" applyFill="1" applyBorder="1" applyAlignment="1">
      <alignment horizontal="center" vertical="center" shrinkToFit="1"/>
    </xf>
    <xf numFmtId="0" fontId="41" fillId="0" borderId="68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55" xfId="0" applyFont="1" applyBorder="1" applyAlignment="1">
      <alignment vertical="center" shrinkToFit="1"/>
    </xf>
    <xf numFmtId="0" fontId="0" fillId="0" borderId="56" xfId="0" applyBorder="1" applyAlignment="1">
      <alignment horizontal="right" vertical="center" shrinkToFit="1"/>
    </xf>
    <xf numFmtId="0" fontId="5" fillId="0" borderId="75" xfId="0" applyNumberFormat="1" applyFont="1" applyFill="1" applyBorder="1" applyAlignment="1" quotePrefix="1">
      <alignment vertical="center" shrinkToFit="1"/>
    </xf>
    <xf numFmtId="0" fontId="45" fillId="0" borderId="0" xfId="0" applyNumberFormat="1" applyFont="1" applyFill="1" applyBorder="1" applyAlignment="1">
      <alignment horizontal="center" vertical="center" shrinkToFit="1"/>
    </xf>
    <xf numFmtId="0" fontId="5" fillId="0" borderId="56" xfId="0" applyNumberFormat="1" applyFont="1" applyFill="1" applyBorder="1" applyAlignment="1" quotePrefix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5" fillId="0" borderId="53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76" xfId="0" applyNumberFormat="1" applyFont="1" applyFill="1" applyBorder="1" applyAlignment="1" quotePrefix="1">
      <alignment horizontal="center" vertical="center" shrinkToFit="1"/>
    </xf>
    <xf numFmtId="0" fontId="5" fillId="0" borderId="55" xfId="0" applyNumberFormat="1" applyFont="1" applyFill="1" applyBorder="1" applyAlignment="1">
      <alignment horizontal="center" vertical="center" shrinkToFit="1"/>
    </xf>
    <xf numFmtId="0" fontId="5" fillId="0" borderId="77" xfId="0" applyNumberFormat="1" applyFont="1" applyFill="1" applyBorder="1" applyAlignment="1">
      <alignment horizontal="center" vertical="center" shrinkToFit="1"/>
    </xf>
    <xf numFmtId="0" fontId="5" fillId="0" borderId="56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55" xfId="0" applyNumberFormat="1" applyFont="1" applyFill="1" applyBorder="1" applyAlignment="1" quotePrefix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vertical="center" shrinkToFit="1"/>
    </xf>
    <xf numFmtId="0" fontId="5" fillId="0" borderId="41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79" xfId="0" applyNumberFormat="1" applyFont="1" applyFill="1" applyBorder="1" applyAlignment="1">
      <alignment horizontal="center" vertical="center" shrinkToFit="1"/>
    </xf>
    <xf numFmtId="2" fontId="41" fillId="0" borderId="37" xfId="0" applyNumberFormat="1" applyFont="1" applyFill="1" applyBorder="1" applyAlignment="1">
      <alignment horizontal="center" vertical="center" shrinkToFit="1"/>
    </xf>
    <xf numFmtId="2" fontId="41" fillId="0" borderId="32" xfId="0" applyNumberFormat="1" applyFont="1" applyFill="1" applyBorder="1" applyAlignment="1">
      <alignment horizontal="center" vertical="center" shrinkToFit="1"/>
    </xf>
    <xf numFmtId="180" fontId="8" fillId="0" borderId="22" xfId="0" applyNumberFormat="1" applyFont="1" applyFill="1" applyBorder="1" applyAlignment="1">
      <alignment horizontal="center" vertical="center" shrinkToFit="1"/>
    </xf>
    <xf numFmtId="180" fontId="8" fillId="0" borderId="0" xfId="0" applyNumberFormat="1" applyFont="1" applyFill="1" applyBorder="1" applyAlignment="1">
      <alignment horizontal="center" vertical="center" shrinkToFit="1"/>
    </xf>
    <xf numFmtId="2" fontId="8" fillId="0" borderId="0" xfId="0" applyNumberFormat="1" applyFont="1" applyFill="1" applyBorder="1" applyAlignment="1">
      <alignment horizontal="center" vertical="center" shrinkToFit="1"/>
    </xf>
    <xf numFmtId="2" fontId="8" fillId="0" borderId="15" xfId="0" applyNumberFormat="1" applyFont="1" applyFill="1" applyBorder="1" applyAlignment="1">
      <alignment horizontal="center" vertical="center" shrinkToFit="1"/>
    </xf>
    <xf numFmtId="182" fontId="36" fillId="0" borderId="22" xfId="0" applyNumberFormat="1" applyFont="1" applyFill="1" applyBorder="1" applyAlignment="1">
      <alignment horizontal="left" vertical="center" shrinkToFit="1"/>
    </xf>
    <xf numFmtId="182" fontId="36" fillId="0" borderId="70" xfId="0" applyNumberFormat="1" applyFont="1" applyFill="1" applyBorder="1" applyAlignment="1">
      <alignment horizontal="left" vertical="center" shrinkToFit="1"/>
    </xf>
    <xf numFmtId="182" fontId="36" fillId="0" borderId="0" xfId="0" applyNumberFormat="1" applyFont="1" applyFill="1" applyBorder="1" applyAlignment="1">
      <alignment horizontal="left" vertical="center" shrinkToFit="1"/>
    </xf>
    <xf numFmtId="182" fontId="36" fillId="0" borderId="16" xfId="0" applyNumberFormat="1" applyFont="1" applyFill="1" applyBorder="1" applyAlignment="1">
      <alignment horizontal="left" vertical="center" shrinkToFit="1"/>
    </xf>
    <xf numFmtId="179" fontId="8" fillId="0" borderId="0" xfId="0" applyNumberFormat="1" applyFont="1" applyFill="1" applyBorder="1" applyAlignment="1">
      <alignment horizontal="right" vertical="center"/>
    </xf>
    <xf numFmtId="179" fontId="8" fillId="0" borderId="16" xfId="0" applyNumberFormat="1" applyFont="1" applyFill="1" applyBorder="1" applyAlignment="1">
      <alignment horizontal="right" vertical="center"/>
    </xf>
    <xf numFmtId="179" fontId="8" fillId="0" borderId="15" xfId="0" applyNumberFormat="1" applyFont="1" applyFill="1" applyBorder="1" applyAlignment="1">
      <alignment horizontal="right" vertical="center"/>
    </xf>
    <xf numFmtId="179" fontId="8" fillId="0" borderId="80" xfId="0" applyNumberFormat="1" applyFont="1" applyFill="1" applyBorder="1" applyAlignment="1">
      <alignment horizontal="right" vertical="center"/>
    </xf>
    <xf numFmtId="182" fontId="48" fillId="0" borderId="22" xfId="0" applyNumberFormat="1" applyFont="1" applyFill="1" applyBorder="1" applyAlignment="1">
      <alignment horizontal="left" vertical="center" shrinkToFit="1"/>
    </xf>
    <xf numFmtId="182" fontId="48" fillId="0" borderId="70" xfId="0" applyNumberFormat="1" applyFont="1" applyFill="1" applyBorder="1" applyAlignment="1">
      <alignment horizontal="left" vertical="center" shrinkToFit="1"/>
    </xf>
    <xf numFmtId="182" fontId="48" fillId="0" borderId="0" xfId="0" applyNumberFormat="1" applyFont="1" applyFill="1" applyBorder="1" applyAlignment="1">
      <alignment horizontal="left" vertical="center" shrinkToFit="1"/>
    </xf>
    <xf numFmtId="182" fontId="48" fillId="0" borderId="16" xfId="0" applyNumberFormat="1" applyFont="1" applyFill="1" applyBorder="1" applyAlignment="1">
      <alignment horizontal="left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80" xfId="0" applyNumberFormat="1" applyFont="1" applyFill="1" applyBorder="1" applyAlignment="1">
      <alignment horizontal="center" vertical="center" shrinkToFit="1"/>
    </xf>
    <xf numFmtId="2" fontId="41" fillId="0" borderId="0" xfId="0" applyNumberFormat="1" applyFont="1" applyFill="1" applyBorder="1" applyAlignment="1">
      <alignment horizontal="center" vertical="center" shrinkToFit="1"/>
    </xf>
    <xf numFmtId="2" fontId="41" fillId="0" borderId="11" xfId="0" applyNumberFormat="1" applyFont="1" applyFill="1" applyBorder="1" applyAlignment="1">
      <alignment horizontal="center" vertical="center" shrinkToFit="1"/>
    </xf>
    <xf numFmtId="0" fontId="5" fillId="0" borderId="32" xfId="0" applyNumberFormat="1" applyFont="1" applyFill="1" applyBorder="1" applyAlignment="1">
      <alignment horizontal="center" vertical="center" shrinkToFit="1"/>
    </xf>
    <xf numFmtId="0" fontId="5" fillId="0" borderId="81" xfId="0" applyNumberFormat="1" applyFont="1" applyFill="1" applyBorder="1" applyAlignment="1">
      <alignment horizontal="center" vertical="center" shrinkToFit="1"/>
    </xf>
    <xf numFmtId="180" fontId="5" fillId="0" borderId="22" xfId="0" applyNumberFormat="1" applyFont="1" applyFill="1" applyBorder="1" applyAlignment="1">
      <alignment horizontal="center" vertical="center" shrinkToFit="1"/>
    </xf>
    <xf numFmtId="180" fontId="5" fillId="0" borderId="0" xfId="0" applyNumberFormat="1" applyFont="1" applyFill="1" applyBorder="1" applyAlignment="1">
      <alignment horizontal="center" vertical="center" shrinkToFit="1"/>
    </xf>
    <xf numFmtId="181" fontId="41" fillId="0" borderId="32" xfId="0" applyNumberFormat="1" applyFont="1" applyFill="1" applyBorder="1" applyAlignment="1">
      <alignment horizontal="center" vertical="center" shrinkToFit="1"/>
    </xf>
    <xf numFmtId="181" fontId="41" fillId="0" borderId="82" xfId="0" applyNumberFormat="1" applyFont="1" applyFill="1" applyBorder="1" applyAlignment="1">
      <alignment horizontal="center" vertical="center" shrinkToFit="1"/>
    </xf>
    <xf numFmtId="181" fontId="8" fillId="0" borderId="32" xfId="0" applyNumberFormat="1" applyFont="1" applyFill="1" applyBorder="1" applyAlignment="1">
      <alignment horizontal="center" vertical="center" shrinkToFit="1"/>
    </xf>
    <xf numFmtId="181" fontId="8" fillId="0" borderId="81" xfId="0" applyNumberFormat="1" applyFont="1" applyFill="1" applyBorder="1" applyAlignment="1">
      <alignment horizontal="center" vertical="center" shrinkToFit="1"/>
    </xf>
    <xf numFmtId="2" fontId="5" fillId="0" borderId="37" xfId="0" applyNumberFormat="1" applyFont="1" applyFill="1" applyBorder="1" applyAlignment="1">
      <alignment horizontal="center" vertical="center" shrinkToFit="1"/>
    </xf>
    <xf numFmtId="2" fontId="5" fillId="0" borderId="32" xfId="0" applyNumberFormat="1" applyFont="1" applyFill="1" applyBorder="1" applyAlignment="1">
      <alignment horizontal="center" vertical="center" shrinkToFit="1"/>
    </xf>
    <xf numFmtId="181" fontId="5" fillId="0" borderId="32" xfId="0" applyNumberFormat="1" applyFont="1" applyFill="1" applyBorder="1" applyAlignment="1">
      <alignment horizontal="center" vertical="center" shrinkToFit="1"/>
    </xf>
    <xf numFmtId="181" fontId="5" fillId="0" borderId="81" xfId="0" applyNumberFormat="1" applyFont="1" applyFill="1" applyBorder="1" applyAlignment="1">
      <alignment horizontal="center" vertical="center" shrinkToFit="1"/>
    </xf>
    <xf numFmtId="179" fontId="5" fillId="0" borderId="16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42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5" fillId="0" borderId="11" xfId="0" applyNumberFormat="1" applyFont="1" applyFill="1" applyBorder="1" applyAlignment="1">
      <alignment horizontal="left" vertical="center" shrinkToFit="1"/>
    </xf>
    <xf numFmtId="0" fontId="8" fillId="0" borderId="22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5" fillId="0" borderId="36" xfId="0" applyNumberFormat="1" applyFont="1" applyFill="1" applyBorder="1" applyAlignment="1">
      <alignment horizontal="center" vertical="center" shrinkToFit="1"/>
    </xf>
    <xf numFmtId="0" fontId="5" fillId="0" borderId="35" xfId="0" applyNumberFormat="1" applyFont="1" applyFill="1" applyBorder="1" applyAlignment="1">
      <alignment horizontal="center" vertical="center" shrinkToFit="1"/>
    </xf>
    <xf numFmtId="180" fontId="41" fillId="0" borderId="22" xfId="0" applyNumberFormat="1" applyFont="1" applyFill="1" applyBorder="1" applyAlignment="1">
      <alignment horizontal="center" vertical="center" shrinkToFit="1"/>
    </xf>
    <xf numFmtId="180" fontId="41" fillId="0" borderId="0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6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9" fontId="5" fillId="0" borderId="80" xfId="0" applyNumberFormat="1" applyFont="1" applyFill="1" applyBorder="1" applyAlignment="1">
      <alignment horizontal="right" vertical="center"/>
    </xf>
    <xf numFmtId="182" fontId="4" fillId="0" borderId="22" xfId="0" applyNumberFormat="1" applyFont="1" applyFill="1" applyBorder="1" applyAlignment="1">
      <alignment horizontal="left" vertical="center" shrinkToFit="1"/>
    </xf>
    <xf numFmtId="182" fontId="4" fillId="0" borderId="70" xfId="0" applyNumberFormat="1" applyFont="1" applyFill="1" applyBorder="1" applyAlignment="1">
      <alignment horizontal="left" vertical="center" shrinkToFit="1"/>
    </xf>
    <xf numFmtId="182" fontId="4" fillId="0" borderId="0" xfId="0" applyNumberFormat="1" applyFont="1" applyFill="1" applyBorder="1" applyAlignment="1">
      <alignment horizontal="left" vertical="center" shrinkToFit="1"/>
    </xf>
    <xf numFmtId="182" fontId="4" fillId="0" borderId="16" xfId="0" applyNumberFormat="1" applyFont="1" applyFill="1" applyBorder="1" applyAlignment="1">
      <alignment horizontal="left" vertical="center" shrinkToFit="1"/>
    </xf>
    <xf numFmtId="0" fontId="5" fillId="0" borderId="76" xfId="0" applyNumberFormat="1" applyFont="1" applyFill="1" applyBorder="1" applyAlignment="1">
      <alignment horizontal="center" vertical="center" shrinkToFit="1"/>
    </xf>
    <xf numFmtId="0" fontId="5" fillId="0" borderId="54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57" xfId="0" applyNumberFormat="1" applyFont="1" applyFill="1" applyBorder="1" applyAlignment="1">
      <alignment horizontal="center" vertical="center" shrinkToFit="1"/>
    </xf>
    <xf numFmtId="0" fontId="5" fillId="0" borderId="74" xfId="0" applyNumberFormat="1" applyFont="1" applyFill="1" applyBorder="1" applyAlignment="1">
      <alignment horizontal="center" vertical="center" shrinkToFit="1"/>
    </xf>
    <xf numFmtId="0" fontId="5" fillId="0" borderId="63" xfId="0" applyNumberFormat="1" applyFont="1" applyFill="1" applyBorder="1" applyAlignment="1">
      <alignment horizontal="center" vertical="center" shrinkToFit="1"/>
    </xf>
    <xf numFmtId="0" fontId="5" fillId="0" borderId="64" xfId="0" applyNumberFormat="1" applyFont="1" applyFill="1" applyBorder="1" applyAlignment="1">
      <alignment horizontal="center" vertical="center" shrinkToFit="1"/>
    </xf>
    <xf numFmtId="0" fontId="5" fillId="0" borderId="65" xfId="0" applyNumberFormat="1" applyFont="1" applyFill="1" applyBorder="1" applyAlignment="1">
      <alignment horizontal="center" vertical="center" shrinkToFit="1"/>
    </xf>
    <xf numFmtId="0" fontId="5" fillId="0" borderId="66" xfId="0" applyNumberFormat="1" applyFont="1" applyFill="1" applyBorder="1" applyAlignment="1">
      <alignment horizontal="center" vertical="center" shrinkToFit="1"/>
    </xf>
    <xf numFmtId="0" fontId="5" fillId="0" borderId="67" xfId="0" applyNumberFormat="1" applyFont="1" applyFill="1" applyBorder="1" applyAlignment="1">
      <alignment horizontal="center" vertical="center" shrinkToFit="1"/>
    </xf>
    <xf numFmtId="0" fontId="5" fillId="0" borderId="68" xfId="0" applyNumberFormat="1" applyFont="1" applyFill="1" applyBorder="1" applyAlignment="1">
      <alignment horizontal="center" vertical="center" shrinkToFit="1"/>
    </xf>
    <xf numFmtId="0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0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2" fontId="8" fillId="0" borderId="37" xfId="0" applyNumberFormat="1" applyFont="1" applyFill="1" applyBorder="1" applyAlignment="1">
      <alignment horizontal="center" vertical="center" shrinkToFit="1"/>
    </xf>
    <xf numFmtId="2" fontId="8" fillId="0" borderId="32" xfId="0" applyNumberFormat="1" applyFont="1" applyFill="1" applyBorder="1" applyAlignment="1">
      <alignment horizontal="center" vertical="center" shrinkToFit="1"/>
    </xf>
    <xf numFmtId="2" fontId="41" fillId="0" borderId="15" xfId="0" applyNumberFormat="1" applyFont="1" applyFill="1" applyBorder="1" applyAlignment="1">
      <alignment horizontal="center" vertical="center" shrinkToFit="1"/>
    </xf>
    <xf numFmtId="179" fontId="41" fillId="0" borderId="15" xfId="0" applyNumberFormat="1" applyFont="1" applyFill="1" applyBorder="1" applyAlignment="1">
      <alignment horizontal="right" vertical="center"/>
    </xf>
    <xf numFmtId="179" fontId="41" fillId="0" borderId="80" xfId="0" applyNumberFormat="1" applyFont="1" applyFill="1" applyBorder="1" applyAlignment="1">
      <alignment horizontal="right" vertical="center"/>
    </xf>
    <xf numFmtId="0" fontId="41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2" xfId="0" applyNumberFormat="1" applyFont="1" applyFill="1" applyBorder="1" applyAlignment="1">
      <alignment horizontal="center" vertical="center" shrinkToFit="1"/>
    </xf>
    <xf numFmtId="0" fontId="8" fillId="0" borderId="41" xfId="0" applyNumberFormat="1" applyFont="1" applyFill="1" applyBorder="1" applyAlignment="1">
      <alignment horizontal="center" vertical="center" shrinkToFit="1"/>
    </xf>
    <xf numFmtId="0" fontId="8" fillId="0" borderId="17" xfId="0" applyNumberFormat="1" applyFont="1" applyFill="1" applyBorder="1" applyAlignment="1">
      <alignment horizontal="center" vertical="center" shrinkToFit="1"/>
    </xf>
    <xf numFmtId="0" fontId="41" fillId="0" borderId="41" xfId="0" applyNumberFormat="1" applyFont="1" applyFill="1" applyBorder="1" applyAlignment="1">
      <alignment horizontal="center" vertical="center" shrinkToFit="1"/>
    </xf>
    <xf numFmtId="0" fontId="41" fillId="0" borderId="17" xfId="0" applyNumberFormat="1" applyFont="1" applyFill="1" applyBorder="1" applyAlignment="1">
      <alignment horizontal="center" vertical="center" shrinkToFit="1"/>
    </xf>
    <xf numFmtId="0" fontId="49" fillId="0" borderId="41" xfId="0" applyNumberFormat="1" applyFont="1" applyFill="1" applyBorder="1" applyAlignment="1">
      <alignment horizontal="center" vertical="center" wrapText="1" shrinkToFit="1"/>
    </xf>
    <xf numFmtId="0" fontId="49" fillId="0" borderId="22" xfId="0" applyNumberFormat="1" applyFont="1" applyFill="1" applyBorder="1" applyAlignment="1">
      <alignment horizontal="center" vertical="center" wrapText="1" shrinkToFit="1"/>
    </xf>
    <xf numFmtId="0" fontId="49" fillId="0" borderId="62" xfId="0" applyNumberFormat="1" applyFont="1" applyFill="1" applyBorder="1" applyAlignment="1">
      <alignment horizontal="center" vertical="center" wrapText="1" shrinkToFit="1"/>
    </xf>
    <xf numFmtId="0" fontId="49" fillId="0" borderId="17" xfId="0" applyNumberFormat="1" applyFont="1" applyFill="1" applyBorder="1" applyAlignment="1">
      <alignment horizontal="center" vertical="center" wrapText="1" shrinkToFit="1"/>
    </xf>
    <xf numFmtId="0" fontId="49" fillId="0" borderId="0" xfId="0" applyNumberFormat="1" applyFont="1" applyFill="1" applyBorder="1" applyAlignment="1">
      <alignment horizontal="center" vertical="center" wrapText="1" shrinkToFit="1"/>
    </xf>
    <xf numFmtId="0" fontId="49" fillId="0" borderId="18" xfId="0" applyNumberFormat="1" applyFont="1" applyFill="1" applyBorder="1" applyAlignment="1">
      <alignment horizontal="center" vertical="center" wrapText="1" shrinkToFit="1"/>
    </xf>
    <xf numFmtId="0" fontId="49" fillId="0" borderId="20" xfId="0" applyNumberFormat="1" applyFont="1" applyFill="1" applyBorder="1" applyAlignment="1">
      <alignment horizontal="center" vertical="center" wrapText="1" shrinkToFit="1"/>
    </xf>
    <xf numFmtId="0" fontId="49" fillId="0" borderId="15" xfId="0" applyNumberFormat="1" applyFont="1" applyFill="1" applyBorder="1" applyAlignment="1">
      <alignment horizontal="center" vertical="center" wrapText="1" shrinkToFit="1"/>
    </xf>
    <xf numFmtId="0" fontId="49" fillId="0" borderId="21" xfId="0" applyNumberFormat="1" applyFont="1" applyFill="1" applyBorder="1" applyAlignment="1">
      <alignment horizontal="center" vertical="center" wrapText="1" shrinkToFit="1"/>
    </xf>
    <xf numFmtId="0" fontId="8" fillId="0" borderId="62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41" fillId="0" borderId="62" xfId="0" applyNumberFormat="1" applyFont="1" applyFill="1" applyBorder="1" applyAlignment="1">
      <alignment horizontal="center" vertical="center" shrinkToFit="1"/>
    </xf>
    <xf numFmtId="0" fontId="41" fillId="0" borderId="18" xfId="0" applyNumberFormat="1" applyFont="1" applyFill="1" applyBorder="1" applyAlignment="1">
      <alignment horizontal="center" vertical="center" shrinkToFit="1"/>
    </xf>
    <xf numFmtId="0" fontId="41" fillId="0" borderId="15" xfId="0" applyNumberFormat="1" applyFont="1" applyFill="1" applyBorder="1" applyAlignment="1">
      <alignment horizontal="center" vertical="center" shrinkToFit="1"/>
    </xf>
    <xf numFmtId="0" fontId="41" fillId="0" borderId="21" xfId="0" applyNumberFormat="1" applyFont="1" applyFill="1" applyBorder="1" applyAlignment="1">
      <alignment horizontal="center" vertical="center" shrinkToFit="1"/>
    </xf>
    <xf numFmtId="0" fontId="33" fillId="0" borderId="41" xfId="0" applyNumberFormat="1" applyFont="1" applyFill="1" applyBorder="1" applyAlignment="1">
      <alignment horizontal="center" vertical="center" wrapText="1" shrinkToFit="1"/>
    </xf>
    <xf numFmtId="0" fontId="33" fillId="0" borderId="22" xfId="0" applyNumberFormat="1" applyFont="1" applyFill="1" applyBorder="1" applyAlignment="1">
      <alignment horizontal="center" vertical="center" wrapText="1" shrinkToFit="1"/>
    </xf>
    <xf numFmtId="0" fontId="33" fillId="0" borderId="62" xfId="0" applyNumberFormat="1" applyFont="1" applyFill="1" applyBorder="1" applyAlignment="1">
      <alignment horizontal="center" vertical="center" wrapText="1" shrinkToFit="1"/>
    </xf>
    <xf numFmtId="0" fontId="33" fillId="0" borderId="17" xfId="0" applyNumberFormat="1" applyFont="1" applyFill="1" applyBorder="1" applyAlignment="1">
      <alignment horizontal="center" vertical="center" wrapText="1" shrinkToFit="1"/>
    </xf>
    <xf numFmtId="0" fontId="33" fillId="0" borderId="0" xfId="0" applyNumberFormat="1" applyFont="1" applyFill="1" applyBorder="1" applyAlignment="1">
      <alignment horizontal="center" vertical="center" wrapText="1" shrinkToFit="1"/>
    </xf>
    <xf numFmtId="0" fontId="33" fillId="0" borderId="18" xfId="0" applyNumberFormat="1" applyFont="1" applyFill="1" applyBorder="1" applyAlignment="1">
      <alignment horizontal="center" vertical="center" wrapText="1" shrinkToFit="1"/>
    </xf>
    <xf numFmtId="0" fontId="33" fillId="0" borderId="20" xfId="0" applyNumberFormat="1" applyFont="1" applyFill="1" applyBorder="1" applyAlignment="1">
      <alignment horizontal="center" vertical="center" wrapText="1" shrinkToFit="1"/>
    </xf>
    <xf numFmtId="0" fontId="33" fillId="0" borderId="15" xfId="0" applyNumberFormat="1" applyFont="1" applyFill="1" applyBorder="1" applyAlignment="1">
      <alignment horizontal="center" vertical="center" wrapText="1" shrinkToFit="1"/>
    </xf>
    <xf numFmtId="0" fontId="33" fillId="0" borderId="21" xfId="0" applyNumberFormat="1" applyFont="1" applyFill="1" applyBorder="1" applyAlignment="1">
      <alignment horizontal="center" vertical="center" wrapText="1" shrinkToFit="1"/>
    </xf>
    <xf numFmtId="0" fontId="8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1" xfId="0" applyNumberFormat="1" applyFont="1" applyFill="1" applyBorder="1" applyAlignment="1">
      <alignment horizontal="center" vertical="center" shrinkToFit="1"/>
    </xf>
    <xf numFmtId="0" fontId="5" fillId="0" borderId="83" xfId="0" applyNumberFormat="1" applyFont="1" applyFill="1" applyBorder="1" applyAlignment="1">
      <alignment horizontal="center" vertical="center" shrinkToFit="1"/>
    </xf>
    <xf numFmtId="0" fontId="5" fillId="0" borderId="84" xfId="0" applyNumberFormat="1" applyFont="1" applyFill="1" applyBorder="1" applyAlignment="1">
      <alignment horizontal="center" vertical="center" shrinkToFit="1"/>
    </xf>
    <xf numFmtId="0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8" xfId="0" applyNumberFormat="1" applyFont="1" applyFill="1" applyBorder="1" applyAlignment="1" applyProtection="1">
      <alignment horizontal="center" vertical="center" shrinkToFit="1"/>
      <protection locked="0"/>
    </xf>
    <xf numFmtId="181" fontId="41" fillId="0" borderId="81" xfId="0" applyNumberFormat="1" applyFont="1" applyFill="1" applyBorder="1" applyAlignment="1">
      <alignment horizontal="center" vertical="center" shrinkToFit="1"/>
    </xf>
    <xf numFmtId="0" fontId="4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5" xfId="0" applyNumberFormat="1" applyFont="1" applyFill="1" applyBorder="1" applyAlignment="1">
      <alignment horizontal="center" vertical="center" shrinkToFit="1"/>
    </xf>
    <xf numFmtId="0" fontId="5" fillId="0" borderId="56" xfId="0" applyNumberFormat="1" applyFont="1" applyFill="1" applyBorder="1" applyAlignment="1" quotePrefix="1">
      <alignment horizontal="left" vertical="center" shrinkToFit="1"/>
    </xf>
    <xf numFmtId="0" fontId="5" fillId="0" borderId="56" xfId="0" applyNumberFormat="1" applyFont="1" applyFill="1" applyBorder="1" applyAlignment="1">
      <alignment horizontal="left" vertical="center" shrinkToFit="1"/>
    </xf>
    <xf numFmtId="0" fontId="5" fillId="0" borderId="78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8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0" applyNumberFormat="1" applyFont="1" applyFill="1" applyBorder="1" applyAlignment="1">
      <alignment horizontal="center" vertical="center" shrinkToFit="1"/>
    </xf>
    <xf numFmtId="0" fontId="41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2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left" vertical="center" shrinkToFit="1"/>
    </xf>
    <xf numFmtId="0" fontId="8" fillId="0" borderId="28" xfId="0" applyNumberFormat="1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4" fillId="0" borderId="55" xfId="0" applyNumberFormat="1" applyFont="1" applyFill="1" applyBorder="1" applyAlignment="1" quotePrefix="1">
      <alignment vertical="center"/>
    </xf>
    <xf numFmtId="0" fontId="50" fillId="0" borderId="55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NumberFormat="1" applyFont="1" applyFill="1" applyBorder="1" applyAlignment="1" quotePrefix="1">
      <alignment vertical="center" shrinkToFit="1"/>
    </xf>
    <xf numFmtId="0" fontId="11" fillId="0" borderId="17" xfId="0" applyNumberFormat="1" applyFont="1" applyFill="1" applyBorder="1" applyAlignment="1" quotePrefix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57" xfId="0" applyFont="1" applyBorder="1" applyAlignment="1">
      <alignment vertical="center" shrinkToFit="1"/>
    </xf>
    <xf numFmtId="0" fontId="5" fillId="0" borderId="56" xfId="0" applyNumberFormat="1" applyFont="1" applyFill="1" applyBorder="1" applyAlignment="1" quotePrefix="1">
      <alignment vertical="center" shrinkToFit="1"/>
    </xf>
    <xf numFmtId="0" fontId="0" fillId="0" borderId="56" xfId="0" applyBorder="1" applyAlignment="1">
      <alignment vertical="center" shrinkToFit="1"/>
    </xf>
    <xf numFmtId="0" fontId="5" fillId="0" borderId="55" xfId="0" applyNumberFormat="1" applyFont="1" applyFill="1" applyBorder="1" applyAlignment="1">
      <alignment vertical="center" shrinkToFit="1"/>
    </xf>
    <xf numFmtId="0" fontId="5" fillId="0" borderId="55" xfId="0" applyNumberFormat="1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2" xfId="0" applyNumberFormat="1" applyFont="1" applyFill="1" applyBorder="1" applyAlignment="1" quotePrefix="1">
      <alignment vertical="center" shrinkToFit="1"/>
    </xf>
    <xf numFmtId="0" fontId="0" fillId="0" borderId="25" xfId="0" applyBorder="1" applyAlignment="1">
      <alignment vertical="center" shrinkToFit="1"/>
    </xf>
    <xf numFmtId="0" fontId="5" fillId="0" borderId="17" xfId="0" applyNumberFormat="1" applyFont="1" applyFill="1" applyBorder="1" applyAlignment="1" quotePrefix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38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/>
    </xf>
    <xf numFmtId="0" fontId="8" fillId="0" borderId="55" xfId="0" applyNumberFormat="1" applyFont="1" applyFill="1" applyBorder="1" applyAlignment="1">
      <alignment horizontal="center" vertical="center" shrinkToFit="1"/>
    </xf>
    <xf numFmtId="2" fontId="5" fillId="0" borderId="15" xfId="0" applyNumberFormat="1" applyFont="1" applyFill="1" applyBorder="1" applyAlignment="1">
      <alignment horizontal="center" vertical="center" shrinkToFit="1"/>
    </xf>
    <xf numFmtId="0" fontId="10" fillId="0" borderId="41" xfId="0" applyNumberFormat="1" applyFont="1" applyFill="1" applyBorder="1" applyAlignment="1">
      <alignment horizontal="center" vertical="center" wrapText="1" shrinkToFit="1"/>
    </xf>
    <xf numFmtId="0" fontId="10" fillId="0" borderId="22" xfId="0" applyNumberFormat="1" applyFont="1" applyFill="1" applyBorder="1" applyAlignment="1">
      <alignment horizontal="center" vertical="center" wrapText="1" shrinkToFit="1"/>
    </xf>
    <xf numFmtId="0" fontId="10" fillId="0" borderId="62" xfId="0" applyNumberFormat="1" applyFont="1" applyFill="1" applyBorder="1" applyAlignment="1">
      <alignment horizontal="center" vertical="center" wrapText="1" shrinkToFit="1"/>
    </xf>
    <xf numFmtId="0" fontId="10" fillId="0" borderId="17" xfId="0" applyNumberFormat="1" applyFont="1" applyFill="1" applyBorder="1" applyAlignment="1">
      <alignment horizontal="center" vertical="center" wrapText="1" shrinkToFit="1"/>
    </xf>
    <xf numFmtId="0" fontId="10" fillId="0" borderId="0" xfId="0" applyNumberFormat="1" applyFont="1" applyFill="1" applyBorder="1" applyAlignment="1">
      <alignment horizontal="center" vertical="center" wrapText="1" shrinkToFit="1"/>
    </xf>
    <xf numFmtId="0" fontId="10" fillId="0" borderId="18" xfId="0" applyNumberFormat="1" applyFont="1" applyFill="1" applyBorder="1" applyAlignment="1">
      <alignment horizontal="center" vertical="center" wrapText="1" shrinkToFit="1"/>
    </xf>
    <xf numFmtId="0" fontId="10" fillId="0" borderId="20" xfId="0" applyNumberFormat="1" applyFont="1" applyFill="1" applyBorder="1" applyAlignment="1">
      <alignment horizontal="center" vertical="center" wrapText="1" shrinkToFit="1"/>
    </xf>
    <xf numFmtId="0" fontId="10" fillId="0" borderId="15" xfId="0" applyNumberFormat="1" applyFont="1" applyFill="1" applyBorder="1" applyAlignment="1">
      <alignment horizontal="center" vertical="center" wrapText="1" shrinkToFit="1"/>
    </xf>
    <xf numFmtId="0" fontId="10" fillId="0" borderId="21" xfId="0" applyNumberFormat="1" applyFont="1" applyFill="1" applyBorder="1" applyAlignment="1">
      <alignment horizontal="center" vertical="center" wrapText="1" shrinkToFit="1"/>
    </xf>
    <xf numFmtId="0" fontId="5" fillId="0" borderId="22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right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5" fillId="0" borderId="19" xfId="0" applyNumberFormat="1" applyFont="1" applyFill="1" applyBorder="1" applyAlignment="1">
      <alignment horizontal="center" vertical="center" shrinkToFit="1"/>
    </xf>
    <xf numFmtId="0" fontId="5" fillId="0" borderId="26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 quotePrefix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5" fillId="0" borderId="56" xfId="0" applyNumberFormat="1" applyFont="1" applyFill="1" applyBorder="1" applyAlignment="1" quotePrefix="1">
      <alignment horizontal="center" vertical="center" shrinkToFit="1"/>
    </xf>
    <xf numFmtId="0" fontId="47" fillId="0" borderId="0" xfId="0" applyNumberFormat="1" applyFont="1" applyFill="1" applyBorder="1" applyAlignment="1">
      <alignment horizontal="center" vertical="center" shrinkToFit="1"/>
    </xf>
    <xf numFmtId="0" fontId="41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7" xfId="0" applyNumberFormat="1" applyFont="1" applyFill="1" applyBorder="1" applyAlignment="1">
      <alignment horizontal="center" vertical="center" shrinkToFit="1"/>
    </xf>
    <xf numFmtId="0" fontId="5" fillId="0" borderId="88" xfId="0" applyNumberFormat="1" applyFont="1" applyFill="1" applyBorder="1" applyAlignment="1">
      <alignment horizontal="center" vertical="center" shrinkToFit="1"/>
    </xf>
    <xf numFmtId="0" fontId="5" fillId="0" borderId="89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 applyFill="1" applyBorder="1" applyAlignment="1">
      <alignment horizontal="center" vertical="center" shrinkToFit="1"/>
    </xf>
    <xf numFmtId="0" fontId="43" fillId="0" borderId="0" xfId="0" applyNumberFormat="1" applyFont="1" applyFill="1" applyBorder="1" applyAlignment="1">
      <alignment horizontal="left" vertical="center" shrinkToFit="1"/>
    </xf>
    <xf numFmtId="0" fontId="16" fillId="0" borderId="0" xfId="0" applyNumberFormat="1" applyFont="1" applyFill="1" applyBorder="1" applyAlignment="1">
      <alignment horizontal="left" vertical="center" shrinkToFit="1"/>
    </xf>
    <xf numFmtId="0" fontId="5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17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16" fillId="0" borderId="11" xfId="0" applyNumberFormat="1" applyFont="1" applyFill="1" applyBorder="1" applyAlignment="1">
      <alignment horizontal="left" vertical="center" shrinkToFit="1"/>
    </xf>
    <xf numFmtId="0" fontId="8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0" xfId="0" applyNumberFormat="1" applyFont="1" applyFill="1" applyBorder="1" applyAlignment="1">
      <alignment horizontal="center" vertical="center" shrinkToFit="1"/>
    </xf>
    <xf numFmtId="0" fontId="5" fillId="0" borderId="91" xfId="0" applyNumberFormat="1" applyFont="1" applyFill="1" applyBorder="1" applyAlignment="1">
      <alignment horizontal="center" vertical="center" shrinkToFit="1"/>
    </xf>
    <xf numFmtId="0" fontId="5" fillId="0" borderId="92" xfId="0" applyNumberFormat="1" applyFont="1" applyFill="1" applyBorder="1" applyAlignment="1">
      <alignment horizontal="center" vertical="center" shrinkToFit="1"/>
    </xf>
    <xf numFmtId="0" fontId="5" fillId="0" borderId="93" xfId="0" applyNumberFormat="1" applyFont="1" applyFill="1" applyBorder="1" applyAlignment="1">
      <alignment horizontal="center" vertical="center" shrinkToFit="1"/>
    </xf>
    <xf numFmtId="0" fontId="5" fillId="0" borderId="94" xfId="0" applyNumberFormat="1" applyFont="1" applyFill="1" applyBorder="1" applyAlignment="1">
      <alignment horizontal="center" vertical="center" shrinkToFit="1"/>
    </xf>
    <xf numFmtId="181" fontId="5" fillId="0" borderId="82" xfId="0" applyNumberFormat="1" applyFont="1" applyFill="1" applyBorder="1" applyAlignment="1">
      <alignment horizontal="center" vertical="center" shrinkToFit="1"/>
    </xf>
    <xf numFmtId="2" fontId="5" fillId="0" borderId="11" xfId="0" applyNumberFormat="1" applyFont="1" applyFill="1" applyBorder="1" applyAlignment="1">
      <alignment horizontal="center" vertical="center" shrinkToFit="1"/>
    </xf>
    <xf numFmtId="179" fontId="5" fillId="0" borderId="11" xfId="0" applyNumberFormat="1" applyFont="1" applyFill="1" applyBorder="1" applyAlignment="1">
      <alignment horizontal="right" vertical="center"/>
    </xf>
    <xf numFmtId="179" fontId="5" fillId="0" borderId="33" xfId="0" applyNumberFormat="1" applyFont="1" applyFill="1" applyBorder="1" applyAlignment="1">
      <alignment horizontal="right" vertical="center"/>
    </xf>
    <xf numFmtId="0" fontId="8" fillId="0" borderId="89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3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0" fontId="9" fillId="0" borderId="11" xfId="0" applyNumberFormat="1" applyFont="1" applyFill="1" applyBorder="1" applyAlignment="1">
      <alignment horizontal="left" vertical="center" shrinkToFit="1"/>
    </xf>
    <xf numFmtId="0" fontId="39" fillId="0" borderId="0" xfId="0" applyNumberFormat="1" applyFont="1" applyFill="1" applyBorder="1" applyAlignment="1">
      <alignment horizontal="left" vertical="center" shrinkToFit="1"/>
    </xf>
    <xf numFmtId="2" fontId="5" fillId="0" borderId="53" xfId="0" applyNumberFormat="1" applyFont="1" applyFill="1" applyBorder="1" applyAlignment="1">
      <alignment horizontal="center" vertical="center" shrinkToFit="1"/>
    </xf>
    <xf numFmtId="0" fontId="40" fillId="0" borderId="0" xfId="0" applyNumberFormat="1" applyFont="1" applyFill="1" applyBorder="1" applyAlignment="1">
      <alignment horizontal="left" vertical="center" shrinkToFit="1"/>
    </xf>
    <xf numFmtId="0" fontId="38" fillId="0" borderId="0" xfId="0" applyNumberFormat="1" applyFont="1" applyFill="1" applyBorder="1" applyAlignment="1">
      <alignment horizontal="left" vertical="center" shrinkToFit="1"/>
    </xf>
    <xf numFmtId="0" fontId="41" fillId="0" borderId="20" xfId="0" applyNumberFormat="1" applyFont="1" applyFill="1" applyBorder="1" applyAlignment="1">
      <alignment horizontal="center" vertical="center" shrinkToFit="1"/>
    </xf>
    <xf numFmtId="0" fontId="5" fillId="0" borderId="32" xfId="0" applyNumberFormat="1" applyFont="1" applyFill="1" applyBorder="1" applyAlignment="1">
      <alignment horizontal="right" vertical="center" shrinkToFit="1"/>
    </xf>
    <xf numFmtId="0" fontId="5" fillId="0" borderId="16" xfId="0" applyNumberFormat="1" applyFont="1" applyFill="1" applyBorder="1" applyAlignment="1">
      <alignment horizontal="right" vertical="center" shrinkToFit="1"/>
    </xf>
    <xf numFmtId="0" fontId="5" fillId="0" borderId="81" xfId="0" applyNumberFormat="1" applyFont="1" applyFill="1" applyBorder="1" applyAlignment="1">
      <alignment horizontal="right" vertical="center" shrinkToFit="1"/>
    </xf>
    <xf numFmtId="0" fontId="5" fillId="0" borderId="15" xfId="0" applyNumberFormat="1" applyFont="1" applyFill="1" applyBorder="1" applyAlignment="1">
      <alignment horizontal="right" vertical="center" shrinkToFit="1"/>
    </xf>
    <xf numFmtId="0" fontId="5" fillId="0" borderId="80" xfId="0" applyNumberFormat="1" applyFont="1" applyFill="1" applyBorder="1" applyAlignment="1">
      <alignment horizontal="right" vertical="center" shrinkToFit="1"/>
    </xf>
    <xf numFmtId="180" fontId="8" fillId="0" borderId="37" xfId="0" applyNumberFormat="1" applyFont="1" applyFill="1" applyBorder="1" applyAlignment="1">
      <alignment horizontal="right" vertical="center" shrinkToFit="1"/>
    </xf>
    <xf numFmtId="0" fontId="29" fillId="0" borderId="22" xfId="0" applyNumberFormat="1" applyFont="1" applyFill="1" applyBorder="1" applyAlignment="1">
      <alignment vertical="center"/>
    </xf>
    <xf numFmtId="0" fontId="29" fillId="0" borderId="32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180" fontId="41" fillId="0" borderId="37" xfId="0" applyNumberFormat="1" applyFont="1" applyFill="1" applyBorder="1" applyAlignment="1">
      <alignment horizontal="right" vertical="center" shrinkToFit="1"/>
    </xf>
    <xf numFmtId="0" fontId="21" fillId="0" borderId="22" xfId="0" applyNumberFormat="1" applyFont="1" applyFill="1" applyBorder="1" applyAlignment="1">
      <alignment vertical="center"/>
    </xf>
    <xf numFmtId="0" fontId="21" fillId="0" borderId="32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5" fillId="0" borderId="58" xfId="0" applyNumberFormat="1" applyFont="1" applyFill="1" applyBorder="1" applyAlignment="1">
      <alignment horizontal="center" vertical="center" shrinkToFit="1"/>
    </xf>
    <xf numFmtId="0" fontId="5" fillId="0" borderId="55" xfId="0" applyNumberFormat="1" applyFont="1" applyFill="1" applyBorder="1" applyAlignment="1" quotePrefix="1">
      <alignment horizontal="center" vertical="center" shrinkToFit="1"/>
    </xf>
    <xf numFmtId="181" fontId="0" fillId="0" borderId="0" xfId="0" applyNumberFormat="1" applyFont="1" applyFill="1" applyBorder="1" applyAlignment="1">
      <alignment vertical="center"/>
    </xf>
    <xf numFmtId="181" fontId="0" fillId="0" borderId="95" xfId="0" applyNumberFormat="1" applyFont="1" applyFill="1" applyBorder="1" applyAlignment="1">
      <alignment vertical="center"/>
    </xf>
    <xf numFmtId="181" fontId="0" fillId="0" borderId="53" xfId="0" applyNumberFormat="1" applyFont="1" applyFill="1" applyBorder="1" applyAlignment="1">
      <alignment vertical="center"/>
    </xf>
    <xf numFmtId="0" fontId="41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89" xfId="0" applyNumberFormat="1" applyFont="1" applyFill="1" applyBorder="1" applyAlignment="1" applyProtection="1">
      <alignment horizontal="center" vertical="center" shrinkToFit="1"/>
      <protection locked="0"/>
    </xf>
    <xf numFmtId="56" fontId="5" fillId="0" borderId="0" xfId="0" applyNumberFormat="1" applyFont="1" applyFill="1" applyBorder="1" applyAlignment="1" quotePrefix="1">
      <alignment horizontal="center" vertical="center" shrinkToFit="1"/>
    </xf>
    <xf numFmtId="0" fontId="11" fillId="0" borderId="97" xfId="0" applyNumberFormat="1" applyFont="1" applyFill="1" applyBorder="1" applyAlignment="1" quotePrefix="1">
      <alignment horizontal="center" vertical="center" shrinkToFit="1"/>
    </xf>
    <xf numFmtId="0" fontId="11" fillId="0" borderId="97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179" fontId="5" fillId="0" borderId="53" xfId="0" applyNumberFormat="1" applyFont="1" applyFill="1" applyBorder="1" applyAlignment="1">
      <alignment horizontal="right" vertical="center"/>
    </xf>
    <xf numFmtId="179" fontId="5" fillId="0" borderId="98" xfId="0" applyNumberFormat="1" applyFont="1" applyFill="1" applyBorder="1" applyAlignment="1">
      <alignment horizontal="right" vertical="center"/>
    </xf>
    <xf numFmtId="180" fontId="8" fillId="0" borderId="22" xfId="0" applyNumberFormat="1" applyFont="1" applyFill="1" applyBorder="1" applyAlignment="1">
      <alignment horizontal="right" vertical="center" shrinkToFit="1"/>
    </xf>
    <xf numFmtId="180" fontId="8" fillId="0" borderId="32" xfId="0" applyNumberFormat="1" applyFont="1" applyFill="1" applyBorder="1" applyAlignment="1">
      <alignment horizontal="right" vertical="center" shrinkToFit="1"/>
    </xf>
    <xf numFmtId="180" fontId="8" fillId="0" borderId="0" xfId="0" applyNumberFormat="1" applyFont="1" applyFill="1" applyBorder="1" applyAlignment="1">
      <alignment horizontal="right" vertical="center" shrinkToFit="1"/>
    </xf>
    <xf numFmtId="181" fontId="8" fillId="0" borderId="0" xfId="0" applyNumberFormat="1" applyFont="1" applyFill="1" applyBorder="1" applyAlignment="1">
      <alignment horizontal="center" vertical="center" shrinkToFit="1"/>
    </xf>
    <xf numFmtId="181" fontId="8" fillId="0" borderId="15" xfId="0" applyNumberFormat="1" applyFont="1" applyFill="1" applyBorder="1" applyAlignment="1">
      <alignment horizontal="center" vertical="center" shrinkToFit="1"/>
    </xf>
    <xf numFmtId="0" fontId="43" fillId="0" borderId="0" xfId="0" applyNumberFormat="1" applyFont="1" applyFill="1" applyBorder="1" applyAlignment="1">
      <alignment horizontal="center" vertical="center" shrinkToFit="1"/>
    </xf>
    <xf numFmtId="180" fontId="41" fillId="0" borderId="22" xfId="0" applyNumberFormat="1" applyFont="1" applyFill="1" applyBorder="1" applyAlignment="1">
      <alignment horizontal="right" vertical="center" shrinkToFit="1"/>
    </xf>
    <xf numFmtId="180" fontId="41" fillId="0" borderId="32" xfId="0" applyNumberFormat="1" applyFont="1" applyFill="1" applyBorder="1" applyAlignment="1">
      <alignment horizontal="right" vertical="center" shrinkToFit="1"/>
    </xf>
    <xf numFmtId="180" fontId="41" fillId="0" borderId="0" xfId="0" applyNumberFormat="1" applyFont="1" applyFill="1" applyBorder="1" applyAlignment="1">
      <alignment horizontal="right" vertical="center" shrinkToFit="1"/>
    </xf>
    <xf numFmtId="181" fontId="41" fillId="0" borderId="0" xfId="0" applyNumberFormat="1" applyFont="1" applyFill="1" applyBorder="1" applyAlignment="1">
      <alignment horizontal="center" vertical="center" shrinkToFit="1"/>
    </xf>
    <xf numFmtId="181" fontId="41" fillId="0" borderId="15" xfId="0" applyNumberFormat="1" applyFont="1" applyFill="1" applyBorder="1" applyAlignment="1">
      <alignment horizontal="center" vertical="center" shrinkToFit="1"/>
    </xf>
    <xf numFmtId="180" fontId="5" fillId="0" borderId="37" xfId="0" applyNumberFormat="1" applyFont="1" applyFill="1" applyBorder="1" applyAlignment="1">
      <alignment horizontal="right"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81" fontId="29" fillId="0" borderId="0" xfId="0" applyNumberFormat="1" applyFont="1" applyFill="1" applyBorder="1" applyAlignment="1">
      <alignment vertical="center"/>
    </xf>
    <xf numFmtId="181" fontId="29" fillId="0" borderId="81" xfId="0" applyNumberFormat="1" applyFont="1" applyFill="1" applyBorder="1" applyAlignment="1">
      <alignment vertical="center"/>
    </xf>
    <xf numFmtId="181" fontId="29" fillId="0" borderId="15" xfId="0" applyNumberFormat="1" applyFont="1" applyFill="1" applyBorder="1" applyAlignment="1">
      <alignment vertical="center"/>
    </xf>
    <xf numFmtId="181" fontId="21" fillId="0" borderId="0" xfId="0" applyNumberFormat="1" applyFont="1" applyFill="1" applyBorder="1" applyAlignment="1">
      <alignment vertical="center"/>
    </xf>
    <xf numFmtId="181" fontId="21" fillId="0" borderId="81" xfId="0" applyNumberFormat="1" applyFont="1" applyFill="1" applyBorder="1" applyAlignment="1">
      <alignment vertical="center"/>
    </xf>
    <xf numFmtId="181" fontId="21" fillId="0" borderId="15" xfId="0" applyNumberFormat="1" applyFont="1" applyFill="1" applyBorder="1" applyAlignment="1">
      <alignment vertical="center"/>
    </xf>
    <xf numFmtId="0" fontId="8" fillId="0" borderId="79" xfId="0" applyNumberFormat="1" applyFont="1" applyFill="1" applyBorder="1" applyAlignment="1">
      <alignment horizontal="center" vertical="center" shrinkToFit="1"/>
    </xf>
    <xf numFmtId="0" fontId="8" fillId="0" borderId="14" xfId="0" applyNumberFormat="1" applyFont="1" applyFill="1" applyBorder="1" applyAlignment="1">
      <alignment horizontal="center" vertical="center" shrinkToFit="1"/>
    </xf>
    <xf numFmtId="180" fontId="5" fillId="0" borderId="22" xfId="0" applyNumberFormat="1" applyFont="1" applyFill="1" applyBorder="1" applyAlignment="1">
      <alignment horizontal="right" vertical="center" shrinkToFit="1"/>
    </xf>
    <xf numFmtId="180" fontId="5" fillId="0" borderId="32" xfId="0" applyNumberFormat="1" applyFont="1" applyFill="1" applyBorder="1" applyAlignment="1">
      <alignment horizontal="right" vertical="center" shrinkToFit="1"/>
    </xf>
    <xf numFmtId="180" fontId="5" fillId="0" borderId="0" xfId="0" applyNumberFormat="1" applyFont="1" applyFill="1" applyBorder="1" applyAlignment="1">
      <alignment horizontal="right" vertical="center" shrinkToFit="1"/>
    </xf>
    <xf numFmtId="181" fontId="5" fillId="0" borderId="0" xfId="0" applyNumberFormat="1" applyFont="1" applyFill="1" applyBorder="1" applyAlignment="1">
      <alignment horizontal="center" vertical="center" shrinkToFit="1"/>
    </xf>
    <xf numFmtId="181" fontId="5" fillId="0" borderId="95" xfId="0" applyNumberFormat="1" applyFont="1" applyFill="1" applyBorder="1" applyAlignment="1">
      <alignment horizontal="center" vertical="center" shrinkToFit="1"/>
    </xf>
    <xf numFmtId="181" fontId="5" fillId="0" borderId="53" xfId="0" applyNumberFormat="1" applyFont="1" applyFill="1" applyBorder="1" applyAlignment="1">
      <alignment horizontal="center" vertical="center" shrinkToFit="1"/>
    </xf>
    <xf numFmtId="0" fontId="44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right" vertical="center" shrinkToFit="1"/>
    </xf>
    <xf numFmtId="0" fontId="41" fillId="0" borderId="90" xfId="0" applyNumberFormat="1" applyFont="1" applyFill="1" applyBorder="1" applyAlignment="1">
      <alignment horizontal="center" vertical="center" shrinkToFit="1"/>
    </xf>
    <xf numFmtId="0" fontId="41" fillId="0" borderId="91" xfId="0" applyNumberFormat="1" applyFont="1" applyFill="1" applyBorder="1" applyAlignment="1">
      <alignment horizontal="center" vertical="center" shrinkToFit="1"/>
    </xf>
    <xf numFmtId="0" fontId="5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181" fontId="21" fillId="0" borderId="95" xfId="0" applyNumberFormat="1" applyFont="1" applyFill="1" applyBorder="1" applyAlignment="1">
      <alignment vertical="center"/>
    </xf>
    <xf numFmtId="181" fontId="21" fillId="0" borderId="5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179" fontId="41" fillId="0" borderId="53" xfId="0" applyNumberFormat="1" applyFont="1" applyFill="1" applyBorder="1" applyAlignment="1">
      <alignment horizontal="right" vertical="center"/>
    </xf>
    <xf numFmtId="179" fontId="41" fillId="0" borderId="98" xfId="0" applyNumberFormat="1" applyFont="1" applyFill="1" applyBorder="1" applyAlignment="1">
      <alignment horizontal="right" vertical="center"/>
    </xf>
    <xf numFmtId="181" fontId="5" fillId="0" borderId="15" xfId="0" applyNumberFormat="1" applyFont="1" applyFill="1" applyBorder="1" applyAlignment="1">
      <alignment horizontal="center" vertical="center" shrinkToFit="1"/>
    </xf>
    <xf numFmtId="181" fontId="0" fillId="0" borderId="81" xfId="0" applyNumberFormat="1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 vertical="center"/>
    </xf>
    <xf numFmtId="181" fontId="41" fillId="0" borderId="95" xfId="0" applyNumberFormat="1" applyFont="1" applyFill="1" applyBorder="1" applyAlignment="1">
      <alignment horizontal="center" vertical="center" shrinkToFit="1"/>
    </xf>
    <xf numFmtId="181" fontId="41" fillId="0" borderId="53" xfId="0" applyNumberFormat="1" applyFont="1" applyFill="1" applyBorder="1" applyAlignment="1">
      <alignment horizontal="center" vertical="center" shrinkToFit="1"/>
    </xf>
    <xf numFmtId="0" fontId="11" fillId="0" borderId="11" xfId="72" applyFont="1" applyBorder="1" applyAlignment="1">
      <alignment horizontal="left" vertical="center"/>
      <protection/>
    </xf>
    <xf numFmtId="0" fontId="8" fillId="0" borderId="99" xfId="72" applyFont="1" applyBorder="1" applyAlignment="1">
      <alignment horizontal="left" vertical="center"/>
      <protection/>
    </xf>
    <xf numFmtId="0" fontId="8" fillId="0" borderId="100" xfId="72" applyFont="1" applyBorder="1" applyAlignment="1">
      <alignment horizontal="left" vertical="center"/>
      <protection/>
    </xf>
    <xf numFmtId="0" fontId="11" fillId="0" borderId="101" xfId="72" applyFont="1" applyBorder="1" applyAlignment="1">
      <alignment horizontal="left" vertical="center"/>
      <protection/>
    </xf>
    <xf numFmtId="0" fontId="11" fillId="0" borderId="100" xfId="72" applyFont="1" applyBorder="1" applyAlignment="1">
      <alignment horizontal="left" vertical="center"/>
      <protection/>
    </xf>
    <xf numFmtId="0" fontId="11" fillId="0" borderId="102" xfId="72" applyFont="1" applyBorder="1" applyAlignment="1">
      <alignment horizontal="left" vertical="center"/>
      <protection/>
    </xf>
    <xf numFmtId="0" fontId="11" fillId="0" borderId="103" xfId="72" applyFont="1" applyBorder="1" applyAlignment="1">
      <alignment horizontal="left" vertical="center"/>
      <protection/>
    </xf>
    <xf numFmtId="0" fontId="11" fillId="0" borderId="104" xfId="72" applyFont="1" applyBorder="1" applyAlignment="1">
      <alignment horizontal="left" vertical="center"/>
      <protection/>
    </xf>
    <xf numFmtId="0" fontId="11" fillId="0" borderId="105" xfId="72" applyFont="1" applyBorder="1" applyAlignment="1">
      <alignment horizontal="left" vertical="center"/>
      <protection/>
    </xf>
    <xf numFmtId="0" fontId="11" fillId="0" borderId="106" xfId="72" applyFont="1" applyBorder="1" applyAlignment="1">
      <alignment horizontal="left" vertical="center"/>
      <protection/>
    </xf>
    <xf numFmtId="0" fontId="11" fillId="0" borderId="107" xfId="72" applyFont="1" applyBorder="1" applyAlignment="1">
      <alignment horizontal="left" vertical="center"/>
      <protection/>
    </xf>
    <xf numFmtId="0" fontId="11" fillId="0" borderId="108" xfId="72" applyFont="1" applyBorder="1" applyAlignment="1">
      <alignment horizontal="left" vertical="center"/>
      <protection/>
    </xf>
    <xf numFmtId="0" fontId="11" fillId="0" borderId="109" xfId="72" applyFont="1" applyBorder="1" applyAlignment="1">
      <alignment horizontal="left" vertical="center"/>
      <protection/>
    </xf>
    <xf numFmtId="0" fontId="11" fillId="0" borderId="87" xfId="72" applyFont="1" applyBorder="1" applyAlignment="1">
      <alignment horizontal="left" vertical="center"/>
      <protection/>
    </xf>
    <xf numFmtId="0" fontId="11" fillId="0" borderId="88" xfId="72" applyFont="1" applyBorder="1" applyAlignment="1">
      <alignment horizontal="left" vertical="center"/>
      <protection/>
    </xf>
    <xf numFmtId="0" fontId="11" fillId="0" borderId="110" xfId="72" applyFont="1" applyBorder="1" applyAlignment="1">
      <alignment horizontal="left" vertical="center"/>
      <protection/>
    </xf>
    <xf numFmtId="0" fontId="11" fillId="0" borderId="111" xfId="72" applyFont="1" applyBorder="1" applyAlignment="1">
      <alignment horizontal="left" vertical="center"/>
      <protection/>
    </xf>
    <xf numFmtId="0" fontId="11" fillId="0" borderId="112" xfId="72" applyFont="1" applyBorder="1" applyAlignment="1">
      <alignment horizontal="left" vertical="center"/>
      <protection/>
    </xf>
    <xf numFmtId="0" fontId="11" fillId="0" borderId="38" xfId="72" applyFont="1" applyBorder="1" applyAlignment="1">
      <alignment horizontal="left" vertical="center"/>
      <protection/>
    </xf>
    <xf numFmtId="0" fontId="11" fillId="0" borderId="113" xfId="72" applyFont="1" applyBorder="1" applyAlignment="1">
      <alignment horizontal="left" vertical="center"/>
      <protection/>
    </xf>
    <xf numFmtId="0" fontId="11" fillId="0" borderId="114" xfId="72" applyFont="1" applyBorder="1" applyAlignment="1">
      <alignment horizontal="left" vertical="center"/>
      <protection/>
    </xf>
    <xf numFmtId="0" fontId="11" fillId="0" borderId="115" xfId="72" applyFont="1" applyBorder="1" applyAlignment="1">
      <alignment horizontal="left" vertical="center"/>
      <protection/>
    </xf>
    <xf numFmtId="0" fontId="11" fillId="0" borderId="116" xfId="72" applyFont="1" applyBorder="1" applyAlignment="1">
      <alignment horizontal="left" vertical="center"/>
      <protection/>
    </xf>
    <xf numFmtId="0" fontId="11" fillId="0" borderId="117" xfId="72" applyFont="1" applyBorder="1" applyAlignment="1">
      <alignment horizontal="left" vertical="center"/>
      <protection/>
    </xf>
    <xf numFmtId="0" fontId="11" fillId="0" borderId="118" xfId="72" applyFont="1" applyBorder="1" applyAlignment="1">
      <alignment horizontal="left" vertical="center"/>
      <protection/>
    </xf>
    <xf numFmtId="0" fontId="11" fillId="0" borderId="119" xfId="72" applyFont="1" applyBorder="1" applyAlignment="1">
      <alignment horizontal="left" vertical="center"/>
      <protection/>
    </xf>
    <xf numFmtId="0" fontId="11" fillId="0" borderId="120" xfId="72" applyFont="1" applyBorder="1" applyAlignment="1">
      <alignment horizontal="left" vertical="center"/>
      <protection/>
    </xf>
    <xf numFmtId="0" fontId="11" fillId="0" borderId="121" xfId="72" applyFont="1" applyBorder="1" applyAlignment="1">
      <alignment horizontal="left" vertical="center"/>
      <protection/>
    </xf>
    <xf numFmtId="0" fontId="11" fillId="0" borderId="122" xfId="72" applyFont="1" applyBorder="1" applyAlignment="1">
      <alignment horizontal="left" vertical="center"/>
      <protection/>
    </xf>
    <xf numFmtId="0" fontId="11" fillId="0" borderId="72" xfId="72" applyFont="1" applyBorder="1" applyAlignment="1">
      <alignment horizontal="left" vertical="center"/>
      <protection/>
    </xf>
    <xf numFmtId="0" fontId="11" fillId="0" borderId="123" xfId="72" applyFont="1" applyBorder="1" applyAlignment="1">
      <alignment horizontal="left" vertical="center"/>
      <protection/>
    </xf>
    <xf numFmtId="0" fontId="11" fillId="0" borderId="124" xfId="72" applyFont="1" applyBorder="1" applyAlignment="1">
      <alignment horizontal="left" vertical="center"/>
      <protection/>
    </xf>
    <xf numFmtId="0" fontId="11" fillId="0" borderId="22" xfId="72" applyFont="1" applyBorder="1" applyAlignment="1">
      <alignment horizontal="left" vertical="center"/>
      <protection/>
    </xf>
    <xf numFmtId="0" fontId="11" fillId="0" borderId="17" xfId="72" applyFont="1" applyBorder="1" applyAlignment="1">
      <alignment horizontal="left" vertical="center"/>
      <protection/>
    </xf>
    <xf numFmtId="0" fontId="11" fillId="0" borderId="0" xfId="72" applyFont="1" applyBorder="1" applyAlignment="1">
      <alignment horizontal="left" vertical="center"/>
      <protection/>
    </xf>
    <xf numFmtId="0" fontId="11" fillId="0" borderId="62" xfId="72" applyFont="1" applyBorder="1" applyAlignment="1">
      <alignment horizontal="left" vertical="center"/>
      <protection/>
    </xf>
    <xf numFmtId="0" fontId="11" fillId="0" borderId="41" xfId="72" applyFont="1" applyBorder="1" applyAlignment="1">
      <alignment horizontal="left" vertical="center"/>
      <protection/>
    </xf>
    <xf numFmtId="0" fontId="11" fillId="0" borderId="125" xfId="72" applyFont="1" applyBorder="1" applyAlignment="1">
      <alignment horizontal="left" vertical="center"/>
      <protection/>
    </xf>
    <xf numFmtId="0" fontId="11" fillId="0" borderId="26" xfId="72" applyFont="1" applyBorder="1" applyAlignment="1">
      <alignment horizontal="left" vertical="center"/>
      <protection/>
    </xf>
    <xf numFmtId="0" fontId="11" fillId="0" borderId="126" xfId="72" applyFont="1" applyBorder="1" applyAlignment="1">
      <alignment horizontal="left" vertical="center"/>
      <protection/>
    </xf>
    <xf numFmtId="0" fontId="11" fillId="0" borderId="127" xfId="72" applyFont="1" applyBorder="1" applyAlignment="1">
      <alignment horizontal="left" vertical="center"/>
      <protection/>
    </xf>
    <xf numFmtId="0" fontId="11" fillId="0" borderId="128" xfId="72" applyFont="1" applyBorder="1" applyAlignment="1">
      <alignment horizontal="left" vertical="center"/>
      <protection/>
    </xf>
    <xf numFmtId="0" fontId="11" fillId="0" borderId="129" xfId="72" applyFont="1" applyBorder="1" applyAlignment="1">
      <alignment horizontal="left" vertical="center"/>
      <protection/>
    </xf>
    <xf numFmtId="0" fontId="11" fillId="0" borderId="130" xfId="72" applyFont="1" applyBorder="1" applyAlignment="1">
      <alignment horizontal="left" vertical="center"/>
      <protection/>
    </xf>
    <xf numFmtId="0" fontId="11" fillId="0" borderId="131" xfId="72" applyFont="1" applyBorder="1" applyAlignment="1">
      <alignment horizontal="left" vertical="center"/>
      <protection/>
    </xf>
    <xf numFmtId="0" fontId="11" fillId="0" borderId="101" xfId="72" applyFont="1" applyBorder="1" applyAlignment="1">
      <alignment horizontal="center" vertical="center"/>
      <protection/>
    </xf>
    <xf numFmtId="0" fontId="11" fillId="0" borderId="100" xfId="72" applyFont="1" applyBorder="1" applyAlignment="1">
      <alignment horizontal="center" vertical="center"/>
      <protection/>
    </xf>
    <xf numFmtId="0" fontId="11" fillId="0" borderId="102" xfId="72" applyFont="1" applyBorder="1" applyAlignment="1">
      <alignment horizontal="center" vertical="center"/>
      <protection/>
    </xf>
    <xf numFmtId="0" fontId="11" fillId="0" borderId="103" xfId="72" applyFont="1" applyBorder="1" applyAlignment="1">
      <alignment horizontal="center" vertical="center"/>
      <protection/>
    </xf>
    <xf numFmtId="0" fontId="11" fillId="0" borderId="132" xfId="72" applyFont="1" applyBorder="1" applyAlignment="1">
      <alignment horizontal="left" vertical="center"/>
      <protection/>
    </xf>
    <xf numFmtId="0" fontId="11" fillId="0" borderId="133" xfId="72" applyFont="1" applyBorder="1" applyAlignment="1">
      <alignment horizontal="left" vertical="center"/>
      <protection/>
    </xf>
    <xf numFmtId="0" fontId="11" fillId="0" borderId="134" xfId="72" applyFont="1" applyBorder="1" applyAlignment="1">
      <alignment horizontal="left" vertical="center"/>
      <protection/>
    </xf>
    <xf numFmtId="0" fontId="8" fillId="0" borderId="48" xfId="72" applyFont="1" applyBorder="1" applyAlignment="1">
      <alignment horizontal="left" vertical="center" textRotation="90"/>
      <protection/>
    </xf>
    <xf numFmtId="0" fontId="8" fillId="0" borderId="45" xfId="72" applyFont="1" applyBorder="1" applyAlignment="1">
      <alignment horizontal="left" vertical="center" textRotation="90"/>
      <protection/>
    </xf>
    <xf numFmtId="0" fontId="8" fillId="0" borderId="135" xfId="72" applyFont="1" applyBorder="1" applyAlignment="1">
      <alignment horizontal="left" vertical="center" textRotation="90"/>
      <protection/>
    </xf>
    <xf numFmtId="0" fontId="11" fillId="0" borderId="136" xfId="72" applyFont="1" applyBorder="1" applyAlignment="1">
      <alignment horizontal="left" vertical="center"/>
      <protection/>
    </xf>
    <xf numFmtId="0" fontId="11" fillId="0" borderId="97" xfId="72" applyFont="1" applyBorder="1" applyAlignment="1">
      <alignment horizontal="left" vertical="center"/>
      <protection/>
    </xf>
    <xf numFmtId="0" fontId="11" fillId="0" borderId="99" xfId="72" applyFont="1" applyBorder="1" applyAlignment="1">
      <alignment horizontal="left" vertical="center"/>
      <protection/>
    </xf>
    <xf numFmtId="0" fontId="11" fillId="0" borderId="137" xfId="72" applyFont="1" applyBorder="1" applyAlignment="1">
      <alignment horizontal="left" vertical="center"/>
      <protection/>
    </xf>
    <xf numFmtId="0" fontId="8" fillId="0" borderId="0" xfId="81" applyNumberFormat="1" applyFont="1" applyFill="1" applyBorder="1" applyAlignment="1">
      <alignment horizontal="center" vertical="center"/>
    </xf>
    <xf numFmtId="0" fontId="5" fillId="0" borderId="0" xfId="8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81" applyNumberFormat="1" applyFont="1" applyFill="1" applyBorder="1" applyAlignment="1">
      <alignment horizontal="left" vertical="center"/>
    </xf>
    <xf numFmtId="0" fontId="11" fillId="0" borderId="0" xfId="81" applyNumberFormat="1" applyFont="1" applyFill="1" applyBorder="1" applyAlignment="1">
      <alignment horizontal="center" vertical="center"/>
    </xf>
    <xf numFmtId="10" fontId="11" fillId="0" borderId="0" xfId="81" applyNumberFormat="1" applyFont="1" applyFill="1" applyBorder="1" applyAlignment="1">
      <alignment horizontal="center" vertical="center"/>
    </xf>
    <xf numFmtId="0" fontId="5" fillId="0" borderId="0" xfId="81" applyNumberFormat="1" applyFont="1" applyFill="1" applyBorder="1" applyAlignment="1">
      <alignment horizontal="left" vertical="center"/>
    </xf>
    <xf numFmtId="0" fontId="11" fillId="0" borderId="0" xfId="7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8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73" applyNumberFormat="1" applyFont="1" applyFill="1" applyBorder="1" applyAlignment="1">
      <alignment horizontal="center" vertical="center"/>
    </xf>
    <xf numFmtId="0" fontId="8" fillId="0" borderId="0" xfId="73" applyNumberFormat="1" applyFont="1" applyFill="1" applyBorder="1" applyAlignment="1">
      <alignment horizontal="center"/>
    </xf>
    <xf numFmtId="183" fontId="11" fillId="0" borderId="0" xfId="81" applyNumberFormat="1" applyFont="1" applyFill="1" applyBorder="1" applyAlignment="1">
      <alignment horizontal="center" vertical="center"/>
    </xf>
    <xf numFmtId="183" fontId="8" fillId="0" borderId="0" xfId="73" applyNumberFormat="1" applyFont="1" applyFill="1" applyBorder="1" applyAlignment="1">
      <alignment horizontal="center"/>
    </xf>
    <xf numFmtId="49" fontId="11" fillId="0" borderId="0" xfId="81" applyNumberFormat="1" applyFont="1" applyFill="1" applyBorder="1" applyAlignment="1">
      <alignment horizontal="center" vertical="center"/>
    </xf>
    <xf numFmtId="10" fontId="8" fillId="0" borderId="0" xfId="73" applyNumberFormat="1" applyFont="1" applyFill="1" applyBorder="1" applyAlignment="1">
      <alignment horizontal="center"/>
    </xf>
    <xf numFmtId="0" fontId="11" fillId="0" borderId="138" xfId="72" applyFont="1" applyFill="1" applyBorder="1" applyAlignment="1">
      <alignment horizontal="left" vertical="center"/>
      <protection/>
    </xf>
    <xf numFmtId="0" fontId="11" fillId="0" borderId="19" xfId="72" applyFont="1" applyBorder="1" applyAlignment="1">
      <alignment horizontal="left" vertical="center"/>
      <protection/>
    </xf>
    <xf numFmtId="0" fontId="8" fillId="0" borderId="26" xfId="72" applyFont="1" applyBorder="1" applyAlignment="1">
      <alignment horizontal="left" vertical="center"/>
      <protection/>
    </xf>
    <xf numFmtId="0" fontId="8" fillId="0" borderId="126" xfId="72" applyFont="1" applyBorder="1" applyAlignment="1">
      <alignment horizontal="left" vertical="center"/>
      <protection/>
    </xf>
    <xf numFmtId="0" fontId="8" fillId="0" borderId="110" xfId="72" applyFont="1" applyBorder="1" applyAlignment="1">
      <alignment horizontal="left" vertical="center"/>
      <protection/>
    </xf>
    <xf numFmtId="0" fontId="8" fillId="0" borderId="88" xfId="72" applyFont="1" applyBorder="1" applyAlignment="1">
      <alignment horizontal="left" vertical="center"/>
      <protection/>
    </xf>
    <xf numFmtId="0" fontId="8" fillId="0" borderId="111" xfId="72" applyFont="1" applyBorder="1" applyAlignment="1">
      <alignment horizontal="left" vertical="center"/>
      <protection/>
    </xf>
    <xf numFmtId="0" fontId="8" fillId="0" borderId="139" xfId="72" applyFont="1" applyBorder="1" applyAlignment="1">
      <alignment horizontal="left" vertical="center"/>
      <protection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通貨 2 2" xfId="63"/>
    <cellStyle name="入力" xfId="64"/>
    <cellStyle name="標準 10" xfId="65"/>
    <cellStyle name="標準 2" xfId="66"/>
    <cellStyle name="標準 2 2" xfId="67"/>
    <cellStyle name="標準 2 2 2" xfId="68"/>
    <cellStyle name="標準 2_201505singlesyoukouk" xfId="69"/>
    <cellStyle name="標準 3" xfId="70"/>
    <cellStyle name="標準 3 2" xfId="71"/>
    <cellStyle name="標準 3_201505singlesyoukouk" xfId="72"/>
    <cellStyle name="標準 3_登録ナンバー" xfId="73"/>
    <cellStyle name="標準 4" xfId="74"/>
    <cellStyle name="標準 5" xfId="75"/>
    <cellStyle name="標準 6" xfId="76"/>
    <cellStyle name="標準 7" xfId="77"/>
    <cellStyle name="標準 9" xfId="78"/>
    <cellStyle name="標準_201505singlesyoukouk" xfId="79"/>
    <cellStyle name="標準_Book2" xfId="80"/>
    <cellStyle name="標準_Book2_登録ナンバー" xfId="81"/>
    <cellStyle name="標準_Sheet1" xfId="82"/>
    <cellStyle name="標準_Sheet1_登録ナンバー" xfId="83"/>
    <cellStyle name="標準_登録ナンバー" xfId="84"/>
    <cellStyle name="標準_登録ナンバー　2013.06.07" xfId="85"/>
    <cellStyle name="Followed Hyperlink" xfId="86"/>
    <cellStyle name="良い" xfId="87"/>
  </cellStyles>
  <dxfs count="636"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Relationship Id="rId4" Type="http://schemas.openxmlformats.org/officeDocument/2006/relationships/image" Target="../media/image15.jpeg" /><Relationship Id="rId5" Type="http://schemas.openxmlformats.org/officeDocument/2006/relationships/image" Target="../media/image16.jpeg" /><Relationship Id="rId6" Type="http://schemas.openxmlformats.org/officeDocument/2006/relationships/image" Target="../media/image1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3.jpeg" /><Relationship Id="rId11" Type="http://schemas.openxmlformats.org/officeDocument/2006/relationships/image" Target="../media/image11.jpeg" /><Relationship Id="rId12" Type="http://schemas.openxmlformats.org/officeDocument/2006/relationships/image" Target="../media/image4.jpeg" /><Relationship Id="rId13" Type="http://schemas.openxmlformats.org/officeDocument/2006/relationships/image" Target="../media/image6.jpeg" /><Relationship Id="rId14" Type="http://schemas.openxmlformats.org/officeDocument/2006/relationships/image" Target="../media/image7.jpeg" /><Relationship Id="rId15" Type="http://schemas.openxmlformats.org/officeDocument/2006/relationships/image" Target="../media/image1.jpeg" /><Relationship Id="rId16" Type="http://schemas.openxmlformats.org/officeDocument/2006/relationships/image" Target="../media/image2.jpeg" /><Relationship Id="rId17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21</xdr:col>
      <xdr:colOff>104775</xdr:colOff>
      <xdr:row>14</xdr:row>
      <xdr:rowOff>38100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051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48</xdr:col>
      <xdr:colOff>57150</xdr:colOff>
      <xdr:row>14</xdr:row>
      <xdr:rowOff>38100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0"/>
          <a:ext cx="26289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22</xdr:col>
      <xdr:colOff>85725</xdr:colOff>
      <xdr:row>33</xdr:row>
      <xdr:rowOff>38100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2714625"/>
          <a:ext cx="28003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47</xdr:col>
      <xdr:colOff>76200</xdr:colOff>
      <xdr:row>33</xdr:row>
      <xdr:rowOff>85725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29125" y="2714625"/>
          <a:ext cx="23622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38</xdr:row>
      <xdr:rowOff>95250</xdr:rowOff>
    </xdr:from>
    <xdr:to>
      <xdr:col>24</xdr:col>
      <xdr:colOff>85725</xdr:colOff>
      <xdr:row>52</xdr:row>
      <xdr:rowOff>133350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5524500"/>
          <a:ext cx="29622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38</xdr:row>
      <xdr:rowOff>95250</xdr:rowOff>
    </xdr:from>
    <xdr:to>
      <xdr:col>49</xdr:col>
      <xdr:colOff>114300</xdr:colOff>
      <xdr:row>52</xdr:row>
      <xdr:rowOff>133350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0" y="5524500"/>
          <a:ext cx="28289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23</xdr:col>
      <xdr:colOff>0</xdr:colOff>
      <xdr:row>71</xdr:row>
      <xdr:rowOff>38100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4375" y="8143875"/>
          <a:ext cx="25717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56</xdr:row>
      <xdr:rowOff>104775</xdr:rowOff>
    </xdr:from>
    <xdr:to>
      <xdr:col>48</xdr:col>
      <xdr:colOff>123825</xdr:colOff>
      <xdr:row>71</xdr:row>
      <xdr:rowOff>0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0" y="8105775"/>
          <a:ext cx="26955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75</xdr:row>
      <xdr:rowOff>85725</xdr:rowOff>
    </xdr:from>
    <xdr:to>
      <xdr:col>22</xdr:col>
      <xdr:colOff>9525</xdr:colOff>
      <xdr:row>89</xdr:row>
      <xdr:rowOff>123825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925" y="10801350"/>
          <a:ext cx="29908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75</xdr:row>
      <xdr:rowOff>104775</xdr:rowOff>
    </xdr:from>
    <xdr:to>
      <xdr:col>49</xdr:col>
      <xdr:colOff>28575</xdr:colOff>
      <xdr:row>90</xdr:row>
      <xdr:rowOff>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00500" y="10820400"/>
          <a:ext cx="30289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96</xdr:row>
      <xdr:rowOff>123825</xdr:rowOff>
    </xdr:from>
    <xdr:to>
      <xdr:col>22</xdr:col>
      <xdr:colOff>123825</xdr:colOff>
      <xdr:row>111</xdr:row>
      <xdr:rowOff>19050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9575" y="13839825"/>
          <a:ext cx="28575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76200</xdr:colOff>
      <xdr:row>96</xdr:row>
      <xdr:rowOff>133350</xdr:rowOff>
    </xdr:from>
    <xdr:to>
      <xdr:col>48</xdr:col>
      <xdr:colOff>0</xdr:colOff>
      <xdr:row>111</xdr:row>
      <xdr:rowOff>28575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19575" y="13849350"/>
          <a:ext cx="26384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115</xdr:row>
      <xdr:rowOff>66675</xdr:rowOff>
    </xdr:from>
    <xdr:to>
      <xdr:col>21</xdr:col>
      <xdr:colOff>28575</xdr:colOff>
      <xdr:row>129</xdr:row>
      <xdr:rowOff>104775</xdr:rowOff>
    </xdr:to>
    <xdr:pic>
      <xdr:nvPicPr>
        <xdr:cNvPr id="13" name="Picture 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2450" y="16497300"/>
          <a:ext cx="24765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133</xdr:row>
      <xdr:rowOff>85725</xdr:rowOff>
    </xdr:from>
    <xdr:to>
      <xdr:col>21</xdr:col>
      <xdr:colOff>66675</xdr:colOff>
      <xdr:row>147</xdr:row>
      <xdr:rowOff>123825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2900" y="19088100"/>
          <a:ext cx="27241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123825</xdr:colOff>
      <xdr:row>133</xdr:row>
      <xdr:rowOff>76200</xdr:rowOff>
    </xdr:from>
    <xdr:to>
      <xdr:col>50</xdr:col>
      <xdr:colOff>104775</xdr:colOff>
      <xdr:row>147</xdr:row>
      <xdr:rowOff>95250</xdr:rowOff>
    </xdr:to>
    <xdr:pic>
      <xdr:nvPicPr>
        <xdr:cNvPr id="15" name="Picture 3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24325" y="19078575"/>
          <a:ext cx="3124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154</xdr:row>
      <xdr:rowOff>28575</xdr:rowOff>
    </xdr:from>
    <xdr:to>
      <xdr:col>22</xdr:col>
      <xdr:colOff>104775</xdr:colOff>
      <xdr:row>168</xdr:row>
      <xdr:rowOff>76200</xdr:rowOff>
    </xdr:to>
    <xdr:pic>
      <xdr:nvPicPr>
        <xdr:cNvPr id="16" name="Picture 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3850" y="22031325"/>
          <a:ext cx="29241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95250</xdr:colOff>
      <xdr:row>154</xdr:row>
      <xdr:rowOff>104775</xdr:rowOff>
    </xdr:from>
    <xdr:to>
      <xdr:col>49</xdr:col>
      <xdr:colOff>104775</xdr:colOff>
      <xdr:row>169</xdr:row>
      <xdr:rowOff>0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38625" y="22107525"/>
          <a:ext cx="2867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526</xdr:row>
      <xdr:rowOff>114300</xdr:rowOff>
    </xdr:from>
    <xdr:to>
      <xdr:col>2</xdr:col>
      <xdr:colOff>66675</xdr:colOff>
      <xdr:row>526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1123950" y="904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421</xdr:row>
      <xdr:rowOff>114300</xdr:rowOff>
    </xdr:from>
    <xdr:to>
      <xdr:col>2</xdr:col>
      <xdr:colOff>66675</xdr:colOff>
      <xdr:row>421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1123950" y="7232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naru_yoshida_88@leto.eonet.ne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15"/>
  </sheetPr>
  <dimension ref="A1:EE152"/>
  <sheetViews>
    <sheetView zoomScaleSheetLayoutView="100" zoomScalePageLayoutView="0" workbookViewId="0" topLeftCell="A46">
      <selection activeCell="BN49" sqref="BN49"/>
    </sheetView>
  </sheetViews>
  <sheetFormatPr defaultColWidth="1.25" defaultRowHeight="7.5" customHeight="1"/>
  <cols>
    <col min="1" max="1" width="0.37109375" style="4" customWidth="1"/>
    <col min="2" max="4" width="1.25" style="4" hidden="1" customWidth="1"/>
    <col min="5" max="5" width="3.625" style="4" hidden="1" customWidth="1"/>
    <col min="6" max="8" width="1.25" style="4" customWidth="1"/>
    <col min="9" max="9" width="0.74609375" style="4" customWidth="1"/>
    <col min="10" max="10" width="5.00390625" style="4" customWidth="1"/>
    <col min="11" max="15" width="1.25" style="4" customWidth="1"/>
    <col min="16" max="16" width="1.00390625" style="4" customWidth="1"/>
    <col min="17" max="23" width="1.25" style="4" customWidth="1"/>
    <col min="24" max="24" width="1.37890625" style="4" customWidth="1"/>
    <col min="25" max="25" width="0.2421875" style="4" customWidth="1"/>
    <col min="26" max="26" width="1.4921875" style="4" customWidth="1"/>
    <col min="27" max="32" width="1.25" style="4" customWidth="1"/>
    <col min="33" max="33" width="0.875" style="4" customWidth="1"/>
    <col min="34" max="34" width="1.25" style="4" customWidth="1"/>
    <col min="35" max="35" width="4.125" style="4" customWidth="1"/>
    <col min="36" max="42" width="1.25" style="4" customWidth="1"/>
    <col min="43" max="43" width="0.6171875" style="4" customWidth="1"/>
    <col min="44" max="44" width="0.37109375" style="4" hidden="1" customWidth="1"/>
    <col min="45" max="46" width="1.25" style="4" hidden="1" customWidth="1"/>
    <col min="47" max="47" width="3.375" style="4" hidden="1" customWidth="1"/>
    <col min="48" max="51" width="1.25" style="4" customWidth="1"/>
    <col min="52" max="52" width="5.125" style="4" customWidth="1"/>
    <col min="53" max="53" width="2.50390625" style="4" customWidth="1"/>
    <col min="54" max="59" width="1.25" style="4" customWidth="1"/>
    <col min="60" max="60" width="0.875" style="4" customWidth="1"/>
    <col min="61" max="66" width="1.25" style="4" customWidth="1"/>
    <col min="67" max="67" width="0.5" style="4" customWidth="1"/>
    <col min="68" max="74" width="1.25" style="4" customWidth="1"/>
    <col min="75" max="75" width="0.37109375" style="4" customWidth="1"/>
    <col min="76" max="76" width="1.25" style="4" customWidth="1"/>
    <col min="77" max="77" width="3.375" style="4" customWidth="1"/>
    <col min="78" max="16384" width="1.25" style="4" customWidth="1"/>
  </cols>
  <sheetData>
    <row r="1" spans="4:76" ht="9" customHeight="1">
      <c r="D1" s="376" t="s">
        <v>593</v>
      </c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  <c r="BJ1" s="376"/>
      <c r="BK1" s="376"/>
      <c r="BL1" s="376"/>
      <c r="BM1" s="376"/>
      <c r="BN1" s="376"/>
      <c r="BO1" s="376"/>
      <c r="BP1" s="376"/>
      <c r="BQ1" s="376"/>
      <c r="BR1" s="376"/>
      <c r="BS1" s="376"/>
      <c r="BT1" s="376"/>
      <c r="BU1" s="54"/>
      <c r="BV1" s="54"/>
      <c r="BW1" s="54"/>
      <c r="BX1" s="54"/>
    </row>
    <row r="2" spans="4:76" ht="12" customHeight="1"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F2" s="376"/>
      <c r="BG2" s="376"/>
      <c r="BH2" s="376"/>
      <c r="BI2" s="376"/>
      <c r="BJ2" s="376"/>
      <c r="BK2" s="376"/>
      <c r="BL2" s="376"/>
      <c r="BM2" s="376"/>
      <c r="BN2" s="376"/>
      <c r="BO2" s="376"/>
      <c r="BP2" s="376"/>
      <c r="BQ2" s="376"/>
      <c r="BR2" s="376"/>
      <c r="BS2" s="376"/>
      <c r="BT2" s="376"/>
      <c r="BU2" s="54"/>
      <c r="BV2" s="54"/>
      <c r="BW2" s="54"/>
      <c r="BX2" s="54"/>
    </row>
    <row r="3" spans="4:83" ht="9" customHeight="1">
      <c r="D3" s="563" t="s">
        <v>1460</v>
      </c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  <c r="AQ3" s="563"/>
      <c r="AR3" s="563"/>
      <c r="AS3" s="563"/>
      <c r="AT3" s="563"/>
      <c r="AU3" s="563"/>
      <c r="AV3" s="563"/>
      <c r="AW3" s="563"/>
      <c r="AX3" s="563"/>
      <c r="AY3" s="563"/>
      <c r="AZ3" s="563"/>
      <c r="BA3" s="563"/>
      <c r="BB3" s="563"/>
      <c r="BC3" s="563"/>
      <c r="BD3" s="563"/>
      <c r="BE3" s="563"/>
      <c r="BF3" s="563"/>
      <c r="BG3" s="563"/>
      <c r="BH3" s="563"/>
      <c r="BI3" s="563"/>
      <c r="BJ3" s="563"/>
      <c r="BK3" s="563"/>
      <c r="BL3" s="563"/>
      <c r="BM3" s="563"/>
      <c r="BN3" s="563"/>
      <c r="BO3" s="563"/>
      <c r="BP3" s="563"/>
      <c r="BQ3" s="563"/>
      <c r="BR3" s="563"/>
      <c r="BS3" s="563"/>
      <c r="BT3" s="563"/>
      <c r="BU3" s="563"/>
      <c r="BV3" s="563"/>
      <c r="BW3" s="563"/>
      <c r="BX3" s="563"/>
      <c r="BY3" s="563"/>
      <c r="BZ3" s="563"/>
      <c r="CA3" s="563"/>
      <c r="CB3" s="563"/>
      <c r="CC3" s="563"/>
      <c r="CD3" s="563"/>
      <c r="CE3" s="563"/>
    </row>
    <row r="4" spans="4:83" ht="12.75" customHeight="1"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563"/>
      <c r="Z4" s="563"/>
      <c r="AA4" s="563"/>
      <c r="AB4" s="563"/>
      <c r="AC4" s="563"/>
      <c r="AD4" s="563"/>
      <c r="AE4" s="563"/>
      <c r="AF4" s="563"/>
      <c r="AG4" s="563"/>
      <c r="AH4" s="563"/>
      <c r="AI4" s="563"/>
      <c r="AJ4" s="563"/>
      <c r="AK4" s="563"/>
      <c r="AL4" s="563"/>
      <c r="AM4" s="563"/>
      <c r="AN4" s="563"/>
      <c r="AO4" s="563"/>
      <c r="AP4" s="563"/>
      <c r="AQ4" s="563"/>
      <c r="AR4" s="563"/>
      <c r="AS4" s="563"/>
      <c r="AT4" s="563"/>
      <c r="AU4" s="563"/>
      <c r="AV4" s="563"/>
      <c r="AW4" s="563"/>
      <c r="AX4" s="563"/>
      <c r="AY4" s="563"/>
      <c r="AZ4" s="563"/>
      <c r="BA4" s="563"/>
      <c r="BB4" s="563"/>
      <c r="BC4" s="563"/>
      <c r="BD4" s="563"/>
      <c r="BE4" s="563"/>
      <c r="BF4" s="563"/>
      <c r="BG4" s="563"/>
      <c r="BH4" s="563"/>
      <c r="BI4" s="563"/>
      <c r="BJ4" s="563"/>
      <c r="BK4" s="563"/>
      <c r="BL4" s="563"/>
      <c r="BM4" s="563"/>
      <c r="BN4" s="563"/>
      <c r="BO4" s="563"/>
      <c r="BP4" s="563"/>
      <c r="BQ4" s="563"/>
      <c r="BR4" s="563"/>
      <c r="BS4" s="563"/>
      <c r="BT4" s="563"/>
      <c r="BU4" s="563"/>
      <c r="BV4" s="563"/>
      <c r="BW4" s="563"/>
      <c r="BX4" s="563"/>
      <c r="BY4" s="563"/>
      <c r="BZ4" s="563"/>
      <c r="CA4" s="563"/>
      <c r="CB4" s="563"/>
      <c r="CC4" s="563"/>
      <c r="CD4" s="563"/>
      <c r="CE4" s="563"/>
    </row>
    <row r="5" spans="3:84" ht="9" customHeight="1">
      <c r="C5" s="452" t="s">
        <v>738</v>
      </c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S5" s="452" t="s">
        <v>741</v>
      </c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452"/>
      <c r="BH5" s="452"/>
      <c r="BI5" s="452"/>
      <c r="BJ5" s="452"/>
      <c r="BK5" s="452"/>
      <c r="BL5" s="452"/>
      <c r="BM5" s="452"/>
      <c r="BN5" s="452"/>
      <c r="BO5" s="452"/>
      <c r="BP5" s="452"/>
      <c r="BQ5" s="452"/>
      <c r="BR5" s="452"/>
      <c r="BS5" s="452"/>
      <c r="BT5" s="452"/>
      <c r="BU5" s="452"/>
      <c r="BV5" s="452"/>
      <c r="BW5" s="452"/>
      <c r="BX5" s="452"/>
      <c r="BY5" s="452"/>
      <c r="BZ5" s="452"/>
      <c r="CA5" s="452"/>
      <c r="CB5" s="452"/>
      <c r="CC5" s="452"/>
      <c r="CD5" s="452"/>
      <c r="CE5" s="452"/>
      <c r="CF5" s="452"/>
    </row>
    <row r="6" spans="3:84" ht="9" customHeight="1" thickBot="1"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453"/>
      <c r="AO6" s="453"/>
      <c r="AP6" s="453"/>
      <c r="AR6" s="7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  <c r="BK6" s="453"/>
      <c r="BL6" s="453"/>
      <c r="BM6" s="453"/>
      <c r="BN6" s="453"/>
      <c r="BO6" s="453"/>
      <c r="BP6" s="453"/>
      <c r="BQ6" s="453"/>
      <c r="BR6" s="453"/>
      <c r="BS6" s="453"/>
      <c r="BT6" s="453"/>
      <c r="BU6" s="453"/>
      <c r="BV6" s="453"/>
      <c r="BW6" s="453"/>
      <c r="BX6" s="453"/>
      <c r="BY6" s="453"/>
      <c r="BZ6" s="453"/>
      <c r="CA6" s="453"/>
      <c r="CB6" s="453"/>
      <c r="CC6" s="453"/>
      <c r="CD6" s="453"/>
      <c r="CE6" s="453"/>
      <c r="CF6" s="453"/>
    </row>
    <row r="7" spans="1:84" ht="12" customHeight="1">
      <c r="A7" s="16"/>
      <c r="B7" s="16"/>
      <c r="C7" s="413" t="s">
        <v>1454</v>
      </c>
      <c r="D7" s="401"/>
      <c r="E7" s="401"/>
      <c r="F7" s="401"/>
      <c r="G7" s="401"/>
      <c r="H7" s="401"/>
      <c r="I7" s="401"/>
      <c r="J7" s="379"/>
      <c r="K7" s="375" t="str">
        <f>F11</f>
        <v>山口直彦</v>
      </c>
      <c r="L7" s="401"/>
      <c r="M7" s="401"/>
      <c r="N7" s="401"/>
      <c r="O7" s="401"/>
      <c r="P7" s="401"/>
      <c r="Q7" s="401"/>
      <c r="R7" s="379"/>
      <c r="S7" s="375" t="str">
        <f>F15</f>
        <v>浦崎康平</v>
      </c>
      <c r="T7" s="401"/>
      <c r="U7" s="401"/>
      <c r="V7" s="401"/>
      <c r="W7" s="401"/>
      <c r="X7" s="401"/>
      <c r="Y7" s="401"/>
      <c r="Z7" s="401"/>
      <c r="AA7" s="375" t="str">
        <f>F19</f>
        <v>野村良平</v>
      </c>
      <c r="AB7" s="401"/>
      <c r="AC7" s="401"/>
      <c r="AD7" s="401"/>
      <c r="AE7" s="401"/>
      <c r="AF7" s="401"/>
      <c r="AG7" s="401"/>
      <c r="AH7" s="357"/>
      <c r="AI7" s="437">
        <f>IF(AI13&lt;&gt;"","取得","")</f>
      </c>
      <c r="AK7" s="401" t="s">
        <v>1455</v>
      </c>
      <c r="AL7" s="401"/>
      <c r="AM7" s="401"/>
      <c r="AN7" s="401"/>
      <c r="AO7" s="401"/>
      <c r="AP7" s="433"/>
      <c r="AQ7" s="84"/>
      <c r="AR7" s="16"/>
      <c r="AS7" s="543" t="s">
        <v>1470</v>
      </c>
      <c r="AT7" s="450"/>
      <c r="AU7" s="450"/>
      <c r="AV7" s="450"/>
      <c r="AW7" s="450"/>
      <c r="AX7" s="450"/>
      <c r="AY7" s="450"/>
      <c r="AZ7" s="457"/>
      <c r="BA7" s="456" t="str">
        <f>AV11</f>
        <v>竹田圭佑</v>
      </c>
      <c r="BB7" s="450"/>
      <c r="BC7" s="450"/>
      <c r="BD7" s="450"/>
      <c r="BE7" s="450"/>
      <c r="BF7" s="450"/>
      <c r="BG7" s="450"/>
      <c r="BH7" s="457"/>
      <c r="BI7" s="456" t="str">
        <f>AV15</f>
        <v>竹村　治</v>
      </c>
      <c r="BJ7" s="450"/>
      <c r="BK7" s="450"/>
      <c r="BL7" s="450"/>
      <c r="BM7" s="450"/>
      <c r="BN7" s="450"/>
      <c r="BO7" s="450"/>
      <c r="BP7" s="457"/>
      <c r="BQ7" s="456" t="str">
        <f>AV19</f>
        <v>八木篤司</v>
      </c>
      <c r="BR7" s="450"/>
      <c r="BS7" s="450"/>
      <c r="BT7" s="450"/>
      <c r="BU7" s="450"/>
      <c r="BV7" s="450"/>
      <c r="BW7" s="450"/>
      <c r="BX7" s="530"/>
      <c r="BY7" s="531">
        <f>IF(BY13&lt;&gt;"","取得","")</f>
      </c>
      <c r="BZ7" s="51"/>
      <c r="CA7" s="450" t="s">
        <v>1455</v>
      </c>
      <c r="CB7" s="450"/>
      <c r="CC7" s="450"/>
      <c r="CD7" s="450"/>
      <c r="CE7" s="450"/>
      <c r="CF7" s="451"/>
    </row>
    <row r="8" spans="1:84" ht="12" customHeight="1">
      <c r="A8" s="16"/>
      <c r="C8" s="413"/>
      <c r="D8" s="401"/>
      <c r="E8" s="401"/>
      <c r="F8" s="401"/>
      <c r="G8" s="401"/>
      <c r="H8" s="401"/>
      <c r="I8" s="401"/>
      <c r="J8" s="379"/>
      <c r="K8" s="375"/>
      <c r="L8" s="401"/>
      <c r="M8" s="401"/>
      <c r="N8" s="401"/>
      <c r="O8" s="401"/>
      <c r="P8" s="401"/>
      <c r="Q8" s="401"/>
      <c r="R8" s="379"/>
      <c r="S8" s="375"/>
      <c r="T8" s="401"/>
      <c r="U8" s="401"/>
      <c r="V8" s="401"/>
      <c r="W8" s="401"/>
      <c r="X8" s="401"/>
      <c r="Y8" s="401"/>
      <c r="Z8" s="401"/>
      <c r="AA8" s="375"/>
      <c r="AB8" s="401"/>
      <c r="AC8" s="401"/>
      <c r="AD8" s="401"/>
      <c r="AE8" s="401"/>
      <c r="AF8" s="401"/>
      <c r="AG8" s="401"/>
      <c r="AH8" s="357"/>
      <c r="AI8" s="437"/>
      <c r="AK8" s="401"/>
      <c r="AL8" s="401"/>
      <c r="AM8" s="401"/>
      <c r="AN8" s="401"/>
      <c r="AO8" s="401"/>
      <c r="AP8" s="433"/>
      <c r="AQ8" s="84"/>
      <c r="AS8" s="413"/>
      <c r="AT8" s="401"/>
      <c r="AU8" s="401"/>
      <c r="AV8" s="401"/>
      <c r="AW8" s="401"/>
      <c r="AX8" s="401"/>
      <c r="AY8" s="401"/>
      <c r="AZ8" s="379"/>
      <c r="BA8" s="375"/>
      <c r="BB8" s="401"/>
      <c r="BC8" s="401"/>
      <c r="BD8" s="401"/>
      <c r="BE8" s="401"/>
      <c r="BF8" s="401"/>
      <c r="BG8" s="401"/>
      <c r="BH8" s="379"/>
      <c r="BI8" s="375"/>
      <c r="BJ8" s="401"/>
      <c r="BK8" s="401"/>
      <c r="BL8" s="401"/>
      <c r="BM8" s="401"/>
      <c r="BN8" s="401"/>
      <c r="BO8" s="401"/>
      <c r="BP8" s="379"/>
      <c r="BQ8" s="375"/>
      <c r="BR8" s="401"/>
      <c r="BS8" s="401"/>
      <c r="BT8" s="401"/>
      <c r="BU8" s="401"/>
      <c r="BV8" s="401"/>
      <c r="BW8" s="401"/>
      <c r="BX8" s="357"/>
      <c r="BY8" s="437"/>
      <c r="CA8" s="401"/>
      <c r="CB8" s="401"/>
      <c r="CC8" s="401"/>
      <c r="CD8" s="401"/>
      <c r="CE8" s="401"/>
      <c r="CF8" s="433"/>
    </row>
    <row r="9" spans="1:84" ht="12" customHeight="1">
      <c r="A9" s="16"/>
      <c r="C9" s="413"/>
      <c r="D9" s="401"/>
      <c r="E9" s="401"/>
      <c r="F9" s="401"/>
      <c r="G9" s="401"/>
      <c r="H9" s="401"/>
      <c r="I9" s="401"/>
      <c r="J9" s="379"/>
      <c r="K9" s="375" t="str">
        <f>F13</f>
        <v>Ｋテニスカレッジ</v>
      </c>
      <c r="L9" s="401"/>
      <c r="M9" s="401"/>
      <c r="N9" s="401"/>
      <c r="O9" s="401"/>
      <c r="P9" s="401"/>
      <c r="Q9" s="401"/>
      <c r="R9" s="379"/>
      <c r="S9" s="375" t="str">
        <f>F17</f>
        <v>東近江グリフィンズ</v>
      </c>
      <c r="T9" s="401"/>
      <c r="U9" s="401"/>
      <c r="V9" s="401"/>
      <c r="W9" s="401"/>
      <c r="X9" s="401"/>
      <c r="Y9" s="401"/>
      <c r="Z9" s="401"/>
      <c r="AA9" s="375" t="str">
        <f>F21</f>
        <v>TDC</v>
      </c>
      <c r="AB9" s="401"/>
      <c r="AC9" s="401"/>
      <c r="AD9" s="401"/>
      <c r="AE9" s="401"/>
      <c r="AF9" s="401"/>
      <c r="AG9" s="401"/>
      <c r="AH9" s="379"/>
      <c r="AI9" s="437">
        <f>IF(AI13&lt;&gt;"","ゲーム率","")</f>
      </c>
      <c r="AJ9" s="401"/>
      <c r="AK9" s="401" t="s">
        <v>1456</v>
      </c>
      <c r="AL9" s="401"/>
      <c r="AM9" s="401"/>
      <c r="AN9" s="401"/>
      <c r="AO9" s="401"/>
      <c r="AP9" s="433"/>
      <c r="AQ9" s="84"/>
      <c r="AS9" s="413"/>
      <c r="AT9" s="401"/>
      <c r="AU9" s="401"/>
      <c r="AV9" s="401"/>
      <c r="AW9" s="401"/>
      <c r="AX9" s="401"/>
      <c r="AY9" s="401"/>
      <c r="AZ9" s="379"/>
      <c r="BA9" s="375" t="str">
        <f>AV13</f>
        <v>うさかめ</v>
      </c>
      <c r="BB9" s="401"/>
      <c r="BC9" s="401"/>
      <c r="BD9" s="401"/>
      <c r="BE9" s="401"/>
      <c r="BF9" s="401"/>
      <c r="BG9" s="401"/>
      <c r="BH9" s="379"/>
      <c r="BI9" s="375" t="str">
        <f>AV17</f>
        <v>Ｋテニスカレッジ</v>
      </c>
      <c r="BJ9" s="401"/>
      <c r="BK9" s="401"/>
      <c r="BL9" s="401"/>
      <c r="BM9" s="401"/>
      <c r="BN9" s="401"/>
      <c r="BO9" s="401"/>
      <c r="BP9" s="401"/>
      <c r="BQ9" s="375" t="str">
        <f>AV21</f>
        <v>ぼんズ</v>
      </c>
      <c r="BR9" s="401"/>
      <c r="BS9" s="401"/>
      <c r="BT9" s="401"/>
      <c r="BU9" s="401"/>
      <c r="BV9" s="401"/>
      <c r="BW9" s="401"/>
      <c r="BX9" s="379"/>
      <c r="BY9" s="437">
        <f>IF(BY13&lt;&gt;"","ゲーム率","")</f>
      </c>
      <c r="BZ9" s="401"/>
      <c r="CA9" s="401" t="s">
        <v>1456</v>
      </c>
      <c r="CB9" s="401"/>
      <c r="CC9" s="401"/>
      <c r="CD9" s="401"/>
      <c r="CE9" s="401"/>
      <c r="CF9" s="433"/>
    </row>
    <row r="10" spans="1:84" ht="12" customHeight="1">
      <c r="A10" s="16"/>
      <c r="C10" s="529"/>
      <c r="D10" s="359"/>
      <c r="E10" s="359"/>
      <c r="F10" s="359"/>
      <c r="G10" s="359"/>
      <c r="H10" s="359"/>
      <c r="I10" s="359"/>
      <c r="J10" s="289"/>
      <c r="K10" s="358"/>
      <c r="L10" s="359"/>
      <c r="M10" s="359"/>
      <c r="N10" s="359"/>
      <c r="O10" s="359"/>
      <c r="P10" s="359"/>
      <c r="Q10" s="359"/>
      <c r="R10" s="289"/>
      <c r="S10" s="358"/>
      <c r="T10" s="359"/>
      <c r="U10" s="359"/>
      <c r="V10" s="359"/>
      <c r="W10" s="359"/>
      <c r="X10" s="359"/>
      <c r="Y10" s="359"/>
      <c r="Z10" s="359"/>
      <c r="AA10" s="358"/>
      <c r="AB10" s="359"/>
      <c r="AC10" s="359"/>
      <c r="AD10" s="359"/>
      <c r="AE10" s="359"/>
      <c r="AF10" s="359"/>
      <c r="AG10" s="359"/>
      <c r="AH10" s="289"/>
      <c r="AI10" s="438"/>
      <c r="AJ10" s="359"/>
      <c r="AK10" s="359"/>
      <c r="AL10" s="359"/>
      <c r="AM10" s="359"/>
      <c r="AN10" s="359"/>
      <c r="AO10" s="359"/>
      <c r="AP10" s="434"/>
      <c r="AQ10" s="84"/>
      <c r="AS10" s="529"/>
      <c r="AT10" s="359"/>
      <c r="AU10" s="359"/>
      <c r="AV10" s="359"/>
      <c r="AW10" s="359"/>
      <c r="AX10" s="359"/>
      <c r="AY10" s="359"/>
      <c r="AZ10" s="289"/>
      <c r="BA10" s="358"/>
      <c r="BB10" s="359"/>
      <c r="BC10" s="359"/>
      <c r="BD10" s="359"/>
      <c r="BE10" s="359"/>
      <c r="BF10" s="359"/>
      <c r="BG10" s="359"/>
      <c r="BH10" s="289"/>
      <c r="BI10" s="358"/>
      <c r="BJ10" s="359"/>
      <c r="BK10" s="359"/>
      <c r="BL10" s="359"/>
      <c r="BM10" s="359"/>
      <c r="BN10" s="359"/>
      <c r="BO10" s="359"/>
      <c r="BP10" s="359"/>
      <c r="BQ10" s="358"/>
      <c r="BR10" s="359"/>
      <c r="BS10" s="359"/>
      <c r="BT10" s="359"/>
      <c r="BU10" s="359"/>
      <c r="BV10" s="359"/>
      <c r="BW10" s="359"/>
      <c r="BX10" s="289"/>
      <c r="BY10" s="438"/>
      <c r="BZ10" s="359"/>
      <c r="CA10" s="359"/>
      <c r="CB10" s="359"/>
      <c r="CC10" s="359"/>
      <c r="CD10" s="359"/>
      <c r="CE10" s="359"/>
      <c r="CF10" s="434"/>
    </row>
    <row r="11" spans="1:84" s="3" customFormat="1" ht="12" customHeight="1">
      <c r="A11" s="80"/>
      <c r="B11" s="449">
        <f>AM13</f>
        <v>1</v>
      </c>
      <c r="C11" s="414" t="s">
        <v>671</v>
      </c>
      <c r="D11" s="349"/>
      <c r="E11" s="349"/>
      <c r="F11" s="454" t="str">
        <f>IF(C11="ここに","",VLOOKUP(C11,'登録ナンバー'!$F$1:$I$600,2,0))</f>
        <v>山口直彦</v>
      </c>
      <c r="G11" s="454"/>
      <c r="H11" s="454"/>
      <c r="I11" s="454"/>
      <c r="J11" s="454"/>
      <c r="K11" s="518">
        <f>IF(S11="","丸付き数字は試合順番","")</f>
      </c>
      <c r="L11" s="519"/>
      <c r="M11" s="519"/>
      <c r="N11" s="519"/>
      <c r="O11" s="519"/>
      <c r="P11" s="519"/>
      <c r="Q11" s="519"/>
      <c r="R11" s="520"/>
      <c r="S11" s="527" t="s">
        <v>131</v>
      </c>
      <c r="T11" s="479"/>
      <c r="U11" s="479"/>
      <c r="V11" s="479" t="s">
        <v>1458</v>
      </c>
      <c r="W11" s="479">
        <v>0</v>
      </c>
      <c r="X11" s="479"/>
      <c r="Y11" s="479"/>
      <c r="Z11" s="480"/>
      <c r="AA11" s="527" t="s">
        <v>131</v>
      </c>
      <c r="AB11" s="479"/>
      <c r="AC11" s="479"/>
      <c r="AD11" s="479" t="s">
        <v>1458</v>
      </c>
      <c r="AE11" s="479">
        <v>1</v>
      </c>
      <c r="AF11" s="479"/>
      <c r="AG11" s="479"/>
      <c r="AH11" s="480"/>
      <c r="AI11" s="487">
        <f>IF(COUNTIF(AJ11:AL21,1)=2,"直接対決","")</f>
      </c>
      <c r="AJ11" s="417">
        <f>COUNTIF(K11:AH12,"⑥")+COUNTIF(K11:AH12,"⑦")</f>
        <v>2</v>
      </c>
      <c r="AK11" s="417"/>
      <c r="AL11" s="417"/>
      <c r="AM11" s="421">
        <f>IF(S11="","",2-AJ11)</f>
        <v>0</v>
      </c>
      <c r="AN11" s="421"/>
      <c r="AO11" s="421"/>
      <c r="AP11" s="422"/>
      <c r="AQ11" s="247"/>
      <c r="AR11" s="449">
        <f>CC13</f>
        <v>1</v>
      </c>
      <c r="AS11" s="414" t="s">
        <v>672</v>
      </c>
      <c r="AT11" s="349"/>
      <c r="AU11" s="349"/>
      <c r="AV11" s="454" t="str">
        <f>IF(AS11="ここに","",VLOOKUP(AS11,'登録ナンバー'!$F$1:$I$600,2,0))</f>
        <v>竹田圭佑</v>
      </c>
      <c r="AW11" s="454"/>
      <c r="AX11" s="454"/>
      <c r="AY11" s="454"/>
      <c r="AZ11" s="454"/>
      <c r="BA11" s="518">
        <f>IF(BI11="","丸付き数字は試合順番","")</f>
      </c>
      <c r="BB11" s="519"/>
      <c r="BC11" s="519"/>
      <c r="BD11" s="519"/>
      <c r="BE11" s="519"/>
      <c r="BF11" s="519"/>
      <c r="BG11" s="519"/>
      <c r="BH11" s="520"/>
      <c r="BI11" s="527" t="s">
        <v>133</v>
      </c>
      <c r="BJ11" s="479"/>
      <c r="BK11" s="479"/>
      <c r="BL11" s="479" t="s">
        <v>1458</v>
      </c>
      <c r="BM11" s="479">
        <v>2</v>
      </c>
      <c r="BN11" s="479"/>
      <c r="BO11" s="479"/>
      <c r="BP11" s="480"/>
      <c r="BQ11" s="527" t="s">
        <v>133</v>
      </c>
      <c r="BR11" s="479"/>
      <c r="BS11" s="479"/>
      <c r="BT11" s="479" t="s">
        <v>1458</v>
      </c>
      <c r="BU11" s="479">
        <v>3</v>
      </c>
      <c r="BV11" s="479"/>
      <c r="BW11" s="479"/>
      <c r="BX11" s="480"/>
      <c r="BY11" s="487">
        <f>IF(COUNTIF(BZ11:CB25,1)=2,"直接対決","")</f>
      </c>
      <c r="BZ11" s="417">
        <f>COUNTIF(BA11:BX12,"⑥")+COUNTIF(BA11:BX12,"⑦")</f>
        <v>2</v>
      </c>
      <c r="CA11" s="417"/>
      <c r="CB11" s="417"/>
      <c r="CC11" s="421">
        <f>IF(BI11="","",3-BZ11)</f>
        <v>1</v>
      </c>
      <c r="CD11" s="421"/>
      <c r="CE11" s="421"/>
      <c r="CF11" s="422"/>
    </row>
    <row r="12" spans="1:84" s="3" customFormat="1" ht="12" customHeight="1">
      <c r="A12" s="80"/>
      <c r="B12" s="449"/>
      <c r="C12" s="413"/>
      <c r="D12" s="401"/>
      <c r="E12" s="401"/>
      <c r="F12" s="455"/>
      <c r="G12" s="455"/>
      <c r="H12" s="455"/>
      <c r="I12" s="455"/>
      <c r="J12" s="455"/>
      <c r="K12" s="521"/>
      <c r="L12" s="522"/>
      <c r="M12" s="522"/>
      <c r="N12" s="522"/>
      <c r="O12" s="522"/>
      <c r="P12" s="522"/>
      <c r="Q12" s="522"/>
      <c r="R12" s="523"/>
      <c r="S12" s="528"/>
      <c r="T12" s="481"/>
      <c r="U12" s="481"/>
      <c r="V12" s="481"/>
      <c r="W12" s="481"/>
      <c r="X12" s="481"/>
      <c r="Y12" s="481"/>
      <c r="Z12" s="482"/>
      <c r="AA12" s="528"/>
      <c r="AB12" s="481"/>
      <c r="AC12" s="481"/>
      <c r="AD12" s="481"/>
      <c r="AE12" s="481"/>
      <c r="AF12" s="481"/>
      <c r="AG12" s="481"/>
      <c r="AH12" s="482"/>
      <c r="AI12" s="488"/>
      <c r="AJ12" s="418"/>
      <c r="AK12" s="418"/>
      <c r="AL12" s="418"/>
      <c r="AM12" s="423"/>
      <c r="AN12" s="423"/>
      <c r="AO12" s="423"/>
      <c r="AP12" s="424"/>
      <c r="AQ12" s="247"/>
      <c r="AR12" s="449"/>
      <c r="AS12" s="413"/>
      <c r="AT12" s="401"/>
      <c r="AU12" s="401"/>
      <c r="AV12" s="455"/>
      <c r="AW12" s="455"/>
      <c r="AX12" s="455"/>
      <c r="AY12" s="455"/>
      <c r="AZ12" s="455"/>
      <c r="BA12" s="521"/>
      <c r="BB12" s="522"/>
      <c r="BC12" s="522"/>
      <c r="BD12" s="522"/>
      <c r="BE12" s="522"/>
      <c r="BF12" s="522"/>
      <c r="BG12" s="522"/>
      <c r="BH12" s="523"/>
      <c r="BI12" s="528"/>
      <c r="BJ12" s="481"/>
      <c r="BK12" s="481"/>
      <c r="BL12" s="481"/>
      <c r="BM12" s="481"/>
      <c r="BN12" s="481"/>
      <c r="BO12" s="481"/>
      <c r="BP12" s="482"/>
      <c r="BQ12" s="528"/>
      <c r="BR12" s="481"/>
      <c r="BS12" s="481"/>
      <c r="BT12" s="481"/>
      <c r="BU12" s="481"/>
      <c r="BV12" s="481"/>
      <c r="BW12" s="481"/>
      <c r="BX12" s="482"/>
      <c r="BY12" s="488"/>
      <c r="BZ12" s="418"/>
      <c r="CA12" s="418"/>
      <c r="CB12" s="418"/>
      <c r="CC12" s="423"/>
      <c r="CD12" s="423"/>
      <c r="CE12" s="423"/>
      <c r="CF12" s="424"/>
    </row>
    <row r="13" spans="1:84" ht="18.75" customHeight="1">
      <c r="A13" s="16"/>
      <c r="C13" s="413" t="s">
        <v>1459</v>
      </c>
      <c r="D13" s="401"/>
      <c r="E13" s="401"/>
      <c r="F13" s="455" t="str">
        <f>IF(C11="ここに","",VLOOKUP(C11,'登録ナンバー'!$F$4:$I$484,3,0))</f>
        <v>Ｋテニスカレッジ</v>
      </c>
      <c r="G13" s="455"/>
      <c r="H13" s="455"/>
      <c r="I13" s="455"/>
      <c r="J13" s="455"/>
      <c r="K13" s="521"/>
      <c r="L13" s="522"/>
      <c r="M13" s="522"/>
      <c r="N13" s="522"/>
      <c r="O13" s="522"/>
      <c r="P13" s="522"/>
      <c r="Q13" s="522"/>
      <c r="R13" s="523"/>
      <c r="S13" s="528"/>
      <c r="T13" s="481"/>
      <c r="U13" s="481"/>
      <c r="V13" s="481"/>
      <c r="W13" s="481"/>
      <c r="X13" s="481"/>
      <c r="Y13" s="481"/>
      <c r="Z13" s="482"/>
      <c r="AA13" s="528"/>
      <c r="AB13" s="481"/>
      <c r="AC13" s="481"/>
      <c r="AD13" s="481"/>
      <c r="AE13" s="481"/>
      <c r="AF13" s="481"/>
      <c r="AG13" s="481"/>
      <c r="AH13" s="482"/>
      <c r="AI13" s="443">
        <f>IF(OR(COUNTIF(AJ11:AL21,2)=3,COUNTIF(AJ11:AL21,1)=3),(S14+AA14)/(S14+AA14+W11+AE11),"")</f>
      </c>
      <c r="AJ13" s="419"/>
      <c r="AK13" s="419"/>
      <c r="AL13" s="419"/>
      <c r="AM13" s="425">
        <f>IF(AI13&lt;&gt;"",RANK(AI13,AI13:AI21),RANK(AJ11,AJ11:AL21))</f>
        <v>1</v>
      </c>
      <c r="AN13" s="425"/>
      <c r="AO13" s="425"/>
      <c r="AP13" s="426"/>
      <c r="AQ13" s="248"/>
      <c r="AS13" s="413" t="s">
        <v>1459</v>
      </c>
      <c r="AT13" s="401"/>
      <c r="AU13" s="401"/>
      <c r="AV13" s="455" t="s">
        <v>134</v>
      </c>
      <c r="AW13" s="455"/>
      <c r="AX13" s="455"/>
      <c r="AY13" s="455"/>
      <c r="AZ13" s="455"/>
      <c r="BA13" s="521"/>
      <c r="BB13" s="522"/>
      <c r="BC13" s="522"/>
      <c r="BD13" s="522"/>
      <c r="BE13" s="522"/>
      <c r="BF13" s="522"/>
      <c r="BG13" s="522"/>
      <c r="BH13" s="523"/>
      <c r="BI13" s="528"/>
      <c r="BJ13" s="481"/>
      <c r="BK13" s="481"/>
      <c r="BL13" s="481"/>
      <c r="BM13" s="481"/>
      <c r="BN13" s="481"/>
      <c r="BO13" s="481"/>
      <c r="BP13" s="482"/>
      <c r="BQ13" s="528"/>
      <c r="BR13" s="481"/>
      <c r="BS13" s="481"/>
      <c r="BT13" s="481"/>
      <c r="BU13" s="481"/>
      <c r="BV13" s="481"/>
      <c r="BW13" s="481"/>
      <c r="BX13" s="482"/>
      <c r="BY13" s="443">
        <f>IF(OR(COUNTIF(BZ11:CB25,2)=3,COUNTIF(BZ11:CB25,1)=3),(BI14+BQ14+#REF!)/(BI14+BQ14+BM11+BU11+#REF!+#REF!),"")</f>
      </c>
      <c r="BZ13" s="419"/>
      <c r="CA13" s="419"/>
      <c r="CB13" s="419"/>
      <c r="CC13" s="425">
        <f>IF(BY13&lt;&gt;"",RANK(BY13,BY13:BY27),RANK(BZ11,BZ11:CB25))</f>
        <v>1</v>
      </c>
      <c r="CD13" s="425"/>
      <c r="CE13" s="425"/>
      <c r="CF13" s="426"/>
    </row>
    <row r="14" spans="1:84" ht="6" customHeight="1" hidden="1">
      <c r="A14" s="16"/>
      <c r="C14" s="413"/>
      <c r="D14" s="401"/>
      <c r="E14" s="401"/>
      <c r="F14" s="274"/>
      <c r="G14" s="274"/>
      <c r="H14" s="274"/>
      <c r="I14" s="274"/>
      <c r="J14" s="274"/>
      <c r="K14" s="524"/>
      <c r="L14" s="525"/>
      <c r="M14" s="525"/>
      <c r="N14" s="525"/>
      <c r="O14" s="525"/>
      <c r="P14" s="525"/>
      <c r="Q14" s="525"/>
      <c r="R14" s="526"/>
      <c r="S14" s="287" t="str">
        <f>IF(S11="⑦","7",IF(S11="⑥","6",S11))</f>
        <v>6</v>
      </c>
      <c r="T14" s="288"/>
      <c r="U14" s="288"/>
      <c r="V14" s="288"/>
      <c r="W14" s="288"/>
      <c r="X14" s="288"/>
      <c r="Y14" s="288"/>
      <c r="Z14" s="288"/>
      <c r="AA14" s="287" t="str">
        <f>IF(AA11="⑦","7",IF(AA11="⑥","6",AA11))</f>
        <v>6</v>
      </c>
      <c r="AB14" s="288"/>
      <c r="AC14" s="288"/>
      <c r="AD14" s="288"/>
      <c r="AE14" s="288"/>
      <c r="AF14" s="288"/>
      <c r="AG14" s="288"/>
      <c r="AH14" s="290"/>
      <c r="AI14" s="444"/>
      <c r="AJ14" s="420"/>
      <c r="AK14" s="420"/>
      <c r="AL14" s="420"/>
      <c r="AM14" s="427"/>
      <c r="AN14" s="427"/>
      <c r="AO14" s="427"/>
      <c r="AP14" s="428"/>
      <c r="AQ14" s="248"/>
      <c r="AS14" s="413"/>
      <c r="AT14" s="401"/>
      <c r="AU14" s="401"/>
      <c r="AV14" s="274"/>
      <c r="AW14" s="274"/>
      <c r="AX14" s="274"/>
      <c r="AY14" s="274"/>
      <c r="AZ14" s="274"/>
      <c r="BA14" s="524"/>
      <c r="BB14" s="525"/>
      <c r="BC14" s="525"/>
      <c r="BD14" s="525"/>
      <c r="BE14" s="525"/>
      <c r="BF14" s="525"/>
      <c r="BG14" s="525"/>
      <c r="BH14" s="526"/>
      <c r="BI14" s="287" t="str">
        <f>IF(BI11="⑦","7",IF(BI11="⑥","6",BI11))</f>
        <v>6</v>
      </c>
      <c r="BJ14" s="288"/>
      <c r="BK14" s="288"/>
      <c r="BL14" s="288"/>
      <c r="BM14" s="288"/>
      <c r="BN14" s="288"/>
      <c r="BO14" s="288"/>
      <c r="BP14" s="288"/>
      <c r="BQ14" s="287" t="str">
        <f>IF(BQ11="⑦","7",IF(BQ11="⑥","6",BQ11))</f>
        <v>6</v>
      </c>
      <c r="BR14" s="288"/>
      <c r="BS14" s="288"/>
      <c r="BT14" s="288"/>
      <c r="BU14" s="288"/>
      <c r="BV14" s="288"/>
      <c r="BW14" s="288"/>
      <c r="BX14" s="290"/>
      <c r="BY14" s="444"/>
      <c r="BZ14" s="420"/>
      <c r="CA14" s="420"/>
      <c r="CB14" s="420"/>
      <c r="CC14" s="427"/>
      <c r="CD14" s="427"/>
      <c r="CE14" s="427"/>
      <c r="CF14" s="428"/>
    </row>
    <row r="15" spans="1:84" ht="12" customHeight="1">
      <c r="A15" s="16"/>
      <c r="B15" s="449">
        <f>AM17</f>
        <v>2</v>
      </c>
      <c r="C15" s="414" t="s">
        <v>680</v>
      </c>
      <c r="D15" s="349"/>
      <c r="E15" s="349"/>
      <c r="F15" s="498" t="str">
        <f>IF(C15="ここに","",VLOOKUP(C15,'登録ナンバー'!$F$1:$I$600,2,0))</f>
        <v>浦崎康平</v>
      </c>
      <c r="G15" s="498"/>
      <c r="H15" s="498"/>
      <c r="I15" s="498"/>
      <c r="J15" s="498"/>
      <c r="K15" s="501">
        <f>IF(S11="","",IF(AND(W11=6,S11&lt;&gt;"⑦"),"⑥",IF(W11=7,"⑦",W11)))</f>
        <v>0</v>
      </c>
      <c r="L15" s="498"/>
      <c r="M15" s="498"/>
      <c r="N15" s="498" t="s">
        <v>1458</v>
      </c>
      <c r="O15" s="498">
        <f>IF(S11="","",IF(S11="⑥",6,IF(S11="⑦",7,S11)))</f>
        <v>6</v>
      </c>
      <c r="P15" s="498"/>
      <c r="Q15" s="498"/>
      <c r="R15" s="514"/>
      <c r="S15" s="555"/>
      <c r="T15" s="556"/>
      <c r="U15" s="556"/>
      <c r="V15" s="556"/>
      <c r="W15" s="556"/>
      <c r="X15" s="556"/>
      <c r="Y15" s="556"/>
      <c r="Z15" s="556"/>
      <c r="AA15" s="494" t="s">
        <v>113</v>
      </c>
      <c r="AB15" s="492"/>
      <c r="AC15" s="492"/>
      <c r="AD15" s="492" t="s">
        <v>1458</v>
      </c>
      <c r="AE15" s="492">
        <v>2</v>
      </c>
      <c r="AF15" s="492"/>
      <c r="AG15" s="492"/>
      <c r="AH15" s="496"/>
      <c r="AI15" s="415">
        <f>IF(COUNTIF(AJ11:AL21,1)=2,"直接対決","")</f>
      </c>
      <c r="AJ15" s="458">
        <f>COUNTIF(K15:AH16,"⑥")+COUNTIF(K15:AH16,"⑦")</f>
        <v>1</v>
      </c>
      <c r="AK15" s="458"/>
      <c r="AL15" s="458"/>
      <c r="AM15" s="429">
        <f>IF(S11="","",2-AJ15)</f>
        <v>1</v>
      </c>
      <c r="AN15" s="429"/>
      <c r="AO15" s="429"/>
      <c r="AP15" s="430"/>
      <c r="AQ15" s="247"/>
      <c r="AR15" s="449">
        <f>CC17</f>
        <v>3</v>
      </c>
      <c r="AS15" s="414" t="s">
        <v>675</v>
      </c>
      <c r="AT15" s="349"/>
      <c r="AU15" s="349"/>
      <c r="AV15" s="349" t="str">
        <f>IF(AS15="ここに","",VLOOKUP(AS15,'登録ナンバー'!$F$1:$I$600,2,0))</f>
        <v>竹村　治</v>
      </c>
      <c r="AW15" s="349"/>
      <c r="AX15" s="349"/>
      <c r="AY15" s="349"/>
      <c r="AZ15" s="349"/>
      <c r="BA15" s="412">
        <f>IF(BI11="","",IF(AND(BM11=6,BI11&lt;&gt;"⑦"),"⑥",IF(BM11=7,"⑦",BM11)))</f>
        <v>2</v>
      </c>
      <c r="BB15" s="349"/>
      <c r="BC15" s="349"/>
      <c r="BD15" s="349" t="s">
        <v>1458</v>
      </c>
      <c r="BE15" s="349">
        <f>IF(BI11="","",IF(BI11="⑥",6,IF(BI11="⑦",7,BI11)))</f>
        <v>6</v>
      </c>
      <c r="BF15" s="349"/>
      <c r="BG15" s="349"/>
      <c r="BH15" s="350"/>
      <c r="BI15" s="534"/>
      <c r="BJ15" s="535"/>
      <c r="BK15" s="535"/>
      <c r="BL15" s="535"/>
      <c r="BM15" s="535"/>
      <c r="BN15" s="535"/>
      <c r="BO15" s="535"/>
      <c r="BP15" s="535"/>
      <c r="BQ15" s="532">
        <v>3</v>
      </c>
      <c r="BR15" s="377"/>
      <c r="BS15" s="377"/>
      <c r="BT15" s="377" t="s">
        <v>1458</v>
      </c>
      <c r="BU15" s="377">
        <v>6</v>
      </c>
      <c r="BV15" s="377"/>
      <c r="BW15" s="377"/>
      <c r="BX15" s="368"/>
      <c r="BY15" s="445">
        <f>IF(COUNTIF(BZ11:CB27,1)=2,"直接対決","")</f>
      </c>
      <c r="BZ15" s="439">
        <f>COUNTIF(BA15:BX16,"⑥")+COUNTIF(BA15:BX16,"⑦")</f>
        <v>0</v>
      </c>
      <c r="CA15" s="439"/>
      <c r="CB15" s="439"/>
      <c r="CC15" s="464">
        <f>IF(BI11="","",3-BZ15)</f>
        <v>3</v>
      </c>
      <c r="CD15" s="464"/>
      <c r="CE15" s="464"/>
      <c r="CF15" s="465"/>
    </row>
    <row r="16" spans="1:84" ht="12" customHeight="1">
      <c r="A16" s="16"/>
      <c r="B16" s="449"/>
      <c r="C16" s="413"/>
      <c r="D16" s="401"/>
      <c r="E16" s="401"/>
      <c r="F16" s="374"/>
      <c r="G16" s="374"/>
      <c r="H16" s="374"/>
      <c r="I16" s="374"/>
      <c r="J16" s="374"/>
      <c r="K16" s="502"/>
      <c r="L16" s="374"/>
      <c r="M16" s="374"/>
      <c r="N16" s="374"/>
      <c r="O16" s="374"/>
      <c r="P16" s="374"/>
      <c r="Q16" s="374"/>
      <c r="R16" s="515"/>
      <c r="S16" s="557"/>
      <c r="T16" s="558"/>
      <c r="U16" s="558"/>
      <c r="V16" s="558"/>
      <c r="W16" s="558"/>
      <c r="X16" s="558"/>
      <c r="Y16" s="558"/>
      <c r="Z16" s="558"/>
      <c r="AA16" s="495"/>
      <c r="AB16" s="493"/>
      <c r="AC16" s="493"/>
      <c r="AD16" s="493"/>
      <c r="AE16" s="493"/>
      <c r="AF16" s="493"/>
      <c r="AG16" s="493"/>
      <c r="AH16" s="497"/>
      <c r="AI16" s="416"/>
      <c r="AJ16" s="459"/>
      <c r="AK16" s="459"/>
      <c r="AL16" s="459"/>
      <c r="AM16" s="431"/>
      <c r="AN16" s="431"/>
      <c r="AO16" s="431"/>
      <c r="AP16" s="432"/>
      <c r="AQ16" s="247"/>
      <c r="AR16" s="449"/>
      <c r="AS16" s="413"/>
      <c r="AT16" s="401"/>
      <c r="AU16" s="401"/>
      <c r="AV16" s="401"/>
      <c r="AW16" s="401"/>
      <c r="AX16" s="401"/>
      <c r="AY16" s="401"/>
      <c r="AZ16" s="401"/>
      <c r="BA16" s="375"/>
      <c r="BB16" s="401"/>
      <c r="BC16" s="401"/>
      <c r="BD16" s="401"/>
      <c r="BE16" s="401"/>
      <c r="BF16" s="401"/>
      <c r="BG16" s="401"/>
      <c r="BH16" s="379"/>
      <c r="BI16" s="536"/>
      <c r="BJ16" s="537"/>
      <c r="BK16" s="537"/>
      <c r="BL16" s="537"/>
      <c r="BM16" s="537"/>
      <c r="BN16" s="537"/>
      <c r="BO16" s="537"/>
      <c r="BP16" s="537"/>
      <c r="BQ16" s="533"/>
      <c r="BR16" s="369"/>
      <c r="BS16" s="369"/>
      <c r="BT16" s="369"/>
      <c r="BU16" s="369"/>
      <c r="BV16" s="369"/>
      <c r="BW16" s="369"/>
      <c r="BX16" s="370"/>
      <c r="BY16" s="446"/>
      <c r="BZ16" s="440"/>
      <c r="CA16" s="440"/>
      <c r="CB16" s="440"/>
      <c r="CC16" s="466"/>
      <c r="CD16" s="466"/>
      <c r="CE16" s="466"/>
      <c r="CF16" s="467"/>
    </row>
    <row r="17" spans="1:84" ht="21" customHeight="1">
      <c r="A17" s="16"/>
      <c r="B17" s="16"/>
      <c r="C17" s="413" t="s">
        <v>1459</v>
      </c>
      <c r="D17" s="401"/>
      <c r="E17" s="401"/>
      <c r="F17" s="374" t="str">
        <f>IF(C15="ここに","",VLOOKUP(C15,'登録ナンバー'!$F$4:$H$484,3,0))</f>
        <v>東近江グリフィンズ</v>
      </c>
      <c r="G17" s="374"/>
      <c r="H17" s="374"/>
      <c r="I17" s="374"/>
      <c r="J17" s="374"/>
      <c r="K17" s="502"/>
      <c r="L17" s="374"/>
      <c r="M17" s="374"/>
      <c r="N17" s="374"/>
      <c r="O17" s="374"/>
      <c r="P17" s="374"/>
      <c r="Q17" s="374"/>
      <c r="R17" s="515"/>
      <c r="S17" s="557"/>
      <c r="T17" s="558"/>
      <c r="U17" s="558"/>
      <c r="V17" s="558"/>
      <c r="W17" s="558"/>
      <c r="X17" s="558"/>
      <c r="Y17" s="558"/>
      <c r="Z17" s="558"/>
      <c r="AA17" s="495"/>
      <c r="AB17" s="493"/>
      <c r="AC17" s="493"/>
      <c r="AD17" s="493"/>
      <c r="AE17" s="541"/>
      <c r="AF17" s="541"/>
      <c r="AG17" s="541"/>
      <c r="AH17" s="542"/>
      <c r="AI17" s="441">
        <f>IF(OR(COUNTIF(AJ11:AL21,2)=3,COUNTIF(AJ11:AL21,1)=3),(K18+AA18)/(K18+AA18+O15+AE15),"")</f>
      </c>
      <c r="AJ17" s="374"/>
      <c r="AK17" s="374"/>
      <c r="AL17" s="374"/>
      <c r="AM17" s="382">
        <f>IF(AI17&lt;&gt;"",RANK(AI17,AI13:AI21),RANK(AJ15,AJ11:AL21))</f>
        <v>2</v>
      </c>
      <c r="AN17" s="382"/>
      <c r="AO17" s="382"/>
      <c r="AP17" s="383"/>
      <c r="AQ17" s="248"/>
      <c r="AR17" s="16"/>
      <c r="AS17" s="413" t="s">
        <v>1459</v>
      </c>
      <c r="AT17" s="401"/>
      <c r="AU17" s="401"/>
      <c r="AV17" s="401" t="str">
        <f>IF(AS15="ここに","",VLOOKUP(AS15,'登録ナンバー'!$F$4:$H$484,3,0))</f>
        <v>Ｋテニスカレッジ</v>
      </c>
      <c r="AW17" s="401"/>
      <c r="AX17" s="401"/>
      <c r="AY17" s="401"/>
      <c r="AZ17" s="401"/>
      <c r="BA17" s="375"/>
      <c r="BB17" s="401"/>
      <c r="BC17" s="401"/>
      <c r="BD17" s="401"/>
      <c r="BE17" s="401"/>
      <c r="BF17" s="401"/>
      <c r="BG17" s="401"/>
      <c r="BH17" s="379"/>
      <c r="BI17" s="536"/>
      <c r="BJ17" s="537"/>
      <c r="BK17" s="537"/>
      <c r="BL17" s="537"/>
      <c r="BM17" s="537"/>
      <c r="BN17" s="537"/>
      <c r="BO17" s="537"/>
      <c r="BP17" s="537"/>
      <c r="BQ17" s="533"/>
      <c r="BR17" s="369"/>
      <c r="BS17" s="369"/>
      <c r="BT17" s="369"/>
      <c r="BU17" s="371"/>
      <c r="BV17" s="371"/>
      <c r="BW17" s="371"/>
      <c r="BX17" s="372"/>
      <c r="BY17" s="447">
        <f>IF(OR(COUNTIF(BZ11:CB25,2)=3,COUNTIF(BZ11:CB25,1)=3),(BA18+BQ18+#REF!)/(BA18+BQ18+BE15+BU15+#REF!+#REF!),"")</f>
      </c>
      <c r="BZ17" s="401"/>
      <c r="CA17" s="401"/>
      <c r="CB17" s="401"/>
      <c r="CC17" s="460">
        <f>IF(BY17&lt;&gt;"",RANK(BY17,BY13:BY27),RANK(BZ15,BZ11:CB25))</f>
        <v>3</v>
      </c>
      <c r="CD17" s="460"/>
      <c r="CE17" s="460"/>
      <c r="CF17" s="461"/>
    </row>
    <row r="18" spans="1:84" ht="4.5" customHeight="1" hidden="1">
      <c r="A18" s="16"/>
      <c r="B18" s="16"/>
      <c r="C18" s="413"/>
      <c r="D18" s="401"/>
      <c r="E18" s="401"/>
      <c r="F18" s="276"/>
      <c r="G18" s="276"/>
      <c r="H18" s="276"/>
      <c r="I18" s="276"/>
      <c r="J18" s="276"/>
      <c r="K18" s="311">
        <f>IF(K15="⑦","7",IF(K15="⑥","6",K15))</f>
        <v>0</v>
      </c>
      <c r="L18" s="312"/>
      <c r="M18" s="312"/>
      <c r="N18" s="312"/>
      <c r="O18" s="312"/>
      <c r="P18" s="312"/>
      <c r="Q18" s="312"/>
      <c r="R18" s="313"/>
      <c r="S18" s="559"/>
      <c r="T18" s="560"/>
      <c r="U18" s="560"/>
      <c r="V18" s="560"/>
      <c r="W18" s="560"/>
      <c r="X18" s="560"/>
      <c r="Y18" s="560"/>
      <c r="Z18" s="560"/>
      <c r="AA18" s="311" t="str">
        <f>IF(AA15="⑦","7",IF(AA15="⑥","6",AA15))</f>
        <v>6</v>
      </c>
      <c r="AB18" s="314"/>
      <c r="AC18" s="314"/>
      <c r="AD18" s="314"/>
      <c r="AE18" s="314"/>
      <c r="AF18" s="314"/>
      <c r="AG18" s="314"/>
      <c r="AH18" s="315"/>
      <c r="AI18" s="540"/>
      <c r="AJ18" s="516"/>
      <c r="AK18" s="516"/>
      <c r="AL18" s="516"/>
      <c r="AM18" s="490"/>
      <c r="AN18" s="490"/>
      <c r="AO18" s="490"/>
      <c r="AP18" s="491"/>
      <c r="AQ18" s="248"/>
      <c r="AR18" s="16"/>
      <c r="AS18" s="413"/>
      <c r="AT18" s="401"/>
      <c r="AU18" s="401"/>
      <c r="AV18" s="3"/>
      <c r="AW18" s="3"/>
      <c r="AX18" s="3"/>
      <c r="AY18" s="3"/>
      <c r="AZ18" s="3"/>
      <c r="BA18" s="23">
        <f>IF(BA15="⑦","7",IF(BA15="⑥","6",BA15))</f>
        <v>2</v>
      </c>
      <c r="BB18" s="12"/>
      <c r="BC18" s="12"/>
      <c r="BD18" s="12"/>
      <c r="BE18" s="12"/>
      <c r="BF18" s="12"/>
      <c r="BG18" s="12"/>
      <c r="BH18" s="26"/>
      <c r="BI18" s="538"/>
      <c r="BJ18" s="539"/>
      <c r="BK18" s="539"/>
      <c r="BL18" s="539"/>
      <c r="BM18" s="539"/>
      <c r="BN18" s="539"/>
      <c r="BO18" s="539"/>
      <c r="BP18" s="539"/>
      <c r="BQ18" s="23">
        <f>IF(BQ15="⑦","7",IF(BQ15="⑥","6",BQ15))</f>
        <v>3</v>
      </c>
      <c r="BR18" s="24"/>
      <c r="BS18" s="24"/>
      <c r="BT18" s="24"/>
      <c r="BU18" s="24"/>
      <c r="BV18" s="24"/>
      <c r="BW18" s="24"/>
      <c r="BX18" s="25"/>
      <c r="BY18" s="448"/>
      <c r="BZ18" s="359"/>
      <c r="CA18" s="359"/>
      <c r="CB18" s="359"/>
      <c r="CC18" s="462"/>
      <c r="CD18" s="462"/>
      <c r="CE18" s="462"/>
      <c r="CF18" s="463"/>
    </row>
    <row r="19" spans="1:84" ht="12" customHeight="1">
      <c r="A19" s="16"/>
      <c r="B19" s="449">
        <f>AM21</f>
        <v>3</v>
      </c>
      <c r="C19" s="414" t="s">
        <v>684</v>
      </c>
      <c r="D19" s="349"/>
      <c r="E19" s="349"/>
      <c r="F19" s="349" t="str">
        <f>IF(C19="ここに","",VLOOKUP(C19,'登録ナンバー'!$F$1:$I$600,2,0))</f>
        <v>野村良平</v>
      </c>
      <c r="G19" s="349"/>
      <c r="H19" s="349"/>
      <c r="I19" s="349"/>
      <c r="J19" s="349"/>
      <c r="K19" s="412">
        <f>IF(S11="","",IF(AND(AE11=6,AA11&lt;&gt;"⑦"),"⑥",IF(AE11=7,"⑦",AE11)))</f>
        <v>1</v>
      </c>
      <c r="L19" s="349"/>
      <c r="M19" s="349"/>
      <c r="N19" s="349" t="s">
        <v>1458</v>
      </c>
      <c r="O19" s="349">
        <f>IF(S11="","",IF(AA11="⑥",6,IF(AA11="⑦",7,AA11)))</f>
        <v>6</v>
      </c>
      <c r="P19" s="349"/>
      <c r="Q19" s="349"/>
      <c r="R19" s="350"/>
      <c r="S19" s="412">
        <f>IF(S11="","",IF(AND(AE15=6,AA15&lt;&gt;"⑦"),"⑥",IF(AE15=7,"⑦",AE15)))</f>
        <v>2</v>
      </c>
      <c r="T19" s="349"/>
      <c r="U19" s="349"/>
      <c r="V19" s="349" t="s">
        <v>1458</v>
      </c>
      <c r="W19" s="349">
        <f>IF(S11="","",IF(AA15="⑥",6,IF(AA15="⑦",7,AA15)))</f>
        <v>6</v>
      </c>
      <c r="X19" s="349"/>
      <c r="Y19" s="349"/>
      <c r="Z19" s="350"/>
      <c r="AA19" s="472"/>
      <c r="AB19" s="473"/>
      <c r="AC19" s="473"/>
      <c r="AD19" s="473"/>
      <c r="AE19" s="473"/>
      <c r="AF19" s="473"/>
      <c r="AG19" s="474"/>
      <c r="AH19" s="475"/>
      <c r="AI19" s="445">
        <f>IF(COUNTIF(AJ11:AL26,1)=2,"直接対決","")</f>
      </c>
      <c r="AJ19" s="439">
        <f>COUNTIF(K19:AH20,"⑥")+COUNTIF(K19:AH20,"⑦")</f>
        <v>0</v>
      </c>
      <c r="AK19" s="439"/>
      <c r="AL19" s="439"/>
      <c r="AM19" s="464">
        <f>IF(S11="","",2-AJ19)</f>
        <v>2</v>
      </c>
      <c r="AN19" s="464"/>
      <c r="AO19" s="464"/>
      <c r="AP19" s="465"/>
      <c r="AQ19" s="247"/>
      <c r="AR19" s="449">
        <f>CC21</f>
        <v>2</v>
      </c>
      <c r="AS19" s="414" t="s">
        <v>678</v>
      </c>
      <c r="AT19" s="349"/>
      <c r="AU19" s="349"/>
      <c r="AV19" s="498" t="str">
        <f>IF(AS19="ここに","",VLOOKUP(AS19,'登録ナンバー'!$F$1:$I$600,2,0))</f>
        <v>八木篤司</v>
      </c>
      <c r="AW19" s="498"/>
      <c r="AX19" s="498"/>
      <c r="AY19" s="498"/>
      <c r="AZ19" s="498"/>
      <c r="BA19" s="501">
        <f>IF(BI11="","",IF(AND(BU11=6,BQ11&lt;&gt;"⑦"),"⑥",IF(BU11=7,"⑦",BU11)))</f>
        <v>3</v>
      </c>
      <c r="BB19" s="498"/>
      <c r="BC19" s="498"/>
      <c r="BD19" s="498" t="s">
        <v>1458</v>
      </c>
      <c r="BE19" s="498">
        <f>IF(BI11="","",IF(BQ11="⑥",6,IF(BQ11="⑦",7,BQ11)))</f>
        <v>6</v>
      </c>
      <c r="BF19" s="498"/>
      <c r="BG19" s="498"/>
      <c r="BH19" s="514"/>
      <c r="BI19" s="501" t="str">
        <f>IF(BI11="","",IF(AND(BU15=6,BQ15&lt;&gt;"⑦"),"⑥",IF(BU15=7,"⑦",BU15)))</f>
        <v>⑥</v>
      </c>
      <c r="BJ19" s="498"/>
      <c r="BK19" s="498"/>
      <c r="BL19" s="498" t="s">
        <v>1458</v>
      </c>
      <c r="BM19" s="498">
        <f>IF(BI11="","",IF(BQ15="⑥",6,IF(BQ15="⑦",7,BQ15)))</f>
        <v>3</v>
      </c>
      <c r="BN19" s="498"/>
      <c r="BO19" s="498"/>
      <c r="BP19" s="514"/>
      <c r="BQ19" s="385"/>
      <c r="BR19" s="386"/>
      <c r="BS19" s="386"/>
      <c r="BT19" s="386"/>
      <c r="BU19" s="386"/>
      <c r="BV19" s="386"/>
      <c r="BW19" s="387"/>
      <c r="BX19" s="388"/>
      <c r="BY19" s="415">
        <f>IF(COUNTIF(BZ11:CB27,1)=2,"直接対決","")</f>
      </c>
      <c r="BZ19" s="458">
        <f>COUNTIF(BA19:BX20,"⑥")+COUNTIF(BA19:BX20,"⑦")</f>
        <v>1</v>
      </c>
      <c r="CA19" s="458"/>
      <c r="CB19" s="458"/>
      <c r="CC19" s="429">
        <f>IF(BI11="","",3-BZ19)</f>
        <v>2</v>
      </c>
      <c r="CD19" s="429"/>
      <c r="CE19" s="429"/>
      <c r="CF19" s="430"/>
    </row>
    <row r="20" spans="1:84" ht="12" customHeight="1">
      <c r="A20" s="16"/>
      <c r="B20" s="449"/>
      <c r="C20" s="413"/>
      <c r="D20" s="401"/>
      <c r="E20" s="401"/>
      <c r="F20" s="401"/>
      <c r="G20" s="401"/>
      <c r="H20" s="401"/>
      <c r="I20" s="401"/>
      <c r="J20" s="401"/>
      <c r="K20" s="375"/>
      <c r="L20" s="401"/>
      <c r="M20" s="401"/>
      <c r="N20" s="401"/>
      <c r="O20" s="401"/>
      <c r="P20" s="401"/>
      <c r="Q20" s="401"/>
      <c r="R20" s="379"/>
      <c r="S20" s="375"/>
      <c r="T20" s="401"/>
      <c r="U20" s="401"/>
      <c r="V20" s="401"/>
      <c r="W20" s="401"/>
      <c r="X20" s="401"/>
      <c r="Y20" s="401"/>
      <c r="Z20" s="379"/>
      <c r="AA20" s="476"/>
      <c r="AB20" s="474"/>
      <c r="AC20" s="474"/>
      <c r="AD20" s="474"/>
      <c r="AE20" s="474"/>
      <c r="AF20" s="474"/>
      <c r="AG20" s="474"/>
      <c r="AH20" s="475"/>
      <c r="AI20" s="446"/>
      <c r="AJ20" s="440"/>
      <c r="AK20" s="440"/>
      <c r="AL20" s="440"/>
      <c r="AM20" s="466"/>
      <c r="AN20" s="466"/>
      <c r="AO20" s="466"/>
      <c r="AP20" s="467"/>
      <c r="AQ20" s="247"/>
      <c r="AR20" s="449"/>
      <c r="AS20" s="413"/>
      <c r="AT20" s="401"/>
      <c r="AU20" s="401"/>
      <c r="AV20" s="374"/>
      <c r="AW20" s="374"/>
      <c r="AX20" s="374"/>
      <c r="AY20" s="374"/>
      <c r="AZ20" s="374"/>
      <c r="BA20" s="502"/>
      <c r="BB20" s="374"/>
      <c r="BC20" s="374"/>
      <c r="BD20" s="374"/>
      <c r="BE20" s="374"/>
      <c r="BF20" s="374"/>
      <c r="BG20" s="374"/>
      <c r="BH20" s="515"/>
      <c r="BI20" s="502"/>
      <c r="BJ20" s="374"/>
      <c r="BK20" s="374"/>
      <c r="BL20" s="374"/>
      <c r="BM20" s="374"/>
      <c r="BN20" s="374"/>
      <c r="BO20" s="374"/>
      <c r="BP20" s="515"/>
      <c r="BQ20" s="389"/>
      <c r="BR20" s="387"/>
      <c r="BS20" s="387"/>
      <c r="BT20" s="387"/>
      <c r="BU20" s="387"/>
      <c r="BV20" s="387"/>
      <c r="BW20" s="387"/>
      <c r="BX20" s="388"/>
      <c r="BY20" s="416"/>
      <c r="BZ20" s="459"/>
      <c r="CA20" s="459"/>
      <c r="CB20" s="459"/>
      <c r="CC20" s="431"/>
      <c r="CD20" s="431"/>
      <c r="CE20" s="431"/>
      <c r="CF20" s="432"/>
    </row>
    <row r="21" spans="1:84" ht="18.75" customHeight="1" thickBot="1">
      <c r="A21" s="16"/>
      <c r="B21" s="16"/>
      <c r="C21" s="413" t="s">
        <v>1459</v>
      </c>
      <c r="D21" s="401"/>
      <c r="E21" s="401"/>
      <c r="F21" s="401" t="str">
        <f>IF(C19="ここに","",VLOOKUP(C19,'登録ナンバー'!$F$4:$H$484,3,0))</f>
        <v>TDC</v>
      </c>
      <c r="G21" s="401"/>
      <c r="H21" s="401"/>
      <c r="I21" s="401"/>
      <c r="J21" s="401"/>
      <c r="K21" s="375"/>
      <c r="L21" s="401"/>
      <c r="M21" s="401"/>
      <c r="N21" s="401"/>
      <c r="O21" s="359"/>
      <c r="P21" s="359"/>
      <c r="Q21" s="359"/>
      <c r="R21" s="289"/>
      <c r="S21" s="375"/>
      <c r="T21" s="401"/>
      <c r="U21" s="401"/>
      <c r="V21" s="401"/>
      <c r="W21" s="401"/>
      <c r="X21" s="401"/>
      <c r="Y21" s="401"/>
      <c r="Z21" s="379"/>
      <c r="AA21" s="476"/>
      <c r="AB21" s="474"/>
      <c r="AC21" s="474"/>
      <c r="AD21" s="474"/>
      <c r="AE21" s="474"/>
      <c r="AF21" s="474"/>
      <c r="AG21" s="474"/>
      <c r="AH21" s="475"/>
      <c r="AI21" s="447">
        <f>IF(OR(COUNTIF(AJ11:AL21,2)=3,COUNTIF(AJ11:AL21,1)=3),(S22+K22)/(K22+W19+O19+S22),"")</f>
      </c>
      <c r="AJ21" s="485"/>
      <c r="AK21" s="485"/>
      <c r="AL21" s="485"/>
      <c r="AM21" s="460">
        <f>IF(AI21&lt;&gt;"",RANK(AI21,AI13:AI21),RANK(AJ19,AJ11:AL21))</f>
        <v>3</v>
      </c>
      <c r="AN21" s="460"/>
      <c r="AO21" s="460"/>
      <c r="AP21" s="461"/>
      <c r="AQ21" s="248"/>
      <c r="AR21" s="16"/>
      <c r="AS21" s="413" t="s">
        <v>1459</v>
      </c>
      <c r="AT21" s="401"/>
      <c r="AU21" s="401"/>
      <c r="AV21" s="374" t="str">
        <f>IF(AS19="ここに","",VLOOKUP(AS19,'登録ナンバー'!$F$4:$H$484,3,0))</f>
        <v>ぼんズ</v>
      </c>
      <c r="AW21" s="374"/>
      <c r="AX21" s="374"/>
      <c r="AY21" s="374"/>
      <c r="AZ21" s="374"/>
      <c r="BA21" s="502"/>
      <c r="BB21" s="374"/>
      <c r="BC21" s="374"/>
      <c r="BD21" s="374"/>
      <c r="BE21" s="516"/>
      <c r="BF21" s="516"/>
      <c r="BG21" s="516"/>
      <c r="BH21" s="517"/>
      <c r="BI21" s="502"/>
      <c r="BJ21" s="374"/>
      <c r="BK21" s="374"/>
      <c r="BL21" s="374"/>
      <c r="BM21" s="374"/>
      <c r="BN21" s="374"/>
      <c r="BO21" s="374"/>
      <c r="BP21" s="515"/>
      <c r="BQ21" s="389"/>
      <c r="BR21" s="387"/>
      <c r="BS21" s="387"/>
      <c r="BT21" s="387"/>
      <c r="BU21" s="387"/>
      <c r="BV21" s="387"/>
      <c r="BW21" s="387"/>
      <c r="BX21" s="388"/>
      <c r="BY21" s="441">
        <f>IF(OR(COUNTIF(BZ11:CB25,2)=3,COUNTIF(BZ11:CB25,1)=3),(BI22+#REF!+BA22)/(BA22+BM19+BE19+#REF!+#REF!+BI22),"")</f>
      </c>
      <c r="BZ21" s="435"/>
      <c r="CA21" s="435"/>
      <c r="CB21" s="435"/>
      <c r="CC21" s="382">
        <f>IF(BY21&lt;&gt;"",RANK(BY21,BY13:BY27),RANK(BZ19,BZ11:CB25))</f>
        <v>2</v>
      </c>
      <c r="CD21" s="382"/>
      <c r="CE21" s="382"/>
      <c r="CF21" s="383"/>
    </row>
    <row r="22" spans="2:84" ht="5.25" customHeight="1" hidden="1">
      <c r="B22" s="16"/>
      <c r="C22" s="413"/>
      <c r="D22" s="401"/>
      <c r="E22" s="401"/>
      <c r="F22" s="3"/>
      <c r="G22" s="3"/>
      <c r="H22" s="3"/>
      <c r="I22" s="3"/>
      <c r="J22" s="3"/>
      <c r="K22" s="53">
        <f>IF(K19="⑦","7",IF(K19="⑥","6",K19))</f>
        <v>1</v>
      </c>
      <c r="R22" s="20"/>
      <c r="S22" s="53">
        <f>IF(S19="⑦","7",IF(S19="⑥","6",S19))</f>
        <v>2</v>
      </c>
      <c r="AA22" s="477"/>
      <c r="AB22" s="478"/>
      <c r="AC22" s="478"/>
      <c r="AD22" s="478"/>
      <c r="AE22" s="478"/>
      <c r="AF22" s="474"/>
      <c r="AG22" s="474"/>
      <c r="AH22" s="475"/>
      <c r="AI22" s="447"/>
      <c r="AJ22" s="485"/>
      <c r="AK22" s="485"/>
      <c r="AL22" s="485"/>
      <c r="AM22" s="460"/>
      <c r="AN22" s="460"/>
      <c r="AO22" s="460"/>
      <c r="AP22" s="461"/>
      <c r="AQ22" s="81"/>
      <c r="AR22" s="16"/>
      <c r="AS22" s="413"/>
      <c r="AT22" s="401"/>
      <c r="AU22" s="401"/>
      <c r="AV22" s="276"/>
      <c r="AW22" s="276"/>
      <c r="AX22" s="276"/>
      <c r="AY22" s="276"/>
      <c r="AZ22" s="276"/>
      <c r="BA22" s="294">
        <f>IF(BA19="⑦","7",IF(BA19="⑥","6",BA19))</f>
        <v>3</v>
      </c>
      <c r="BB22" s="295"/>
      <c r="BC22" s="295"/>
      <c r="BD22" s="295"/>
      <c r="BE22" s="295"/>
      <c r="BF22" s="295"/>
      <c r="BG22" s="295"/>
      <c r="BH22" s="296"/>
      <c r="BI22" s="294" t="str">
        <f>IF(BI19="⑦","7",IF(BI19="⑥","6",BI19))</f>
        <v>6</v>
      </c>
      <c r="BJ22" s="295"/>
      <c r="BK22" s="295"/>
      <c r="BL22" s="295"/>
      <c r="BM22" s="295"/>
      <c r="BN22" s="295"/>
      <c r="BO22" s="295"/>
      <c r="BP22" s="295"/>
      <c r="BQ22" s="390"/>
      <c r="BR22" s="391"/>
      <c r="BS22" s="391"/>
      <c r="BT22" s="391"/>
      <c r="BU22" s="391"/>
      <c r="BV22" s="387"/>
      <c r="BW22" s="387"/>
      <c r="BX22" s="388"/>
      <c r="BY22" s="441"/>
      <c r="BZ22" s="435"/>
      <c r="CA22" s="435"/>
      <c r="CB22" s="435"/>
      <c r="CC22" s="382"/>
      <c r="CD22" s="382"/>
      <c r="CE22" s="382"/>
      <c r="CF22" s="383"/>
    </row>
    <row r="23" spans="3:84" ht="12" customHeight="1" hidden="1">
      <c r="C23" s="65"/>
      <c r="D23" s="65"/>
      <c r="E23" s="65"/>
      <c r="F23" s="65"/>
      <c r="G23" s="65"/>
      <c r="H23" s="65"/>
      <c r="I23" s="50"/>
      <c r="J23" s="50"/>
      <c r="K23" s="47"/>
      <c r="L23" s="47"/>
      <c r="M23" s="47"/>
      <c r="N23" s="47"/>
      <c r="O23" s="47"/>
      <c r="P23" s="47"/>
      <c r="Q23" s="47"/>
      <c r="R23" s="45"/>
      <c r="S23" s="45"/>
      <c r="T23" s="45"/>
      <c r="U23" s="45"/>
      <c r="V23" s="45"/>
      <c r="W23" s="45"/>
      <c r="X23" s="45"/>
      <c r="Y23" s="45"/>
      <c r="Z23" s="48"/>
      <c r="AA23" s="48"/>
      <c r="AB23" s="48"/>
      <c r="AC23" s="48"/>
      <c r="AD23" s="49"/>
      <c r="AE23" s="49"/>
      <c r="AF23" s="49"/>
      <c r="AG23" s="49"/>
      <c r="AH23" s="58"/>
      <c r="AI23" s="58"/>
      <c r="AJ23" s="58"/>
      <c r="AK23" s="58"/>
      <c r="AL23" s="58"/>
      <c r="AM23" s="58"/>
      <c r="AN23" s="58"/>
      <c r="AO23" s="58"/>
      <c r="AP23" s="58"/>
      <c r="AQ23" s="62"/>
      <c r="AS23" s="3"/>
      <c r="AT23" s="3"/>
      <c r="AU23" s="3"/>
      <c r="AV23" s="3"/>
      <c r="AW23" s="3"/>
      <c r="AX23" s="3"/>
      <c r="AY23" s="3"/>
      <c r="AZ23" s="3"/>
      <c r="BA23" s="8"/>
      <c r="BI23" s="8"/>
      <c r="BQ23" s="3"/>
      <c r="BR23" s="3"/>
      <c r="BS23" s="3"/>
      <c r="BT23" s="3"/>
      <c r="BU23" s="3"/>
      <c r="BV23" s="3"/>
      <c r="BW23" s="3"/>
      <c r="BX23" s="3"/>
      <c r="BY23" s="77"/>
      <c r="BZ23" s="61"/>
      <c r="CA23" s="61"/>
      <c r="CB23" s="61"/>
      <c r="CC23" s="62"/>
      <c r="CD23" s="62"/>
      <c r="CE23" s="62"/>
      <c r="CF23" s="62"/>
    </row>
    <row r="24" spans="3:84" ht="7.5" customHeight="1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6"/>
      <c r="AS24" s="5"/>
      <c r="AT24" s="45"/>
      <c r="AU24" s="45"/>
      <c r="AV24" s="45"/>
      <c r="AW24" s="45"/>
      <c r="AX24" s="45"/>
      <c r="AY24" s="45"/>
      <c r="AZ24" s="45"/>
      <c r="BA24" s="47"/>
      <c r="BB24" s="47"/>
      <c r="BC24" s="47"/>
      <c r="BD24" s="47"/>
      <c r="BE24" s="47"/>
      <c r="BF24" s="47"/>
      <c r="BG24" s="47"/>
      <c r="BH24" s="45"/>
      <c r="BI24" s="45"/>
      <c r="BJ24" s="45"/>
      <c r="BK24" s="45"/>
      <c r="BL24" s="45"/>
      <c r="BM24" s="45"/>
      <c r="BN24" s="45"/>
      <c r="BO24" s="45"/>
      <c r="BP24" s="48"/>
      <c r="BQ24" s="48"/>
      <c r="BR24" s="48"/>
      <c r="BS24" s="48"/>
      <c r="BT24" s="49"/>
      <c r="BU24" s="49"/>
      <c r="BV24" s="49"/>
      <c r="BW24" s="49"/>
      <c r="BX24" s="51"/>
      <c r="BY24" s="51"/>
      <c r="BZ24" s="51"/>
      <c r="CA24" s="51"/>
      <c r="CB24" s="51"/>
      <c r="CC24" s="51"/>
      <c r="CD24" s="51"/>
      <c r="CE24" s="51"/>
      <c r="CF24" s="51"/>
    </row>
    <row r="25" spans="3:83" ht="12" customHeight="1">
      <c r="C25" s="452" t="s">
        <v>739</v>
      </c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3"/>
      <c r="AQ25" s="3"/>
      <c r="AS25" s="452" t="s">
        <v>742</v>
      </c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2"/>
      <c r="BT25" s="452"/>
      <c r="BU25" s="452"/>
      <c r="BV25" s="452"/>
      <c r="BW25" s="452"/>
      <c r="BX25" s="452"/>
      <c r="BY25" s="452"/>
      <c r="BZ25" s="452"/>
      <c r="CA25" s="452"/>
      <c r="CB25" s="452"/>
      <c r="CC25" s="452"/>
      <c r="CD25" s="452"/>
      <c r="CE25" s="452"/>
    </row>
    <row r="26" spans="3:83" ht="12" customHeight="1" thickBot="1"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  <c r="AL26" s="453"/>
      <c r="AM26" s="453"/>
      <c r="AN26" s="453"/>
      <c r="AO26" s="453"/>
      <c r="AP26" s="3"/>
      <c r="AQ26" s="3"/>
      <c r="AS26" s="453"/>
      <c r="AT26" s="453"/>
      <c r="AU26" s="453"/>
      <c r="AV26" s="453"/>
      <c r="AW26" s="453"/>
      <c r="AX26" s="453"/>
      <c r="AY26" s="453"/>
      <c r="AZ26" s="453"/>
      <c r="BA26" s="453"/>
      <c r="BB26" s="453"/>
      <c r="BC26" s="453"/>
      <c r="BD26" s="453"/>
      <c r="BE26" s="453"/>
      <c r="BF26" s="453"/>
      <c r="BG26" s="453"/>
      <c r="BH26" s="453"/>
      <c r="BI26" s="453"/>
      <c r="BJ26" s="453"/>
      <c r="BK26" s="453"/>
      <c r="BL26" s="453"/>
      <c r="BM26" s="453"/>
      <c r="BN26" s="453"/>
      <c r="BO26" s="453"/>
      <c r="BP26" s="453"/>
      <c r="BQ26" s="453"/>
      <c r="BR26" s="453"/>
      <c r="BS26" s="453"/>
      <c r="BT26" s="453"/>
      <c r="BU26" s="453"/>
      <c r="BV26" s="453"/>
      <c r="BW26" s="453"/>
      <c r="BX26" s="453"/>
      <c r="BY26" s="453"/>
      <c r="BZ26" s="453"/>
      <c r="CA26" s="453"/>
      <c r="CB26" s="453"/>
      <c r="CC26" s="453"/>
      <c r="CD26" s="453"/>
      <c r="CE26" s="453"/>
    </row>
    <row r="27" spans="1:84" ht="12" customHeight="1">
      <c r="A27" s="16"/>
      <c r="C27" s="413" t="s">
        <v>1467</v>
      </c>
      <c r="D27" s="401"/>
      <c r="E27" s="401"/>
      <c r="F27" s="401"/>
      <c r="G27" s="401"/>
      <c r="H27" s="401"/>
      <c r="I27" s="401"/>
      <c r="J27" s="401"/>
      <c r="K27" s="456" t="str">
        <f>F31</f>
        <v>金谷太郎</v>
      </c>
      <c r="L27" s="450"/>
      <c r="M27" s="450"/>
      <c r="N27" s="450"/>
      <c r="O27" s="450"/>
      <c r="P27" s="450"/>
      <c r="Q27" s="450"/>
      <c r="R27" s="457"/>
      <c r="S27" s="375" t="str">
        <f>F35</f>
        <v>辰巳悟朗</v>
      </c>
      <c r="T27" s="401"/>
      <c r="U27" s="401"/>
      <c r="V27" s="401"/>
      <c r="W27" s="401"/>
      <c r="X27" s="401"/>
      <c r="Y27" s="401"/>
      <c r="Z27" s="401"/>
      <c r="AA27" s="375" t="str">
        <f>F39</f>
        <v>若松玄登</v>
      </c>
      <c r="AB27" s="401"/>
      <c r="AC27" s="401"/>
      <c r="AD27" s="401"/>
      <c r="AE27" s="401"/>
      <c r="AF27" s="401"/>
      <c r="AG27" s="401"/>
      <c r="AH27" s="379"/>
      <c r="AI27" s="531">
        <f>IF(AI33&lt;&gt;"","取得","")</f>
      </c>
      <c r="AJ27" s="51"/>
      <c r="AK27" s="450" t="s">
        <v>1455</v>
      </c>
      <c r="AL27" s="450"/>
      <c r="AM27" s="450"/>
      <c r="AN27" s="450"/>
      <c r="AO27" s="450"/>
      <c r="AP27" s="451"/>
      <c r="AQ27" s="84"/>
      <c r="AR27" s="16"/>
      <c r="AS27" s="413" t="s">
        <v>1471</v>
      </c>
      <c r="AT27" s="401"/>
      <c r="AU27" s="401"/>
      <c r="AV27" s="401"/>
      <c r="AW27" s="401"/>
      <c r="AX27" s="401"/>
      <c r="AY27" s="401"/>
      <c r="AZ27" s="401"/>
      <c r="BA27" s="456" t="str">
        <f>AV31</f>
        <v>川上悠作</v>
      </c>
      <c r="BB27" s="450"/>
      <c r="BC27" s="450"/>
      <c r="BD27" s="450"/>
      <c r="BE27" s="450"/>
      <c r="BF27" s="450"/>
      <c r="BG27" s="450"/>
      <c r="BH27" s="457"/>
      <c r="BI27" s="375" t="str">
        <f>AV35</f>
        <v>藤井洋平</v>
      </c>
      <c r="BJ27" s="401"/>
      <c r="BK27" s="401"/>
      <c r="BL27" s="401"/>
      <c r="BM27" s="401"/>
      <c r="BN27" s="401"/>
      <c r="BO27" s="401"/>
      <c r="BP27" s="401"/>
      <c r="BQ27" s="456" t="str">
        <f>AV39</f>
        <v>北村　健</v>
      </c>
      <c r="BR27" s="450"/>
      <c r="BS27" s="450"/>
      <c r="BT27" s="450"/>
      <c r="BU27" s="450"/>
      <c r="BV27" s="450"/>
      <c r="BW27" s="450"/>
      <c r="BX27" s="530"/>
      <c r="BY27" s="531">
        <f>IF(BY33&lt;&gt;"","取得","")</f>
      </c>
      <c r="BZ27" s="51"/>
      <c r="CA27" s="450" t="s">
        <v>1455</v>
      </c>
      <c r="CB27" s="450"/>
      <c r="CC27" s="450"/>
      <c r="CD27" s="450"/>
      <c r="CE27" s="450"/>
      <c r="CF27" s="451"/>
    </row>
    <row r="28" spans="1:84" ht="12" customHeight="1">
      <c r="A28" s="16"/>
      <c r="C28" s="413"/>
      <c r="D28" s="401"/>
      <c r="E28" s="401"/>
      <c r="F28" s="401"/>
      <c r="G28" s="401"/>
      <c r="H28" s="401"/>
      <c r="I28" s="401"/>
      <c r="J28" s="401"/>
      <c r="K28" s="375"/>
      <c r="L28" s="401"/>
      <c r="M28" s="401"/>
      <c r="N28" s="401"/>
      <c r="O28" s="401"/>
      <c r="P28" s="401"/>
      <c r="Q28" s="401"/>
      <c r="R28" s="379"/>
      <c r="S28" s="375"/>
      <c r="T28" s="401"/>
      <c r="U28" s="401"/>
      <c r="V28" s="401"/>
      <c r="W28" s="401"/>
      <c r="X28" s="401"/>
      <c r="Y28" s="401"/>
      <c r="Z28" s="401"/>
      <c r="AA28" s="375"/>
      <c r="AB28" s="401"/>
      <c r="AC28" s="401"/>
      <c r="AD28" s="401"/>
      <c r="AE28" s="401"/>
      <c r="AF28" s="401"/>
      <c r="AG28" s="401"/>
      <c r="AH28" s="379"/>
      <c r="AI28" s="437"/>
      <c r="AK28" s="401"/>
      <c r="AL28" s="401"/>
      <c r="AM28" s="401"/>
      <c r="AN28" s="401"/>
      <c r="AO28" s="401"/>
      <c r="AP28" s="433"/>
      <c r="AQ28" s="84"/>
      <c r="AS28" s="413"/>
      <c r="AT28" s="401"/>
      <c r="AU28" s="401"/>
      <c r="AV28" s="401"/>
      <c r="AW28" s="401"/>
      <c r="AX28" s="401"/>
      <c r="AY28" s="401"/>
      <c r="AZ28" s="401"/>
      <c r="BA28" s="375"/>
      <c r="BB28" s="401"/>
      <c r="BC28" s="401"/>
      <c r="BD28" s="401"/>
      <c r="BE28" s="401"/>
      <c r="BF28" s="401"/>
      <c r="BG28" s="401"/>
      <c r="BH28" s="379"/>
      <c r="BI28" s="375"/>
      <c r="BJ28" s="401"/>
      <c r="BK28" s="401"/>
      <c r="BL28" s="401"/>
      <c r="BM28" s="401"/>
      <c r="BN28" s="401"/>
      <c r="BO28" s="401"/>
      <c r="BP28" s="401"/>
      <c r="BQ28" s="375"/>
      <c r="BR28" s="401"/>
      <c r="BS28" s="401"/>
      <c r="BT28" s="401"/>
      <c r="BU28" s="401"/>
      <c r="BV28" s="401"/>
      <c r="BW28" s="401"/>
      <c r="BX28" s="357"/>
      <c r="BY28" s="437"/>
      <c r="CA28" s="401"/>
      <c r="CB28" s="401"/>
      <c r="CC28" s="401"/>
      <c r="CD28" s="401"/>
      <c r="CE28" s="401"/>
      <c r="CF28" s="433"/>
    </row>
    <row r="29" spans="1:84" ht="12" customHeight="1">
      <c r="A29" s="16"/>
      <c r="C29" s="413"/>
      <c r="D29" s="401"/>
      <c r="E29" s="401"/>
      <c r="F29" s="401"/>
      <c r="G29" s="401"/>
      <c r="H29" s="401"/>
      <c r="I29" s="401"/>
      <c r="J29" s="401"/>
      <c r="K29" s="375" t="str">
        <f>F33</f>
        <v>ぼんズ</v>
      </c>
      <c r="L29" s="401"/>
      <c r="M29" s="401"/>
      <c r="N29" s="401"/>
      <c r="O29" s="401"/>
      <c r="P29" s="401"/>
      <c r="Q29" s="401"/>
      <c r="R29" s="379"/>
      <c r="S29" s="375" t="str">
        <f>F37</f>
        <v>村田八日市</v>
      </c>
      <c r="T29" s="401"/>
      <c r="U29" s="401"/>
      <c r="V29" s="401"/>
      <c r="W29" s="401"/>
      <c r="X29" s="401"/>
      <c r="Y29" s="401"/>
      <c r="Z29" s="401"/>
      <c r="AA29" s="375" t="str">
        <f>F41</f>
        <v>一般Jr</v>
      </c>
      <c r="AB29" s="401"/>
      <c r="AC29" s="401"/>
      <c r="AD29" s="401"/>
      <c r="AE29" s="401"/>
      <c r="AF29" s="401"/>
      <c r="AG29" s="401"/>
      <c r="AH29" s="379"/>
      <c r="AI29" s="437">
        <f>IF(AI33&lt;&gt;"","ゲーム率","")</f>
      </c>
      <c r="AJ29" s="401"/>
      <c r="AK29" s="401" t="s">
        <v>1456</v>
      </c>
      <c r="AL29" s="401"/>
      <c r="AM29" s="401"/>
      <c r="AN29" s="401"/>
      <c r="AO29" s="401"/>
      <c r="AP29" s="433"/>
      <c r="AQ29" s="84"/>
      <c r="AS29" s="413"/>
      <c r="AT29" s="401"/>
      <c r="AU29" s="401"/>
      <c r="AV29" s="401"/>
      <c r="AW29" s="401"/>
      <c r="AX29" s="401"/>
      <c r="AY29" s="401"/>
      <c r="AZ29" s="401"/>
      <c r="BA29" s="375" t="str">
        <f>AV33</f>
        <v>Ｋテニスカレッジ</v>
      </c>
      <c r="BB29" s="401"/>
      <c r="BC29" s="401"/>
      <c r="BD29" s="401"/>
      <c r="BE29" s="401"/>
      <c r="BF29" s="401"/>
      <c r="BG29" s="401"/>
      <c r="BH29" s="379"/>
      <c r="BI29" s="375" t="str">
        <f>AV37</f>
        <v>村田八日市</v>
      </c>
      <c r="BJ29" s="401"/>
      <c r="BK29" s="401"/>
      <c r="BL29" s="401"/>
      <c r="BM29" s="401"/>
      <c r="BN29" s="401"/>
      <c r="BO29" s="401"/>
      <c r="BP29" s="401"/>
      <c r="BQ29" s="375" t="str">
        <f>AV41</f>
        <v>東近江グリフィンズ</v>
      </c>
      <c r="BR29" s="401"/>
      <c r="BS29" s="401"/>
      <c r="BT29" s="401"/>
      <c r="BU29" s="401"/>
      <c r="BV29" s="401"/>
      <c r="BW29" s="401"/>
      <c r="BX29" s="379"/>
      <c r="BY29" s="437">
        <f>IF(BY33&lt;&gt;"","ゲーム率","")</f>
      </c>
      <c r="BZ29" s="401"/>
      <c r="CA29" s="401" t="s">
        <v>1456</v>
      </c>
      <c r="CB29" s="401"/>
      <c r="CC29" s="401"/>
      <c r="CD29" s="401"/>
      <c r="CE29" s="401"/>
      <c r="CF29" s="433"/>
    </row>
    <row r="30" spans="1:86" s="3" customFormat="1" ht="12" customHeight="1">
      <c r="A30" s="80"/>
      <c r="B30" s="4"/>
      <c r="C30" s="529"/>
      <c r="D30" s="359"/>
      <c r="E30" s="359"/>
      <c r="F30" s="359"/>
      <c r="G30" s="359"/>
      <c r="H30" s="359"/>
      <c r="I30" s="359"/>
      <c r="J30" s="359"/>
      <c r="K30" s="358"/>
      <c r="L30" s="359"/>
      <c r="M30" s="359"/>
      <c r="N30" s="359"/>
      <c r="O30" s="359"/>
      <c r="P30" s="359"/>
      <c r="Q30" s="359"/>
      <c r="R30" s="289"/>
      <c r="S30" s="358"/>
      <c r="T30" s="359"/>
      <c r="U30" s="359"/>
      <c r="V30" s="359"/>
      <c r="W30" s="359"/>
      <c r="X30" s="359"/>
      <c r="Y30" s="359"/>
      <c r="Z30" s="359"/>
      <c r="AA30" s="358"/>
      <c r="AB30" s="359"/>
      <c r="AC30" s="359"/>
      <c r="AD30" s="359"/>
      <c r="AE30" s="359"/>
      <c r="AF30" s="359"/>
      <c r="AG30" s="359"/>
      <c r="AH30" s="289"/>
      <c r="AI30" s="438"/>
      <c r="AJ30" s="359"/>
      <c r="AK30" s="359"/>
      <c r="AL30" s="359"/>
      <c r="AM30" s="359"/>
      <c r="AN30" s="359"/>
      <c r="AO30" s="359"/>
      <c r="AP30" s="434"/>
      <c r="AQ30" s="84"/>
      <c r="AR30" s="4"/>
      <c r="AS30" s="529"/>
      <c r="AT30" s="359"/>
      <c r="AU30" s="359"/>
      <c r="AV30" s="359"/>
      <c r="AW30" s="359"/>
      <c r="AX30" s="359"/>
      <c r="AY30" s="359"/>
      <c r="AZ30" s="359"/>
      <c r="BA30" s="358"/>
      <c r="BB30" s="359"/>
      <c r="BC30" s="359"/>
      <c r="BD30" s="359"/>
      <c r="BE30" s="359"/>
      <c r="BF30" s="359"/>
      <c r="BG30" s="359"/>
      <c r="BH30" s="289"/>
      <c r="BI30" s="358"/>
      <c r="BJ30" s="359"/>
      <c r="BK30" s="359"/>
      <c r="BL30" s="359"/>
      <c r="BM30" s="359"/>
      <c r="BN30" s="359"/>
      <c r="BO30" s="359"/>
      <c r="BP30" s="359"/>
      <c r="BQ30" s="358"/>
      <c r="BR30" s="359"/>
      <c r="BS30" s="359"/>
      <c r="BT30" s="359"/>
      <c r="BU30" s="359"/>
      <c r="BV30" s="359"/>
      <c r="BW30" s="359"/>
      <c r="BX30" s="289"/>
      <c r="BY30" s="438"/>
      <c r="BZ30" s="359"/>
      <c r="CA30" s="359"/>
      <c r="CB30" s="359"/>
      <c r="CC30" s="359"/>
      <c r="CD30" s="359"/>
      <c r="CE30" s="359"/>
      <c r="CF30" s="434"/>
      <c r="CG30" s="4"/>
      <c r="CH30" s="4"/>
    </row>
    <row r="31" spans="1:86" s="3" customFormat="1" ht="12" customHeight="1">
      <c r="A31" s="80"/>
      <c r="B31" s="449">
        <f>AM33</f>
        <v>2</v>
      </c>
      <c r="C31" s="414" t="s">
        <v>674</v>
      </c>
      <c r="D31" s="349"/>
      <c r="E31" s="349"/>
      <c r="F31" s="498" t="str">
        <f>IF(C31="ここに","",VLOOKUP(C31,'登録ナンバー'!$F$1:$I$600,2,0))</f>
        <v>金谷太郎</v>
      </c>
      <c r="G31" s="498"/>
      <c r="H31" s="498"/>
      <c r="I31" s="498"/>
      <c r="J31" s="498"/>
      <c r="K31" s="503">
        <f>IF(S31="","丸付き数字は試合順番","")</f>
      </c>
      <c r="L31" s="504"/>
      <c r="M31" s="504"/>
      <c r="N31" s="504"/>
      <c r="O31" s="504"/>
      <c r="P31" s="504"/>
      <c r="Q31" s="504"/>
      <c r="R31" s="505"/>
      <c r="S31" s="494" t="s">
        <v>168</v>
      </c>
      <c r="T31" s="492"/>
      <c r="U31" s="492"/>
      <c r="V31" s="492" t="s">
        <v>1458</v>
      </c>
      <c r="W31" s="492">
        <v>4</v>
      </c>
      <c r="X31" s="492"/>
      <c r="Y31" s="492"/>
      <c r="Z31" s="496"/>
      <c r="AA31" s="494">
        <v>4</v>
      </c>
      <c r="AB31" s="492"/>
      <c r="AC31" s="492"/>
      <c r="AD31" s="492" t="s">
        <v>1458</v>
      </c>
      <c r="AE31" s="492">
        <v>6</v>
      </c>
      <c r="AF31" s="492"/>
      <c r="AG31" s="492"/>
      <c r="AH31" s="496"/>
      <c r="AI31" s="415">
        <f>IF(COUNTIF(AJ31:AL41,1)=2,"直接対決","")</f>
      </c>
      <c r="AJ31" s="458">
        <f>COUNTIF(K31:AH32,"⑥")+COUNTIF(K31:AH32,"⑦")</f>
        <v>1</v>
      </c>
      <c r="AK31" s="458"/>
      <c r="AL31" s="458"/>
      <c r="AM31" s="429">
        <f>IF(S31="","",2-AJ31)</f>
        <v>1</v>
      </c>
      <c r="AN31" s="429"/>
      <c r="AO31" s="429"/>
      <c r="AP31" s="430"/>
      <c r="AQ31" s="247"/>
      <c r="AR31" s="449">
        <f>CC33</f>
        <v>2</v>
      </c>
      <c r="AS31" s="414" t="s">
        <v>1827</v>
      </c>
      <c r="AT31" s="349"/>
      <c r="AU31" s="349"/>
      <c r="AV31" s="498" t="str">
        <f>IF(AS31="ここに","",VLOOKUP(AS31,'登録ナンバー'!$F$1:$I$600,2,0))</f>
        <v>川上悠作</v>
      </c>
      <c r="AW31" s="498"/>
      <c r="AX31" s="498"/>
      <c r="AY31" s="498"/>
      <c r="AZ31" s="498"/>
      <c r="BA31" s="503">
        <f>IF(BI31="","丸付き数字は試合順番","")</f>
      </c>
      <c r="BB31" s="504"/>
      <c r="BC31" s="504"/>
      <c r="BD31" s="504"/>
      <c r="BE31" s="504"/>
      <c r="BF31" s="504"/>
      <c r="BG31" s="504"/>
      <c r="BH31" s="505"/>
      <c r="BI31" s="494">
        <v>4</v>
      </c>
      <c r="BJ31" s="492"/>
      <c r="BK31" s="492"/>
      <c r="BL31" s="492" t="s">
        <v>1458</v>
      </c>
      <c r="BM31" s="492">
        <v>6</v>
      </c>
      <c r="BN31" s="492"/>
      <c r="BO31" s="492"/>
      <c r="BP31" s="496"/>
      <c r="BQ31" s="494" t="s">
        <v>135</v>
      </c>
      <c r="BR31" s="492"/>
      <c r="BS31" s="492"/>
      <c r="BT31" s="492" t="s">
        <v>1458</v>
      </c>
      <c r="BU31" s="492">
        <v>2</v>
      </c>
      <c r="BV31" s="492"/>
      <c r="BW31" s="492"/>
      <c r="BX31" s="496"/>
      <c r="BY31" s="415">
        <f>IF(COUNTIF(BZ31:CB41,1)=2,"直接対決","")</f>
      </c>
      <c r="BZ31" s="458">
        <f>COUNTIF(BA31:BX32,"⑥")+COUNTIF(BA31:BX32,"⑦")</f>
        <v>1</v>
      </c>
      <c r="CA31" s="458"/>
      <c r="CB31" s="458"/>
      <c r="CC31" s="429">
        <f>IF(BI31="","",2-BZ31)</f>
        <v>1</v>
      </c>
      <c r="CD31" s="429"/>
      <c r="CE31" s="429"/>
      <c r="CF31" s="430"/>
      <c r="CG31" s="4"/>
      <c r="CH31" s="4"/>
    </row>
    <row r="32" spans="1:84" ht="18.75" customHeight="1">
      <c r="A32" s="16"/>
      <c r="B32" s="449"/>
      <c r="C32" s="413"/>
      <c r="D32" s="401"/>
      <c r="E32" s="401"/>
      <c r="F32" s="374"/>
      <c r="G32" s="374"/>
      <c r="H32" s="374"/>
      <c r="I32" s="374"/>
      <c r="J32" s="374"/>
      <c r="K32" s="506"/>
      <c r="L32" s="507"/>
      <c r="M32" s="507"/>
      <c r="N32" s="507"/>
      <c r="O32" s="507"/>
      <c r="P32" s="507"/>
      <c r="Q32" s="507"/>
      <c r="R32" s="508"/>
      <c r="S32" s="495"/>
      <c r="T32" s="493"/>
      <c r="U32" s="493"/>
      <c r="V32" s="493"/>
      <c r="W32" s="493"/>
      <c r="X32" s="493"/>
      <c r="Y32" s="493"/>
      <c r="Z32" s="497"/>
      <c r="AA32" s="495"/>
      <c r="AB32" s="493"/>
      <c r="AC32" s="493"/>
      <c r="AD32" s="493"/>
      <c r="AE32" s="493"/>
      <c r="AF32" s="493"/>
      <c r="AG32" s="493"/>
      <c r="AH32" s="497"/>
      <c r="AI32" s="416"/>
      <c r="AJ32" s="459"/>
      <c r="AK32" s="459"/>
      <c r="AL32" s="459"/>
      <c r="AM32" s="431"/>
      <c r="AN32" s="431"/>
      <c r="AO32" s="431"/>
      <c r="AP32" s="432"/>
      <c r="AQ32" s="247"/>
      <c r="AR32" s="449"/>
      <c r="AS32" s="413"/>
      <c r="AT32" s="401"/>
      <c r="AU32" s="401"/>
      <c r="AV32" s="374"/>
      <c r="AW32" s="374"/>
      <c r="AX32" s="374"/>
      <c r="AY32" s="374"/>
      <c r="AZ32" s="374"/>
      <c r="BA32" s="506"/>
      <c r="BB32" s="507"/>
      <c r="BC32" s="507"/>
      <c r="BD32" s="507"/>
      <c r="BE32" s="507"/>
      <c r="BF32" s="507"/>
      <c r="BG32" s="507"/>
      <c r="BH32" s="508"/>
      <c r="BI32" s="495"/>
      <c r="BJ32" s="493"/>
      <c r="BK32" s="493"/>
      <c r="BL32" s="493"/>
      <c r="BM32" s="493"/>
      <c r="BN32" s="493"/>
      <c r="BO32" s="493"/>
      <c r="BP32" s="497"/>
      <c r="BQ32" s="495"/>
      <c r="BR32" s="493"/>
      <c r="BS32" s="493"/>
      <c r="BT32" s="493"/>
      <c r="BU32" s="493"/>
      <c r="BV32" s="493"/>
      <c r="BW32" s="493"/>
      <c r="BX32" s="497"/>
      <c r="BY32" s="416"/>
      <c r="BZ32" s="459"/>
      <c r="CA32" s="459"/>
      <c r="CB32" s="459"/>
      <c r="CC32" s="431"/>
      <c r="CD32" s="431"/>
      <c r="CE32" s="431"/>
      <c r="CF32" s="432"/>
    </row>
    <row r="33" spans="1:84" ht="19.5" customHeight="1">
      <c r="A33" s="16"/>
      <c r="C33" s="413" t="s">
        <v>1459</v>
      </c>
      <c r="D33" s="401"/>
      <c r="E33" s="401"/>
      <c r="F33" s="374" t="str">
        <f>IF(C31="ここに","",VLOOKUP(C31,'登録ナンバー'!$F$4:$I$484,3,0))</f>
        <v>ぼんズ</v>
      </c>
      <c r="G33" s="374"/>
      <c r="H33" s="374"/>
      <c r="I33" s="374"/>
      <c r="J33" s="374"/>
      <c r="K33" s="506"/>
      <c r="L33" s="507"/>
      <c r="M33" s="507"/>
      <c r="N33" s="507"/>
      <c r="O33" s="507"/>
      <c r="P33" s="507"/>
      <c r="Q33" s="507"/>
      <c r="R33" s="508"/>
      <c r="S33" s="495"/>
      <c r="T33" s="493"/>
      <c r="U33" s="493"/>
      <c r="V33" s="493"/>
      <c r="W33" s="493"/>
      <c r="X33" s="493"/>
      <c r="Y33" s="493"/>
      <c r="Z33" s="497"/>
      <c r="AA33" s="495"/>
      <c r="AB33" s="493"/>
      <c r="AC33" s="493"/>
      <c r="AD33" s="493"/>
      <c r="AE33" s="493"/>
      <c r="AF33" s="493"/>
      <c r="AG33" s="493"/>
      <c r="AH33" s="497"/>
      <c r="AI33" s="441">
        <f>IF(OR(COUNTIF(AJ31:AL41,2)=3,COUNTIF(AJ31:AL41,1)=3),(S34+AA34)/(S34+AA34+W31+AE31),"")</f>
      </c>
      <c r="AJ33" s="435"/>
      <c r="AK33" s="435"/>
      <c r="AL33" s="435"/>
      <c r="AM33" s="382">
        <f>IF(AI33&lt;&gt;"",RANK(AI33,AI33:AI41),RANK(AJ31,AJ31:AL41))</f>
        <v>2</v>
      </c>
      <c r="AN33" s="382"/>
      <c r="AO33" s="382"/>
      <c r="AP33" s="383"/>
      <c r="AQ33" s="248"/>
      <c r="AS33" s="413" t="s">
        <v>1459</v>
      </c>
      <c r="AT33" s="401"/>
      <c r="AU33" s="401"/>
      <c r="AV33" s="374" t="str">
        <f>IF(AS31="ここに","",VLOOKUP(AS31,'登録ナンバー'!$F$4:$I$484,3,0))</f>
        <v>Ｋテニスカレッジ</v>
      </c>
      <c r="AW33" s="374"/>
      <c r="AX33" s="374"/>
      <c r="AY33" s="374"/>
      <c r="AZ33" s="374"/>
      <c r="BA33" s="506"/>
      <c r="BB33" s="507"/>
      <c r="BC33" s="507"/>
      <c r="BD33" s="507"/>
      <c r="BE33" s="507"/>
      <c r="BF33" s="507"/>
      <c r="BG33" s="507"/>
      <c r="BH33" s="508"/>
      <c r="BI33" s="495"/>
      <c r="BJ33" s="493"/>
      <c r="BK33" s="493"/>
      <c r="BL33" s="493"/>
      <c r="BM33" s="493"/>
      <c r="BN33" s="493"/>
      <c r="BO33" s="493"/>
      <c r="BP33" s="497"/>
      <c r="BQ33" s="495"/>
      <c r="BR33" s="493"/>
      <c r="BS33" s="493"/>
      <c r="BT33" s="493"/>
      <c r="BU33" s="493"/>
      <c r="BV33" s="493"/>
      <c r="BW33" s="493"/>
      <c r="BX33" s="497"/>
      <c r="BY33" s="441">
        <f>IF(OR(COUNTIF(BZ31:CB41,2)=3,COUNTIF(BZ31:CB41,1)=3),(BI34+BQ34+#REF!)/(BI34+BQ34+BM31+BU31+#REF!+#REF!),"")</f>
      </c>
      <c r="BZ33" s="435"/>
      <c r="CA33" s="435"/>
      <c r="CB33" s="435"/>
      <c r="CC33" s="382">
        <f>IF(BY33&lt;&gt;"",RANK(BY33,BY33:BY41),RANK(BZ31,BZ31:CB41))</f>
        <v>2</v>
      </c>
      <c r="CD33" s="382"/>
      <c r="CE33" s="382"/>
      <c r="CF33" s="383"/>
    </row>
    <row r="34" spans="1:84" ht="12" customHeight="1" hidden="1">
      <c r="A34" s="16"/>
      <c r="C34" s="413"/>
      <c r="D34" s="401"/>
      <c r="E34" s="401"/>
      <c r="F34" s="276"/>
      <c r="G34" s="276"/>
      <c r="H34" s="276"/>
      <c r="I34" s="276"/>
      <c r="J34" s="276"/>
      <c r="K34" s="509"/>
      <c r="L34" s="510"/>
      <c r="M34" s="510"/>
      <c r="N34" s="510"/>
      <c r="O34" s="510"/>
      <c r="P34" s="510"/>
      <c r="Q34" s="510"/>
      <c r="R34" s="511"/>
      <c r="S34" s="311" t="str">
        <f>IF(S31="⑦","7",IF(S31="⑥","6",S31))</f>
        <v>6</v>
      </c>
      <c r="T34" s="314"/>
      <c r="U34" s="314"/>
      <c r="V34" s="314"/>
      <c r="W34" s="314"/>
      <c r="X34" s="314"/>
      <c r="Y34" s="314"/>
      <c r="Z34" s="314"/>
      <c r="AA34" s="311">
        <f>IF(AA31="⑦","7",IF(AA31="⑥","6",AA31))</f>
        <v>4</v>
      </c>
      <c r="AB34" s="314"/>
      <c r="AC34" s="314"/>
      <c r="AD34" s="314"/>
      <c r="AE34" s="314"/>
      <c r="AF34" s="314"/>
      <c r="AG34" s="314"/>
      <c r="AH34" s="315"/>
      <c r="AI34" s="540"/>
      <c r="AJ34" s="489"/>
      <c r="AK34" s="489"/>
      <c r="AL34" s="489"/>
      <c r="AM34" s="490"/>
      <c r="AN34" s="490"/>
      <c r="AO34" s="490"/>
      <c r="AP34" s="491"/>
      <c r="AQ34" s="248"/>
      <c r="AS34" s="413"/>
      <c r="AT34" s="401"/>
      <c r="AU34" s="401"/>
      <c r="AV34" s="276"/>
      <c r="AW34" s="276"/>
      <c r="AX34" s="276"/>
      <c r="AY34" s="276"/>
      <c r="AZ34" s="276"/>
      <c r="BA34" s="509"/>
      <c r="BB34" s="510"/>
      <c r="BC34" s="510"/>
      <c r="BD34" s="510"/>
      <c r="BE34" s="510"/>
      <c r="BF34" s="510"/>
      <c r="BG34" s="510"/>
      <c r="BH34" s="511"/>
      <c r="BI34" s="311">
        <f>IF(BI31="⑦","7",IF(BI31="⑥","6",BI31))</f>
        <v>4</v>
      </c>
      <c r="BJ34" s="314"/>
      <c r="BK34" s="314"/>
      <c r="BL34" s="314"/>
      <c r="BM34" s="314"/>
      <c r="BN34" s="314"/>
      <c r="BO34" s="314"/>
      <c r="BP34" s="314"/>
      <c r="BQ34" s="311" t="str">
        <f>IF(BQ31="⑦","7",IF(BQ31="⑥","6",BQ31))</f>
        <v>6</v>
      </c>
      <c r="BR34" s="314"/>
      <c r="BS34" s="314"/>
      <c r="BT34" s="314"/>
      <c r="BU34" s="314"/>
      <c r="BV34" s="314"/>
      <c r="BW34" s="314"/>
      <c r="BX34" s="315"/>
      <c r="BY34" s="540"/>
      <c r="BZ34" s="489"/>
      <c r="CA34" s="489"/>
      <c r="CB34" s="489"/>
      <c r="CC34" s="490"/>
      <c r="CD34" s="490"/>
      <c r="CE34" s="490"/>
      <c r="CF34" s="491"/>
    </row>
    <row r="35" spans="1:84" ht="12" customHeight="1">
      <c r="A35" s="16"/>
      <c r="B35" s="449">
        <f>AM37</f>
        <v>3</v>
      </c>
      <c r="C35" s="414" t="s">
        <v>677</v>
      </c>
      <c r="D35" s="349"/>
      <c r="E35" s="349"/>
      <c r="F35" s="349" t="str">
        <f>IF(C35="ここに","",VLOOKUP(C35,'登録ナンバー'!$F$1:$I$600,2,0))</f>
        <v>辰巳悟朗</v>
      </c>
      <c r="G35" s="349"/>
      <c r="H35" s="349"/>
      <c r="I35" s="349"/>
      <c r="J35" s="349"/>
      <c r="K35" s="412">
        <f>IF(S31="","",IF(AND(W31=6,S31&lt;&gt;"⑦"),"⑥",IF(W31=7,"⑦",W31)))</f>
        <v>4</v>
      </c>
      <c r="L35" s="349"/>
      <c r="M35" s="349"/>
      <c r="N35" s="349" t="s">
        <v>1458</v>
      </c>
      <c r="O35" s="349">
        <f>IF(S31="","",IF(S31="⑥",6,IF(S31="⑦",7,S31)))</f>
        <v>6</v>
      </c>
      <c r="P35" s="349"/>
      <c r="Q35" s="349"/>
      <c r="R35" s="350"/>
      <c r="S35" s="534"/>
      <c r="T35" s="535"/>
      <c r="U35" s="535"/>
      <c r="V35" s="535"/>
      <c r="W35" s="535"/>
      <c r="X35" s="535"/>
      <c r="Y35" s="535"/>
      <c r="Z35" s="535"/>
      <c r="AA35" s="532">
        <v>2</v>
      </c>
      <c r="AB35" s="377"/>
      <c r="AC35" s="377"/>
      <c r="AD35" s="377" t="s">
        <v>1458</v>
      </c>
      <c r="AE35" s="377">
        <v>6</v>
      </c>
      <c r="AF35" s="377"/>
      <c r="AG35" s="377"/>
      <c r="AH35" s="368"/>
      <c r="AI35" s="445">
        <f>IF(COUNTIF(AJ31:AL41,1)=2,"直接対決","")</f>
      </c>
      <c r="AJ35" s="439">
        <f>COUNTIF(K35:AH36,"⑥")+COUNTIF(K35:AH36,"⑦")</f>
        <v>0</v>
      </c>
      <c r="AK35" s="439"/>
      <c r="AL35" s="439"/>
      <c r="AM35" s="464">
        <f>IF(S31="","",2-AJ35)</f>
        <v>2</v>
      </c>
      <c r="AN35" s="464"/>
      <c r="AO35" s="464"/>
      <c r="AP35" s="465"/>
      <c r="AQ35" s="247"/>
      <c r="AR35" s="449">
        <f>CC37</f>
        <v>1</v>
      </c>
      <c r="AS35" s="414" t="s">
        <v>676</v>
      </c>
      <c r="AT35" s="349"/>
      <c r="AU35" s="349"/>
      <c r="AV35" s="454" t="str">
        <f>IF(AS35="ここに","",VLOOKUP(AS35,'登録ナンバー'!$F$1:$I$600,2,0))</f>
        <v>藤井洋平</v>
      </c>
      <c r="AW35" s="454"/>
      <c r="AX35" s="454"/>
      <c r="AY35" s="454"/>
      <c r="AZ35" s="454"/>
      <c r="BA35" s="499" t="str">
        <f>IF(BI31="","",IF(AND(BM31=6,BI31&lt;&gt;"⑦"),"⑥",IF(BM31=7,"⑦",BM31)))</f>
        <v>⑥</v>
      </c>
      <c r="BB35" s="454"/>
      <c r="BC35" s="454"/>
      <c r="BD35" s="454" t="s">
        <v>1458</v>
      </c>
      <c r="BE35" s="454">
        <f>IF(BI31="","",IF(BI31="⑥",6,IF(BI31="⑦",7,BI31)))</f>
        <v>4</v>
      </c>
      <c r="BF35" s="454"/>
      <c r="BG35" s="454"/>
      <c r="BH35" s="512"/>
      <c r="BI35" s="548"/>
      <c r="BJ35" s="549"/>
      <c r="BK35" s="549"/>
      <c r="BL35" s="549"/>
      <c r="BM35" s="549"/>
      <c r="BN35" s="549"/>
      <c r="BO35" s="549"/>
      <c r="BP35" s="549"/>
      <c r="BQ35" s="527" t="s">
        <v>113</v>
      </c>
      <c r="BR35" s="479"/>
      <c r="BS35" s="479"/>
      <c r="BT35" s="479" t="s">
        <v>1458</v>
      </c>
      <c r="BU35" s="479">
        <v>3</v>
      </c>
      <c r="BV35" s="479"/>
      <c r="BW35" s="479"/>
      <c r="BX35" s="480"/>
      <c r="BY35" s="487">
        <f>IF(COUNTIF(BZ31:CB41,1)=2,"直接対決","")</f>
      </c>
      <c r="BZ35" s="417">
        <f>COUNTIF(BA35:BX36,"⑥")+COUNTIF(BA35:BX36,"⑦")</f>
        <v>2</v>
      </c>
      <c r="CA35" s="417"/>
      <c r="CB35" s="417"/>
      <c r="CC35" s="421">
        <f>IF(BI31="","",2-BZ35)</f>
        <v>0</v>
      </c>
      <c r="CD35" s="421"/>
      <c r="CE35" s="421"/>
      <c r="CF35" s="422"/>
    </row>
    <row r="36" spans="1:84" ht="19.5" customHeight="1">
      <c r="A36" s="16"/>
      <c r="B36" s="449"/>
      <c r="C36" s="413"/>
      <c r="D36" s="401"/>
      <c r="E36" s="401"/>
      <c r="F36" s="401"/>
      <c r="G36" s="401"/>
      <c r="H36" s="401"/>
      <c r="I36" s="401"/>
      <c r="J36" s="401"/>
      <c r="K36" s="375"/>
      <c r="L36" s="401"/>
      <c r="M36" s="401"/>
      <c r="N36" s="401"/>
      <c r="O36" s="401"/>
      <c r="P36" s="401"/>
      <c r="Q36" s="401"/>
      <c r="R36" s="379"/>
      <c r="S36" s="536"/>
      <c r="T36" s="537"/>
      <c r="U36" s="537"/>
      <c r="V36" s="537"/>
      <c r="W36" s="537"/>
      <c r="X36" s="537"/>
      <c r="Y36" s="537"/>
      <c r="Z36" s="537"/>
      <c r="AA36" s="533"/>
      <c r="AB36" s="369"/>
      <c r="AC36" s="369"/>
      <c r="AD36" s="369"/>
      <c r="AE36" s="369"/>
      <c r="AF36" s="369"/>
      <c r="AG36" s="369"/>
      <c r="AH36" s="370"/>
      <c r="AI36" s="446"/>
      <c r="AJ36" s="440"/>
      <c r="AK36" s="440"/>
      <c r="AL36" s="440"/>
      <c r="AM36" s="466"/>
      <c r="AN36" s="466"/>
      <c r="AO36" s="466"/>
      <c r="AP36" s="467"/>
      <c r="AQ36" s="247"/>
      <c r="AR36" s="449"/>
      <c r="AS36" s="413"/>
      <c r="AT36" s="401"/>
      <c r="AU36" s="401"/>
      <c r="AV36" s="455"/>
      <c r="AW36" s="455"/>
      <c r="AX36" s="455"/>
      <c r="AY36" s="455"/>
      <c r="AZ36" s="455"/>
      <c r="BA36" s="500"/>
      <c r="BB36" s="455"/>
      <c r="BC36" s="455"/>
      <c r="BD36" s="455"/>
      <c r="BE36" s="455"/>
      <c r="BF36" s="455"/>
      <c r="BG36" s="455"/>
      <c r="BH36" s="513"/>
      <c r="BI36" s="550"/>
      <c r="BJ36" s="551"/>
      <c r="BK36" s="551"/>
      <c r="BL36" s="551"/>
      <c r="BM36" s="551"/>
      <c r="BN36" s="551"/>
      <c r="BO36" s="551"/>
      <c r="BP36" s="551"/>
      <c r="BQ36" s="528"/>
      <c r="BR36" s="481"/>
      <c r="BS36" s="481"/>
      <c r="BT36" s="481"/>
      <c r="BU36" s="481"/>
      <c r="BV36" s="481"/>
      <c r="BW36" s="481"/>
      <c r="BX36" s="482"/>
      <c r="BY36" s="488"/>
      <c r="BZ36" s="418"/>
      <c r="CA36" s="418"/>
      <c r="CB36" s="418"/>
      <c r="CC36" s="423"/>
      <c r="CD36" s="423"/>
      <c r="CE36" s="423"/>
      <c r="CF36" s="424"/>
    </row>
    <row r="37" spans="1:84" ht="21.75" customHeight="1">
      <c r="A37" s="16"/>
      <c r="B37" s="16"/>
      <c r="C37" s="413" t="s">
        <v>1459</v>
      </c>
      <c r="D37" s="401"/>
      <c r="E37" s="401"/>
      <c r="F37" s="401" t="str">
        <f>IF(C35="ここに","",VLOOKUP(C35,'登録ナンバー'!$F$4:$H$484,3,0))</f>
        <v>村田八日市</v>
      </c>
      <c r="G37" s="401"/>
      <c r="H37" s="401"/>
      <c r="I37" s="401"/>
      <c r="J37" s="401"/>
      <c r="K37" s="375"/>
      <c r="L37" s="401"/>
      <c r="M37" s="401"/>
      <c r="N37" s="401"/>
      <c r="O37" s="401"/>
      <c r="P37" s="401"/>
      <c r="Q37" s="401"/>
      <c r="R37" s="379"/>
      <c r="S37" s="536"/>
      <c r="T37" s="537"/>
      <c r="U37" s="537"/>
      <c r="V37" s="537"/>
      <c r="W37" s="537"/>
      <c r="X37" s="537"/>
      <c r="Y37" s="537"/>
      <c r="Z37" s="537"/>
      <c r="AA37" s="533"/>
      <c r="AB37" s="369"/>
      <c r="AC37" s="369"/>
      <c r="AD37" s="369"/>
      <c r="AE37" s="371"/>
      <c r="AF37" s="371"/>
      <c r="AG37" s="371"/>
      <c r="AH37" s="372"/>
      <c r="AI37" s="447">
        <f>IF(OR(COUNTIF(AJ31:AL41,2)=3,COUNTIF(AJ31:AL41,1)=3),(K38+AA38)/(K38+AA38+O35+AE35),"")</f>
      </c>
      <c r="AJ37" s="401"/>
      <c r="AK37" s="401"/>
      <c r="AL37" s="401"/>
      <c r="AM37" s="460">
        <f>IF(AI37&lt;&gt;"",RANK(AI37,AI33:AI41),RANK(AJ35,AJ31:AL41))</f>
        <v>3</v>
      </c>
      <c r="AN37" s="460"/>
      <c r="AO37" s="460"/>
      <c r="AP37" s="461"/>
      <c r="AQ37" s="248"/>
      <c r="AR37" s="16"/>
      <c r="AS37" s="413" t="s">
        <v>1459</v>
      </c>
      <c r="AT37" s="401"/>
      <c r="AU37" s="401"/>
      <c r="AV37" s="455" t="str">
        <f>IF(AS35="ここに","",VLOOKUP(AS35,'登録ナンバー'!$F$4:$H$484,3,0))</f>
        <v>村田八日市</v>
      </c>
      <c r="AW37" s="455"/>
      <c r="AX37" s="455"/>
      <c r="AY37" s="455"/>
      <c r="AZ37" s="455"/>
      <c r="BA37" s="500"/>
      <c r="BB37" s="455"/>
      <c r="BC37" s="455"/>
      <c r="BD37" s="455"/>
      <c r="BE37" s="455"/>
      <c r="BF37" s="455"/>
      <c r="BG37" s="455"/>
      <c r="BH37" s="513"/>
      <c r="BI37" s="550"/>
      <c r="BJ37" s="551"/>
      <c r="BK37" s="551"/>
      <c r="BL37" s="551"/>
      <c r="BM37" s="551"/>
      <c r="BN37" s="551"/>
      <c r="BO37" s="551"/>
      <c r="BP37" s="551"/>
      <c r="BQ37" s="528"/>
      <c r="BR37" s="481"/>
      <c r="BS37" s="481"/>
      <c r="BT37" s="481"/>
      <c r="BU37" s="483"/>
      <c r="BV37" s="483"/>
      <c r="BW37" s="483"/>
      <c r="BX37" s="484"/>
      <c r="BY37" s="443">
        <f>IF(OR(COUNTIF(BZ31:CB41,2)=3,COUNTIF(BZ31:CB41,1)=3),(BA38+BQ38)/(BA38+BQ38+BE35+BU35),"")</f>
      </c>
      <c r="BZ37" s="455"/>
      <c r="CA37" s="455"/>
      <c r="CB37" s="455"/>
      <c r="CC37" s="425">
        <f>IF(BY37&lt;&gt;"",RANK(BY37,BY33:BY41),RANK(BZ35,BZ31:CB41))</f>
        <v>1</v>
      </c>
      <c r="CD37" s="425"/>
      <c r="CE37" s="425"/>
      <c r="CF37" s="426"/>
    </row>
    <row r="38" spans="1:84" ht="12" customHeight="1" hidden="1">
      <c r="A38" s="16"/>
      <c r="B38" s="16"/>
      <c r="C38" s="413"/>
      <c r="D38" s="401"/>
      <c r="E38" s="401"/>
      <c r="F38" s="3"/>
      <c r="G38" s="3"/>
      <c r="H38" s="3"/>
      <c r="I38" s="3"/>
      <c r="J38" s="3"/>
      <c r="K38" s="23">
        <f>IF(K35="⑦","7",IF(K35="⑥","6",K35))</f>
        <v>4</v>
      </c>
      <c r="L38" s="12"/>
      <c r="M38" s="12"/>
      <c r="N38" s="12"/>
      <c r="O38" s="12"/>
      <c r="P38" s="12"/>
      <c r="Q38" s="12"/>
      <c r="R38" s="26"/>
      <c r="S38" s="538"/>
      <c r="T38" s="539"/>
      <c r="U38" s="539"/>
      <c r="V38" s="539"/>
      <c r="W38" s="539"/>
      <c r="X38" s="539"/>
      <c r="Y38" s="539"/>
      <c r="Z38" s="539"/>
      <c r="AA38" s="23">
        <f>IF(AA35="⑦","7",IF(AA35="⑥","6",AA35))</f>
        <v>2</v>
      </c>
      <c r="AB38" s="24"/>
      <c r="AC38" s="24"/>
      <c r="AD38" s="24"/>
      <c r="AE38" s="24"/>
      <c r="AF38" s="24"/>
      <c r="AG38" s="24"/>
      <c r="AH38" s="25"/>
      <c r="AI38" s="448"/>
      <c r="AJ38" s="359"/>
      <c r="AK38" s="359"/>
      <c r="AL38" s="359"/>
      <c r="AM38" s="462"/>
      <c r="AN38" s="462"/>
      <c r="AO38" s="462"/>
      <c r="AP38" s="463"/>
      <c r="AQ38" s="248"/>
      <c r="AR38" s="16"/>
      <c r="AS38" s="413"/>
      <c r="AT38" s="401"/>
      <c r="AU38" s="401"/>
      <c r="AV38" s="274"/>
      <c r="AW38" s="274"/>
      <c r="AX38" s="274"/>
      <c r="AY38" s="274"/>
      <c r="AZ38" s="274"/>
      <c r="BA38" s="287" t="str">
        <f>IF(BA35="⑦","7",IF(BA35="⑥","6",BA35))</f>
        <v>6</v>
      </c>
      <c r="BB38" s="251"/>
      <c r="BC38" s="251"/>
      <c r="BD38" s="251"/>
      <c r="BE38" s="251"/>
      <c r="BF38" s="251"/>
      <c r="BG38" s="251"/>
      <c r="BH38" s="299"/>
      <c r="BI38" s="552"/>
      <c r="BJ38" s="553"/>
      <c r="BK38" s="553"/>
      <c r="BL38" s="553"/>
      <c r="BM38" s="553"/>
      <c r="BN38" s="553"/>
      <c r="BO38" s="553"/>
      <c r="BP38" s="553"/>
      <c r="BQ38" s="287" t="str">
        <f>IF(BQ35="⑦","7",IF(BQ35="⑥","6",BQ35))</f>
        <v>6</v>
      </c>
      <c r="BR38" s="288"/>
      <c r="BS38" s="288"/>
      <c r="BT38" s="288"/>
      <c r="BU38" s="288"/>
      <c r="BV38" s="288"/>
      <c r="BW38" s="288"/>
      <c r="BX38" s="290"/>
      <c r="BY38" s="444"/>
      <c r="BZ38" s="486"/>
      <c r="CA38" s="486"/>
      <c r="CB38" s="486"/>
      <c r="CC38" s="427"/>
      <c r="CD38" s="427"/>
      <c r="CE38" s="427"/>
      <c r="CF38" s="428"/>
    </row>
    <row r="39" spans="1:84" ht="12" customHeight="1">
      <c r="A39" s="16"/>
      <c r="B39" s="449">
        <f>AM41</f>
        <v>1</v>
      </c>
      <c r="C39" s="414" t="s">
        <v>1457</v>
      </c>
      <c r="D39" s="349"/>
      <c r="E39" s="349"/>
      <c r="F39" s="454" t="s">
        <v>683</v>
      </c>
      <c r="G39" s="454"/>
      <c r="H39" s="454"/>
      <c r="I39" s="454"/>
      <c r="J39" s="454"/>
      <c r="K39" s="499" t="str">
        <f>IF(S31="","",IF(AND(AE31=6,AA31&lt;&gt;"⑦"),"⑥",IF(AE31=7,"⑦",AE31)))</f>
        <v>⑥</v>
      </c>
      <c r="L39" s="454"/>
      <c r="M39" s="454"/>
      <c r="N39" s="454" t="s">
        <v>1458</v>
      </c>
      <c r="O39" s="454">
        <f>IF(S31="","",IF(AA31="⑥",6,IF(AA31="⑦",7,AA31)))</f>
        <v>4</v>
      </c>
      <c r="P39" s="454"/>
      <c r="Q39" s="454"/>
      <c r="R39" s="512"/>
      <c r="S39" s="499" t="str">
        <f>IF(S31="","",IF(AND(AE35=6,AA35&lt;&gt;"⑦"),"⑥",IF(AE35=7,"⑦",AE35)))</f>
        <v>⑥</v>
      </c>
      <c r="T39" s="454"/>
      <c r="U39" s="454"/>
      <c r="V39" s="454" t="s">
        <v>1458</v>
      </c>
      <c r="W39" s="454">
        <f>IF(S31="","",IF(AA35="⑥",6,IF(AA35="⑦",7,AA35)))</f>
        <v>2</v>
      </c>
      <c r="X39" s="454"/>
      <c r="Y39" s="454"/>
      <c r="Z39" s="512"/>
      <c r="AA39" s="373"/>
      <c r="AB39" s="351"/>
      <c r="AC39" s="351"/>
      <c r="AD39" s="351"/>
      <c r="AE39" s="351"/>
      <c r="AF39" s="351"/>
      <c r="AG39" s="352"/>
      <c r="AH39" s="353"/>
      <c r="AI39" s="487">
        <f>IF(COUNTIF(AJ31:AL45,1)=2,"直接対決","")</f>
      </c>
      <c r="AJ39" s="417">
        <f>COUNTIF(K39:AH40,"⑥")+COUNTIF(K39:AH40,"⑦")</f>
        <v>2</v>
      </c>
      <c r="AK39" s="417"/>
      <c r="AL39" s="417"/>
      <c r="AM39" s="421">
        <f>IF(S31="","",2-AJ39)</f>
        <v>0</v>
      </c>
      <c r="AN39" s="421"/>
      <c r="AO39" s="421"/>
      <c r="AP39" s="422"/>
      <c r="AQ39" s="247"/>
      <c r="AR39" s="449">
        <f>CC41</f>
        <v>3</v>
      </c>
      <c r="AS39" s="414" t="s">
        <v>679</v>
      </c>
      <c r="AT39" s="349"/>
      <c r="AU39" s="349"/>
      <c r="AV39" s="349" t="str">
        <f>IF(AS39="ここに","",VLOOKUP(AS39,'登録ナンバー'!$F$1:$I$600,2,0))</f>
        <v>北村　健</v>
      </c>
      <c r="AW39" s="349"/>
      <c r="AX39" s="349"/>
      <c r="AY39" s="349"/>
      <c r="AZ39" s="349"/>
      <c r="BA39" s="412">
        <f>IF(BI31="","",IF(AND(BU31=6,BQ31&lt;&gt;"⑦"),"⑥",IF(BU31=7,"⑦",BU31)))</f>
        <v>2</v>
      </c>
      <c r="BB39" s="349"/>
      <c r="BC39" s="349"/>
      <c r="BD39" s="349" t="s">
        <v>1458</v>
      </c>
      <c r="BE39" s="349">
        <f>IF(BI31="","",IF(BQ31="⑥",6,IF(BQ31="⑦",7,BQ31)))</f>
        <v>6</v>
      </c>
      <c r="BF39" s="349"/>
      <c r="BG39" s="349"/>
      <c r="BH39" s="350"/>
      <c r="BI39" s="412">
        <f>IF(BI31="","",IF(AND(BU35=6,BQ35&lt;&gt;"⑦"),"⑥",IF(BU35=7,"⑦",BU35)))</f>
        <v>3</v>
      </c>
      <c r="BJ39" s="349"/>
      <c r="BK39" s="349"/>
      <c r="BL39" s="349" t="s">
        <v>1458</v>
      </c>
      <c r="BM39" s="349">
        <f>IF(BI31="","",IF(BQ35="⑥",6,IF(BQ35="⑦",7,BQ35)))</f>
        <v>6</v>
      </c>
      <c r="BN39" s="349"/>
      <c r="BO39" s="349"/>
      <c r="BP39" s="350"/>
      <c r="BQ39" s="472"/>
      <c r="BR39" s="473"/>
      <c r="BS39" s="473"/>
      <c r="BT39" s="473"/>
      <c r="BU39" s="473"/>
      <c r="BV39" s="473"/>
      <c r="BW39" s="474"/>
      <c r="BX39" s="475"/>
      <c r="BY39" s="445">
        <f>IF(COUNTIF(BZ31:CB45,1)=2,"直接対決","")</f>
      </c>
      <c r="BZ39" s="439">
        <f>COUNTIF(BA39:BX40,"⑥")+COUNTIF(BA39:BX40,"⑦")</f>
        <v>0</v>
      </c>
      <c r="CA39" s="439"/>
      <c r="CB39" s="439"/>
      <c r="CC39" s="464">
        <f>IF(BI31="","",2-BZ39)</f>
        <v>2</v>
      </c>
      <c r="CD39" s="464"/>
      <c r="CE39" s="464"/>
      <c r="CF39" s="465"/>
    </row>
    <row r="40" spans="1:84" ht="17.25" customHeight="1">
      <c r="A40" s="16"/>
      <c r="B40" s="449"/>
      <c r="C40" s="413"/>
      <c r="D40" s="401"/>
      <c r="E40" s="401"/>
      <c r="F40" s="455"/>
      <c r="G40" s="455"/>
      <c r="H40" s="455"/>
      <c r="I40" s="455"/>
      <c r="J40" s="455"/>
      <c r="K40" s="500"/>
      <c r="L40" s="455"/>
      <c r="M40" s="455"/>
      <c r="N40" s="455"/>
      <c r="O40" s="455"/>
      <c r="P40" s="455"/>
      <c r="Q40" s="455"/>
      <c r="R40" s="513"/>
      <c r="S40" s="500"/>
      <c r="T40" s="455"/>
      <c r="U40" s="455"/>
      <c r="V40" s="455"/>
      <c r="W40" s="455"/>
      <c r="X40" s="455"/>
      <c r="Y40" s="455"/>
      <c r="Z40" s="513"/>
      <c r="AA40" s="354"/>
      <c r="AB40" s="352"/>
      <c r="AC40" s="352"/>
      <c r="AD40" s="352"/>
      <c r="AE40" s="352"/>
      <c r="AF40" s="352"/>
      <c r="AG40" s="352"/>
      <c r="AH40" s="353"/>
      <c r="AI40" s="488"/>
      <c r="AJ40" s="418"/>
      <c r="AK40" s="418"/>
      <c r="AL40" s="418"/>
      <c r="AM40" s="423"/>
      <c r="AN40" s="423"/>
      <c r="AO40" s="423"/>
      <c r="AP40" s="424"/>
      <c r="AQ40" s="247"/>
      <c r="AR40" s="449"/>
      <c r="AS40" s="413"/>
      <c r="AT40" s="401"/>
      <c r="AU40" s="401"/>
      <c r="AV40" s="401"/>
      <c r="AW40" s="401"/>
      <c r="AX40" s="401"/>
      <c r="AY40" s="401"/>
      <c r="AZ40" s="401"/>
      <c r="BA40" s="375"/>
      <c r="BB40" s="401"/>
      <c r="BC40" s="401"/>
      <c r="BD40" s="401"/>
      <c r="BE40" s="401"/>
      <c r="BF40" s="401"/>
      <c r="BG40" s="401"/>
      <c r="BH40" s="379"/>
      <c r="BI40" s="375"/>
      <c r="BJ40" s="401"/>
      <c r="BK40" s="401"/>
      <c r="BL40" s="401"/>
      <c r="BM40" s="401"/>
      <c r="BN40" s="401"/>
      <c r="BO40" s="401"/>
      <c r="BP40" s="379"/>
      <c r="BQ40" s="476"/>
      <c r="BR40" s="474"/>
      <c r="BS40" s="474"/>
      <c r="BT40" s="474"/>
      <c r="BU40" s="474"/>
      <c r="BV40" s="474"/>
      <c r="BW40" s="474"/>
      <c r="BX40" s="475"/>
      <c r="BY40" s="446"/>
      <c r="BZ40" s="440"/>
      <c r="CA40" s="440"/>
      <c r="CB40" s="440"/>
      <c r="CC40" s="466"/>
      <c r="CD40" s="466"/>
      <c r="CE40" s="466"/>
      <c r="CF40" s="467"/>
    </row>
    <row r="41" spans="1:88" ht="26.25" customHeight="1" thickBot="1">
      <c r="A41" s="16"/>
      <c r="B41" s="16"/>
      <c r="C41" s="413" t="s">
        <v>1459</v>
      </c>
      <c r="D41" s="401"/>
      <c r="E41" s="401"/>
      <c r="F41" s="455" t="s">
        <v>595</v>
      </c>
      <c r="G41" s="455"/>
      <c r="H41" s="455"/>
      <c r="I41" s="455"/>
      <c r="J41" s="455"/>
      <c r="K41" s="500"/>
      <c r="L41" s="455"/>
      <c r="M41" s="455"/>
      <c r="N41" s="455"/>
      <c r="O41" s="486"/>
      <c r="P41" s="486"/>
      <c r="Q41" s="486"/>
      <c r="R41" s="554"/>
      <c r="S41" s="500"/>
      <c r="T41" s="455"/>
      <c r="U41" s="455"/>
      <c r="V41" s="455"/>
      <c r="W41" s="455"/>
      <c r="X41" s="455"/>
      <c r="Y41" s="455"/>
      <c r="Z41" s="513"/>
      <c r="AA41" s="354"/>
      <c r="AB41" s="352"/>
      <c r="AC41" s="352"/>
      <c r="AD41" s="352"/>
      <c r="AE41" s="352"/>
      <c r="AF41" s="352"/>
      <c r="AG41" s="352"/>
      <c r="AH41" s="353"/>
      <c r="AI41" s="443">
        <f>IF(OR(COUNTIF(AJ31:AL41,2)=3,COUNTIF(AJ31:AL41,1)=3),(S42+K42)/(K42+W39+O39+S42),"")</f>
      </c>
      <c r="AJ41" s="419"/>
      <c r="AK41" s="419"/>
      <c r="AL41" s="419"/>
      <c r="AM41" s="425">
        <f>IF(AI41&lt;&gt;"",RANK(AI41,AI33:AI41),RANK(AJ39,AJ31:AL41))</f>
        <v>1</v>
      </c>
      <c r="AN41" s="425"/>
      <c r="AO41" s="425"/>
      <c r="AP41" s="426"/>
      <c r="AQ41" s="248"/>
      <c r="AR41" s="16"/>
      <c r="AS41" s="413" t="s">
        <v>1459</v>
      </c>
      <c r="AT41" s="401"/>
      <c r="AU41" s="401"/>
      <c r="AV41" s="401" t="str">
        <f>IF(AS39="ここに","",VLOOKUP(AS39,'登録ナンバー'!$F$4:$H$484,3,0))</f>
        <v>東近江グリフィンズ</v>
      </c>
      <c r="AW41" s="401"/>
      <c r="AX41" s="401"/>
      <c r="AY41" s="401"/>
      <c r="AZ41" s="401"/>
      <c r="BA41" s="375"/>
      <c r="BB41" s="401"/>
      <c r="BC41" s="401"/>
      <c r="BD41" s="401"/>
      <c r="BE41" s="359"/>
      <c r="BF41" s="359"/>
      <c r="BG41" s="359"/>
      <c r="BH41" s="289"/>
      <c r="BI41" s="375"/>
      <c r="BJ41" s="401"/>
      <c r="BK41" s="401"/>
      <c r="BL41" s="401"/>
      <c r="BM41" s="401"/>
      <c r="BN41" s="401"/>
      <c r="BO41" s="401"/>
      <c r="BP41" s="379"/>
      <c r="BQ41" s="476"/>
      <c r="BR41" s="474"/>
      <c r="BS41" s="474"/>
      <c r="BT41" s="474"/>
      <c r="BU41" s="474"/>
      <c r="BV41" s="474"/>
      <c r="BW41" s="474"/>
      <c r="BX41" s="475"/>
      <c r="BY41" s="447">
        <f>IF(OR(COUNTIF(BZ31:CB43,2)=3,COUNTIF(BZ31:CB43,1)=3),(BI42+#REF!+BA42)/(BA42+BM39+BE39+#REF!+#REF!+BI42),"")</f>
      </c>
      <c r="BZ41" s="485"/>
      <c r="CA41" s="485"/>
      <c r="CB41" s="485"/>
      <c r="CC41" s="460">
        <f>IF(BY41&lt;&gt;"",RANK(BY41,BY33:BY41),RANK(BZ39,BZ31:CB41))</f>
        <v>3</v>
      </c>
      <c r="CD41" s="460"/>
      <c r="CE41" s="460"/>
      <c r="CF41" s="461"/>
      <c r="CJ41" s="4" t="s">
        <v>1462</v>
      </c>
    </row>
    <row r="42" spans="2:84" ht="17.25" customHeight="1" hidden="1">
      <c r="B42" s="16"/>
      <c r="C42" s="413"/>
      <c r="D42" s="401"/>
      <c r="E42" s="401"/>
      <c r="F42" s="274"/>
      <c r="G42" s="274"/>
      <c r="H42" s="274"/>
      <c r="I42" s="274"/>
      <c r="J42" s="274"/>
      <c r="K42" s="304" t="str">
        <f>IF(K39="⑦","7",IF(K39="⑥","6",K39))</f>
        <v>6</v>
      </c>
      <c r="L42" s="250"/>
      <c r="M42" s="250"/>
      <c r="N42" s="250"/>
      <c r="O42" s="250"/>
      <c r="P42" s="250"/>
      <c r="Q42" s="250"/>
      <c r="R42" s="252"/>
      <c r="S42" s="304" t="str">
        <f>IF(S39="⑦","7",IF(S39="⑥","6",S39))</f>
        <v>6</v>
      </c>
      <c r="T42" s="250"/>
      <c r="U42" s="250"/>
      <c r="V42" s="250"/>
      <c r="W42" s="250"/>
      <c r="X42" s="250"/>
      <c r="Y42" s="250"/>
      <c r="Z42" s="250"/>
      <c r="AA42" s="355"/>
      <c r="AB42" s="356"/>
      <c r="AC42" s="356"/>
      <c r="AD42" s="356"/>
      <c r="AE42" s="356"/>
      <c r="AF42" s="352"/>
      <c r="AG42" s="352"/>
      <c r="AH42" s="353"/>
      <c r="AI42" s="443"/>
      <c r="AJ42" s="419"/>
      <c r="AK42" s="419"/>
      <c r="AL42" s="419"/>
      <c r="AM42" s="425"/>
      <c r="AN42" s="425"/>
      <c r="AO42" s="425"/>
      <c r="AP42" s="426"/>
      <c r="AQ42" s="81"/>
      <c r="AR42" s="16"/>
      <c r="AS42" s="413"/>
      <c r="AT42" s="401"/>
      <c r="AU42" s="401"/>
      <c r="AV42" s="3"/>
      <c r="AW42" s="3"/>
      <c r="AX42" s="3"/>
      <c r="AY42" s="3"/>
      <c r="AZ42" s="3"/>
      <c r="BA42" s="53">
        <f>IF(BA39="⑦","7",IF(BA39="⑥","6",BA39))</f>
        <v>2</v>
      </c>
      <c r="BH42" s="20"/>
      <c r="BI42" s="53">
        <f>IF(BI39="⑦","7",IF(BI39="⑥","6",BI39))</f>
        <v>3</v>
      </c>
      <c r="BQ42" s="477"/>
      <c r="BR42" s="478"/>
      <c r="BS42" s="478"/>
      <c r="BT42" s="478"/>
      <c r="BU42" s="478"/>
      <c r="BV42" s="474"/>
      <c r="BW42" s="474"/>
      <c r="BX42" s="475"/>
      <c r="BY42" s="447"/>
      <c r="BZ42" s="485"/>
      <c r="CA42" s="485"/>
      <c r="CB42" s="485"/>
      <c r="CC42" s="460"/>
      <c r="CD42" s="460"/>
      <c r="CE42" s="460"/>
      <c r="CF42" s="461"/>
    </row>
    <row r="43" spans="3:94" ht="6.75" customHeight="1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6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14"/>
      <c r="BQ43" s="14"/>
      <c r="BR43" s="14"/>
      <c r="BS43" s="14"/>
      <c r="BT43" s="14"/>
      <c r="BU43" s="14"/>
      <c r="BV43" s="14"/>
      <c r="BW43" s="14"/>
      <c r="BX43" s="51"/>
      <c r="BY43" s="51"/>
      <c r="BZ43" s="51"/>
      <c r="CA43" s="51"/>
      <c r="CB43" s="51"/>
      <c r="CC43" s="51"/>
      <c r="CD43" s="51"/>
      <c r="CE43" s="51"/>
      <c r="CF43" s="51"/>
      <c r="CI43" s="6"/>
      <c r="CJ43" s="6"/>
      <c r="CK43" s="6"/>
      <c r="CL43" s="6"/>
      <c r="CM43" s="6"/>
      <c r="CN43" s="6"/>
      <c r="CO43" s="6"/>
      <c r="CP43" s="6"/>
    </row>
    <row r="44" spans="3:89" ht="12" customHeight="1">
      <c r="C44" s="452" t="s">
        <v>740</v>
      </c>
      <c r="D44" s="452"/>
      <c r="E44" s="452"/>
      <c r="F44" s="452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52"/>
      <c r="U44" s="452"/>
      <c r="V44" s="452"/>
      <c r="W44" s="452"/>
      <c r="X44" s="452"/>
      <c r="Y44" s="452"/>
      <c r="Z44" s="452"/>
      <c r="AA44" s="452"/>
      <c r="AB44" s="452"/>
      <c r="AC44" s="452"/>
      <c r="AD44" s="452"/>
      <c r="AE44" s="452"/>
      <c r="AF44" s="452"/>
      <c r="AG44" s="452"/>
      <c r="AH44" s="452"/>
      <c r="AI44" s="452"/>
      <c r="AJ44" s="452"/>
      <c r="AK44" s="452"/>
      <c r="AL44" s="452"/>
      <c r="AM44" s="452"/>
      <c r="AN44" s="452"/>
      <c r="AO44" s="452"/>
      <c r="AP44" s="452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6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6"/>
      <c r="CJ44" s="6"/>
      <c r="CK44" s="6"/>
    </row>
    <row r="45" spans="3:86" ht="12" customHeight="1">
      <c r="C45" s="453"/>
      <c r="D45" s="453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453"/>
      <c r="AG45" s="453"/>
      <c r="AH45" s="453"/>
      <c r="AI45" s="453"/>
      <c r="AJ45" s="453"/>
      <c r="AK45" s="453"/>
      <c r="AL45" s="453"/>
      <c r="AM45" s="453"/>
      <c r="AN45" s="453"/>
      <c r="AO45" s="453"/>
      <c r="AP45" s="453"/>
      <c r="AQ45" s="3"/>
      <c r="AR45" s="3"/>
      <c r="AV45" s="376" t="s">
        <v>132</v>
      </c>
      <c r="AW45" s="376"/>
      <c r="AX45" s="376"/>
      <c r="AY45" s="376"/>
      <c r="AZ45" s="376"/>
      <c r="BA45" s="376"/>
      <c r="BB45" s="376"/>
      <c r="BC45" s="376"/>
      <c r="BF45" s="3"/>
      <c r="BG45" s="3"/>
      <c r="BX45" s="3"/>
      <c r="BY45" s="3"/>
      <c r="BZ45" s="3"/>
      <c r="CA45" s="3"/>
      <c r="CB45" s="3"/>
      <c r="CC45" s="3"/>
      <c r="CD45" s="6"/>
      <c r="CE45" s="6"/>
      <c r="CF45" s="6"/>
      <c r="CG45" s="6"/>
      <c r="CH45" s="6"/>
    </row>
    <row r="46" spans="1:76" ht="12" customHeight="1">
      <c r="A46" s="16"/>
      <c r="C46" s="543" t="s">
        <v>1468</v>
      </c>
      <c r="D46" s="450"/>
      <c r="E46" s="450"/>
      <c r="F46" s="450"/>
      <c r="G46" s="450"/>
      <c r="H46" s="450"/>
      <c r="I46" s="450"/>
      <c r="J46" s="450"/>
      <c r="K46" s="456" t="str">
        <f>F50</f>
        <v>川上英二</v>
      </c>
      <c r="L46" s="450"/>
      <c r="M46" s="450"/>
      <c r="N46" s="450"/>
      <c r="O46" s="450"/>
      <c r="P46" s="450"/>
      <c r="Q46" s="450"/>
      <c r="R46" s="457"/>
      <c r="S46" s="456" t="str">
        <f>F54</f>
        <v>藤井正和</v>
      </c>
      <c r="T46" s="450"/>
      <c r="U46" s="450"/>
      <c r="V46" s="450"/>
      <c r="W46" s="450"/>
      <c r="X46" s="450"/>
      <c r="Y46" s="450"/>
      <c r="Z46" s="457"/>
      <c r="AA46" s="456" t="str">
        <f>F58</f>
        <v>黒田　祥</v>
      </c>
      <c r="AB46" s="450"/>
      <c r="AC46" s="450"/>
      <c r="AD46" s="450"/>
      <c r="AE46" s="450"/>
      <c r="AF46" s="450"/>
      <c r="AG46" s="450"/>
      <c r="AH46" s="530"/>
      <c r="AI46" s="531">
        <f>IF(AI52&lt;&gt;"","取得","")</f>
      </c>
      <c r="AJ46" s="51"/>
      <c r="AK46" s="450" t="s">
        <v>1455</v>
      </c>
      <c r="AL46" s="450"/>
      <c r="AM46" s="450"/>
      <c r="AN46" s="450"/>
      <c r="AO46" s="450"/>
      <c r="AP46" s="451"/>
      <c r="AQ46" s="3"/>
      <c r="AV46" s="376"/>
      <c r="AW46" s="376"/>
      <c r="AX46" s="376"/>
      <c r="AY46" s="376"/>
      <c r="AZ46" s="376"/>
      <c r="BA46" s="376"/>
      <c r="BB46" s="376"/>
      <c r="BC46" s="376"/>
      <c r="BF46" s="3"/>
      <c r="BG46" s="3"/>
      <c r="BX46" s="6"/>
    </row>
    <row r="47" spans="1:76" ht="12" customHeight="1">
      <c r="A47" s="16"/>
      <c r="C47" s="413"/>
      <c r="D47" s="401"/>
      <c r="E47" s="401"/>
      <c r="F47" s="401"/>
      <c r="G47" s="401"/>
      <c r="H47" s="401"/>
      <c r="I47" s="401"/>
      <c r="J47" s="401"/>
      <c r="K47" s="375"/>
      <c r="L47" s="401"/>
      <c r="M47" s="401"/>
      <c r="N47" s="401"/>
      <c r="O47" s="401"/>
      <c r="P47" s="401"/>
      <c r="Q47" s="401"/>
      <c r="R47" s="379"/>
      <c r="S47" s="375"/>
      <c r="T47" s="401"/>
      <c r="U47" s="401"/>
      <c r="V47" s="401"/>
      <c r="W47" s="401"/>
      <c r="X47" s="401"/>
      <c r="Y47" s="401"/>
      <c r="Z47" s="379"/>
      <c r="AA47" s="375"/>
      <c r="AB47" s="401"/>
      <c r="AC47" s="401"/>
      <c r="AD47" s="401"/>
      <c r="AE47" s="401"/>
      <c r="AF47" s="401"/>
      <c r="AG47" s="401"/>
      <c r="AH47" s="357"/>
      <c r="AI47" s="437"/>
      <c r="AK47" s="401"/>
      <c r="AL47" s="401"/>
      <c r="AM47" s="401"/>
      <c r="AN47" s="401"/>
      <c r="AO47" s="401"/>
      <c r="AP47" s="433"/>
      <c r="AQ47" s="3"/>
      <c r="AV47" s="376"/>
      <c r="AW47" s="376"/>
      <c r="AX47" s="376"/>
      <c r="AY47" s="376"/>
      <c r="AZ47" s="376"/>
      <c r="BA47" s="376"/>
      <c r="BB47" s="376"/>
      <c r="BC47" s="376"/>
      <c r="BF47" s="3"/>
      <c r="BG47" s="3"/>
      <c r="BX47" s="6"/>
    </row>
    <row r="48" spans="1:76" ht="12" customHeight="1">
      <c r="A48" s="16"/>
      <c r="C48" s="413"/>
      <c r="D48" s="401"/>
      <c r="E48" s="401"/>
      <c r="F48" s="401"/>
      <c r="G48" s="401"/>
      <c r="H48" s="401"/>
      <c r="I48" s="401"/>
      <c r="J48" s="401"/>
      <c r="K48" s="375" t="str">
        <f>F52</f>
        <v>村田八日市</v>
      </c>
      <c r="L48" s="401"/>
      <c r="M48" s="401"/>
      <c r="N48" s="401"/>
      <c r="O48" s="401"/>
      <c r="P48" s="401"/>
      <c r="Q48" s="401"/>
      <c r="R48" s="379"/>
      <c r="S48" s="375" t="str">
        <f>F56</f>
        <v>東近江グリフィンズ</v>
      </c>
      <c r="T48" s="401"/>
      <c r="U48" s="401"/>
      <c r="V48" s="401"/>
      <c r="W48" s="401"/>
      <c r="X48" s="401"/>
      <c r="Y48" s="401"/>
      <c r="Z48" s="379"/>
      <c r="AA48" s="375" t="str">
        <f>F60</f>
        <v>一般Jr</v>
      </c>
      <c r="AB48" s="401"/>
      <c r="AC48" s="401"/>
      <c r="AD48" s="401"/>
      <c r="AE48" s="401"/>
      <c r="AF48" s="401"/>
      <c r="AG48" s="401"/>
      <c r="AH48" s="357"/>
      <c r="AI48" s="437">
        <f>IF(AI52&lt;&gt;"","ゲーム率","")</f>
      </c>
      <c r="AJ48" s="401"/>
      <c r="AK48" s="401" t="s">
        <v>1456</v>
      </c>
      <c r="AL48" s="401"/>
      <c r="AM48" s="401"/>
      <c r="AN48" s="401"/>
      <c r="AO48" s="401"/>
      <c r="AP48" s="433"/>
      <c r="AQ48" s="3"/>
      <c r="AR48" s="13"/>
      <c r="AV48" s="376"/>
      <c r="AW48" s="376"/>
      <c r="AX48" s="376"/>
      <c r="AY48" s="376"/>
      <c r="AZ48" s="376"/>
      <c r="BA48" s="376"/>
      <c r="BB48" s="376"/>
      <c r="BC48" s="376"/>
      <c r="BF48" s="3"/>
      <c r="BG48" s="3"/>
      <c r="BX48" s="6"/>
    </row>
    <row r="49" spans="1:55" ht="12" customHeight="1">
      <c r="A49" s="16"/>
      <c r="C49" s="529"/>
      <c r="D49" s="359"/>
      <c r="E49" s="359"/>
      <c r="F49" s="359"/>
      <c r="G49" s="359"/>
      <c r="H49" s="359"/>
      <c r="I49" s="359"/>
      <c r="J49" s="359"/>
      <c r="K49" s="358"/>
      <c r="L49" s="359"/>
      <c r="M49" s="359"/>
      <c r="N49" s="359"/>
      <c r="O49" s="359"/>
      <c r="P49" s="359"/>
      <c r="Q49" s="359"/>
      <c r="R49" s="289"/>
      <c r="S49" s="358"/>
      <c r="T49" s="359"/>
      <c r="U49" s="359"/>
      <c r="V49" s="359"/>
      <c r="W49" s="359"/>
      <c r="X49" s="359"/>
      <c r="Y49" s="359"/>
      <c r="Z49" s="289"/>
      <c r="AA49" s="358"/>
      <c r="AB49" s="359"/>
      <c r="AC49" s="359"/>
      <c r="AD49" s="359"/>
      <c r="AE49" s="359"/>
      <c r="AF49" s="359"/>
      <c r="AG49" s="359"/>
      <c r="AH49" s="348"/>
      <c r="AI49" s="438"/>
      <c r="AJ49" s="359"/>
      <c r="AK49" s="359"/>
      <c r="AL49" s="359"/>
      <c r="AM49" s="359"/>
      <c r="AN49" s="359"/>
      <c r="AO49" s="359"/>
      <c r="AP49" s="434"/>
      <c r="AQ49" s="3"/>
      <c r="AR49" s="13"/>
      <c r="AV49" s="376"/>
      <c r="AW49" s="376"/>
      <c r="AX49" s="376"/>
      <c r="AY49" s="376"/>
      <c r="AZ49" s="376"/>
      <c r="BA49" s="376"/>
      <c r="BB49" s="376"/>
      <c r="BC49" s="376"/>
    </row>
    <row r="50" spans="1:103" s="3" customFormat="1" ht="19.5" customHeight="1">
      <c r="A50" s="80"/>
      <c r="B50" s="449">
        <f>AM52</f>
        <v>1</v>
      </c>
      <c r="C50" s="414" t="s">
        <v>673</v>
      </c>
      <c r="D50" s="349"/>
      <c r="E50" s="349"/>
      <c r="F50" s="454" t="str">
        <f>IF(C50="ここに","",VLOOKUP(C50,'登録ナンバー'!$F$1:$I$600,2,0))</f>
        <v>川上英二</v>
      </c>
      <c r="G50" s="454"/>
      <c r="H50" s="454"/>
      <c r="I50" s="454"/>
      <c r="J50" s="454"/>
      <c r="K50" s="518">
        <f>IF(S50="","丸付き数字は試合順番","")</f>
      </c>
      <c r="L50" s="519"/>
      <c r="M50" s="519"/>
      <c r="N50" s="519"/>
      <c r="O50" s="519"/>
      <c r="P50" s="519"/>
      <c r="Q50" s="519"/>
      <c r="R50" s="520"/>
      <c r="S50" s="527" t="s">
        <v>113</v>
      </c>
      <c r="T50" s="479"/>
      <c r="U50" s="479"/>
      <c r="V50" s="479" t="s">
        <v>1458</v>
      </c>
      <c r="W50" s="479">
        <v>0</v>
      </c>
      <c r="X50" s="479"/>
      <c r="Y50" s="479"/>
      <c r="Z50" s="480"/>
      <c r="AA50" s="527" t="s">
        <v>113</v>
      </c>
      <c r="AB50" s="479"/>
      <c r="AC50" s="479"/>
      <c r="AD50" s="479" t="s">
        <v>1458</v>
      </c>
      <c r="AE50" s="479">
        <v>2</v>
      </c>
      <c r="AF50" s="479"/>
      <c r="AG50" s="479"/>
      <c r="AH50" s="480"/>
      <c r="AI50" s="487">
        <f>IF(COUNTIF(AJ50:AL60,1)=2,"直接対決","")</f>
      </c>
      <c r="AJ50" s="417">
        <f>COUNTIF(K50:AH51,"⑥")+COUNTIF(K50:AH51,"⑦")</f>
        <v>2</v>
      </c>
      <c r="AK50" s="417"/>
      <c r="AL50" s="417"/>
      <c r="AM50" s="421">
        <f>IF(S50="","",2-AJ50)</f>
        <v>0</v>
      </c>
      <c r="AN50" s="421"/>
      <c r="AO50" s="421"/>
      <c r="AP50" s="422"/>
      <c r="AQ50" s="79"/>
      <c r="AR50" s="17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U50" s="18"/>
      <c r="CV50" s="18"/>
      <c r="CW50" s="18"/>
      <c r="CX50" s="18"/>
      <c r="CY50" s="18"/>
    </row>
    <row r="51" spans="1:103" s="3" customFormat="1" ht="4.5" customHeight="1" hidden="1">
      <c r="A51" s="80"/>
      <c r="B51" s="449"/>
      <c r="C51" s="413"/>
      <c r="D51" s="401"/>
      <c r="E51" s="401"/>
      <c r="F51" s="455"/>
      <c r="G51" s="455"/>
      <c r="H51" s="455"/>
      <c r="I51" s="455"/>
      <c r="J51" s="455"/>
      <c r="K51" s="521"/>
      <c r="L51" s="522"/>
      <c r="M51" s="522"/>
      <c r="N51" s="522"/>
      <c r="O51" s="522"/>
      <c r="P51" s="522"/>
      <c r="Q51" s="522"/>
      <c r="R51" s="523"/>
      <c r="S51" s="528"/>
      <c r="T51" s="481"/>
      <c r="U51" s="481"/>
      <c r="V51" s="481"/>
      <c r="W51" s="481"/>
      <c r="X51" s="481"/>
      <c r="Y51" s="481"/>
      <c r="Z51" s="482"/>
      <c r="AA51" s="528"/>
      <c r="AB51" s="481"/>
      <c r="AC51" s="481"/>
      <c r="AD51" s="481"/>
      <c r="AE51" s="481"/>
      <c r="AF51" s="481"/>
      <c r="AG51" s="481"/>
      <c r="AH51" s="482"/>
      <c r="AI51" s="488"/>
      <c r="AJ51" s="418"/>
      <c r="AK51" s="418"/>
      <c r="AL51" s="418"/>
      <c r="AM51" s="423"/>
      <c r="AN51" s="423"/>
      <c r="AO51" s="423"/>
      <c r="AP51" s="424"/>
      <c r="AQ51" s="79"/>
      <c r="AR51" s="17"/>
      <c r="AV51" s="4"/>
      <c r="AX51" s="401" t="s">
        <v>162</v>
      </c>
      <c r="AY51" s="401"/>
      <c r="AZ51" s="401"/>
      <c r="BE51" s="4"/>
      <c r="BF51" s="4"/>
      <c r="BG51" s="4"/>
      <c r="BX51" s="4"/>
      <c r="BY51" s="4"/>
      <c r="CC51" s="4"/>
      <c r="CD51" s="4"/>
      <c r="CE51" s="4"/>
      <c r="CF51" s="4"/>
      <c r="CG51" s="4"/>
      <c r="CU51" s="18"/>
      <c r="CV51" s="18"/>
      <c r="CW51" s="18"/>
      <c r="CX51" s="18"/>
      <c r="CY51" s="18"/>
    </row>
    <row r="52" spans="1:103" ht="25.5" customHeight="1" thickBot="1">
      <c r="A52" s="16"/>
      <c r="C52" s="413" t="s">
        <v>1459</v>
      </c>
      <c r="D52" s="401"/>
      <c r="E52" s="401"/>
      <c r="F52" s="455" t="str">
        <f>IF(C50="ここに","",VLOOKUP(C50,'登録ナンバー'!$F$4:$I$484,3,0))</f>
        <v>村田八日市</v>
      </c>
      <c r="G52" s="455"/>
      <c r="H52" s="455"/>
      <c r="I52" s="455"/>
      <c r="J52" s="455"/>
      <c r="K52" s="521"/>
      <c r="L52" s="522"/>
      <c r="M52" s="522"/>
      <c r="N52" s="522"/>
      <c r="O52" s="522"/>
      <c r="P52" s="522"/>
      <c r="Q52" s="522"/>
      <c r="R52" s="523"/>
      <c r="S52" s="528"/>
      <c r="T52" s="481"/>
      <c r="U52" s="481"/>
      <c r="V52" s="481"/>
      <c r="W52" s="481"/>
      <c r="X52" s="481"/>
      <c r="Y52" s="481"/>
      <c r="Z52" s="482"/>
      <c r="AA52" s="528"/>
      <c r="AB52" s="481"/>
      <c r="AC52" s="481"/>
      <c r="AD52" s="481"/>
      <c r="AE52" s="481"/>
      <c r="AF52" s="481"/>
      <c r="AG52" s="481"/>
      <c r="AH52" s="482"/>
      <c r="AI52" s="443">
        <f>IF(OR(COUNTIF(AJ50:AL60,2)=3,COUNTIF(AJ50:AL60,1)=3),(S53+AA53)/(S53+AA53+W50+AE50),"")</f>
      </c>
      <c r="AJ52" s="419"/>
      <c r="AK52" s="419"/>
      <c r="AL52" s="419"/>
      <c r="AM52" s="425">
        <f>IF(AI52&lt;&gt;"",RANK(AI52,AI52:AI60),RANK(AJ50,AJ50:AL60))</f>
        <v>1</v>
      </c>
      <c r="AN52" s="425"/>
      <c r="AO52" s="425"/>
      <c r="AP52" s="426"/>
      <c r="AQ52" s="62"/>
      <c r="AR52" s="17"/>
      <c r="AX52" s="401"/>
      <c r="AY52" s="401"/>
      <c r="AZ52" s="401"/>
      <c r="BA52" s="400"/>
      <c r="BB52" s="400"/>
      <c r="BC52" s="400"/>
      <c r="BD52" s="339"/>
      <c r="BE52" s="339"/>
      <c r="BF52" s="339"/>
      <c r="BG52" s="339"/>
      <c r="BZ52" s="3"/>
      <c r="CA52" s="3"/>
      <c r="CB52" s="3"/>
      <c r="CH52" s="3"/>
      <c r="CU52" s="18"/>
      <c r="CV52" s="18"/>
      <c r="CW52" s="18"/>
      <c r="CX52" s="18"/>
      <c r="CY52" s="18"/>
    </row>
    <row r="53" spans="1:77" ht="12" customHeight="1" hidden="1">
      <c r="A53" s="16"/>
      <c r="C53" s="529"/>
      <c r="D53" s="359"/>
      <c r="E53" s="359"/>
      <c r="F53" s="274"/>
      <c r="G53" s="274"/>
      <c r="H53" s="274"/>
      <c r="I53" s="274"/>
      <c r="J53" s="274"/>
      <c r="K53" s="524"/>
      <c r="L53" s="525"/>
      <c r="M53" s="525"/>
      <c r="N53" s="525"/>
      <c r="O53" s="525"/>
      <c r="P53" s="525"/>
      <c r="Q53" s="525"/>
      <c r="R53" s="526"/>
      <c r="S53" s="287" t="str">
        <f>IF(S50="⑦","7",IF(S50="⑥","6",S50))</f>
        <v>6</v>
      </c>
      <c r="T53" s="288"/>
      <c r="U53" s="288"/>
      <c r="V53" s="288"/>
      <c r="W53" s="288"/>
      <c r="X53" s="288"/>
      <c r="Y53" s="288"/>
      <c r="Z53" s="288"/>
      <c r="AA53" s="287" t="str">
        <f>IF(AA50="⑦","7",IF(AA50="⑥","6",AA50))</f>
        <v>6</v>
      </c>
      <c r="AB53" s="288"/>
      <c r="AC53" s="288"/>
      <c r="AD53" s="288"/>
      <c r="AE53" s="288"/>
      <c r="AF53" s="288"/>
      <c r="AG53" s="288"/>
      <c r="AH53" s="290"/>
      <c r="AI53" s="444"/>
      <c r="AJ53" s="420"/>
      <c r="AK53" s="420"/>
      <c r="AL53" s="420"/>
      <c r="AM53" s="427"/>
      <c r="AN53" s="427"/>
      <c r="AO53" s="427"/>
      <c r="AP53" s="428"/>
      <c r="AQ53" s="62"/>
      <c r="AR53" s="17"/>
      <c r="AX53" s="401"/>
      <c r="AY53" s="401"/>
      <c r="AZ53" s="401"/>
      <c r="BA53" s="17"/>
      <c r="BB53" s="17"/>
      <c r="BC53" s="17"/>
      <c r="BD53" s="17"/>
      <c r="BE53" s="17"/>
      <c r="BF53" s="17"/>
      <c r="BG53" s="17"/>
      <c r="BY53" s="3"/>
    </row>
    <row r="54" spans="1:84" ht="18.75" customHeight="1" thickBot="1">
      <c r="A54" s="16"/>
      <c r="B54" s="449">
        <f>AM56</f>
        <v>3</v>
      </c>
      <c r="C54" s="414" t="s">
        <v>681</v>
      </c>
      <c r="D54" s="349"/>
      <c r="E54" s="349"/>
      <c r="F54" s="349" t="str">
        <f>IF(C54="ここに","",VLOOKUP(C54,'登録ナンバー'!$F$1:$I$600,2,0))</f>
        <v>藤井正和</v>
      </c>
      <c r="G54" s="349"/>
      <c r="H54" s="349"/>
      <c r="I54" s="349"/>
      <c r="J54" s="349"/>
      <c r="K54" s="412">
        <f>IF(S50="","",IF(AND(W50=6,S50&lt;&gt;"⑦"),"⑥",IF(W50=7,"⑦",W50)))</f>
        <v>0</v>
      </c>
      <c r="L54" s="349"/>
      <c r="M54" s="349"/>
      <c r="N54" s="349" t="s">
        <v>1458</v>
      </c>
      <c r="O54" s="349">
        <f>IF(S50="","",IF(S50="⑥",6,IF(S50="⑦",7,S50)))</f>
        <v>6</v>
      </c>
      <c r="P54" s="349"/>
      <c r="Q54" s="349"/>
      <c r="R54" s="350"/>
      <c r="S54" s="534"/>
      <c r="T54" s="535"/>
      <c r="U54" s="535"/>
      <c r="V54" s="535"/>
      <c r="W54" s="535"/>
      <c r="X54" s="535"/>
      <c r="Y54" s="535"/>
      <c r="Z54" s="535"/>
      <c r="AA54" s="532">
        <v>5</v>
      </c>
      <c r="AB54" s="377"/>
      <c r="AC54" s="377"/>
      <c r="AD54" s="377" t="s">
        <v>1458</v>
      </c>
      <c r="AE54" s="377">
        <v>6</v>
      </c>
      <c r="AF54" s="377"/>
      <c r="AG54" s="377"/>
      <c r="AH54" s="368"/>
      <c r="AI54" s="445">
        <f>IF(COUNTIF(AJ50:AL60,1)=2,"直接対決","")</f>
      </c>
      <c r="AJ54" s="439">
        <f>COUNTIF(K54:AH55,"⑥")+COUNTIF(K54:AH55,"⑦")</f>
        <v>0</v>
      </c>
      <c r="AK54" s="439"/>
      <c r="AL54" s="439"/>
      <c r="AM54" s="464">
        <f>IF(S50="","",2-AJ54)</f>
        <v>2</v>
      </c>
      <c r="AN54" s="464"/>
      <c r="AO54" s="464"/>
      <c r="AP54" s="465"/>
      <c r="AQ54" s="79"/>
      <c r="AR54" s="17"/>
      <c r="AX54" s="401"/>
      <c r="AY54" s="401"/>
      <c r="AZ54" s="401"/>
      <c r="BA54" s="401"/>
      <c r="BB54" s="401"/>
      <c r="BC54" s="401"/>
      <c r="BD54" s="3"/>
      <c r="BE54" s="401" t="s">
        <v>722</v>
      </c>
      <c r="BF54" s="401"/>
      <c r="BG54" s="379"/>
      <c r="BH54" s="9"/>
      <c r="BI54" s="9"/>
      <c r="BJ54" s="9"/>
      <c r="BK54" s="9"/>
      <c r="BL54" s="401" t="s">
        <v>1466</v>
      </c>
      <c r="BM54" s="401"/>
      <c r="BN54" s="401"/>
      <c r="CF54" s="3"/>
    </row>
    <row r="55" spans="1:82" ht="4.5" customHeight="1" hidden="1">
      <c r="A55" s="16"/>
      <c r="B55" s="449"/>
      <c r="C55" s="413"/>
      <c r="D55" s="401"/>
      <c r="E55" s="401"/>
      <c r="F55" s="401"/>
      <c r="G55" s="401"/>
      <c r="H55" s="401"/>
      <c r="I55" s="401"/>
      <c r="J55" s="401"/>
      <c r="K55" s="375"/>
      <c r="L55" s="401"/>
      <c r="M55" s="401"/>
      <c r="N55" s="401"/>
      <c r="O55" s="401"/>
      <c r="P55" s="401"/>
      <c r="Q55" s="401"/>
      <c r="R55" s="379"/>
      <c r="S55" s="536"/>
      <c r="T55" s="537"/>
      <c r="U55" s="537"/>
      <c r="V55" s="537"/>
      <c r="W55" s="537"/>
      <c r="X55" s="537"/>
      <c r="Y55" s="537"/>
      <c r="Z55" s="537"/>
      <c r="AA55" s="533"/>
      <c r="AB55" s="369"/>
      <c r="AC55" s="369"/>
      <c r="AD55" s="369"/>
      <c r="AE55" s="369"/>
      <c r="AF55" s="369"/>
      <c r="AG55" s="369"/>
      <c r="AH55" s="370"/>
      <c r="AI55" s="446"/>
      <c r="AJ55" s="440"/>
      <c r="AK55" s="440"/>
      <c r="AL55" s="440"/>
      <c r="AM55" s="466"/>
      <c r="AN55" s="466"/>
      <c r="AO55" s="466"/>
      <c r="AP55" s="467"/>
      <c r="AQ55" s="79"/>
      <c r="AR55" s="17"/>
      <c r="AX55" s="397" t="s">
        <v>167</v>
      </c>
      <c r="AY55" s="397"/>
      <c r="AZ55" s="397"/>
      <c r="BA55" s="3"/>
      <c r="BB55" s="3"/>
      <c r="BC55" s="3"/>
      <c r="BD55" s="3"/>
      <c r="BE55" s="401"/>
      <c r="BF55" s="401"/>
      <c r="BG55" s="401"/>
      <c r="BH55" s="468" t="s">
        <v>163</v>
      </c>
      <c r="BI55" s="403"/>
      <c r="BJ55" s="403"/>
      <c r="BK55" s="403"/>
      <c r="BL55" s="401"/>
      <c r="BM55" s="401"/>
      <c r="BN55" s="401"/>
      <c r="CD55" s="10"/>
    </row>
    <row r="56" spans="1:66" ht="26.25" customHeight="1" thickBot="1">
      <c r="A56" s="16"/>
      <c r="B56" s="16"/>
      <c r="C56" s="413" t="s">
        <v>1459</v>
      </c>
      <c r="D56" s="401"/>
      <c r="E56" s="401"/>
      <c r="F56" s="401" t="str">
        <f>IF(C54="ここに","",VLOOKUP(C54,'登録ナンバー'!$F$4:$H$484,3,0))</f>
        <v>東近江グリフィンズ</v>
      </c>
      <c r="G56" s="401"/>
      <c r="H56" s="401"/>
      <c r="I56" s="401"/>
      <c r="J56" s="401"/>
      <c r="K56" s="375"/>
      <c r="L56" s="401"/>
      <c r="M56" s="401"/>
      <c r="N56" s="401"/>
      <c r="O56" s="401"/>
      <c r="P56" s="401"/>
      <c r="Q56" s="401"/>
      <c r="R56" s="379"/>
      <c r="S56" s="536"/>
      <c r="T56" s="537"/>
      <c r="U56" s="537"/>
      <c r="V56" s="537"/>
      <c r="W56" s="537"/>
      <c r="X56" s="537"/>
      <c r="Y56" s="537"/>
      <c r="Z56" s="537"/>
      <c r="AA56" s="533"/>
      <c r="AB56" s="369"/>
      <c r="AC56" s="369"/>
      <c r="AD56" s="369"/>
      <c r="AE56" s="371"/>
      <c r="AF56" s="371"/>
      <c r="AG56" s="371"/>
      <c r="AH56" s="372"/>
      <c r="AI56" s="447">
        <f>IF(OR(COUNTIF(AJ50:AL60,2)=3,COUNTIF(AJ50:AL60,1)=3),(K57+AA57)/(K57+AA57+O54+AE54),"")</f>
      </c>
      <c r="AJ56" s="401"/>
      <c r="AK56" s="401"/>
      <c r="AL56" s="401"/>
      <c r="AM56" s="460">
        <f>IF(AI56&lt;&gt;"",RANK(AI56,AI52:AI60),RANK(AJ54,AJ50:AL60))</f>
        <v>3</v>
      </c>
      <c r="AN56" s="460"/>
      <c r="AO56" s="460"/>
      <c r="AP56" s="461"/>
      <c r="AQ56" s="62"/>
      <c r="AR56" s="17"/>
      <c r="AX56" s="397"/>
      <c r="AY56" s="397"/>
      <c r="AZ56" s="397"/>
      <c r="BA56" s="3"/>
      <c r="BB56" s="3"/>
      <c r="BC56" s="3"/>
      <c r="BD56" s="3"/>
      <c r="BE56" s="401"/>
      <c r="BF56" s="401"/>
      <c r="BG56" s="401"/>
      <c r="BH56" s="405"/>
      <c r="BI56" s="401"/>
      <c r="BJ56" s="401"/>
      <c r="BK56" s="401"/>
      <c r="BL56" s="401"/>
      <c r="BM56" s="401"/>
      <c r="BN56" s="401"/>
    </row>
    <row r="57" spans="1:66" ht="12" customHeight="1" hidden="1">
      <c r="A57" s="16"/>
      <c r="B57" s="16"/>
      <c r="C57" s="529"/>
      <c r="D57" s="359"/>
      <c r="E57" s="359"/>
      <c r="F57" s="3"/>
      <c r="G57" s="3"/>
      <c r="H57" s="3"/>
      <c r="I57" s="3"/>
      <c r="J57" s="3"/>
      <c r="K57" s="23">
        <f>IF(K54="⑦","7",IF(K54="⑥","6",K54))</f>
        <v>0</v>
      </c>
      <c r="L57" s="12"/>
      <c r="M57" s="12"/>
      <c r="N57" s="12"/>
      <c r="O57" s="12"/>
      <c r="P57" s="12"/>
      <c r="Q57" s="12"/>
      <c r="R57" s="26"/>
      <c r="S57" s="538"/>
      <c r="T57" s="539"/>
      <c r="U57" s="539"/>
      <c r="V57" s="539"/>
      <c r="W57" s="539"/>
      <c r="X57" s="539"/>
      <c r="Y57" s="539"/>
      <c r="Z57" s="539"/>
      <c r="AA57" s="23">
        <f>IF(AA54="⑦","7",IF(AA54="⑥","6",AA54))</f>
        <v>5</v>
      </c>
      <c r="AB57" s="24"/>
      <c r="AC57" s="24"/>
      <c r="AD57" s="24"/>
      <c r="AE57" s="24"/>
      <c r="AF57" s="24"/>
      <c r="AG57" s="24"/>
      <c r="AH57" s="25"/>
      <c r="AI57" s="448"/>
      <c r="AJ57" s="359"/>
      <c r="AK57" s="359"/>
      <c r="AL57" s="359"/>
      <c r="AM57" s="462"/>
      <c r="AN57" s="462"/>
      <c r="AO57" s="462"/>
      <c r="AP57" s="463"/>
      <c r="AQ57" s="62"/>
      <c r="AR57" s="17"/>
      <c r="AX57" s="397"/>
      <c r="AY57" s="397"/>
      <c r="AZ57" s="397"/>
      <c r="BA57" s="338"/>
      <c r="BB57" s="329"/>
      <c r="BC57" s="329"/>
      <c r="BD57" s="329"/>
      <c r="BE57" s="329"/>
      <c r="BF57" s="329"/>
      <c r="BG57" s="329"/>
      <c r="BH57" s="469"/>
      <c r="BI57" s="470"/>
      <c r="BJ57" s="470"/>
      <c r="BK57" s="471"/>
      <c r="BL57" s="3"/>
      <c r="BM57" s="3"/>
      <c r="BN57" s="3"/>
    </row>
    <row r="58" spans="1:59" ht="17.25" customHeight="1">
      <c r="A58" s="16"/>
      <c r="B58" s="449">
        <f>AM60</f>
        <v>2</v>
      </c>
      <c r="C58" s="414" t="s">
        <v>1457</v>
      </c>
      <c r="D58" s="349"/>
      <c r="E58" s="349"/>
      <c r="F58" s="498" t="s">
        <v>682</v>
      </c>
      <c r="G58" s="498"/>
      <c r="H58" s="498"/>
      <c r="I58" s="498"/>
      <c r="J58" s="498"/>
      <c r="K58" s="501">
        <f>IF(S50="","",IF(AND(AE50=6,AA50&lt;&gt;"⑦"),"⑥",IF(AE50=7,"⑦",AE50)))</f>
        <v>2</v>
      </c>
      <c r="L58" s="498"/>
      <c r="M58" s="498"/>
      <c r="N58" s="498" t="s">
        <v>1458</v>
      </c>
      <c r="O58" s="498">
        <f>IF(S50="","",IF(AA50="⑥",6,IF(AA50="⑦",7,AA50)))</f>
        <v>6</v>
      </c>
      <c r="P58" s="498"/>
      <c r="Q58" s="498"/>
      <c r="R58" s="514"/>
      <c r="S58" s="501" t="str">
        <f>IF(S50="","",IF(AND(AE54=6,AA54&lt;&gt;"⑦"),"⑥",IF(AE54=7,"⑦",AE54)))</f>
        <v>⑥</v>
      </c>
      <c r="T58" s="498"/>
      <c r="U58" s="498"/>
      <c r="V58" s="498" t="s">
        <v>1458</v>
      </c>
      <c r="W58" s="498">
        <f>IF(S50="","",IF(AA54="⑥",6,IF(AA54="⑦",7,AA54)))</f>
        <v>5</v>
      </c>
      <c r="X58" s="498"/>
      <c r="Y58" s="498"/>
      <c r="Z58" s="514"/>
      <c r="AA58" s="385"/>
      <c r="AB58" s="386"/>
      <c r="AC58" s="386"/>
      <c r="AD58" s="386"/>
      <c r="AE58" s="386"/>
      <c r="AF58" s="386"/>
      <c r="AG58" s="387"/>
      <c r="AH58" s="388"/>
      <c r="AI58" s="415">
        <f>IF(COUNTIF(AJ50:AL65,1)=2,"直接対決","")</f>
      </c>
      <c r="AJ58" s="458">
        <f>COUNTIF(K58:AH59,"⑥")+COUNTIF(K58:AH59,"⑦")</f>
        <v>1</v>
      </c>
      <c r="AK58" s="458"/>
      <c r="AL58" s="458"/>
      <c r="AM58" s="429">
        <f>IF(S50="","",2-AJ58)</f>
        <v>1</v>
      </c>
      <c r="AN58" s="429"/>
      <c r="AO58" s="429"/>
      <c r="AP58" s="430"/>
      <c r="AQ58" s="79"/>
      <c r="AX58" s="397"/>
      <c r="AY58" s="397"/>
      <c r="AZ58" s="397"/>
      <c r="BA58" s="305"/>
      <c r="BB58" s="305"/>
      <c r="BC58" s="305"/>
      <c r="BD58" s="305"/>
      <c r="BE58" s="305"/>
      <c r="BF58" s="305"/>
      <c r="BG58" s="305"/>
    </row>
    <row r="59" spans="1:43" ht="2.25" customHeight="1" hidden="1">
      <c r="A59" s="16"/>
      <c r="B59" s="449"/>
      <c r="C59" s="413"/>
      <c r="D59" s="401"/>
      <c r="E59" s="401"/>
      <c r="F59" s="374"/>
      <c r="G59" s="374"/>
      <c r="H59" s="374"/>
      <c r="I59" s="374"/>
      <c r="J59" s="374"/>
      <c r="K59" s="502"/>
      <c r="L59" s="374"/>
      <c r="M59" s="374"/>
      <c r="N59" s="374"/>
      <c r="O59" s="374"/>
      <c r="P59" s="374"/>
      <c r="Q59" s="374"/>
      <c r="R59" s="515"/>
      <c r="S59" s="502"/>
      <c r="T59" s="374"/>
      <c r="U59" s="374"/>
      <c r="V59" s="374"/>
      <c r="W59" s="374"/>
      <c r="X59" s="374"/>
      <c r="Y59" s="374"/>
      <c r="Z59" s="515"/>
      <c r="AA59" s="389"/>
      <c r="AB59" s="387"/>
      <c r="AC59" s="387"/>
      <c r="AD59" s="387"/>
      <c r="AE59" s="387"/>
      <c r="AF59" s="387"/>
      <c r="AG59" s="387"/>
      <c r="AH59" s="388"/>
      <c r="AI59" s="416"/>
      <c r="AJ59" s="459"/>
      <c r="AK59" s="459"/>
      <c r="AL59" s="459"/>
      <c r="AM59" s="431"/>
      <c r="AN59" s="431"/>
      <c r="AO59" s="431"/>
      <c r="AP59" s="432"/>
      <c r="AQ59" s="79"/>
    </row>
    <row r="60" spans="1:43" ht="16.5" customHeight="1" thickBot="1">
      <c r="A60" s="16"/>
      <c r="B60" s="16"/>
      <c r="C60" s="413" t="s">
        <v>1459</v>
      </c>
      <c r="D60" s="401"/>
      <c r="E60" s="401"/>
      <c r="F60" s="374" t="s">
        <v>595</v>
      </c>
      <c r="G60" s="374"/>
      <c r="H60" s="374"/>
      <c r="I60" s="374"/>
      <c r="J60" s="374"/>
      <c r="K60" s="502"/>
      <c r="L60" s="374"/>
      <c r="M60" s="374"/>
      <c r="N60" s="374"/>
      <c r="O60" s="516"/>
      <c r="P60" s="516"/>
      <c r="Q60" s="516"/>
      <c r="R60" s="517"/>
      <c r="S60" s="502"/>
      <c r="T60" s="374"/>
      <c r="U60" s="374"/>
      <c r="V60" s="374"/>
      <c r="W60" s="374"/>
      <c r="X60" s="374"/>
      <c r="Y60" s="374"/>
      <c r="Z60" s="515"/>
      <c r="AA60" s="389"/>
      <c r="AB60" s="387"/>
      <c r="AC60" s="387"/>
      <c r="AD60" s="387"/>
      <c r="AE60" s="387"/>
      <c r="AF60" s="387"/>
      <c r="AG60" s="387"/>
      <c r="AH60" s="388"/>
      <c r="AI60" s="441">
        <f>IF(OR(COUNTIF(AJ50:AL60,2)=3,COUNTIF(AJ50:AL60,1)=3),(S61+K61)/(K61+W58+O58+S61),"")</f>
      </c>
      <c r="AJ60" s="435"/>
      <c r="AK60" s="435"/>
      <c r="AL60" s="435"/>
      <c r="AM60" s="382">
        <f>IF(AI60&lt;&gt;"",RANK(AI60,AI52:AI60),RANK(AJ58,AJ50:AL60))</f>
        <v>2</v>
      </c>
      <c r="AN60" s="382"/>
      <c r="AO60" s="382"/>
      <c r="AP60" s="383"/>
      <c r="AQ60" s="62"/>
    </row>
    <row r="61" spans="2:43" ht="7.5" customHeight="1" hidden="1">
      <c r="B61" s="16"/>
      <c r="C61" s="561"/>
      <c r="D61" s="562"/>
      <c r="E61" s="562"/>
      <c r="F61" s="316"/>
      <c r="G61" s="316"/>
      <c r="H61" s="316"/>
      <c r="I61" s="316"/>
      <c r="J61" s="316"/>
      <c r="K61" s="317">
        <f>IF(K58="⑦","7",IF(K58="⑥","6",K58))</f>
        <v>2</v>
      </c>
      <c r="L61" s="318"/>
      <c r="M61" s="318"/>
      <c r="N61" s="318"/>
      <c r="O61" s="318"/>
      <c r="P61" s="318"/>
      <c r="Q61" s="318"/>
      <c r="R61" s="319"/>
      <c r="S61" s="294" t="str">
        <f>IF(S58="⑦","7",IF(S58="⑥","6",S58))</f>
        <v>6</v>
      </c>
      <c r="T61" s="295"/>
      <c r="U61" s="295"/>
      <c r="V61" s="295"/>
      <c r="W61" s="295"/>
      <c r="X61" s="295"/>
      <c r="Y61" s="295"/>
      <c r="Z61" s="295"/>
      <c r="AA61" s="390"/>
      <c r="AB61" s="391"/>
      <c r="AC61" s="391"/>
      <c r="AD61" s="391"/>
      <c r="AE61" s="391"/>
      <c r="AF61" s="387"/>
      <c r="AG61" s="387"/>
      <c r="AH61" s="388"/>
      <c r="AI61" s="442"/>
      <c r="AJ61" s="436"/>
      <c r="AK61" s="436"/>
      <c r="AL61" s="436"/>
      <c r="AM61" s="384"/>
      <c r="AN61" s="384"/>
      <c r="AO61" s="384"/>
      <c r="AP61" s="378"/>
      <c r="AQ61" s="62"/>
    </row>
    <row r="62" spans="3:42" ht="7.5" customHeight="1"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</row>
    <row r="64" spans="17:64" ht="7.5" customHeight="1">
      <c r="Q64" s="3"/>
      <c r="R64" s="3"/>
      <c r="S64" s="3"/>
      <c r="T64" s="3"/>
      <c r="U64" s="3"/>
      <c r="V64" s="3"/>
      <c r="W64" s="3"/>
      <c r="X64" s="13"/>
      <c r="Y64" s="13"/>
      <c r="Z64" s="13"/>
      <c r="AA64" s="13"/>
      <c r="AB64" s="13"/>
      <c r="AC64" s="13"/>
      <c r="AD64" s="13"/>
      <c r="AF64" s="547" t="s">
        <v>1463</v>
      </c>
      <c r="AG64" s="547"/>
      <c r="AH64" s="547"/>
      <c r="AI64" s="547"/>
      <c r="AJ64" s="547"/>
      <c r="AK64" s="547"/>
      <c r="AL64" s="547"/>
      <c r="AM64" s="547"/>
      <c r="AN64" s="547"/>
      <c r="AO64" s="547"/>
      <c r="AP64" s="547"/>
      <c r="AQ64" s="547"/>
      <c r="AR64" s="547"/>
      <c r="AS64" s="547"/>
      <c r="AT64" s="547"/>
      <c r="AU64" s="3"/>
      <c r="AV64" s="3"/>
      <c r="AW64" s="3"/>
      <c r="BG64" s="3"/>
      <c r="BH64" s="3"/>
      <c r="BI64" s="3"/>
      <c r="BJ64" s="3"/>
      <c r="BK64" s="3"/>
      <c r="BL64" s="3"/>
    </row>
    <row r="65" spans="17:64" ht="7.5" customHeight="1">
      <c r="Q65" s="13"/>
      <c r="AE65" s="3"/>
      <c r="AF65" s="547"/>
      <c r="AG65" s="547"/>
      <c r="AH65" s="547"/>
      <c r="AI65" s="547"/>
      <c r="AJ65" s="547"/>
      <c r="AK65" s="547"/>
      <c r="AL65" s="547"/>
      <c r="AM65" s="547"/>
      <c r="AN65" s="547"/>
      <c r="AO65" s="547"/>
      <c r="AP65" s="547"/>
      <c r="AQ65" s="547"/>
      <c r="AR65" s="547"/>
      <c r="AS65" s="547"/>
      <c r="AT65" s="547"/>
      <c r="AU65" s="3"/>
      <c r="AV65" s="6"/>
      <c r="AW65" s="6"/>
      <c r="BG65" s="3"/>
      <c r="BH65" s="3"/>
      <c r="BI65" s="3"/>
      <c r="BJ65" s="3"/>
      <c r="BK65" s="3"/>
      <c r="BL65" s="3"/>
    </row>
    <row r="66" spans="17:64" ht="7.5" customHeight="1">
      <c r="Q66" s="13"/>
      <c r="AE66" s="3"/>
      <c r="AF66" s="547"/>
      <c r="AG66" s="547"/>
      <c r="AH66" s="547"/>
      <c r="AI66" s="547"/>
      <c r="AJ66" s="547"/>
      <c r="AK66" s="547"/>
      <c r="AL66" s="547"/>
      <c r="AM66" s="547"/>
      <c r="AN66" s="547"/>
      <c r="AO66" s="547"/>
      <c r="AP66" s="547"/>
      <c r="AQ66" s="547"/>
      <c r="AR66" s="547"/>
      <c r="AS66" s="547"/>
      <c r="AT66" s="547"/>
      <c r="AU66" s="3"/>
      <c r="AV66" s="6"/>
      <c r="AW66" s="6"/>
      <c r="BG66" s="3"/>
      <c r="BH66" s="3"/>
      <c r="BI66" s="3"/>
      <c r="BJ66" s="3"/>
      <c r="BK66" s="3"/>
      <c r="BL66" s="3"/>
    </row>
    <row r="67" spans="17:64" ht="7.5" customHeight="1">
      <c r="Q67" s="3"/>
      <c r="X67" s="3"/>
      <c r="Y67" s="3"/>
      <c r="Z67" s="3"/>
      <c r="AA67" s="3"/>
      <c r="AB67" s="3"/>
      <c r="AC67" s="3"/>
      <c r="AD67" s="3"/>
      <c r="AE67" s="27"/>
      <c r="AF67" s="547"/>
      <c r="AG67" s="547"/>
      <c r="AH67" s="547"/>
      <c r="AI67" s="547"/>
      <c r="AJ67" s="547"/>
      <c r="AK67" s="547"/>
      <c r="AL67" s="547"/>
      <c r="AM67" s="547"/>
      <c r="AN67" s="547"/>
      <c r="AO67" s="547"/>
      <c r="AP67" s="547"/>
      <c r="AQ67" s="547"/>
      <c r="AR67" s="547"/>
      <c r="AS67" s="547"/>
      <c r="AT67" s="547"/>
      <c r="AU67" s="3"/>
      <c r="AV67" s="6"/>
      <c r="AW67" s="6"/>
      <c r="BB67" s="401" t="str">
        <f>IF($S$50="","リーグ３・１位",VLOOKUP(1,$B$50:$J$61,5,FALSE))</f>
        <v>川上英二</v>
      </c>
      <c r="BC67" s="401"/>
      <c r="BD67" s="401"/>
      <c r="BE67" s="401"/>
      <c r="BF67" s="401"/>
      <c r="BG67" s="401"/>
      <c r="BH67" s="401"/>
      <c r="BI67" s="401"/>
      <c r="BJ67" s="3"/>
      <c r="BK67" s="3"/>
      <c r="BL67" s="3"/>
    </row>
    <row r="68" spans="15:61" ht="7.5" customHeight="1">
      <c r="O68" s="401" t="str">
        <f>IF($S$11="","リーグ1・1位",VLOOKUP(1,$B$11:$J$20,5,FALSE))</f>
        <v>山口直彦</v>
      </c>
      <c r="P68" s="401"/>
      <c r="Q68" s="401"/>
      <c r="R68" s="401"/>
      <c r="S68" s="401"/>
      <c r="T68" s="401"/>
      <c r="U68" s="401"/>
      <c r="V68" s="401"/>
      <c r="W68" s="401"/>
      <c r="AZ68" s="42"/>
      <c r="BA68" s="42"/>
      <c r="BB68" s="401"/>
      <c r="BC68" s="401"/>
      <c r="BD68" s="401"/>
      <c r="BE68" s="401"/>
      <c r="BF68" s="401"/>
      <c r="BG68" s="401"/>
      <c r="BH68" s="401"/>
      <c r="BI68" s="401"/>
    </row>
    <row r="69" spans="15:61" ht="7.5" customHeight="1">
      <c r="O69" s="401"/>
      <c r="P69" s="401"/>
      <c r="Q69" s="401"/>
      <c r="R69" s="401"/>
      <c r="S69" s="401"/>
      <c r="T69" s="401"/>
      <c r="U69" s="401"/>
      <c r="V69" s="401"/>
      <c r="W69" s="401"/>
      <c r="X69" s="28"/>
      <c r="Y69" s="28"/>
      <c r="Z69" s="28"/>
      <c r="AA69" s="28"/>
      <c r="AB69" s="28"/>
      <c r="AC69" s="28"/>
      <c r="AD69" s="28"/>
      <c r="AY69" s="345"/>
      <c r="BB69" s="401"/>
      <c r="BC69" s="401"/>
      <c r="BD69" s="401"/>
      <c r="BE69" s="401"/>
      <c r="BF69" s="401"/>
      <c r="BG69" s="401"/>
      <c r="BH69" s="401"/>
      <c r="BI69" s="401"/>
    </row>
    <row r="70" spans="15:61" ht="7.5" customHeight="1">
      <c r="O70" s="401"/>
      <c r="P70" s="401"/>
      <c r="Q70" s="401"/>
      <c r="R70" s="401"/>
      <c r="S70" s="401"/>
      <c r="T70" s="401"/>
      <c r="U70" s="401"/>
      <c r="V70" s="401"/>
      <c r="W70" s="401"/>
      <c r="X70" s="17"/>
      <c r="Y70" s="17"/>
      <c r="Z70" s="17"/>
      <c r="AA70" s="17"/>
      <c r="AB70" s="17"/>
      <c r="AC70" s="17"/>
      <c r="AD70" s="29"/>
      <c r="AE70" s="17"/>
      <c r="AF70" s="17"/>
      <c r="AG70" s="17"/>
      <c r="AH70" s="17"/>
      <c r="AI70" s="17"/>
      <c r="AJ70" s="455" t="s">
        <v>1464</v>
      </c>
      <c r="AK70" s="455"/>
      <c r="AL70" s="455"/>
      <c r="AM70" s="455"/>
      <c r="AN70" s="455"/>
      <c r="AO70" s="455"/>
      <c r="AP70" s="17"/>
      <c r="AQ70" s="17"/>
      <c r="AR70" s="17"/>
      <c r="AS70" s="17"/>
      <c r="AV70" s="17"/>
      <c r="AW70" s="17"/>
      <c r="AX70" s="17"/>
      <c r="AY70" s="340"/>
      <c r="AZ70" s="401" t="s">
        <v>716</v>
      </c>
      <c r="BB70" s="401"/>
      <c r="BC70" s="401"/>
      <c r="BD70" s="401"/>
      <c r="BE70" s="401"/>
      <c r="BF70" s="401"/>
      <c r="BG70" s="401"/>
      <c r="BH70" s="401"/>
      <c r="BI70" s="401"/>
    </row>
    <row r="71" spans="24:52" ht="7.5" customHeight="1" thickBot="1">
      <c r="X71" s="3"/>
      <c r="Y71" s="3"/>
      <c r="Z71" s="3"/>
      <c r="AA71" s="3"/>
      <c r="AB71" s="3"/>
      <c r="AC71" s="401" t="s">
        <v>717</v>
      </c>
      <c r="AD71" s="379"/>
      <c r="AE71" s="41"/>
      <c r="AF71" s="31"/>
      <c r="AG71" s="31"/>
      <c r="AH71" s="31"/>
      <c r="AI71" s="17"/>
      <c r="AJ71" s="455"/>
      <c r="AK71" s="455"/>
      <c r="AL71" s="455"/>
      <c r="AM71" s="455"/>
      <c r="AN71" s="455"/>
      <c r="AO71" s="455"/>
      <c r="AP71" s="17"/>
      <c r="AQ71" s="31"/>
      <c r="AR71" s="31"/>
      <c r="AS71" s="31"/>
      <c r="AT71" s="9"/>
      <c r="AU71" s="9"/>
      <c r="AV71" s="31"/>
      <c r="AW71" s="31"/>
      <c r="AX71" s="31"/>
      <c r="AY71" s="346"/>
      <c r="AZ71" s="401"/>
    </row>
    <row r="72" spans="15:61" ht="7.5" customHeight="1" thickBot="1">
      <c r="O72" s="401" t="str">
        <f>IF($BI$11="","リーグ4・2位",VLOOKUP(2,$AR$31:$AZ$42,5,FALSE))</f>
        <v>川上悠作</v>
      </c>
      <c r="P72" s="401"/>
      <c r="Q72" s="401"/>
      <c r="R72" s="401"/>
      <c r="S72" s="401"/>
      <c r="T72" s="401"/>
      <c r="U72" s="401"/>
      <c r="V72" s="401"/>
      <c r="W72" s="401"/>
      <c r="X72" s="31"/>
      <c r="Y72" s="31"/>
      <c r="Z72" s="31"/>
      <c r="AA72" s="17"/>
      <c r="AB72" s="17"/>
      <c r="AC72" s="401"/>
      <c r="AD72" s="401"/>
      <c r="AE72" s="402" t="s">
        <v>159</v>
      </c>
      <c r="AF72" s="403"/>
      <c r="AG72" s="403"/>
      <c r="AH72" s="546"/>
      <c r="AI72" s="19"/>
      <c r="AL72" s="10"/>
      <c r="AP72" s="10"/>
      <c r="AQ72" s="402" t="s">
        <v>136</v>
      </c>
      <c r="AR72" s="403"/>
      <c r="AS72" s="403"/>
      <c r="AT72" s="403"/>
      <c r="AU72" s="403"/>
      <c r="AV72" s="403"/>
      <c r="AW72" s="403"/>
      <c r="AX72" s="403"/>
      <c r="AY72" s="404"/>
      <c r="AZ72" s="401"/>
      <c r="BB72" s="455" t="str">
        <f>IF($BI$31="","リーグ５・1位",VLOOKUP(1,$AR$31:$AZ$42,5,FALSE))</f>
        <v>藤井洋平</v>
      </c>
      <c r="BC72" s="455"/>
      <c r="BD72" s="455"/>
      <c r="BE72" s="455"/>
      <c r="BF72" s="455"/>
      <c r="BG72" s="455"/>
      <c r="BH72" s="455"/>
      <c r="BI72" s="455"/>
    </row>
    <row r="73" spans="15:61" ht="7.5" customHeight="1" thickBot="1">
      <c r="O73" s="401"/>
      <c r="P73" s="401"/>
      <c r="Q73" s="401"/>
      <c r="R73" s="401"/>
      <c r="S73" s="401"/>
      <c r="T73" s="401"/>
      <c r="U73" s="401"/>
      <c r="V73" s="401"/>
      <c r="W73" s="401"/>
      <c r="X73" s="401" t="s">
        <v>712</v>
      </c>
      <c r="Y73" s="401"/>
      <c r="Z73" s="401"/>
      <c r="AA73" s="336"/>
      <c r="AB73" s="322"/>
      <c r="AC73" s="31"/>
      <c r="AD73" s="31"/>
      <c r="AE73" s="405"/>
      <c r="AF73" s="401"/>
      <c r="AG73" s="401"/>
      <c r="AH73" s="379"/>
      <c r="AJ73" s="381" t="s">
        <v>149</v>
      </c>
      <c r="AK73" s="401"/>
      <c r="AL73" s="401"/>
      <c r="AM73" s="401"/>
      <c r="AN73" s="401"/>
      <c r="AO73" s="401"/>
      <c r="AP73" s="10"/>
      <c r="AQ73" s="405"/>
      <c r="AR73" s="401"/>
      <c r="AS73" s="401"/>
      <c r="AT73" s="401"/>
      <c r="AU73" s="401"/>
      <c r="AV73" s="401"/>
      <c r="AW73" s="401"/>
      <c r="AX73" s="401"/>
      <c r="AY73" s="406"/>
      <c r="AZ73" s="300"/>
      <c r="BA73" s="9"/>
      <c r="BB73" s="455"/>
      <c r="BC73" s="455"/>
      <c r="BD73" s="455"/>
      <c r="BE73" s="455"/>
      <c r="BF73" s="455"/>
      <c r="BG73" s="455"/>
      <c r="BH73" s="455"/>
      <c r="BI73" s="455"/>
    </row>
    <row r="74" spans="15:61" ht="7.5" customHeight="1">
      <c r="O74" s="401"/>
      <c r="P74" s="401"/>
      <c r="Q74" s="401"/>
      <c r="R74" s="401"/>
      <c r="S74" s="401"/>
      <c r="T74" s="401"/>
      <c r="U74" s="401"/>
      <c r="V74" s="401"/>
      <c r="W74" s="401"/>
      <c r="X74" s="401"/>
      <c r="Y74" s="401"/>
      <c r="Z74" s="379"/>
      <c r="AA74" s="396" t="s">
        <v>160</v>
      </c>
      <c r="AB74" s="394"/>
      <c r="AC74" s="394"/>
      <c r="AD74" s="394"/>
      <c r="AH74" s="20"/>
      <c r="AJ74" s="401"/>
      <c r="AK74" s="401"/>
      <c r="AL74" s="401"/>
      <c r="AM74" s="401"/>
      <c r="AN74" s="401"/>
      <c r="AO74" s="401"/>
      <c r="AP74" s="10"/>
      <c r="BA74" s="401"/>
      <c r="BB74" s="455"/>
      <c r="BC74" s="455"/>
      <c r="BD74" s="455"/>
      <c r="BE74" s="455"/>
      <c r="BF74" s="455"/>
      <c r="BG74" s="455"/>
      <c r="BH74" s="455"/>
      <c r="BI74" s="455"/>
    </row>
    <row r="75" spans="15:61" ht="7.5" customHeight="1" thickBot="1">
      <c r="O75" s="380" t="s">
        <v>137</v>
      </c>
      <c r="P75" s="380"/>
      <c r="Q75" s="380"/>
      <c r="R75" s="380"/>
      <c r="S75" s="380"/>
      <c r="T75" s="380"/>
      <c r="U75" s="380"/>
      <c r="V75" s="380"/>
      <c r="W75" s="380"/>
      <c r="X75" s="359"/>
      <c r="Y75" s="359"/>
      <c r="Z75" s="289"/>
      <c r="AA75" s="393"/>
      <c r="AB75" s="392"/>
      <c r="AC75" s="392"/>
      <c r="AD75" s="392"/>
      <c r="AF75" s="401" t="s">
        <v>719</v>
      </c>
      <c r="AG75" s="401"/>
      <c r="AH75" s="379"/>
      <c r="AI75" s="343"/>
      <c r="AJ75" s="42"/>
      <c r="AK75" s="42"/>
      <c r="AL75" s="344"/>
      <c r="AM75" s="300"/>
      <c r="AN75" s="9"/>
      <c r="AO75" s="9"/>
      <c r="AP75" s="325"/>
      <c r="AQ75" s="401" t="s">
        <v>720</v>
      </c>
      <c r="AR75" s="401"/>
      <c r="AS75" s="401"/>
      <c r="AT75" s="401"/>
      <c r="AU75" s="401"/>
      <c r="AV75" s="401"/>
      <c r="AW75" s="401"/>
      <c r="AX75" s="3"/>
      <c r="BA75" s="401"/>
      <c r="BB75" s="401" t="str">
        <f>IF($S$31="","リーグ２・２位",VLOOKUP(2,$B$30:$J$41,5,FALSE))</f>
        <v>金谷太郎</v>
      </c>
      <c r="BC75" s="401"/>
      <c r="BD75" s="401"/>
      <c r="BE75" s="401"/>
      <c r="BF75" s="401"/>
      <c r="BG75" s="401"/>
      <c r="BH75" s="401"/>
      <c r="BI75" s="401"/>
    </row>
    <row r="76" spans="2:89" s="3" customFormat="1" ht="7.5" customHeight="1" thickBo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380"/>
      <c r="P76" s="380"/>
      <c r="Q76" s="380"/>
      <c r="R76" s="380"/>
      <c r="S76" s="380"/>
      <c r="T76" s="380"/>
      <c r="U76" s="380"/>
      <c r="V76" s="380"/>
      <c r="W76" s="380"/>
      <c r="X76" s="33"/>
      <c r="Y76" s="33"/>
      <c r="Z76" s="33"/>
      <c r="AA76" s="17"/>
      <c r="AB76" s="17"/>
      <c r="AC76" s="17"/>
      <c r="AD76" s="17"/>
      <c r="AE76" s="4"/>
      <c r="AF76" s="401"/>
      <c r="AG76" s="401"/>
      <c r="AH76" s="401"/>
      <c r="AI76" s="398" t="s">
        <v>158</v>
      </c>
      <c r="AJ76" s="399"/>
      <c r="AK76" s="399"/>
      <c r="AL76" s="13"/>
      <c r="AM76" s="381" t="s">
        <v>165</v>
      </c>
      <c r="AN76" s="401"/>
      <c r="AO76" s="401"/>
      <c r="AP76" s="379"/>
      <c r="AQ76" s="375"/>
      <c r="AR76" s="401"/>
      <c r="AS76" s="401"/>
      <c r="AT76" s="401"/>
      <c r="AU76" s="401"/>
      <c r="AV76" s="401"/>
      <c r="AW76" s="401"/>
      <c r="AY76" s="4"/>
      <c r="AZ76" s="4"/>
      <c r="BA76" s="9"/>
      <c r="BB76" s="401"/>
      <c r="BC76" s="401"/>
      <c r="BD76" s="401"/>
      <c r="BE76" s="401"/>
      <c r="BF76" s="401"/>
      <c r="BG76" s="401"/>
      <c r="BH76" s="401"/>
      <c r="BI76" s="401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</row>
    <row r="77" spans="2:67" s="3" customFormat="1" ht="7.5" customHeight="1" thickBo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380"/>
      <c r="P77" s="380"/>
      <c r="Q77" s="380"/>
      <c r="R77" s="380"/>
      <c r="S77" s="380"/>
      <c r="T77" s="380"/>
      <c r="U77" s="380"/>
      <c r="V77" s="380"/>
      <c r="W77" s="380"/>
      <c r="X77" s="17"/>
      <c r="Y77" s="17"/>
      <c r="Z77" s="17"/>
      <c r="AA77" s="17"/>
      <c r="AB77" s="27"/>
      <c r="AC77" s="17"/>
      <c r="AD77" s="17"/>
      <c r="AE77" s="4"/>
      <c r="AF77" s="4"/>
      <c r="AG77" s="4"/>
      <c r="AH77" s="4"/>
      <c r="AI77" s="395"/>
      <c r="AJ77" s="399"/>
      <c r="AK77" s="399"/>
      <c r="AL77" s="13"/>
      <c r="AM77" s="401"/>
      <c r="AN77" s="401"/>
      <c r="AO77" s="401"/>
      <c r="AP77" s="379"/>
      <c r="AQ77" s="4"/>
      <c r="AR77" s="4"/>
      <c r="AS77" s="4"/>
      <c r="AV77" s="4"/>
      <c r="AW77" s="4"/>
      <c r="AX77" s="4"/>
      <c r="AY77" s="4"/>
      <c r="AZ77" s="325"/>
      <c r="BA77" s="401" t="s">
        <v>715</v>
      </c>
      <c r="BB77" s="401"/>
      <c r="BC77" s="401"/>
      <c r="BD77" s="401"/>
      <c r="BE77" s="401"/>
      <c r="BF77" s="401"/>
      <c r="BG77" s="401"/>
      <c r="BH77" s="401"/>
      <c r="BI77" s="401"/>
      <c r="BN77" s="4"/>
      <c r="BO77" s="4"/>
    </row>
    <row r="78" spans="11:89" s="60" customFormat="1" ht="13.5">
      <c r="K78" s="4"/>
      <c r="L78" s="4"/>
      <c r="M78" s="4"/>
      <c r="N78" s="4"/>
      <c r="O78" s="380" t="str">
        <f>IF($S$50="","リーグ３・2位",VLOOKUP(2,$B$50:$J$61,5,FALSE))</f>
        <v>黒田　祥</v>
      </c>
      <c r="P78" s="380"/>
      <c r="Q78" s="380"/>
      <c r="R78" s="380"/>
      <c r="S78" s="380"/>
      <c r="T78" s="380"/>
      <c r="U78" s="380"/>
      <c r="V78" s="380"/>
      <c r="W78" s="380"/>
      <c r="Y78" s="28"/>
      <c r="Z78" s="28"/>
      <c r="AA78" s="28"/>
      <c r="AB78" s="32"/>
      <c r="AC78" s="12"/>
      <c r="AD78" s="28"/>
      <c r="AE78" s="4"/>
      <c r="AF78" s="4"/>
      <c r="AG78" s="4"/>
      <c r="AH78" s="4"/>
      <c r="AI78" s="306"/>
      <c r="AJ78" s="4"/>
      <c r="AK78" s="4"/>
      <c r="AL78" s="4"/>
      <c r="AM78" s="4"/>
      <c r="AN78" s="4"/>
      <c r="AO78" s="4"/>
      <c r="AP78" s="20"/>
      <c r="AQ78" s="4"/>
      <c r="AR78" s="4"/>
      <c r="AS78" s="4"/>
      <c r="AV78" s="4"/>
      <c r="AW78" s="4"/>
      <c r="AX78" s="4"/>
      <c r="AY78" s="10"/>
      <c r="AZ78" s="337" t="s">
        <v>160</v>
      </c>
      <c r="BA78" s="358"/>
      <c r="BB78" s="401" t="str">
        <f>IF($S$11="","リーグ１・２位",VLOOKUP(2,$B$11:$J$22,5,FALSE))</f>
        <v>浦崎康平</v>
      </c>
      <c r="BC78" s="401"/>
      <c r="BD78" s="401"/>
      <c r="BE78" s="401"/>
      <c r="BF78" s="401"/>
      <c r="BG78" s="401"/>
      <c r="BH78" s="401"/>
      <c r="BI78" s="401"/>
      <c r="BN78" s="4"/>
      <c r="BO78" s="4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</row>
    <row r="79" spans="2:61" s="60" customFormat="1" ht="14.25" thickBot="1">
      <c r="B79" s="66"/>
      <c r="C79" s="66"/>
      <c r="D79" s="66"/>
      <c r="E79" s="66"/>
      <c r="F79" s="66"/>
      <c r="G79" s="66"/>
      <c r="H79" s="66"/>
      <c r="I79" s="66"/>
      <c r="J79" s="4"/>
      <c r="K79" s="4"/>
      <c r="L79" s="4"/>
      <c r="M79" s="4"/>
      <c r="N79" s="4"/>
      <c r="O79" s="380"/>
      <c r="P79" s="380"/>
      <c r="Q79" s="380"/>
      <c r="R79" s="380"/>
      <c r="S79" s="380"/>
      <c r="T79" s="380"/>
      <c r="U79" s="380"/>
      <c r="V79" s="380"/>
      <c r="W79" s="380"/>
      <c r="Y79" s="17"/>
      <c r="Z79" s="17"/>
      <c r="AA79" s="17"/>
      <c r="AB79" s="17"/>
      <c r="AC79" s="401" t="s">
        <v>38</v>
      </c>
      <c r="AD79" s="379"/>
      <c r="AE79" s="9"/>
      <c r="AF79" s="9"/>
      <c r="AG79" s="9"/>
      <c r="AH79" s="9"/>
      <c r="AI79" s="306"/>
      <c r="AJ79" s="3"/>
      <c r="AK79" s="3"/>
      <c r="AL79" s="3"/>
      <c r="AM79" s="3"/>
      <c r="AN79" s="3"/>
      <c r="AO79" s="3"/>
      <c r="AP79" s="20"/>
      <c r="AQ79" s="320"/>
      <c r="AR79" s="9"/>
      <c r="AS79" s="9"/>
      <c r="AT79" s="321"/>
      <c r="AU79" s="321"/>
      <c r="AV79" s="9"/>
      <c r="AW79" s="9"/>
      <c r="AX79" s="9"/>
      <c r="AY79" s="325"/>
      <c r="AZ79" s="401" t="s">
        <v>718</v>
      </c>
      <c r="BA79" s="44"/>
      <c r="BB79" s="401"/>
      <c r="BC79" s="401"/>
      <c r="BD79" s="401"/>
      <c r="BE79" s="401"/>
      <c r="BF79" s="401"/>
      <c r="BG79" s="401"/>
      <c r="BH79" s="401"/>
      <c r="BI79" s="401"/>
    </row>
    <row r="80" spans="2:94" ht="7.5" customHeight="1">
      <c r="B80" s="66"/>
      <c r="C80" s="66"/>
      <c r="D80" s="66"/>
      <c r="E80" s="66"/>
      <c r="F80" s="66"/>
      <c r="G80" s="66"/>
      <c r="H80" s="66"/>
      <c r="I80" s="66"/>
      <c r="O80" s="374" t="s">
        <v>683</v>
      </c>
      <c r="P80" s="374"/>
      <c r="Q80" s="374"/>
      <c r="R80" s="374"/>
      <c r="S80" s="374"/>
      <c r="T80" s="374"/>
      <c r="U80" s="374"/>
      <c r="V80" s="374"/>
      <c r="W80" s="374"/>
      <c r="AC80" s="401"/>
      <c r="AD80" s="401"/>
      <c r="AE80" s="544" t="s">
        <v>138</v>
      </c>
      <c r="AF80" s="452"/>
      <c r="AG80" s="452"/>
      <c r="AH80" s="452"/>
      <c r="AI80" s="452"/>
      <c r="AJ80" s="3"/>
      <c r="AK80" s="3"/>
      <c r="AL80" s="3"/>
      <c r="AM80" s="3"/>
      <c r="AN80" s="3"/>
      <c r="AO80" s="3"/>
      <c r="AP80" s="17"/>
      <c r="AQ80" s="407" t="s">
        <v>152</v>
      </c>
      <c r="AR80" s="408"/>
      <c r="AS80" s="408"/>
      <c r="AT80" s="408"/>
      <c r="AU80" s="408"/>
      <c r="AV80" s="408"/>
      <c r="AW80" s="408"/>
      <c r="AX80" s="408"/>
      <c r="AY80" s="409"/>
      <c r="AZ80" s="375"/>
      <c r="BB80" s="401" t="str">
        <f>IF($BI$11="","リーグ4・1位",VLOOKUP(1,$AR$11:$AZ$22,5,FALSE))</f>
        <v>竹田圭佑</v>
      </c>
      <c r="BC80" s="401"/>
      <c r="BD80" s="401"/>
      <c r="BE80" s="401"/>
      <c r="BF80" s="401"/>
      <c r="BG80" s="401"/>
      <c r="BH80" s="401"/>
      <c r="BI80" s="401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8"/>
      <c r="CM80" s="8"/>
      <c r="CN80" s="8"/>
      <c r="CO80" s="8"/>
      <c r="CP80" s="8"/>
    </row>
    <row r="81" spans="15:93" ht="7.5" customHeight="1" thickBot="1">
      <c r="O81" s="374"/>
      <c r="P81" s="374"/>
      <c r="Q81" s="374"/>
      <c r="R81" s="374"/>
      <c r="S81" s="374"/>
      <c r="T81" s="374"/>
      <c r="U81" s="374"/>
      <c r="V81" s="374"/>
      <c r="W81" s="374"/>
      <c r="X81" s="31"/>
      <c r="Y81" s="31"/>
      <c r="Z81" s="31"/>
      <c r="AA81" s="31"/>
      <c r="AB81" s="31"/>
      <c r="AC81" s="31"/>
      <c r="AD81" s="31"/>
      <c r="AE81" s="545"/>
      <c r="AF81" s="452"/>
      <c r="AG81" s="452"/>
      <c r="AH81" s="452"/>
      <c r="AI81" s="452"/>
      <c r="AJ81" s="17"/>
      <c r="AK81" s="17"/>
      <c r="AL81" s="17"/>
      <c r="AM81" s="17"/>
      <c r="AN81" s="17"/>
      <c r="AO81" s="17"/>
      <c r="AP81" s="17"/>
      <c r="AQ81" s="410"/>
      <c r="AR81" s="410"/>
      <c r="AS81" s="410"/>
      <c r="AT81" s="410"/>
      <c r="AU81" s="410"/>
      <c r="AV81" s="410"/>
      <c r="AW81" s="410"/>
      <c r="AX81" s="410"/>
      <c r="AY81" s="411"/>
      <c r="AZ81" s="72"/>
      <c r="BA81" s="12"/>
      <c r="BB81" s="401"/>
      <c r="BC81" s="401"/>
      <c r="BD81" s="401"/>
      <c r="BE81" s="401"/>
      <c r="BF81" s="401"/>
      <c r="BG81" s="401"/>
      <c r="BH81" s="401"/>
      <c r="BI81" s="401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</row>
    <row r="82" spans="15:93" ht="7.5" customHeight="1">
      <c r="O82" s="374"/>
      <c r="P82" s="374"/>
      <c r="Q82" s="374"/>
      <c r="R82" s="374"/>
      <c r="S82" s="374"/>
      <c r="T82" s="374"/>
      <c r="U82" s="374"/>
      <c r="V82" s="374"/>
      <c r="W82" s="374"/>
      <c r="X82" s="17"/>
      <c r="Y82" s="17"/>
      <c r="Z82" s="17"/>
      <c r="AA82" s="17"/>
      <c r="AB82" s="17"/>
      <c r="AC82" s="17"/>
      <c r="AD82" s="17"/>
      <c r="BB82" s="401"/>
      <c r="BC82" s="401"/>
      <c r="BD82" s="401"/>
      <c r="BE82" s="401"/>
      <c r="BF82" s="401"/>
      <c r="BG82" s="401"/>
      <c r="BH82" s="401"/>
      <c r="BI82" s="401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</row>
    <row r="83" spans="51:90" ht="7.5" customHeight="1">
      <c r="AY83" s="3"/>
      <c r="AZ83" s="3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</row>
    <row r="84" spans="1:73" s="60" customFormat="1" ht="32.25" customHeight="1">
      <c r="A84" s="380" t="s">
        <v>711</v>
      </c>
      <c r="B84" s="380"/>
      <c r="C84" s="380"/>
      <c r="D84" s="380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0"/>
      <c r="R84" s="380"/>
      <c r="S84" s="380"/>
      <c r="T84" s="380"/>
      <c r="U84" s="380"/>
      <c r="V84" s="380"/>
      <c r="W84" s="380"/>
      <c r="X84" s="380"/>
      <c r="Y84" s="380"/>
      <c r="Z84" s="380"/>
      <c r="AA84" s="380"/>
      <c r="AB84" s="380"/>
      <c r="AC84" s="380"/>
      <c r="AD84" s="380"/>
      <c r="AE84" s="380"/>
      <c r="AF84" s="380"/>
      <c r="AG84" s="380"/>
      <c r="AH84" s="380"/>
      <c r="AI84" s="380"/>
      <c r="AJ84" s="380"/>
      <c r="AK84" s="380"/>
      <c r="AL84" s="380"/>
      <c r="AM84" s="380"/>
      <c r="AN84" s="380"/>
      <c r="AO84" s="380"/>
      <c r="AP84" s="380"/>
      <c r="AQ84" s="380"/>
      <c r="AR84" s="380"/>
      <c r="AS84" s="380"/>
      <c r="AT84" s="380"/>
      <c r="AU84" s="380"/>
      <c r="AV84" s="380"/>
      <c r="AW84" s="380"/>
      <c r="AX84" s="380"/>
      <c r="AY84" s="380"/>
      <c r="AZ84" s="380"/>
      <c r="BA84" s="380"/>
      <c r="BB84" s="380"/>
      <c r="BC84" s="380"/>
      <c r="BD84" s="380"/>
      <c r="BE84" s="380"/>
      <c r="BF84" s="380"/>
      <c r="BG84" s="380"/>
      <c r="BH84" s="380"/>
      <c r="BI84" s="380"/>
      <c r="BJ84" s="380"/>
      <c r="BK84" s="380"/>
      <c r="BL84" s="380"/>
      <c r="BM84" s="380"/>
      <c r="BN84" s="380"/>
      <c r="BO84" s="380"/>
      <c r="BP84" s="380"/>
      <c r="BQ84" s="380"/>
      <c r="BR84" s="380"/>
      <c r="BS84" s="380"/>
      <c r="BT84" s="380"/>
      <c r="BU84" s="380"/>
    </row>
    <row r="85" spans="76:90" ht="7.5" customHeight="1"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</row>
    <row r="86" spans="44:90" ht="7.5" customHeight="1">
      <c r="AR86" s="3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</row>
    <row r="87" spans="2:90" s="17" customFormat="1" ht="7.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3"/>
      <c r="AS87" s="4"/>
      <c r="AT87" s="4"/>
      <c r="AU87" s="4"/>
      <c r="AV87" s="4"/>
      <c r="AW87" s="4"/>
      <c r="AX87" s="4"/>
      <c r="AY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8"/>
      <c r="BZ87" s="22"/>
      <c r="CA87" s="8"/>
      <c r="CB87" s="8"/>
      <c r="CC87" s="8"/>
      <c r="CD87" s="8"/>
      <c r="CE87" s="8"/>
      <c r="CF87" s="8"/>
      <c r="CG87" s="8"/>
      <c r="CH87" s="8"/>
      <c r="CI87" s="22"/>
      <c r="CJ87" s="22"/>
      <c r="CK87" s="22"/>
      <c r="CL87" s="22"/>
    </row>
    <row r="88" spans="2:90" s="17" customFormat="1" ht="7.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3"/>
      <c r="BY88" s="8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</row>
    <row r="89" spans="2:90" s="17" customFormat="1" ht="7.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8"/>
      <c r="AS89" s="4"/>
      <c r="AT89" s="4"/>
      <c r="AU89" s="4"/>
      <c r="AV89" s="4"/>
      <c r="AW89" s="4"/>
      <c r="AX89" s="4"/>
      <c r="AY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</row>
    <row r="90" spans="2:90" s="17" customFormat="1" ht="7.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</row>
    <row r="91" spans="2:94" s="17" customFormat="1" ht="7.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</row>
    <row r="92" spans="2:95" s="17" customFormat="1" ht="7.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</row>
    <row r="93" spans="2:112" s="17" customFormat="1" ht="7.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22"/>
      <c r="BZ93" s="4"/>
      <c r="CA93" s="4"/>
      <c r="CB93" s="22"/>
      <c r="CC93" s="22"/>
      <c r="CD93" s="22"/>
      <c r="CE93" s="22"/>
      <c r="CF93" s="22"/>
      <c r="CG93" s="22"/>
      <c r="CH93" s="22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</row>
    <row r="94" spans="2:126" s="17" customFormat="1" ht="7.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22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</row>
    <row r="95" spans="2:135" s="17" customFormat="1" ht="7.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</row>
    <row r="96" spans="2:127" s="17" customFormat="1" ht="7.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</row>
    <row r="97" spans="2:113" s="17" customFormat="1" ht="7.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</row>
    <row r="98" spans="2:113" s="17" customFormat="1" ht="7.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8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</row>
    <row r="99" spans="2:112" s="17" customFormat="1" ht="7.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8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</row>
    <row r="100" spans="2:113" s="17" customFormat="1" ht="7.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8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</row>
    <row r="101" ht="7.5" customHeight="1">
      <c r="BX101" s="8"/>
    </row>
    <row r="103" ht="7.5" customHeight="1">
      <c r="DJ103" s="3"/>
    </row>
    <row r="114" ht="7.5" customHeight="1">
      <c r="BX114" s="8"/>
    </row>
    <row r="115" ht="7.5" customHeight="1">
      <c r="BX115" s="8"/>
    </row>
    <row r="116" ht="7.5" customHeight="1">
      <c r="BX116" s="8"/>
    </row>
    <row r="117" ht="7.5" customHeight="1">
      <c r="BX117" s="8"/>
    </row>
    <row r="118" ht="7.5" customHeight="1">
      <c r="BX118" s="8"/>
    </row>
    <row r="119" ht="7.5" customHeight="1">
      <c r="BX119" s="8"/>
    </row>
    <row r="120" spans="76:111" ht="7.5" customHeight="1">
      <c r="BX120" s="8"/>
      <c r="BZ120" s="3"/>
      <c r="CY120" s="3"/>
      <c r="CZ120" s="13"/>
      <c r="DA120" s="13"/>
      <c r="DB120" s="13"/>
      <c r="DC120" s="13"/>
      <c r="DD120" s="13"/>
      <c r="DE120" s="13"/>
      <c r="DF120" s="13"/>
      <c r="DG120" s="13"/>
    </row>
    <row r="121" ht="7.5" customHeight="1">
      <c r="BX121" s="8"/>
    </row>
    <row r="122" spans="76:77" ht="7.5" customHeight="1">
      <c r="BX122" s="8"/>
      <c r="BY122" s="3"/>
    </row>
    <row r="123" spans="2:86" s="17" customFormat="1" ht="7.5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8"/>
      <c r="BY123" s="4"/>
      <c r="BZ123" s="4"/>
      <c r="CA123" s="4"/>
      <c r="CB123" s="4"/>
      <c r="CC123" s="4"/>
      <c r="CD123" s="4"/>
      <c r="CE123" s="4"/>
      <c r="CF123" s="4"/>
      <c r="CG123" s="4"/>
      <c r="CH123" s="4"/>
    </row>
    <row r="124" spans="2:120" s="17" customFormat="1" ht="7.5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8"/>
      <c r="BY124" s="4"/>
      <c r="BZ124" s="4"/>
      <c r="CA124" s="4"/>
      <c r="CB124" s="4"/>
      <c r="CC124" s="4"/>
      <c r="CD124" s="4"/>
      <c r="CE124" s="4"/>
      <c r="CF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</row>
    <row r="125" spans="2:127" s="17" customFormat="1" ht="7.5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8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</row>
    <row r="126" spans="2:119" s="17" customFormat="1" ht="7.5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</row>
    <row r="127" spans="2:105" s="17" customFormat="1" ht="7.5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</row>
    <row r="128" spans="2:105" s="17" customFormat="1" ht="7.5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</row>
    <row r="129" spans="2:105" s="17" customFormat="1" ht="7.5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</row>
    <row r="130" spans="2:105" s="17" customFormat="1" ht="7.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</row>
    <row r="131" spans="83:105" ht="7.5" customHeight="1">
      <c r="CE131" s="17"/>
      <c r="CF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</row>
    <row r="132" spans="85:86" ht="7.5" customHeight="1">
      <c r="CG132" s="17"/>
      <c r="CH132" s="17"/>
    </row>
    <row r="133" ht="7.5" customHeight="1">
      <c r="DD133" s="3"/>
    </row>
    <row r="138" spans="2:95" s="17" customFormat="1" ht="7.5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3"/>
      <c r="CA138" s="3"/>
      <c r="CB138" s="3"/>
      <c r="CC138" s="3"/>
      <c r="CD138" s="4"/>
      <c r="CG138" s="4"/>
      <c r="CH138" s="4"/>
      <c r="CJ138" s="4"/>
      <c r="CK138" s="4"/>
      <c r="CL138" s="4"/>
      <c r="CM138" s="4"/>
      <c r="CN138" s="4"/>
      <c r="CO138" s="4"/>
      <c r="CP138" s="4"/>
      <c r="CQ138" s="4"/>
    </row>
    <row r="139" spans="2:108" s="17" customFormat="1" ht="7.5" customHeight="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3"/>
      <c r="CA139" s="3"/>
      <c r="CB139" s="3"/>
      <c r="CC139" s="3"/>
      <c r="CD139" s="3"/>
      <c r="CE139" s="3"/>
      <c r="CF139" s="3"/>
      <c r="CG139" s="3"/>
      <c r="CI139" s="3"/>
      <c r="CJ139" s="3"/>
      <c r="CK139" s="3"/>
      <c r="CL139" s="3"/>
      <c r="CM139" s="3"/>
      <c r="CN139" s="3"/>
      <c r="CO139" s="3"/>
      <c r="CP139" s="3"/>
      <c r="CQ139" s="3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2:117" s="17" customFormat="1" ht="7.5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</row>
    <row r="141" spans="2:122" s="17" customFormat="1" ht="7.5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3"/>
      <c r="CA141" s="3"/>
      <c r="CB141" s="3"/>
      <c r="CC141" s="3"/>
      <c r="CD141" s="3"/>
      <c r="CE141" s="3"/>
      <c r="CF141" s="3"/>
      <c r="CG141" s="3"/>
      <c r="CH141" s="3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</row>
    <row r="142" spans="2:109" s="17" customFormat="1" ht="7.5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3"/>
      <c r="CA142" s="3"/>
      <c r="CB142" s="3"/>
      <c r="CC142" s="3"/>
      <c r="CD142" s="3"/>
      <c r="CE142" s="3"/>
      <c r="CF142" s="3"/>
      <c r="CG142" s="3"/>
      <c r="CH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3"/>
    </row>
    <row r="143" spans="2:109" s="17" customFormat="1" ht="7.5" customHeight="1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3"/>
      <c r="CA143" s="3"/>
      <c r="CB143" s="3"/>
      <c r="CC143" s="3"/>
      <c r="CD143" s="3"/>
      <c r="CE143" s="3"/>
      <c r="CF143" s="3"/>
      <c r="CG143" s="3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3"/>
    </row>
    <row r="144" spans="2:109" s="17" customFormat="1" ht="7.5" customHeight="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3"/>
      <c r="CA144" s="3"/>
      <c r="CB144" s="3"/>
      <c r="CC144" s="3"/>
      <c r="CD144" s="3"/>
      <c r="CE144" s="3"/>
      <c r="CF144" s="3"/>
      <c r="CG144" s="3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</row>
    <row r="145" spans="2:109" s="17" customFormat="1" ht="7.5" customHeight="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3"/>
      <c r="CA145" s="3"/>
      <c r="CB145" s="3"/>
      <c r="CC145" s="3"/>
      <c r="CD145" s="3"/>
      <c r="CE145" s="3"/>
      <c r="CF145" s="3"/>
      <c r="CG145" s="3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4"/>
    </row>
    <row r="146" spans="78:109" ht="7.5" customHeight="1">
      <c r="BZ146" s="3"/>
      <c r="CA146" s="3"/>
      <c r="CB146" s="3"/>
      <c r="CC146" s="3"/>
      <c r="CD146" s="3"/>
      <c r="CE146" s="3"/>
      <c r="CF146" s="3"/>
      <c r="CG146" s="3"/>
      <c r="CH146" s="17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3"/>
    </row>
    <row r="147" spans="78:109" ht="7.5" customHeight="1">
      <c r="BZ147" s="3"/>
      <c r="CA147" s="3"/>
      <c r="CB147" s="3"/>
      <c r="CC147" s="3"/>
      <c r="CD147" s="3"/>
      <c r="CE147" s="3"/>
      <c r="CF147" s="3"/>
      <c r="CG147" s="3"/>
      <c r="DE147" s="3"/>
    </row>
    <row r="148" spans="78:109" ht="7.5" customHeight="1">
      <c r="BZ148" s="3"/>
      <c r="CA148" s="3"/>
      <c r="CB148" s="3"/>
      <c r="CC148" s="3"/>
      <c r="CD148" s="3"/>
      <c r="CE148" s="3"/>
      <c r="CF148" s="3"/>
      <c r="CG148" s="3"/>
      <c r="DE148" s="3"/>
    </row>
    <row r="149" spans="78:85" ht="7.5" customHeight="1">
      <c r="BZ149" s="3"/>
      <c r="CA149" s="3"/>
      <c r="CB149" s="3"/>
      <c r="CC149" s="3"/>
      <c r="CD149" s="3"/>
      <c r="CE149" s="3"/>
      <c r="CF149" s="3"/>
      <c r="CG149" s="3"/>
    </row>
    <row r="150" spans="78:85" ht="7.5" customHeight="1">
      <c r="BZ150" s="3"/>
      <c r="CA150" s="3"/>
      <c r="CB150" s="3"/>
      <c r="CC150" s="3"/>
      <c r="CD150" s="3"/>
      <c r="CE150" s="3"/>
      <c r="CF150" s="3"/>
      <c r="CG150" s="3"/>
    </row>
    <row r="151" spans="78:82" ht="7.5" customHeight="1">
      <c r="BZ151" s="3"/>
      <c r="CA151" s="3"/>
      <c r="CB151" s="3"/>
      <c r="CC151" s="3"/>
      <c r="CD151" s="3"/>
    </row>
    <row r="152" ht="7.5" customHeight="1">
      <c r="CD152" s="3"/>
    </row>
  </sheetData>
  <sheetProtection/>
  <mergeCells count="370">
    <mergeCell ref="D3:CE4"/>
    <mergeCell ref="AI27:AI28"/>
    <mergeCell ref="AI29:AJ30"/>
    <mergeCell ref="AA27:AH28"/>
    <mergeCell ref="AJ13:AL14"/>
    <mergeCell ref="AS13:AU14"/>
    <mergeCell ref="AM13:AP14"/>
    <mergeCell ref="AM15:AP16"/>
    <mergeCell ref="AS15:AU16"/>
    <mergeCell ref="C21:E22"/>
    <mergeCell ref="AJ31:AL32"/>
    <mergeCell ref="AK29:AP30"/>
    <mergeCell ref="AI31:AI32"/>
    <mergeCell ref="AD31:AD33"/>
    <mergeCell ref="AE31:AH33"/>
    <mergeCell ref="B11:B12"/>
    <mergeCell ref="B15:B16"/>
    <mergeCell ref="B19:B20"/>
    <mergeCell ref="B31:B32"/>
    <mergeCell ref="B39:B40"/>
    <mergeCell ref="F37:J37"/>
    <mergeCell ref="F39:J40"/>
    <mergeCell ref="C39:E40"/>
    <mergeCell ref="C37:E38"/>
    <mergeCell ref="C35:E36"/>
    <mergeCell ref="C56:E57"/>
    <mergeCell ref="C52:E53"/>
    <mergeCell ref="B54:B55"/>
    <mergeCell ref="B50:B51"/>
    <mergeCell ref="C50:E51"/>
    <mergeCell ref="C46:J49"/>
    <mergeCell ref="F50:J51"/>
    <mergeCell ref="F52:J52"/>
    <mergeCell ref="B35:B36"/>
    <mergeCell ref="F21:J21"/>
    <mergeCell ref="C19:E20"/>
    <mergeCell ref="F19:J20"/>
    <mergeCell ref="C31:E32"/>
    <mergeCell ref="F31:J32"/>
    <mergeCell ref="W58:Z60"/>
    <mergeCell ref="F54:J55"/>
    <mergeCell ref="C41:E42"/>
    <mergeCell ref="F56:J56"/>
    <mergeCell ref="C58:E59"/>
    <mergeCell ref="F41:J41"/>
    <mergeCell ref="V58:V60"/>
    <mergeCell ref="O58:R60"/>
    <mergeCell ref="K48:R49"/>
    <mergeCell ref="S58:U60"/>
    <mergeCell ref="B58:B59"/>
    <mergeCell ref="N54:N56"/>
    <mergeCell ref="N58:N60"/>
    <mergeCell ref="C60:E61"/>
    <mergeCell ref="F58:J59"/>
    <mergeCell ref="F60:J60"/>
    <mergeCell ref="C54:E55"/>
    <mergeCell ref="K58:M60"/>
    <mergeCell ref="AI19:AI20"/>
    <mergeCell ref="K39:M41"/>
    <mergeCell ref="O39:R41"/>
    <mergeCell ref="W11:Z13"/>
    <mergeCell ref="AA11:AC13"/>
    <mergeCell ref="S15:Z18"/>
    <mergeCell ref="AI21:AI22"/>
    <mergeCell ref="AA19:AH22"/>
    <mergeCell ref="AI15:AI16"/>
    <mergeCell ref="AI41:AI42"/>
    <mergeCell ref="AR11:AR12"/>
    <mergeCell ref="AR15:AR16"/>
    <mergeCell ref="S48:Z49"/>
    <mergeCell ref="AM11:AP12"/>
    <mergeCell ref="AJ33:AL34"/>
    <mergeCell ref="AM21:AP22"/>
    <mergeCell ref="C25:AO26"/>
    <mergeCell ref="AM33:AP34"/>
    <mergeCell ref="F33:J33"/>
    <mergeCell ref="AI33:AI34"/>
    <mergeCell ref="C17:E18"/>
    <mergeCell ref="N15:N17"/>
    <mergeCell ref="O15:R17"/>
    <mergeCell ref="C15:E16"/>
    <mergeCell ref="F15:J16"/>
    <mergeCell ref="F17:J17"/>
    <mergeCell ref="K15:M17"/>
    <mergeCell ref="AR35:AR36"/>
    <mergeCell ref="AS35:AU36"/>
    <mergeCell ref="AV35:AZ36"/>
    <mergeCell ref="BQ29:BX30"/>
    <mergeCell ref="BQ35:BS37"/>
    <mergeCell ref="AS33:AU34"/>
    <mergeCell ref="BI35:BP38"/>
    <mergeCell ref="AS37:AU38"/>
    <mergeCell ref="BQ31:BS33"/>
    <mergeCell ref="AV33:AZ33"/>
    <mergeCell ref="AR19:AR20"/>
    <mergeCell ref="AR31:AR32"/>
    <mergeCell ref="BU31:BX33"/>
    <mergeCell ref="BU11:BX13"/>
    <mergeCell ref="BQ15:BS17"/>
    <mergeCell ref="BQ11:BS13"/>
    <mergeCell ref="BI15:BP18"/>
    <mergeCell ref="BD15:BD17"/>
    <mergeCell ref="AV31:AZ32"/>
    <mergeCell ref="AV19:AZ20"/>
    <mergeCell ref="BY11:BY12"/>
    <mergeCell ref="BY13:BY14"/>
    <mergeCell ref="BY15:BY16"/>
    <mergeCell ref="BT11:BT13"/>
    <mergeCell ref="BT15:BT17"/>
    <mergeCell ref="BY17:BY18"/>
    <mergeCell ref="BU15:BX17"/>
    <mergeCell ref="X73:Z75"/>
    <mergeCell ref="AF64:AT67"/>
    <mergeCell ref="BL11:BL13"/>
    <mergeCell ref="BY37:BY38"/>
    <mergeCell ref="BT31:BT33"/>
    <mergeCell ref="BT35:BT37"/>
    <mergeCell ref="BI29:BP30"/>
    <mergeCell ref="BY29:BZ30"/>
    <mergeCell ref="BY31:BY32"/>
    <mergeCell ref="BY33:BY34"/>
    <mergeCell ref="O78:W79"/>
    <mergeCell ref="O68:W70"/>
    <mergeCell ref="O72:W74"/>
    <mergeCell ref="O75:W77"/>
    <mergeCell ref="K11:R14"/>
    <mergeCell ref="BB78:BI79"/>
    <mergeCell ref="AE80:AI81"/>
    <mergeCell ref="AJ73:AO74"/>
    <mergeCell ref="AE72:AH73"/>
    <mergeCell ref="BA77:BA78"/>
    <mergeCell ref="AZ70:AZ72"/>
    <mergeCell ref="BB67:BI70"/>
    <mergeCell ref="BB72:BI74"/>
    <mergeCell ref="AJ70:AO71"/>
    <mergeCell ref="S9:Z10"/>
    <mergeCell ref="AA9:AH10"/>
    <mergeCell ref="AJ11:AL12"/>
    <mergeCell ref="V11:V13"/>
    <mergeCell ref="S11:U13"/>
    <mergeCell ref="C5:AP6"/>
    <mergeCell ref="AI7:AI8"/>
    <mergeCell ref="AI11:AI12"/>
    <mergeCell ref="AI13:AI14"/>
    <mergeCell ref="AD11:AD13"/>
    <mergeCell ref="F13:J13"/>
    <mergeCell ref="C11:E12"/>
    <mergeCell ref="AE11:AH13"/>
    <mergeCell ref="C13:E14"/>
    <mergeCell ref="F11:J12"/>
    <mergeCell ref="AS5:CF6"/>
    <mergeCell ref="BA7:BH8"/>
    <mergeCell ref="BQ7:BX8"/>
    <mergeCell ref="CA7:CF8"/>
    <mergeCell ref="BI7:BP8"/>
    <mergeCell ref="BY7:BY8"/>
    <mergeCell ref="BA9:BH10"/>
    <mergeCell ref="AS7:AZ10"/>
    <mergeCell ref="C7:J10"/>
    <mergeCell ref="K7:R8"/>
    <mergeCell ref="S7:Z8"/>
    <mergeCell ref="AK9:AP10"/>
    <mergeCell ref="AI9:AJ10"/>
    <mergeCell ref="AA7:AH8"/>
    <mergeCell ref="AK7:AP8"/>
    <mergeCell ref="K9:R10"/>
    <mergeCell ref="BI9:BP10"/>
    <mergeCell ref="BQ9:BX10"/>
    <mergeCell ref="BY9:BZ10"/>
    <mergeCell ref="CA9:CF10"/>
    <mergeCell ref="AD15:AD17"/>
    <mergeCell ref="AI17:AI18"/>
    <mergeCell ref="AA15:AC17"/>
    <mergeCell ref="AE15:AH17"/>
    <mergeCell ref="W19:Z21"/>
    <mergeCell ref="K31:R34"/>
    <mergeCell ref="C27:J30"/>
    <mergeCell ref="K27:R28"/>
    <mergeCell ref="K29:R30"/>
    <mergeCell ref="C33:E34"/>
    <mergeCell ref="K19:M21"/>
    <mergeCell ref="S19:U21"/>
    <mergeCell ref="N19:N21"/>
    <mergeCell ref="O19:R21"/>
    <mergeCell ref="V19:V21"/>
    <mergeCell ref="AD54:AD56"/>
    <mergeCell ref="S27:Z28"/>
    <mergeCell ref="S31:U33"/>
    <mergeCell ref="W31:Z33"/>
    <mergeCell ref="AA29:AH30"/>
    <mergeCell ref="S29:Z30"/>
    <mergeCell ref="V31:V33"/>
    <mergeCell ref="AA31:AC33"/>
    <mergeCell ref="S35:Z38"/>
    <mergeCell ref="AE54:AH56"/>
    <mergeCell ref="O54:R56"/>
    <mergeCell ref="S54:Z57"/>
    <mergeCell ref="K54:M56"/>
    <mergeCell ref="AA54:AC56"/>
    <mergeCell ref="AE50:AH52"/>
    <mergeCell ref="K50:R53"/>
    <mergeCell ref="AA50:AC52"/>
    <mergeCell ref="V50:V52"/>
    <mergeCell ref="S50:U52"/>
    <mergeCell ref="W50:Z52"/>
    <mergeCell ref="AD50:AD52"/>
    <mergeCell ref="BZ19:CB20"/>
    <mergeCell ref="CC19:CF20"/>
    <mergeCell ref="BZ21:CB22"/>
    <mergeCell ref="CC21:CF22"/>
    <mergeCell ref="CA27:CF28"/>
    <mergeCell ref="BQ27:BX28"/>
    <mergeCell ref="BM19:BP21"/>
    <mergeCell ref="BQ19:BX22"/>
    <mergeCell ref="BY19:BY20"/>
    <mergeCell ref="BY21:BY22"/>
    <mergeCell ref="BY27:BY28"/>
    <mergeCell ref="AS25:CE26"/>
    <mergeCell ref="AS21:AU22"/>
    <mergeCell ref="AV21:AZ21"/>
    <mergeCell ref="AM17:AP18"/>
    <mergeCell ref="AK27:AP28"/>
    <mergeCell ref="AJ19:AL20"/>
    <mergeCell ref="AM19:AP20"/>
    <mergeCell ref="AJ21:AL22"/>
    <mergeCell ref="AM37:AP38"/>
    <mergeCell ref="AA46:AH47"/>
    <mergeCell ref="AI46:AI47"/>
    <mergeCell ref="S39:U41"/>
    <mergeCell ref="AD35:AD37"/>
    <mergeCell ref="AI39:AI40"/>
    <mergeCell ref="AI37:AI38"/>
    <mergeCell ref="AA35:AC37"/>
    <mergeCell ref="S46:Z47"/>
    <mergeCell ref="W39:Z41"/>
    <mergeCell ref="AJ35:AL36"/>
    <mergeCell ref="AJ37:AL38"/>
    <mergeCell ref="F35:J36"/>
    <mergeCell ref="K35:M37"/>
    <mergeCell ref="O35:R37"/>
    <mergeCell ref="N35:N37"/>
    <mergeCell ref="AI35:AI36"/>
    <mergeCell ref="AV11:AZ12"/>
    <mergeCell ref="AS11:AU12"/>
    <mergeCell ref="AV13:AZ13"/>
    <mergeCell ref="AI50:AI51"/>
    <mergeCell ref="AM41:AP42"/>
    <mergeCell ref="AM35:AP36"/>
    <mergeCell ref="AM31:AP32"/>
    <mergeCell ref="AJ17:AL18"/>
    <mergeCell ref="AJ15:AL16"/>
    <mergeCell ref="AV37:AZ37"/>
    <mergeCell ref="BA11:BH14"/>
    <mergeCell ref="BI11:BK13"/>
    <mergeCell ref="AS27:AZ30"/>
    <mergeCell ref="BA27:BH28"/>
    <mergeCell ref="BI27:BP28"/>
    <mergeCell ref="BM11:BP13"/>
    <mergeCell ref="AS17:AU18"/>
    <mergeCell ref="BA15:BC17"/>
    <mergeCell ref="AV17:AZ17"/>
    <mergeCell ref="BI19:BK21"/>
    <mergeCell ref="BA35:BC37"/>
    <mergeCell ref="BA19:BC21"/>
    <mergeCell ref="BA29:BH30"/>
    <mergeCell ref="BA31:BH34"/>
    <mergeCell ref="BE35:BH37"/>
    <mergeCell ref="BD19:BD21"/>
    <mergeCell ref="BE19:BH21"/>
    <mergeCell ref="BD35:BD37"/>
    <mergeCell ref="BE15:BH17"/>
    <mergeCell ref="BL31:BL33"/>
    <mergeCell ref="BI31:BK33"/>
    <mergeCell ref="BM31:BP33"/>
    <mergeCell ref="BL19:BL21"/>
    <mergeCell ref="CC17:CF18"/>
    <mergeCell ref="BZ15:CB16"/>
    <mergeCell ref="BZ17:CB18"/>
    <mergeCell ref="CC15:CF16"/>
    <mergeCell ref="BZ11:CB12"/>
    <mergeCell ref="CC11:CF12"/>
    <mergeCell ref="BZ13:CB14"/>
    <mergeCell ref="CC13:CF14"/>
    <mergeCell ref="CA29:CF30"/>
    <mergeCell ref="BZ33:CB34"/>
    <mergeCell ref="CC33:CF34"/>
    <mergeCell ref="BZ31:CB32"/>
    <mergeCell ref="CC31:CF32"/>
    <mergeCell ref="CC37:CF38"/>
    <mergeCell ref="CC35:CF36"/>
    <mergeCell ref="BU35:BX37"/>
    <mergeCell ref="BZ41:CB42"/>
    <mergeCell ref="CC39:CF40"/>
    <mergeCell ref="BZ37:CB38"/>
    <mergeCell ref="BZ35:CB36"/>
    <mergeCell ref="CC41:CF42"/>
    <mergeCell ref="BZ39:CB40"/>
    <mergeCell ref="BY35:BY36"/>
    <mergeCell ref="BY39:BY40"/>
    <mergeCell ref="BY41:BY42"/>
    <mergeCell ref="BM39:BP41"/>
    <mergeCell ref="BQ39:BX42"/>
    <mergeCell ref="BA39:BC41"/>
    <mergeCell ref="BL54:BN56"/>
    <mergeCell ref="AJ58:AL59"/>
    <mergeCell ref="AM56:AP57"/>
    <mergeCell ref="AM54:AP55"/>
    <mergeCell ref="BH55:BK57"/>
    <mergeCell ref="BE54:BG56"/>
    <mergeCell ref="AX51:AZ54"/>
    <mergeCell ref="BL39:BL41"/>
    <mergeCell ref="BD39:BD41"/>
    <mergeCell ref="AV39:AZ40"/>
    <mergeCell ref="AR39:AR40"/>
    <mergeCell ref="AM39:AP40"/>
    <mergeCell ref="AK46:AP47"/>
    <mergeCell ref="C44:AP45"/>
    <mergeCell ref="V39:V41"/>
    <mergeCell ref="N39:N41"/>
    <mergeCell ref="AJ39:AL40"/>
    <mergeCell ref="K46:R47"/>
    <mergeCell ref="AV41:AZ41"/>
    <mergeCell ref="AI48:AJ49"/>
    <mergeCell ref="AJ56:AL57"/>
    <mergeCell ref="AJ54:AL55"/>
    <mergeCell ref="AI60:AI61"/>
    <mergeCell ref="AI52:AI53"/>
    <mergeCell ref="AI54:AI55"/>
    <mergeCell ref="AI56:AI57"/>
    <mergeCell ref="AS19:AU20"/>
    <mergeCell ref="AV15:AZ16"/>
    <mergeCell ref="AI58:AI59"/>
    <mergeCell ref="AJ50:AL51"/>
    <mergeCell ref="AJ52:AL53"/>
    <mergeCell ref="AM50:AP51"/>
    <mergeCell ref="AM52:AP53"/>
    <mergeCell ref="AM58:AP59"/>
    <mergeCell ref="AK48:AP49"/>
    <mergeCell ref="AJ41:AL42"/>
    <mergeCell ref="D1:BT2"/>
    <mergeCell ref="AE35:AH37"/>
    <mergeCell ref="AA39:AH42"/>
    <mergeCell ref="AA48:AH49"/>
    <mergeCell ref="BE39:BH41"/>
    <mergeCell ref="BI39:BK41"/>
    <mergeCell ref="AS41:AU42"/>
    <mergeCell ref="AS31:AU32"/>
    <mergeCell ref="AV45:BC49"/>
    <mergeCell ref="AS39:AU40"/>
    <mergeCell ref="A84:BU84"/>
    <mergeCell ref="AM76:AP77"/>
    <mergeCell ref="O80:W82"/>
    <mergeCell ref="BB80:BI82"/>
    <mergeCell ref="BB75:BI77"/>
    <mergeCell ref="AZ79:AZ80"/>
    <mergeCell ref="AQ75:AW76"/>
    <mergeCell ref="AF75:AH76"/>
    <mergeCell ref="BA74:BA75"/>
    <mergeCell ref="AC79:AD80"/>
    <mergeCell ref="AI76:AK77"/>
    <mergeCell ref="AA74:AD75"/>
    <mergeCell ref="AA58:AH61"/>
    <mergeCell ref="AM60:AP61"/>
    <mergeCell ref="AC71:AD72"/>
    <mergeCell ref="AJ60:AL61"/>
    <mergeCell ref="BA52:BC52"/>
    <mergeCell ref="BA54:BC54"/>
    <mergeCell ref="AQ72:AY73"/>
    <mergeCell ref="AQ80:AY81"/>
    <mergeCell ref="AX55:AZ58"/>
  </mergeCells>
  <conditionalFormatting sqref="BT24:BW24 AD23:AQ23">
    <cfRule type="expression" priority="1" dxfId="349" stopIfTrue="1">
      <formula>"2位"</formula>
    </cfRule>
    <cfRule type="expression" priority="2" dxfId="348" stopIfTrue="1">
      <formula>"1位"</formula>
    </cfRule>
  </conditionalFormatting>
  <conditionalFormatting sqref="V11 S14:AH14 F13 AD11 K11:S11 C13 AA11 C21 C17 K12:R14 V31 C52 S34:AH34 C60 C56 AD31 S31 AA31 BI34:BX34 BT31 K31:R34 BI31 C33 BQ31 C41 C37 K50 F60 F17 F21 AV13 AV17 AV21 AV33 AV37 AV41 F33 F37 F41 F52 F56 BL11 BI14:BX14 BT11 BI11 BQ11 BL31 S53:AH53 AD50 S50 AA50 V50">
    <cfRule type="expression" priority="3" dxfId="1" stopIfTrue="1">
      <formula>$AL$14=2</formula>
    </cfRule>
    <cfRule type="expression" priority="4" dxfId="0" stopIfTrue="1">
      <formula>$AL$14=1</formula>
    </cfRule>
  </conditionalFormatting>
  <conditionalFormatting sqref="K15 AA18:AH18 N15 S15:AA15 AD15 S16:Z18 K18:R18 K54 AA38:AH38 N54 K38:R38 S35:AA35 AD35 K57:R57 K35 BQ38:BX38 N35 BI35:BQ35 BT35 BI36:BP38 S36:Z38 BQ18:BX18 BI15:BQ15 BT15 BI16:BP18 AA57:AH57 S54:AA54 AD54 S55:Z57">
    <cfRule type="expression" priority="5" dxfId="1" stopIfTrue="1">
      <formula>$AL$18=2</formula>
    </cfRule>
    <cfRule type="expression" priority="6" dxfId="0" stopIfTrue="1">
      <formula>$AL$18=1</formula>
    </cfRule>
  </conditionalFormatting>
  <conditionalFormatting sqref="K19 N19 S19 V19 AA19:AH22 K22:Z22 K58 N58 V39 K61:R61 K42:Z42 AA39:AH42 K39 N39 S39">
    <cfRule type="expression" priority="7" dxfId="1" stopIfTrue="1">
      <formula>$AL$22=2</formula>
    </cfRule>
    <cfRule type="expression" priority="8" dxfId="0" stopIfTrue="1">
      <formula>$AL$22=1</formula>
    </cfRule>
  </conditionalFormatting>
  <conditionalFormatting sqref="AS33 AS41 AS37 AS13 AS21 AS17 BA11:BH14 BA31:BH34">
    <cfRule type="expression" priority="9" dxfId="1" stopIfTrue="1">
      <formula>$AN$14=2</formula>
    </cfRule>
    <cfRule type="expression" priority="10" dxfId="0" stopIfTrue="1">
      <formula>$AN$14=1</formula>
    </cfRule>
  </conditionalFormatting>
  <conditionalFormatting sqref="BA15 BA18:BH18 BD15 BA35 BD35 BA38:BH38">
    <cfRule type="expression" priority="11" dxfId="1" stopIfTrue="1">
      <formula>$AN$18=2</formula>
    </cfRule>
    <cfRule type="expression" priority="12" dxfId="0" stopIfTrue="1">
      <formula>$AN$18=1</formula>
    </cfRule>
  </conditionalFormatting>
  <conditionalFormatting sqref="BA19 BD19 BI19 BL19 BQ19:BX22 BA22:BP22 BA23:BX23 BA39 BD39 BI39 BL39 BQ39:BX42 BA42:BP42 S58 V58 AA58:AH61 S61:Z61">
    <cfRule type="expression" priority="13" dxfId="1" stopIfTrue="1">
      <formula>$AN$22=2</formula>
    </cfRule>
    <cfRule type="expression" priority="14" dxfId="0" stopIfTrue="1">
      <formula>$AN$22=1</formula>
    </cfRule>
  </conditionalFormatting>
  <printOptions/>
  <pageMargins left="0" right="0" top="0" bottom="0" header="0.3145833333333333" footer="0.3145833333333333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>
    <tabColor indexed="13"/>
  </sheetPr>
  <dimension ref="A1:U37"/>
  <sheetViews>
    <sheetView showGridLines="0" workbookViewId="0" topLeftCell="A19">
      <selection activeCell="A37" sqref="A37:IV37"/>
    </sheetView>
  </sheetViews>
  <sheetFormatPr defaultColWidth="8.875" defaultRowHeight="13.5"/>
  <cols>
    <col min="1" max="1" width="2.625" style="256" customWidth="1"/>
    <col min="2" max="2" width="5.50390625" style="256" customWidth="1"/>
    <col min="3" max="3" width="9.00390625" style="256" customWidth="1"/>
    <col min="4" max="4" width="3.875" style="256" customWidth="1"/>
    <col min="5" max="7" width="9.00390625" style="256" customWidth="1"/>
    <col min="8" max="9" width="9.00390625" style="256" hidden="1" customWidth="1"/>
    <col min="10" max="10" width="0.5" style="256" customWidth="1"/>
    <col min="11" max="16" width="9.00390625" style="256" customWidth="1"/>
    <col min="17" max="17" width="0.5" style="256" customWidth="1"/>
    <col min="18" max="248" width="9.00390625" style="256" customWidth="1"/>
    <col min="249" max="16384" width="8.875" style="257" customWidth="1"/>
  </cols>
  <sheetData>
    <row r="1" spans="3:16" ht="26.25" customHeight="1" thickBot="1">
      <c r="C1" s="723" t="s">
        <v>745</v>
      </c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</row>
    <row r="2" spans="2:17" ht="26.25" customHeight="1">
      <c r="B2" s="258"/>
      <c r="C2" s="724" t="s">
        <v>746</v>
      </c>
      <c r="D2" s="725"/>
      <c r="E2" s="726" t="s">
        <v>747</v>
      </c>
      <c r="F2" s="727"/>
      <c r="G2" s="727"/>
      <c r="H2" s="727"/>
      <c r="I2" s="727"/>
      <c r="J2" s="728"/>
      <c r="K2" s="726" t="s">
        <v>748</v>
      </c>
      <c r="L2" s="727"/>
      <c r="M2" s="727"/>
      <c r="N2" s="726" t="s">
        <v>749</v>
      </c>
      <c r="O2" s="727"/>
      <c r="P2" s="727"/>
      <c r="Q2" s="729"/>
    </row>
    <row r="3" spans="2:17" ht="26.25" customHeight="1">
      <c r="B3" s="259" t="s">
        <v>750</v>
      </c>
      <c r="C3" s="730" t="s">
        <v>751</v>
      </c>
      <c r="D3" s="731"/>
      <c r="E3" s="732" t="s">
        <v>752</v>
      </c>
      <c r="F3" s="731"/>
      <c r="G3" s="731"/>
      <c r="H3" s="731"/>
      <c r="I3" s="731"/>
      <c r="J3" s="733"/>
      <c r="K3" s="732" t="s">
        <v>753</v>
      </c>
      <c r="L3" s="731"/>
      <c r="M3" s="731"/>
      <c r="N3" s="732" t="s">
        <v>754</v>
      </c>
      <c r="O3" s="731"/>
      <c r="P3" s="731"/>
      <c r="Q3" s="734"/>
    </row>
    <row r="4" spans="2:17" ht="26.25" customHeight="1">
      <c r="B4" s="259" t="s">
        <v>755</v>
      </c>
      <c r="C4" s="730" t="s">
        <v>756</v>
      </c>
      <c r="D4" s="731"/>
      <c r="E4" s="732" t="s">
        <v>752</v>
      </c>
      <c r="F4" s="731"/>
      <c r="G4" s="731"/>
      <c r="H4" s="731"/>
      <c r="I4" s="731"/>
      <c r="J4" s="733"/>
      <c r="K4" s="732" t="s">
        <v>757</v>
      </c>
      <c r="L4" s="731"/>
      <c r="M4" s="731"/>
      <c r="N4" s="732" t="s">
        <v>758</v>
      </c>
      <c r="O4" s="731"/>
      <c r="P4" s="731"/>
      <c r="Q4" s="734"/>
    </row>
    <row r="5" spans="2:17" ht="26.25" customHeight="1">
      <c r="B5" s="259" t="s">
        <v>759</v>
      </c>
      <c r="C5" s="730" t="s">
        <v>760</v>
      </c>
      <c r="D5" s="731"/>
      <c r="E5" s="732" t="s">
        <v>757</v>
      </c>
      <c r="F5" s="731"/>
      <c r="G5" s="731"/>
      <c r="H5" s="731"/>
      <c r="I5" s="731"/>
      <c r="J5" s="733"/>
      <c r="K5" s="732" t="s">
        <v>761</v>
      </c>
      <c r="L5" s="731"/>
      <c r="M5" s="731"/>
      <c r="N5" s="732" t="s">
        <v>762</v>
      </c>
      <c r="O5" s="731"/>
      <c r="P5" s="731"/>
      <c r="Q5" s="734"/>
    </row>
    <row r="6" spans="2:17" ht="26.25" customHeight="1">
      <c r="B6" s="260" t="s">
        <v>759</v>
      </c>
      <c r="C6" s="730" t="s">
        <v>763</v>
      </c>
      <c r="D6" s="731"/>
      <c r="E6" s="732" t="s">
        <v>764</v>
      </c>
      <c r="F6" s="731"/>
      <c r="G6" s="731"/>
      <c r="H6" s="731"/>
      <c r="I6" s="731"/>
      <c r="J6" s="733"/>
      <c r="K6" s="732" t="s">
        <v>757</v>
      </c>
      <c r="L6" s="731"/>
      <c r="M6" s="731"/>
      <c r="N6" s="732" t="s">
        <v>765</v>
      </c>
      <c r="O6" s="731"/>
      <c r="P6" s="731"/>
      <c r="Q6" s="734"/>
    </row>
    <row r="7" spans="2:17" ht="26.25" customHeight="1">
      <c r="B7" s="261"/>
      <c r="C7" s="730" t="s">
        <v>766</v>
      </c>
      <c r="D7" s="731"/>
      <c r="E7" s="732" t="s">
        <v>765</v>
      </c>
      <c r="F7" s="731"/>
      <c r="G7" s="731"/>
      <c r="H7" s="731"/>
      <c r="I7" s="731"/>
      <c r="J7" s="733"/>
      <c r="K7" s="732" t="s">
        <v>767</v>
      </c>
      <c r="L7" s="731"/>
      <c r="M7" s="731"/>
      <c r="N7" s="732" t="s">
        <v>764</v>
      </c>
      <c r="O7" s="731"/>
      <c r="P7" s="731"/>
      <c r="Q7" s="734"/>
    </row>
    <row r="8" spans="2:17" ht="26.25" customHeight="1">
      <c r="B8" s="261"/>
      <c r="C8" s="730" t="s">
        <v>768</v>
      </c>
      <c r="D8" s="731"/>
      <c r="E8" s="732" t="s">
        <v>765</v>
      </c>
      <c r="F8" s="731"/>
      <c r="G8" s="731"/>
      <c r="H8" s="731"/>
      <c r="I8" s="731"/>
      <c r="J8" s="733"/>
      <c r="K8" s="732" t="s">
        <v>767</v>
      </c>
      <c r="L8" s="731"/>
      <c r="M8" s="731"/>
      <c r="N8" s="732" t="s">
        <v>769</v>
      </c>
      <c r="O8" s="731"/>
      <c r="P8" s="731"/>
      <c r="Q8" s="734"/>
    </row>
    <row r="9" spans="2:17" ht="26.25" customHeight="1">
      <c r="B9" s="261"/>
      <c r="C9" s="730" t="s">
        <v>770</v>
      </c>
      <c r="D9" s="731"/>
      <c r="E9" s="732" t="s">
        <v>765</v>
      </c>
      <c r="F9" s="731"/>
      <c r="G9" s="731"/>
      <c r="H9" s="731"/>
      <c r="I9" s="731"/>
      <c r="J9" s="733"/>
      <c r="K9" s="732" t="s">
        <v>771</v>
      </c>
      <c r="L9" s="731"/>
      <c r="M9" s="731"/>
      <c r="N9" s="732" t="s">
        <v>764</v>
      </c>
      <c r="O9" s="731"/>
      <c r="P9" s="731"/>
      <c r="Q9" s="734"/>
    </row>
    <row r="10" spans="2:17" ht="26.25" customHeight="1">
      <c r="B10" s="261"/>
      <c r="C10" s="730" t="s">
        <v>772</v>
      </c>
      <c r="D10" s="731"/>
      <c r="E10" s="732" t="s">
        <v>765</v>
      </c>
      <c r="F10" s="731"/>
      <c r="G10" s="731"/>
      <c r="H10" s="731"/>
      <c r="I10" s="731"/>
      <c r="J10" s="733"/>
      <c r="K10" s="732" t="s">
        <v>773</v>
      </c>
      <c r="L10" s="731"/>
      <c r="M10" s="731"/>
      <c r="N10" s="732" t="s">
        <v>767</v>
      </c>
      <c r="O10" s="731"/>
      <c r="P10" s="731"/>
      <c r="Q10" s="734"/>
    </row>
    <row r="11" spans="2:17" ht="26.25" customHeight="1">
      <c r="B11" s="261"/>
      <c r="C11" s="730" t="s">
        <v>774</v>
      </c>
      <c r="D11" s="731"/>
      <c r="E11" s="732" t="s">
        <v>771</v>
      </c>
      <c r="F11" s="731"/>
      <c r="G11" s="731"/>
      <c r="H11" s="731"/>
      <c r="I11" s="731"/>
      <c r="J11" s="733"/>
      <c r="K11" s="732" t="s">
        <v>765</v>
      </c>
      <c r="L11" s="731"/>
      <c r="M11" s="731"/>
      <c r="N11" s="732" t="s">
        <v>775</v>
      </c>
      <c r="O11" s="731"/>
      <c r="P11" s="731"/>
      <c r="Q11" s="734"/>
    </row>
    <row r="12" spans="2:17" ht="26.25" customHeight="1">
      <c r="B12" s="261"/>
      <c r="C12" s="730" t="s">
        <v>776</v>
      </c>
      <c r="D12" s="731"/>
      <c r="E12" s="732" t="s">
        <v>771</v>
      </c>
      <c r="F12" s="731"/>
      <c r="G12" s="731"/>
      <c r="H12" s="731"/>
      <c r="I12" s="731"/>
      <c r="J12" s="733"/>
      <c r="K12" s="732" t="s">
        <v>773</v>
      </c>
      <c r="L12" s="731"/>
      <c r="M12" s="731"/>
      <c r="N12" s="732" t="s">
        <v>764</v>
      </c>
      <c r="O12" s="731"/>
      <c r="P12" s="731"/>
      <c r="Q12" s="734"/>
    </row>
    <row r="13" spans="2:17" ht="26.25" customHeight="1">
      <c r="B13" s="261"/>
      <c r="C13" s="730" t="s">
        <v>777</v>
      </c>
      <c r="D13" s="731"/>
      <c r="E13" s="732" t="s">
        <v>771</v>
      </c>
      <c r="F13" s="731"/>
      <c r="G13" s="731"/>
      <c r="H13" s="731"/>
      <c r="I13" s="731"/>
      <c r="J13" s="733"/>
      <c r="K13" s="732" t="s">
        <v>767</v>
      </c>
      <c r="L13" s="731"/>
      <c r="M13" s="731"/>
      <c r="N13" s="732" t="s">
        <v>775</v>
      </c>
      <c r="O13" s="731"/>
      <c r="P13" s="731"/>
      <c r="Q13" s="734"/>
    </row>
    <row r="14" spans="2:17" ht="26.25" customHeight="1">
      <c r="B14" s="261"/>
      <c r="C14" s="730" t="s">
        <v>778</v>
      </c>
      <c r="D14" s="731"/>
      <c r="E14" s="732" t="s">
        <v>779</v>
      </c>
      <c r="F14" s="731"/>
      <c r="G14" s="731"/>
      <c r="H14" s="731"/>
      <c r="I14" s="731"/>
      <c r="J14" s="733"/>
      <c r="K14" s="732" t="s">
        <v>765</v>
      </c>
      <c r="L14" s="731"/>
      <c r="M14" s="731"/>
      <c r="N14" s="732" t="s">
        <v>773</v>
      </c>
      <c r="O14" s="731"/>
      <c r="P14" s="731"/>
      <c r="Q14" s="734"/>
    </row>
    <row r="15" spans="2:17" ht="26.25" customHeight="1">
      <c r="B15" s="261"/>
      <c r="C15" s="730" t="s">
        <v>780</v>
      </c>
      <c r="D15" s="731"/>
      <c r="E15" s="732" t="s">
        <v>765</v>
      </c>
      <c r="F15" s="731"/>
      <c r="G15" s="731"/>
      <c r="H15" s="731"/>
      <c r="I15" s="731"/>
      <c r="J15" s="733"/>
      <c r="K15" s="732" t="s">
        <v>773</v>
      </c>
      <c r="L15" s="731"/>
      <c r="M15" s="731"/>
      <c r="N15" s="732" t="s">
        <v>775</v>
      </c>
      <c r="O15" s="731"/>
      <c r="P15" s="731"/>
      <c r="Q15" s="734"/>
    </row>
    <row r="16" spans="2:17" ht="26.25" customHeight="1">
      <c r="B16" s="261"/>
      <c r="C16" s="730" t="s">
        <v>781</v>
      </c>
      <c r="D16" s="731"/>
      <c r="E16" s="732" t="s">
        <v>765</v>
      </c>
      <c r="F16" s="731"/>
      <c r="G16" s="731"/>
      <c r="H16" s="731"/>
      <c r="I16" s="731"/>
      <c r="J16" s="733"/>
      <c r="K16" s="732" t="s">
        <v>773</v>
      </c>
      <c r="L16" s="731"/>
      <c r="M16" s="731"/>
      <c r="N16" s="732" t="s">
        <v>775</v>
      </c>
      <c r="O16" s="731"/>
      <c r="P16" s="731"/>
      <c r="Q16" s="734"/>
    </row>
    <row r="17" spans="2:17" ht="26.25" customHeight="1">
      <c r="B17" s="261"/>
      <c r="C17" s="730" t="s">
        <v>782</v>
      </c>
      <c r="D17" s="731"/>
      <c r="E17" s="732" t="s">
        <v>779</v>
      </c>
      <c r="F17" s="731"/>
      <c r="G17" s="731"/>
      <c r="H17" s="731"/>
      <c r="I17" s="731"/>
      <c r="J17" s="733"/>
      <c r="K17" s="732" t="s">
        <v>765</v>
      </c>
      <c r="L17" s="731"/>
      <c r="M17" s="731"/>
      <c r="N17" s="732" t="s">
        <v>783</v>
      </c>
      <c r="O17" s="731"/>
      <c r="P17" s="731"/>
      <c r="Q17" s="734"/>
    </row>
    <row r="18" spans="2:17" ht="26.25" customHeight="1">
      <c r="B18" s="261"/>
      <c r="C18" s="730" t="s">
        <v>784</v>
      </c>
      <c r="D18" s="731"/>
      <c r="E18" s="732" t="s">
        <v>785</v>
      </c>
      <c r="F18" s="731"/>
      <c r="G18" s="731"/>
      <c r="H18" s="731"/>
      <c r="I18" s="731"/>
      <c r="J18" s="733"/>
      <c r="K18" s="732" t="s">
        <v>764</v>
      </c>
      <c r="L18" s="731"/>
      <c r="M18" s="731"/>
      <c r="N18" s="732" t="s">
        <v>786</v>
      </c>
      <c r="O18" s="731"/>
      <c r="P18" s="731"/>
      <c r="Q18" s="734"/>
    </row>
    <row r="19" spans="2:17" ht="26.25" customHeight="1">
      <c r="B19" s="261"/>
      <c r="C19" s="730" t="s">
        <v>787</v>
      </c>
      <c r="D19" s="731"/>
      <c r="E19" s="732" t="s">
        <v>779</v>
      </c>
      <c r="F19" s="731"/>
      <c r="G19" s="731"/>
      <c r="H19" s="731"/>
      <c r="I19" s="731"/>
      <c r="J19" s="733"/>
      <c r="K19" s="732" t="s">
        <v>773</v>
      </c>
      <c r="L19" s="731"/>
      <c r="M19" s="731"/>
      <c r="N19" s="732" t="s">
        <v>785</v>
      </c>
      <c r="O19" s="731"/>
      <c r="P19" s="731"/>
      <c r="Q19" s="734"/>
    </row>
    <row r="20" spans="2:17" ht="26.25" customHeight="1">
      <c r="B20" s="261"/>
      <c r="C20" s="730" t="s">
        <v>788</v>
      </c>
      <c r="D20" s="731"/>
      <c r="E20" s="732" t="s">
        <v>785</v>
      </c>
      <c r="F20" s="731"/>
      <c r="G20" s="731"/>
      <c r="H20" s="731"/>
      <c r="I20" s="731"/>
      <c r="J20" s="733"/>
      <c r="K20" s="732" t="s">
        <v>773</v>
      </c>
      <c r="L20" s="731"/>
      <c r="M20" s="731"/>
      <c r="N20" s="732" t="s">
        <v>789</v>
      </c>
      <c r="O20" s="731"/>
      <c r="P20" s="731"/>
      <c r="Q20" s="734"/>
    </row>
    <row r="21" spans="2:17" ht="26.25" customHeight="1">
      <c r="B21" s="261"/>
      <c r="C21" s="730" t="s">
        <v>790</v>
      </c>
      <c r="D21" s="731"/>
      <c r="E21" s="732" t="s">
        <v>785</v>
      </c>
      <c r="F21" s="731"/>
      <c r="G21" s="731"/>
      <c r="H21" s="731"/>
      <c r="I21" s="731"/>
      <c r="J21" s="733"/>
      <c r="K21" s="732" t="s">
        <v>773</v>
      </c>
      <c r="L21" s="731"/>
      <c r="M21" s="731"/>
      <c r="N21" s="732" t="s">
        <v>783</v>
      </c>
      <c r="O21" s="731"/>
      <c r="P21" s="731"/>
      <c r="Q21" s="734"/>
    </row>
    <row r="22" spans="2:17" ht="26.25" customHeight="1">
      <c r="B22" s="735" t="s">
        <v>791</v>
      </c>
      <c r="C22" s="731"/>
      <c r="D22" s="731"/>
      <c r="E22" s="732" t="s">
        <v>785</v>
      </c>
      <c r="F22" s="731"/>
      <c r="G22" s="731"/>
      <c r="H22" s="731"/>
      <c r="I22" s="731"/>
      <c r="J22" s="733"/>
      <c r="K22" s="732" t="s">
        <v>779</v>
      </c>
      <c r="L22" s="731"/>
      <c r="M22" s="731"/>
      <c r="N22" s="732" t="s">
        <v>773</v>
      </c>
      <c r="O22" s="731"/>
      <c r="P22" s="731"/>
      <c r="Q22" s="734"/>
    </row>
    <row r="23" spans="2:17" ht="26.25" customHeight="1" thickBot="1">
      <c r="B23" s="736" t="s">
        <v>792</v>
      </c>
      <c r="C23" s="737"/>
      <c r="D23" s="737"/>
      <c r="E23" s="738" t="s">
        <v>785</v>
      </c>
      <c r="F23" s="737"/>
      <c r="G23" s="737"/>
      <c r="H23" s="737"/>
      <c r="I23" s="737"/>
      <c r="J23" s="739"/>
      <c r="K23" s="738" t="s">
        <v>779</v>
      </c>
      <c r="L23" s="737"/>
      <c r="M23" s="737"/>
      <c r="N23" s="738" t="s">
        <v>773</v>
      </c>
      <c r="O23" s="737"/>
      <c r="P23" s="737"/>
      <c r="Q23" s="740"/>
    </row>
    <row r="24" spans="3:17" ht="26.25" customHeight="1" thickBot="1">
      <c r="C24" s="741"/>
      <c r="D24" s="741"/>
      <c r="E24" s="741"/>
      <c r="F24" s="741"/>
      <c r="G24" s="741"/>
      <c r="H24" s="741"/>
      <c r="I24" s="741"/>
      <c r="J24" s="741"/>
      <c r="K24" s="741"/>
      <c r="L24" s="741"/>
      <c r="M24" s="741"/>
      <c r="N24" s="741"/>
      <c r="O24" s="741"/>
      <c r="P24" s="741"/>
      <c r="Q24" s="741"/>
    </row>
    <row r="25" spans="2:20" ht="26.25" customHeight="1">
      <c r="B25" s="258"/>
      <c r="C25" s="724" t="s">
        <v>746</v>
      </c>
      <c r="D25" s="725"/>
      <c r="E25" s="726" t="s">
        <v>812</v>
      </c>
      <c r="F25" s="727"/>
      <c r="G25" s="727"/>
      <c r="H25" s="727"/>
      <c r="I25" s="727"/>
      <c r="J25" s="728"/>
      <c r="K25" s="726" t="s">
        <v>813</v>
      </c>
      <c r="L25" s="727"/>
      <c r="M25" s="727"/>
      <c r="N25" s="726" t="s">
        <v>814</v>
      </c>
      <c r="O25" s="727"/>
      <c r="P25" s="727"/>
      <c r="Q25" s="742"/>
      <c r="R25" s="727" t="s">
        <v>815</v>
      </c>
      <c r="S25" s="727"/>
      <c r="T25" s="729"/>
    </row>
    <row r="26" spans="2:20" ht="26.25" customHeight="1">
      <c r="B26" s="259" t="s">
        <v>793</v>
      </c>
      <c r="C26" s="730" t="s">
        <v>794</v>
      </c>
      <c r="D26" s="731"/>
      <c r="E26" s="743" t="s">
        <v>816</v>
      </c>
      <c r="F26" s="744"/>
      <c r="G26" s="744"/>
      <c r="H26" s="744"/>
      <c r="I26" s="744"/>
      <c r="J26" s="745"/>
      <c r="K26" s="743" t="s">
        <v>779</v>
      </c>
      <c r="L26" s="744"/>
      <c r="M26" s="744"/>
      <c r="N26" s="732" t="s">
        <v>795</v>
      </c>
      <c r="O26" s="731"/>
      <c r="P26" s="731"/>
      <c r="Q26" s="746"/>
      <c r="R26" s="731" t="s">
        <v>817</v>
      </c>
      <c r="S26" s="731"/>
      <c r="T26" s="734"/>
    </row>
    <row r="27" spans="2:20" ht="26.25" customHeight="1">
      <c r="B27" s="259" t="s">
        <v>796</v>
      </c>
      <c r="C27" s="730" t="s">
        <v>797</v>
      </c>
      <c r="D27" s="731"/>
      <c r="E27" s="747" t="s">
        <v>818</v>
      </c>
      <c r="F27" s="748"/>
      <c r="G27" s="748"/>
      <c r="H27" s="748"/>
      <c r="I27" s="748"/>
      <c r="J27" s="749"/>
      <c r="K27" s="747" t="s">
        <v>785</v>
      </c>
      <c r="L27" s="748"/>
      <c r="M27" s="748"/>
      <c r="N27" s="732" t="s">
        <v>798</v>
      </c>
      <c r="O27" s="731"/>
      <c r="P27" s="731"/>
      <c r="Q27" s="746"/>
      <c r="R27" s="731" t="s">
        <v>817</v>
      </c>
      <c r="S27" s="731"/>
      <c r="T27" s="734"/>
    </row>
    <row r="28" spans="2:20" ht="26.25" customHeight="1">
      <c r="B28" s="259" t="s">
        <v>799</v>
      </c>
      <c r="C28" s="730" t="s">
        <v>800</v>
      </c>
      <c r="D28" s="731"/>
      <c r="E28" s="732" t="s">
        <v>801</v>
      </c>
      <c r="F28" s="731"/>
      <c r="G28" s="731"/>
      <c r="H28" s="731"/>
      <c r="I28" s="731"/>
      <c r="J28" s="733"/>
      <c r="K28" s="732" t="s">
        <v>779</v>
      </c>
      <c r="L28" s="731"/>
      <c r="M28" s="731"/>
      <c r="N28" s="732" t="s">
        <v>802</v>
      </c>
      <c r="O28" s="731"/>
      <c r="P28" s="731"/>
      <c r="Q28" s="746"/>
      <c r="R28" s="731" t="s">
        <v>817</v>
      </c>
      <c r="S28" s="731"/>
      <c r="T28" s="734"/>
    </row>
    <row r="29" spans="2:20" ht="26.25" customHeight="1">
      <c r="B29" s="260" t="s">
        <v>759</v>
      </c>
      <c r="C29" s="730" t="s">
        <v>803</v>
      </c>
      <c r="D29" s="731"/>
      <c r="E29" s="732" t="s">
        <v>801</v>
      </c>
      <c r="F29" s="731"/>
      <c r="G29" s="731"/>
      <c r="H29" s="731"/>
      <c r="I29" s="731"/>
      <c r="J29" s="733"/>
      <c r="K29" s="732" t="s">
        <v>779</v>
      </c>
      <c r="L29" s="731"/>
      <c r="M29" s="731"/>
      <c r="N29" s="732" t="s">
        <v>785</v>
      </c>
      <c r="O29" s="731"/>
      <c r="P29" s="731"/>
      <c r="Q29" s="746"/>
      <c r="R29" s="731" t="s">
        <v>819</v>
      </c>
      <c r="S29" s="731"/>
      <c r="T29" s="734"/>
    </row>
    <row r="30" spans="2:20" ht="26.25" customHeight="1">
      <c r="B30" s="261"/>
      <c r="C30" s="730" t="s">
        <v>804</v>
      </c>
      <c r="D30" s="731"/>
      <c r="E30" s="743" t="s">
        <v>785</v>
      </c>
      <c r="F30" s="744"/>
      <c r="G30" s="744"/>
      <c r="H30" s="744"/>
      <c r="I30" s="744"/>
      <c r="J30" s="745"/>
      <c r="K30" s="732" t="s">
        <v>779</v>
      </c>
      <c r="L30" s="731"/>
      <c r="M30" s="731"/>
      <c r="N30" s="732" t="s">
        <v>805</v>
      </c>
      <c r="O30" s="731"/>
      <c r="P30" s="731"/>
      <c r="Q30" s="746"/>
      <c r="T30" s="262"/>
    </row>
    <row r="31" spans="2:20" ht="26.25" customHeight="1">
      <c r="B31" s="261"/>
      <c r="C31" s="730" t="s">
        <v>806</v>
      </c>
      <c r="D31" s="731"/>
      <c r="E31" s="750" t="s">
        <v>816</v>
      </c>
      <c r="F31" s="751"/>
      <c r="G31" s="751"/>
      <c r="H31" s="751"/>
      <c r="I31" s="751"/>
      <c r="J31" s="752"/>
      <c r="K31" s="732" t="s">
        <v>802</v>
      </c>
      <c r="L31" s="731"/>
      <c r="M31" s="731"/>
      <c r="N31" s="753" t="s">
        <v>807</v>
      </c>
      <c r="O31" s="731"/>
      <c r="P31" s="731"/>
      <c r="Q31" s="746"/>
      <c r="R31" s="731" t="s">
        <v>820</v>
      </c>
      <c r="S31" s="731"/>
      <c r="T31" s="734"/>
    </row>
    <row r="32" spans="2:20" ht="26.25" customHeight="1">
      <c r="B32" s="261"/>
      <c r="C32" s="730" t="s">
        <v>808</v>
      </c>
      <c r="D32" s="731"/>
      <c r="E32" s="750" t="s">
        <v>809</v>
      </c>
      <c r="F32" s="751"/>
      <c r="G32" s="751"/>
      <c r="H32" s="751"/>
      <c r="I32" s="751"/>
      <c r="J32" s="752"/>
      <c r="K32" s="732" t="s">
        <v>807</v>
      </c>
      <c r="L32" s="731"/>
      <c r="M32" s="731"/>
      <c r="N32" s="732" t="s">
        <v>810</v>
      </c>
      <c r="O32" s="731"/>
      <c r="P32" s="731"/>
      <c r="Q32" s="746"/>
      <c r="R32" s="731" t="s">
        <v>785</v>
      </c>
      <c r="S32" s="731"/>
      <c r="T32" s="734"/>
    </row>
    <row r="33" spans="2:20" ht="26.25" customHeight="1">
      <c r="B33" s="263"/>
      <c r="C33" s="730" t="s">
        <v>811</v>
      </c>
      <c r="D33" s="733"/>
      <c r="E33" s="750" t="s">
        <v>809</v>
      </c>
      <c r="F33" s="751"/>
      <c r="G33" s="751"/>
      <c r="H33" s="751"/>
      <c r="I33" s="751"/>
      <c r="J33" s="752"/>
      <c r="K33" s="754" t="s">
        <v>821</v>
      </c>
      <c r="L33" s="755"/>
      <c r="M33" s="755"/>
      <c r="N33" s="732" t="s">
        <v>822</v>
      </c>
      <c r="O33" s="731"/>
      <c r="P33" s="731"/>
      <c r="Q33" s="746"/>
      <c r="R33" s="731" t="s">
        <v>785</v>
      </c>
      <c r="S33" s="731"/>
      <c r="T33" s="734"/>
    </row>
    <row r="34" spans="2:20" ht="26.25" customHeight="1">
      <c r="B34" s="264"/>
      <c r="C34" s="756" t="s">
        <v>823</v>
      </c>
      <c r="D34" s="757"/>
      <c r="E34" s="747" t="s">
        <v>824</v>
      </c>
      <c r="F34" s="748"/>
      <c r="G34" s="748"/>
      <c r="H34" s="748"/>
      <c r="I34" s="748"/>
      <c r="J34" s="749"/>
      <c r="K34" s="732" t="s">
        <v>825</v>
      </c>
      <c r="L34" s="731"/>
      <c r="M34" s="733"/>
      <c r="N34" s="732" t="s">
        <v>785</v>
      </c>
      <c r="O34" s="731"/>
      <c r="P34" s="731"/>
      <c r="Q34" s="758"/>
      <c r="R34" s="730" t="s">
        <v>826</v>
      </c>
      <c r="S34" s="731"/>
      <c r="T34" s="734"/>
    </row>
    <row r="35" spans="2:20" ht="26.25" customHeight="1">
      <c r="B35" s="264"/>
      <c r="C35" s="759" t="s">
        <v>827</v>
      </c>
      <c r="D35" s="760"/>
      <c r="E35" s="754" t="s">
        <v>807</v>
      </c>
      <c r="F35" s="755"/>
      <c r="G35" s="755"/>
      <c r="H35" s="755"/>
      <c r="I35" s="755"/>
      <c r="J35" s="760"/>
      <c r="K35" s="754" t="s">
        <v>828</v>
      </c>
      <c r="L35" s="755"/>
      <c r="M35" s="760"/>
      <c r="N35" s="754" t="s">
        <v>829</v>
      </c>
      <c r="O35" s="755"/>
      <c r="P35" s="755"/>
      <c r="Q35" s="363"/>
      <c r="R35" s="281" t="s">
        <v>830</v>
      </c>
      <c r="S35" s="280"/>
      <c r="T35" s="362"/>
    </row>
    <row r="36" spans="1:21" ht="26.25" customHeight="1">
      <c r="A36" s="367"/>
      <c r="B36" s="366"/>
      <c r="C36" s="750" t="s">
        <v>831</v>
      </c>
      <c r="D36" s="752"/>
      <c r="E36" s="750" t="s">
        <v>832</v>
      </c>
      <c r="F36" s="751"/>
      <c r="G36" s="751"/>
      <c r="H36" s="751"/>
      <c r="I36" s="751"/>
      <c r="J36" s="752"/>
      <c r="K36" s="750" t="s">
        <v>833</v>
      </c>
      <c r="L36" s="751"/>
      <c r="M36" s="752"/>
      <c r="N36" s="750" t="s">
        <v>807</v>
      </c>
      <c r="O36" s="751"/>
      <c r="P36" s="752"/>
      <c r="Q36" s="365"/>
      <c r="R36" s="750" t="s">
        <v>834</v>
      </c>
      <c r="S36" s="751"/>
      <c r="T36" s="767"/>
      <c r="U36" s="268"/>
    </row>
    <row r="37" spans="2:21" ht="26.25" customHeight="1" thickBot="1">
      <c r="B37" s="266"/>
      <c r="C37" s="761" t="s">
        <v>67</v>
      </c>
      <c r="D37" s="762"/>
      <c r="E37" s="763" t="s">
        <v>68</v>
      </c>
      <c r="F37" s="723"/>
      <c r="G37" s="723"/>
      <c r="H37" s="723"/>
      <c r="I37" s="723"/>
      <c r="J37" s="762"/>
      <c r="K37" s="763" t="s">
        <v>69</v>
      </c>
      <c r="L37" s="723"/>
      <c r="M37" s="762"/>
      <c r="N37" s="763" t="s">
        <v>70</v>
      </c>
      <c r="O37" s="723"/>
      <c r="P37" s="723"/>
      <c r="Q37" s="364"/>
      <c r="R37" s="764" t="s">
        <v>71</v>
      </c>
      <c r="S37" s="765"/>
      <c r="T37" s="766"/>
      <c r="U37" s="267"/>
    </row>
  </sheetData>
  <mergeCells count="156">
    <mergeCell ref="R37:T37"/>
    <mergeCell ref="R36:T36"/>
    <mergeCell ref="R34:T34"/>
    <mergeCell ref="R33:T33"/>
    <mergeCell ref="R29:T29"/>
    <mergeCell ref="R31:T31"/>
    <mergeCell ref="R32:T32"/>
    <mergeCell ref="R25:T25"/>
    <mergeCell ref="R26:T26"/>
    <mergeCell ref="R27:T27"/>
    <mergeCell ref="R28:T28"/>
    <mergeCell ref="C37:D37"/>
    <mergeCell ref="E37:J37"/>
    <mergeCell ref="K37:M37"/>
    <mergeCell ref="N37:P37"/>
    <mergeCell ref="C36:D36"/>
    <mergeCell ref="E36:J36"/>
    <mergeCell ref="K36:M36"/>
    <mergeCell ref="N36:P36"/>
    <mergeCell ref="C35:D35"/>
    <mergeCell ref="E35:J35"/>
    <mergeCell ref="K35:M35"/>
    <mergeCell ref="N35:P35"/>
    <mergeCell ref="C34:D34"/>
    <mergeCell ref="E34:J34"/>
    <mergeCell ref="K34:M34"/>
    <mergeCell ref="N34:Q34"/>
    <mergeCell ref="C33:D33"/>
    <mergeCell ref="E33:J33"/>
    <mergeCell ref="K33:M33"/>
    <mergeCell ref="N33:Q33"/>
    <mergeCell ref="C32:D32"/>
    <mergeCell ref="E32:J32"/>
    <mergeCell ref="K32:M32"/>
    <mergeCell ref="N32:Q32"/>
    <mergeCell ref="C31:D31"/>
    <mergeCell ref="E31:J31"/>
    <mergeCell ref="K31:M31"/>
    <mergeCell ref="N31:Q31"/>
    <mergeCell ref="C30:D30"/>
    <mergeCell ref="E30:J30"/>
    <mergeCell ref="K30:M30"/>
    <mergeCell ref="N30:Q30"/>
    <mergeCell ref="C29:D29"/>
    <mergeCell ref="E29:J29"/>
    <mergeCell ref="K29:M29"/>
    <mergeCell ref="N29:Q29"/>
    <mergeCell ref="C28:D28"/>
    <mergeCell ref="E28:J28"/>
    <mergeCell ref="K28:M28"/>
    <mergeCell ref="N28:Q28"/>
    <mergeCell ref="C27:D27"/>
    <mergeCell ref="E27:J27"/>
    <mergeCell ref="K27:M27"/>
    <mergeCell ref="N27:Q27"/>
    <mergeCell ref="C26:D26"/>
    <mergeCell ref="E26:J26"/>
    <mergeCell ref="K26:M26"/>
    <mergeCell ref="N26:Q26"/>
    <mergeCell ref="C25:D25"/>
    <mergeCell ref="E25:J25"/>
    <mergeCell ref="K25:M25"/>
    <mergeCell ref="N25:Q25"/>
    <mergeCell ref="C24:D24"/>
    <mergeCell ref="E24:J24"/>
    <mergeCell ref="K24:M24"/>
    <mergeCell ref="N24:Q24"/>
    <mergeCell ref="B23:D23"/>
    <mergeCell ref="E23:J23"/>
    <mergeCell ref="K23:M23"/>
    <mergeCell ref="N23:Q23"/>
    <mergeCell ref="B22:D22"/>
    <mergeCell ref="E22:J22"/>
    <mergeCell ref="K22:M22"/>
    <mergeCell ref="N22:Q22"/>
    <mergeCell ref="C21:D21"/>
    <mergeCell ref="E21:J21"/>
    <mergeCell ref="K21:M21"/>
    <mergeCell ref="N21:Q21"/>
    <mergeCell ref="C20:D20"/>
    <mergeCell ref="E20:J20"/>
    <mergeCell ref="K20:M20"/>
    <mergeCell ref="N20:Q20"/>
    <mergeCell ref="C19:D19"/>
    <mergeCell ref="E19:J19"/>
    <mergeCell ref="K19:M19"/>
    <mergeCell ref="N19:Q19"/>
    <mergeCell ref="C18:D18"/>
    <mergeCell ref="E18:J18"/>
    <mergeCell ref="K18:M18"/>
    <mergeCell ref="N18:Q18"/>
    <mergeCell ref="C17:D17"/>
    <mergeCell ref="E17:J17"/>
    <mergeCell ref="K17:M17"/>
    <mergeCell ref="N17:Q17"/>
    <mergeCell ref="C16:D16"/>
    <mergeCell ref="E16:J16"/>
    <mergeCell ref="K16:M16"/>
    <mergeCell ref="N16:Q16"/>
    <mergeCell ref="C15:D15"/>
    <mergeCell ref="E15:J15"/>
    <mergeCell ref="K15:M15"/>
    <mergeCell ref="N15:Q15"/>
    <mergeCell ref="C14:D14"/>
    <mergeCell ref="E14:J14"/>
    <mergeCell ref="K14:M14"/>
    <mergeCell ref="N14:Q14"/>
    <mergeCell ref="C13:D13"/>
    <mergeCell ref="E13:J13"/>
    <mergeCell ref="K13:M13"/>
    <mergeCell ref="N13:Q13"/>
    <mergeCell ref="C12:D12"/>
    <mergeCell ref="E12:J12"/>
    <mergeCell ref="K12:M12"/>
    <mergeCell ref="N12:Q12"/>
    <mergeCell ref="C11:D11"/>
    <mergeCell ref="E11:J11"/>
    <mergeCell ref="K11:M11"/>
    <mergeCell ref="N11:Q11"/>
    <mergeCell ref="C10:D10"/>
    <mergeCell ref="E10:J10"/>
    <mergeCell ref="K10:M10"/>
    <mergeCell ref="N10:Q10"/>
    <mergeCell ref="C9:D9"/>
    <mergeCell ref="E9:J9"/>
    <mergeCell ref="K9:M9"/>
    <mergeCell ref="N9:Q9"/>
    <mergeCell ref="C8:D8"/>
    <mergeCell ref="E8:J8"/>
    <mergeCell ref="K8:M8"/>
    <mergeCell ref="N8:Q8"/>
    <mergeCell ref="C7:D7"/>
    <mergeCell ref="E7:J7"/>
    <mergeCell ref="K7:M7"/>
    <mergeCell ref="N7:Q7"/>
    <mergeCell ref="C6:D6"/>
    <mergeCell ref="E6:J6"/>
    <mergeCell ref="K6:M6"/>
    <mergeCell ref="N6:Q6"/>
    <mergeCell ref="C5:D5"/>
    <mergeCell ref="E5:J5"/>
    <mergeCell ref="K5:M5"/>
    <mergeCell ref="N5:Q5"/>
    <mergeCell ref="C4:D4"/>
    <mergeCell ref="E4:J4"/>
    <mergeCell ref="K4:M4"/>
    <mergeCell ref="N4:Q4"/>
    <mergeCell ref="C3:D3"/>
    <mergeCell ref="E3:J3"/>
    <mergeCell ref="K3:M3"/>
    <mergeCell ref="N3:Q3"/>
    <mergeCell ref="C1:P1"/>
    <mergeCell ref="C2:D2"/>
    <mergeCell ref="E2:J2"/>
    <mergeCell ref="K2:M2"/>
    <mergeCell ref="N2:Q2"/>
  </mergeCells>
  <printOptions/>
  <pageMargins left="0" right="0" top="0" bottom="0" header="0.5097222222222222" footer="0.509722222222222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tabColor indexed="58"/>
  </sheetPr>
  <dimension ref="B1:S37"/>
  <sheetViews>
    <sheetView showGridLines="0" tabSelected="1" workbookViewId="0" topLeftCell="A22">
      <selection activeCell="A37" sqref="A37:IV37"/>
    </sheetView>
  </sheetViews>
  <sheetFormatPr defaultColWidth="8.875" defaultRowHeight="13.5"/>
  <cols>
    <col min="1" max="1" width="2.50390625" style="256" customWidth="1"/>
    <col min="2" max="2" width="5.125" style="256" customWidth="1"/>
    <col min="3" max="3" width="9.00390625" style="256" customWidth="1"/>
    <col min="4" max="4" width="4.25390625" style="256" customWidth="1"/>
    <col min="5" max="7" width="9.00390625" style="256" customWidth="1"/>
    <col min="8" max="8" width="1.4921875" style="256" customWidth="1"/>
    <col min="9" max="11" width="9.00390625" style="256" customWidth="1"/>
    <col min="12" max="12" width="0.875" style="256" customWidth="1"/>
    <col min="13" max="13" width="2.00390625" style="256" customWidth="1"/>
    <col min="14" max="15" width="9.00390625" style="256" customWidth="1"/>
    <col min="16" max="16" width="7.50390625" style="256" customWidth="1"/>
    <col min="17" max="18" width="9.00390625" style="256" customWidth="1"/>
    <col min="19" max="19" width="10.375" style="256" customWidth="1"/>
    <col min="20" max="248" width="9.00390625" style="256" customWidth="1"/>
    <col min="249" max="16384" width="8.875" style="257" customWidth="1"/>
  </cols>
  <sheetData>
    <row r="1" spans="3:15" ht="26.25" customHeight="1">
      <c r="C1" s="723" t="s">
        <v>745</v>
      </c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</row>
    <row r="2" spans="2:16" ht="26.25" customHeight="1">
      <c r="B2" s="258"/>
      <c r="C2" s="724" t="s">
        <v>835</v>
      </c>
      <c r="D2" s="725"/>
      <c r="E2" s="768" t="s">
        <v>747</v>
      </c>
      <c r="F2" s="769"/>
      <c r="G2" s="769"/>
      <c r="H2" s="770"/>
      <c r="I2" s="768" t="s">
        <v>748</v>
      </c>
      <c r="J2" s="769"/>
      <c r="K2" s="769"/>
      <c r="L2" s="770"/>
      <c r="M2" s="768" t="s">
        <v>749</v>
      </c>
      <c r="N2" s="769"/>
      <c r="O2" s="769"/>
      <c r="P2" s="771"/>
    </row>
    <row r="3" spans="2:16" ht="26.25" customHeight="1">
      <c r="B3" s="775" t="s">
        <v>836</v>
      </c>
      <c r="C3" s="730" t="s">
        <v>751</v>
      </c>
      <c r="D3" s="731"/>
      <c r="E3" s="732" t="s">
        <v>837</v>
      </c>
      <c r="F3" s="731"/>
      <c r="G3" s="731"/>
      <c r="H3" s="733"/>
      <c r="I3" s="732" t="s">
        <v>838</v>
      </c>
      <c r="J3" s="731"/>
      <c r="K3" s="731"/>
      <c r="L3" s="733"/>
      <c r="M3" s="732" t="s">
        <v>839</v>
      </c>
      <c r="N3" s="731"/>
      <c r="O3" s="731"/>
      <c r="P3" s="734"/>
    </row>
    <row r="4" spans="2:16" ht="26.25" customHeight="1">
      <c r="B4" s="776"/>
      <c r="C4" s="730" t="s">
        <v>756</v>
      </c>
      <c r="D4" s="731"/>
      <c r="E4" s="732" t="s">
        <v>840</v>
      </c>
      <c r="F4" s="731"/>
      <c r="G4" s="731"/>
      <c r="H4" s="733"/>
      <c r="I4" s="732" t="s">
        <v>841</v>
      </c>
      <c r="J4" s="731"/>
      <c r="K4" s="731"/>
      <c r="L4" s="733"/>
      <c r="M4" s="732" t="s">
        <v>842</v>
      </c>
      <c r="N4" s="731"/>
      <c r="O4" s="731"/>
      <c r="P4" s="734"/>
    </row>
    <row r="5" spans="2:16" ht="26.25" customHeight="1">
      <c r="B5" s="776"/>
      <c r="C5" s="730" t="s">
        <v>760</v>
      </c>
      <c r="D5" s="731"/>
      <c r="E5" s="732" t="s">
        <v>843</v>
      </c>
      <c r="F5" s="731"/>
      <c r="G5" s="731"/>
      <c r="H5" s="733"/>
      <c r="I5" s="732" t="s">
        <v>840</v>
      </c>
      <c r="J5" s="731"/>
      <c r="K5" s="731"/>
      <c r="L5" s="733"/>
      <c r="M5" s="732" t="s">
        <v>838</v>
      </c>
      <c r="N5" s="731"/>
      <c r="O5" s="731"/>
      <c r="P5" s="733"/>
    </row>
    <row r="6" spans="2:16" ht="26.25" customHeight="1">
      <c r="B6" s="777"/>
      <c r="C6" s="730" t="s">
        <v>763</v>
      </c>
      <c r="D6" s="731"/>
      <c r="E6" s="732" t="s">
        <v>843</v>
      </c>
      <c r="F6" s="731"/>
      <c r="G6" s="731"/>
      <c r="H6" s="733"/>
      <c r="I6" s="732" t="s">
        <v>841</v>
      </c>
      <c r="J6" s="731"/>
      <c r="K6" s="731"/>
      <c r="L6" s="733"/>
      <c r="M6" s="732" t="s">
        <v>844</v>
      </c>
      <c r="N6" s="731"/>
      <c r="O6" s="731"/>
      <c r="P6" s="734"/>
    </row>
    <row r="7" spans="2:16" ht="26.25" customHeight="1">
      <c r="B7" s="261"/>
      <c r="C7" s="730" t="s">
        <v>766</v>
      </c>
      <c r="D7" s="731"/>
      <c r="E7" s="732" t="s">
        <v>843</v>
      </c>
      <c r="F7" s="731"/>
      <c r="G7" s="731"/>
      <c r="H7" s="733"/>
      <c r="I7" s="732" t="s">
        <v>844</v>
      </c>
      <c r="J7" s="731"/>
      <c r="K7" s="731"/>
      <c r="L7" s="733"/>
      <c r="M7" s="732" t="s">
        <v>845</v>
      </c>
      <c r="N7" s="731"/>
      <c r="O7" s="731"/>
      <c r="P7" s="734"/>
    </row>
    <row r="8" spans="2:16" ht="26.25" customHeight="1">
      <c r="B8" s="261"/>
      <c r="C8" s="730" t="s">
        <v>768</v>
      </c>
      <c r="D8" s="731"/>
      <c r="E8" s="732" t="s">
        <v>846</v>
      </c>
      <c r="F8" s="731"/>
      <c r="G8" s="731"/>
      <c r="H8" s="733"/>
      <c r="I8" s="732" t="s">
        <v>847</v>
      </c>
      <c r="J8" s="731"/>
      <c r="K8" s="731"/>
      <c r="L8" s="733"/>
      <c r="M8" s="732" t="s">
        <v>848</v>
      </c>
      <c r="N8" s="731"/>
      <c r="O8" s="731"/>
      <c r="P8" s="734"/>
    </row>
    <row r="9" spans="2:16" ht="26.25" customHeight="1">
      <c r="B9" s="261"/>
      <c r="C9" s="730" t="s">
        <v>770</v>
      </c>
      <c r="D9" s="731"/>
      <c r="E9" s="732" t="s">
        <v>844</v>
      </c>
      <c r="F9" s="731"/>
      <c r="G9" s="731"/>
      <c r="H9" s="733"/>
      <c r="I9" s="732" t="s">
        <v>849</v>
      </c>
      <c r="J9" s="731"/>
      <c r="K9" s="731"/>
      <c r="L9" s="733"/>
      <c r="M9" s="732" t="s">
        <v>850</v>
      </c>
      <c r="N9" s="731"/>
      <c r="O9" s="731"/>
      <c r="P9" s="734"/>
    </row>
    <row r="10" spans="2:16" ht="26.25" customHeight="1">
      <c r="B10" s="261"/>
      <c r="C10" s="730" t="s">
        <v>772</v>
      </c>
      <c r="D10" s="731"/>
      <c r="E10" s="732" t="s">
        <v>851</v>
      </c>
      <c r="F10" s="731"/>
      <c r="G10" s="731"/>
      <c r="H10" s="733"/>
      <c r="I10" s="732" t="s">
        <v>849</v>
      </c>
      <c r="J10" s="731"/>
      <c r="K10" s="731"/>
      <c r="L10" s="733"/>
      <c r="M10" s="732" t="s">
        <v>852</v>
      </c>
      <c r="N10" s="731"/>
      <c r="O10" s="731"/>
      <c r="P10" s="734"/>
    </row>
    <row r="11" spans="2:16" ht="26.25" customHeight="1">
      <c r="B11" s="261"/>
      <c r="C11" s="730" t="s">
        <v>774</v>
      </c>
      <c r="D11" s="731"/>
      <c r="E11" s="732" t="s">
        <v>853</v>
      </c>
      <c r="F11" s="731"/>
      <c r="G11" s="731"/>
      <c r="H11" s="733"/>
      <c r="I11" s="732" t="s">
        <v>851</v>
      </c>
      <c r="J11" s="731"/>
      <c r="K11" s="731"/>
      <c r="L11" s="733"/>
      <c r="M11" s="732" t="s">
        <v>854</v>
      </c>
      <c r="N11" s="731"/>
      <c r="O11" s="731"/>
      <c r="P11" s="734"/>
    </row>
    <row r="12" spans="2:16" ht="26.25" customHeight="1">
      <c r="B12" s="261"/>
      <c r="C12" s="730" t="s">
        <v>776</v>
      </c>
      <c r="D12" s="731"/>
      <c r="E12" s="732" t="s">
        <v>855</v>
      </c>
      <c r="F12" s="731"/>
      <c r="G12" s="731"/>
      <c r="H12" s="733"/>
      <c r="I12" s="732" t="s">
        <v>856</v>
      </c>
      <c r="J12" s="731"/>
      <c r="K12" s="731"/>
      <c r="L12" s="733"/>
      <c r="M12" s="732" t="s">
        <v>857</v>
      </c>
      <c r="N12" s="731"/>
      <c r="O12" s="731"/>
      <c r="P12" s="734"/>
    </row>
    <row r="13" spans="2:16" ht="26.25" customHeight="1">
      <c r="B13" s="261"/>
      <c r="C13" s="730" t="s">
        <v>777</v>
      </c>
      <c r="D13" s="731"/>
      <c r="E13" s="732" t="s">
        <v>858</v>
      </c>
      <c r="F13" s="731"/>
      <c r="G13" s="731"/>
      <c r="H13" s="733"/>
      <c r="I13" s="732" t="s">
        <v>855</v>
      </c>
      <c r="J13" s="731"/>
      <c r="K13" s="731"/>
      <c r="L13" s="733"/>
      <c r="M13" s="732" t="s">
        <v>854</v>
      </c>
      <c r="N13" s="731"/>
      <c r="O13" s="731"/>
      <c r="P13" s="734"/>
    </row>
    <row r="14" spans="2:16" ht="26.25" customHeight="1">
      <c r="B14" s="261"/>
      <c r="C14" s="730" t="s">
        <v>778</v>
      </c>
      <c r="D14" s="731"/>
      <c r="E14" s="732" t="s">
        <v>859</v>
      </c>
      <c r="F14" s="731"/>
      <c r="G14" s="731"/>
      <c r="H14" s="733"/>
      <c r="I14" s="732" t="s">
        <v>858</v>
      </c>
      <c r="J14" s="731"/>
      <c r="K14" s="731"/>
      <c r="L14" s="733"/>
      <c r="M14" s="732" t="s">
        <v>855</v>
      </c>
      <c r="N14" s="731"/>
      <c r="O14" s="731"/>
      <c r="P14" s="734"/>
    </row>
    <row r="15" spans="2:16" ht="26.25" customHeight="1">
      <c r="B15" s="261"/>
      <c r="C15" s="730" t="s">
        <v>780</v>
      </c>
      <c r="D15" s="731"/>
      <c r="E15" s="732" t="s">
        <v>860</v>
      </c>
      <c r="F15" s="731"/>
      <c r="G15" s="731"/>
      <c r="H15" s="733"/>
      <c r="I15" s="732" t="s">
        <v>861</v>
      </c>
      <c r="J15" s="731"/>
      <c r="K15" s="731"/>
      <c r="L15" s="733"/>
      <c r="M15" s="732" t="s">
        <v>855</v>
      </c>
      <c r="N15" s="731"/>
      <c r="O15" s="731"/>
      <c r="P15" s="734"/>
    </row>
    <row r="16" spans="2:16" ht="26.25" customHeight="1">
      <c r="B16" s="261"/>
      <c r="C16" s="730" t="s">
        <v>781</v>
      </c>
      <c r="D16" s="731"/>
      <c r="E16" s="732" t="s">
        <v>862</v>
      </c>
      <c r="F16" s="731"/>
      <c r="G16" s="731"/>
      <c r="H16" s="733"/>
      <c r="I16" s="732" t="s">
        <v>863</v>
      </c>
      <c r="J16" s="731"/>
      <c r="K16" s="731"/>
      <c r="L16" s="733"/>
      <c r="M16" s="732" t="s">
        <v>864</v>
      </c>
      <c r="N16" s="731"/>
      <c r="O16" s="731"/>
      <c r="P16" s="734"/>
    </row>
    <row r="17" spans="2:16" ht="26.25" customHeight="1">
      <c r="B17" s="261"/>
      <c r="C17" s="730" t="s">
        <v>782</v>
      </c>
      <c r="D17" s="731"/>
      <c r="E17" s="732" t="s">
        <v>863</v>
      </c>
      <c r="F17" s="731"/>
      <c r="G17" s="731"/>
      <c r="H17" s="733"/>
      <c r="I17" s="732" t="s">
        <v>862</v>
      </c>
      <c r="J17" s="731"/>
      <c r="K17" s="731"/>
      <c r="L17" s="733"/>
      <c r="M17" s="732" t="s">
        <v>865</v>
      </c>
      <c r="N17" s="731"/>
      <c r="O17" s="731"/>
      <c r="P17" s="734"/>
    </row>
    <row r="18" spans="2:16" ht="26.25" customHeight="1">
      <c r="B18" s="261"/>
      <c r="C18" s="730" t="s">
        <v>784</v>
      </c>
      <c r="D18" s="731"/>
      <c r="E18" s="732" t="s">
        <v>863</v>
      </c>
      <c r="F18" s="731"/>
      <c r="G18" s="731"/>
      <c r="H18" s="733"/>
      <c r="I18" s="732" t="s">
        <v>866</v>
      </c>
      <c r="J18" s="731"/>
      <c r="K18" s="731"/>
      <c r="L18" s="733"/>
      <c r="M18" s="732" t="s">
        <v>862</v>
      </c>
      <c r="N18" s="731"/>
      <c r="O18" s="731"/>
      <c r="P18" s="734"/>
    </row>
    <row r="19" spans="2:16" ht="26.25" customHeight="1">
      <c r="B19" s="261"/>
      <c r="C19" s="730" t="s">
        <v>787</v>
      </c>
      <c r="D19" s="731"/>
      <c r="E19" s="732" t="s">
        <v>862</v>
      </c>
      <c r="F19" s="731"/>
      <c r="G19" s="731"/>
      <c r="H19" s="733"/>
      <c r="I19" s="732" t="s">
        <v>862</v>
      </c>
      <c r="J19" s="731"/>
      <c r="K19" s="731"/>
      <c r="L19" s="733"/>
      <c r="M19" s="732" t="s">
        <v>867</v>
      </c>
      <c r="N19" s="731"/>
      <c r="O19" s="731"/>
      <c r="P19" s="734"/>
    </row>
    <row r="20" spans="2:16" ht="26.25" customHeight="1">
      <c r="B20" s="261"/>
      <c r="C20" s="730" t="s">
        <v>788</v>
      </c>
      <c r="D20" s="731"/>
      <c r="E20" s="732" t="s">
        <v>868</v>
      </c>
      <c r="F20" s="731"/>
      <c r="G20" s="731"/>
      <c r="H20" s="733"/>
      <c r="I20" s="732" t="s">
        <v>869</v>
      </c>
      <c r="J20" s="731"/>
      <c r="K20" s="731"/>
      <c r="L20" s="733"/>
      <c r="M20" s="732" t="s">
        <v>870</v>
      </c>
      <c r="N20" s="731"/>
      <c r="O20" s="731"/>
      <c r="P20" s="734"/>
    </row>
    <row r="21" spans="2:16" ht="26.25" customHeight="1">
      <c r="B21" s="261"/>
      <c r="C21" s="730" t="s">
        <v>790</v>
      </c>
      <c r="D21" s="731"/>
      <c r="E21" s="732" t="s">
        <v>871</v>
      </c>
      <c r="F21" s="731"/>
      <c r="G21" s="731"/>
      <c r="H21" s="733"/>
      <c r="I21" s="732" t="s">
        <v>863</v>
      </c>
      <c r="J21" s="731"/>
      <c r="K21" s="731"/>
      <c r="L21" s="733"/>
      <c r="M21" s="732" t="s">
        <v>872</v>
      </c>
      <c r="N21" s="731"/>
      <c r="O21" s="731"/>
      <c r="P21" s="734"/>
    </row>
    <row r="22" spans="2:16" ht="26.25" customHeight="1">
      <c r="B22" s="735" t="s">
        <v>791</v>
      </c>
      <c r="C22" s="731"/>
      <c r="D22" s="731"/>
      <c r="E22" s="732" t="s">
        <v>872</v>
      </c>
      <c r="F22" s="731"/>
      <c r="G22" s="731"/>
      <c r="H22" s="733"/>
      <c r="I22" s="732" t="s">
        <v>873</v>
      </c>
      <c r="J22" s="731"/>
      <c r="K22" s="731"/>
      <c r="L22" s="733"/>
      <c r="M22" s="732" t="s">
        <v>869</v>
      </c>
      <c r="N22" s="731"/>
      <c r="O22" s="731"/>
      <c r="P22" s="734"/>
    </row>
    <row r="23" spans="2:16" ht="26.25" customHeight="1">
      <c r="B23" s="736" t="s">
        <v>792</v>
      </c>
      <c r="C23" s="737"/>
      <c r="D23" s="737"/>
      <c r="E23" s="738" t="s">
        <v>874</v>
      </c>
      <c r="F23" s="737"/>
      <c r="G23" s="737"/>
      <c r="H23" s="739"/>
      <c r="I23" s="738" t="s">
        <v>869</v>
      </c>
      <c r="J23" s="737"/>
      <c r="K23" s="737"/>
      <c r="L23" s="739"/>
      <c r="M23" s="738"/>
      <c r="N23" s="737"/>
      <c r="O23" s="737"/>
      <c r="P23" s="740"/>
    </row>
    <row r="24" spans="3:16" ht="26.25" customHeight="1" thickBot="1">
      <c r="C24" s="741"/>
      <c r="D24" s="741"/>
      <c r="E24" s="741"/>
      <c r="F24" s="741"/>
      <c r="G24" s="741"/>
      <c r="H24" s="741"/>
      <c r="I24" s="741"/>
      <c r="J24" s="741"/>
      <c r="K24" s="741"/>
      <c r="L24" s="741"/>
      <c r="M24" s="741"/>
      <c r="N24" s="741"/>
      <c r="O24" s="741"/>
      <c r="P24" s="741"/>
    </row>
    <row r="25" spans="2:19" ht="26.25" customHeight="1">
      <c r="B25" s="258"/>
      <c r="C25" s="724" t="s">
        <v>835</v>
      </c>
      <c r="D25" s="725"/>
      <c r="E25" s="768" t="s">
        <v>747</v>
      </c>
      <c r="F25" s="769"/>
      <c r="G25" s="769"/>
      <c r="H25" s="770"/>
      <c r="I25" s="768" t="s">
        <v>748</v>
      </c>
      <c r="J25" s="769"/>
      <c r="K25" s="769"/>
      <c r="L25" s="770"/>
      <c r="M25" s="768" t="s">
        <v>749</v>
      </c>
      <c r="N25" s="769"/>
      <c r="O25" s="769"/>
      <c r="P25" s="769"/>
      <c r="Q25" s="780" t="s">
        <v>884</v>
      </c>
      <c r="R25" s="727"/>
      <c r="S25" s="729"/>
    </row>
    <row r="26" spans="2:19" ht="26.25" customHeight="1">
      <c r="B26" s="775" t="s">
        <v>1409</v>
      </c>
      <c r="C26" s="730" t="s">
        <v>794</v>
      </c>
      <c r="D26" s="731"/>
      <c r="E26" s="743" t="s">
        <v>869</v>
      </c>
      <c r="F26" s="744"/>
      <c r="G26" s="744"/>
      <c r="H26" s="745"/>
      <c r="I26" s="743" t="s">
        <v>875</v>
      </c>
      <c r="J26" s="744"/>
      <c r="K26" s="744"/>
      <c r="L26" s="745"/>
      <c r="M26" s="743" t="s">
        <v>876</v>
      </c>
      <c r="N26" s="744"/>
      <c r="O26" s="744"/>
      <c r="P26" s="772"/>
      <c r="Q26" s="731" t="s">
        <v>885</v>
      </c>
      <c r="R26" s="731"/>
      <c r="S26" s="734"/>
    </row>
    <row r="27" spans="2:19" ht="26.25" customHeight="1">
      <c r="B27" s="776"/>
      <c r="C27" s="730" t="s">
        <v>797</v>
      </c>
      <c r="D27" s="731"/>
      <c r="E27" s="747" t="s">
        <v>877</v>
      </c>
      <c r="F27" s="748"/>
      <c r="G27" s="748"/>
      <c r="H27" s="749"/>
      <c r="I27" s="750" t="s">
        <v>878</v>
      </c>
      <c r="J27" s="751"/>
      <c r="K27" s="751"/>
      <c r="L27" s="752"/>
      <c r="M27" s="747" t="s">
        <v>875</v>
      </c>
      <c r="N27" s="748"/>
      <c r="O27" s="748"/>
      <c r="P27" s="773"/>
      <c r="Q27" s="731" t="s">
        <v>885</v>
      </c>
      <c r="R27" s="731"/>
      <c r="S27" s="734"/>
    </row>
    <row r="28" spans="2:19" ht="26.25" customHeight="1">
      <c r="B28" s="776"/>
      <c r="C28" s="730" t="s">
        <v>800</v>
      </c>
      <c r="D28" s="731"/>
      <c r="E28" s="732" t="s">
        <v>863</v>
      </c>
      <c r="F28" s="731"/>
      <c r="G28" s="731"/>
      <c r="H28" s="733"/>
      <c r="I28" s="747" t="s">
        <v>878</v>
      </c>
      <c r="J28" s="748"/>
      <c r="K28" s="748"/>
      <c r="L28" s="749"/>
      <c r="M28" s="732"/>
      <c r="N28" s="731"/>
      <c r="O28" s="731"/>
      <c r="P28" s="746"/>
      <c r="Q28" s="731" t="s">
        <v>885</v>
      </c>
      <c r="R28" s="731"/>
      <c r="S28" s="734"/>
    </row>
    <row r="29" spans="2:19" ht="26.25" customHeight="1">
      <c r="B29" s="777"/>
      <c r="C29" s="730" t="s">
        <v>803</v>
      </c>
      <c r="D29" s="731"/>
      <c r="E29" s="732" t="s">
        <v>879</v>
      </c>
      <c r="F29" s="731"/>
      <c r="G29" s="731"/>
      <c r="H29" s="733"/>
      <c r="I29" s="732"/>
      <c r="J29" s="731"/>
      <c r="K29" s="731"/>
      <c r="L29" s="733"/>
      <c r="M29" s="732"/>
      <c r="N29" s="731"/>
      <c r="O29" s="731"/>
      <c r="P29" s="746"/>
      <c r="Q29" s="731"/>
      <c r="R29" s="731"/>
      <c r="S29" s="734"/>
    </row>
    <row r="30" spans="2:19" ht="26.25" customHeight="1">
      <c r="B30" s="261"/>
      <c r="C30" s="730" t="s">
        <v>804</v>
      </c>
      <c r="D30" s="731"/>
      <c r="E30" s="743" t="s">
        <v>879</v>
      </c>
      <c r="F30" s="744"/>
      <c r="G30" s="744"/>
      <c r="H30" s="745"/>
      <c r="I30" s="732"/>
      <c r="J30" s="731"/>
      <c r="K30" s="731"/>
      <c r="L30" s="733"/>
      <c r="M30" s="732"/>
      <c r="N30" s="731"/>
      <c r="O30" s="731"/>
      <c r="P30" s="746"/>
      <c r="S30" s="262"/>
    </row>
    <row r="31" spans="2:19" ht="26.25" customHeight="1">
      <c r="B31" s="261"/>
      <c r="C31" s="730" t="s">
        <v>806</v>
      </c>
      <c r="D31" s="731"/>
      <c r="E31" s="750" t="s">
        <v>880</v>
      </c>
      <c r="F31" s="751"/>
      <c r="G31" s="751"/>
      <c r="H31" s="751"/>
      <c r="I31" s="730" t="s">
        <v>881</v>
      </c>
      <c r="J31" s="731"/>
      <c r="K31" s="731"/>
      <c r="L31" s="746"/>
      <c r="M31" s="731" t="s">
        <v>863</v>
      </c>
      <c r="N31" s="731"/>
      <c r="O31" s="731"/>
      <c r="P31" s="746"/>
      <c r="Q31" s="731"/>
      <c r="R31" s="731"/>
      <c r="S31" s="734"/>
    </row>
    <row r="32" spans="2:19" ht="26.25" customHeight="1">
      <c r="B32" s="261"/>
      <c r="C32" s="730" t="s">
        <v>808</v>
      </c>
      <c r="D32" s="731"/>
      <c r="E32" s="750" t="s">
        <v>882</v>
      </c>
      <c r="F32" s="751"/>
      <c r="G32" s="751"/>
      <c r="H32" s="751"/>
      <c r="I32" s="730" t="s">
        <v>881</v>
      </c>
      <c r="J32" s="731"/>
      <c r="K32" s="731"/>
      <c r="L32" s="746"/>
      <c r="M32" s="731" t="s">
        <v>883</v>
      </c>
      <c r="N32" s="731"/>
      <c r="O32" s="731"/>
      <c r="P32" s="746"/>
      <c r="Q32" s="731" t="s">
        <v>880</v>
      </c>
      <c r="R32" s="731"/>
      <c r="S32" s="734"/>
    </row>
    <row r="33" spans="2:19" ht="26.25" customHeight="1">
      <c r="B33" s="263"/>
      <c r="C33" s="759" t="s">
        <v>811</v>
      </c>
      <c r="D33" s="755"/>
      <c r="E33" s="778" t="s">
        <v>886</v>
      </c>
      <c r="F33" s="779"/>
      <c r="G33" s="779"/>
      <c r="H33" s="779"/>
      <c r="I33" s="730" t="s">
        <v>887</v>
      </c>
      <c r="J33" s="731"/>
      <c r="K33" s="731"/>
      <c r="L33" s="746"/>
      <c r="M33" s="755" t="s">
        <v>888</v>
      </c>
      <c r="N33" s="755"/>
      <c r="O33" s="755"/>
      <c r="P33" s="758"/>
      <c r="Q33" s="731" t="s">
        <v>889</v>
      </c>
      <c r="R33" s="731"/>
      <c r="S33" s="734"/>
    </row>
    <row r="34" spans="2:19" ht="26.25" customHeight="1">
      <c r="B34" s="264"/>
      <c r="C34" s="759" t="s">
        <v>890</v>
      </c>
      <c r="D34" s="760"/>
      <c r="E34" s="732" t="s">
        <v>886</v>
      </c>
      <c r="F34" s="731"/>
      <c r="G34" s="731"/>
      <c r="H34" s="746"/>
      <c r="I34" s="730" t="s">
        <v>891</v>
      </c>
      <c r="J34" s="731"/>
      <c r="K34" s="731"/>
      <c r="L34" s="746"/>
      <c r="M34" s="731" t="s">
        <v>888</v>
      </c>
      <c r="N34" s="731"/>
      <c r="O34" s="731"/>
      <c r="P34" s="746"/>
      <c r="Q34" s="731"/>
      <c r="R34" s="731"/>
      <c r="S34" s="734"/>
    </row>
    <row r="35" spans="2:19" ht="26.25" customHeight="1">
      <c r="B35" s="265"/>
      <c r="C35" s="730" t="s">
        <v>892</v>
      </c>
      <c r="D35" s="733"/>
      <c r="E35" s="754" t="s">
        <v>893</v>
      </c>
      <c r="F35" s="755"/>
      <c r="G35" s="755"/>
      <c r="H35" s="758"/>
      <c r="I35" s="730" t="s">
        <v>894</v>
      </c>
      <c r="J35" s="731"/>
      <c r="K35" s="731"/>
      <c r="L35" s="746"/>
      <c r="M35" s="731" t="s">
        <v>895</v>
      </c>
      <c r="N35" s="731"/>
      <c r="O35" s="731"/>
      <c r="P35" s="746"/>
      <c r="Q35" s="759"/>
      <c r="R35" s="755"/>
      <c r="S35" s="781"/>
    </row>
    <row r="36" spans="2:19" ht="26.25" customHeight="1">
      <c r="B36" s="263"/>
      <c r="C36" s="730" t="s">
        <v>896</v>
      </c>
      <c r="D36" s="733"/>
      <c r="E36" s="732" t="s">
        <v>893</v>
      </c>
      <c r="F36" s="731"/>
      <c r="G36" s="731"/>
      <c r="H36" s="746"/>
      <c r="I36" s="759" t="s">
        <v>897</v>
      </c>
      <c r="J36" s="755"/>
      <c r="K36" s="755"/>
      <c r="L36" s="758"/>
      <c r="M36" s="730" t="s">
        <v>898</v>
      </c>
      <c r="N36" s="731"/>
      <c r="O36" s="731"/>
      <c r="P36" s="746"/>
      <c r="Q36" s="759" t="s">
        <v>899</v>
      </c>
      <c r="R36" s="755"/>
      <c r="S36" s="781"/>
    </row>
    <row r="37" spans="2:19" ht="26.25" customHeight="1" thickBot="1">
      <c r="B37" s="806"/>
      <c r="C37" s="808" t="s">
        <v>67</v>
      </c>
      <c r="D37" s="809"/>
      <c r="E37" s="810" t="s">
        <v>863</v>
      </c>
      <c r="F37" s="811"/>
      <c r="G37" s="811"/>
      <c r="H37" s="812"/>
      <c r="I37" s="810" t="s">
        <v>1901</v>
      </c>
      <c r="J37" s="811"/>
      <c r="K37" s="811"/>
      <c r="L37" s="813"/>
      <c r="M37" s="761"/>
      <c r="N37" s="723"/>
      <c r="O37" s="723"/>
      <c r="P37" s="807"/>
      <c r="Q37" s="774"/>
      <c r="R37" s="737"/>
      <c r="S37" s="740"/>
    </row>
  </sheetData>
  <mergeCells count="159">
    <mergeCell ref="Q37:S37"/>
    <mergeCell ref="Q36:S36"/>
    <mergeCell ref="Q34:S34"/>
    <mergeCell ref="Q35:S35"/>
    <mergeCell ref="Q29:S29"/>
    <mergeCell ref="Q31:S31"/>
    <mergeCell ref="Q32:S32"/>
    <mergeCell ref="Q33:S33"/>
    <mergeCell ref="Q25:S25"/>
    <mergeCell ref="Q26:S26"/>
    <mergeCell ref="Q27:S27"/>
    <mergeCell ref="Q28:S28"/>
    <mergeCell ref="B3:B6"/>
    <mergeCell ref="B26:B29"/>
    <mergeCell ref="C37:D37"/>
    <mergeCell ref="E37:H37"/>
    <mergeCell ref="C35:D35"/>
    <mergeCell ref="E35:H35"/>
    <mergeCell ref="C33:D33"/>
    <mergeCell ref="E33:H33"/>
    <mergeCell ref="C31:D31"/>
    <mergeCell ref="E31:H31"/>
    <mergeCell ref="I37:L37"/>
    <mergeCell ref="M37:P37"/>
    <mergeCell ref="C36:D36"/>
    <mergeCell ref="E36:H36"/>
    <mergeCell ref="I36:L36"/>
    <mergeCell ref="M36:P36"/>
    <mergeCell ref="I35:L35"/>
    <mergeCell ref="M35:P35"/>
    <mergeCell ref="C34:D34"/>
    <mergeCell ref="E34:H34"/>
    <mergeCell ref="I34:L34"/>
    <mergeCell ref="M34:P34"/>
    <mergeCell ref="I33:L33"/>
    <mergeCell ref="M33:P33"/>
    <mergeCell ref="C32:D32"/>
    <mergeCell ref="E32:H32"/>
    <mergeCell ref="I32:L32"/>
    <mergeCell ref="M32:P32"/>
    <mergeCell ref="I31:L31"/>
    <mergeCell ref="M31:P31"/>
    <mergeCell ref="C30:D30"/>
    <mergeCell ref="E30:H30"/>
    <mergeCell ref="I30:L30"/>
    <mergeCell ref="M30:P30"/>
    <mergeCell ref="C29:D29"/>
    <mergeCell ref="E29:H29"/>
    <mergeCell ref="I29:L29"/>
    <mergeCell ref="M29:P29"/>
    <mergeCell ref="C28:D28"/>
    <mergeCell ref="E28:H28"/>
    <mergeCell ref="I28:L28"/>
    <mergeCell ref="M28:P28"/>
    <mergeCell ref="C27:D27"/>
    <mergeCell ref="E27:H27"/>
    <mergeCell ref="I27:L27"/>
    <mergeCell ref="M27:P27"/>
    <mergeCell ref="C26:D26"/>
    <mergeCell ref="E26:H26"/>
    <mergeCell ref="I26:L26"/>
    <mergeCell ref="M26:P26"/>
    <mergeCell ref="C25:D25"/>
    <mergeCell ref="E25:H25"/>
    <mergeCell ref="I25:L25"/>
    <mergeCell ref="M25:P25"/>
    <mergeCell ref="C24:D24"/>
    <mergeCell ref="E24:H24"/>
    <mergeCell ref="I24:L24"/>
    <mergeCell ref="M24:P24"/>
    <mergeCell ref="B23:D23"/>
    <mergeCell ref="E23:H23"/>
    <mergeCell ref="I23:L23"/>
    <mergeCell ref="M23:P23"/>
    <mergeCell ref="B22:D22"/>
    <mergeCell ref="E22:H22"/>
    <mergeCell ref="I22:L22"/>
    <mergeCell ref="M22:P22"/>
    <mergeCell ref="C21:D21"/>
    <mergeCell ref="E21:H21"/>
    <mergeCell ref="I21:L21"/>
    <mergeCell ref="M21:P21"/>
    <mergeCell ref="C20:D20"/>
    <mergeCell ref="E20:H20"/>
    <mergeCell ref="I20:L20"/>
    <mergeCell ref="M20:P20"/>
    <mergeCell ref="C19:D19"/>
    <mergeCell ref="E19:H19"/>
    <mergeCell ref="I19:L19"/>
    <mergeCell ref="M19:P19"/>
    <mergeCell ref="C18:D18"/>
    <mergeCell ref="E18:H18"/>
    <mergeCell ref="I18:L18"/>
    <mergeCell ref="M18:P18"/>
    <mergeCell ref="C17:D17"/>
    <mergeCell ref="E17:H17"/>
    <mergeCell ref="I17:L17"/>
    <mergeCell ref="M17:P17"/>
    <mergeCell ref="C16:D16"/>
    <mergeCell ref="E16:H16"/>
    <mergeCell ref="I16:L16"/>
    <mergeCell ref="M16:P16"/>
    <mergeCell ref="C15:D15"/>
    <mergeCell ref="E15:H15"/>
    <mergeCell ref="I15:L15"/>
    <mergeCell ref="M15:P15"/>
    <mergeCell ref="C14:D14"/>
    <mergeCell ref="E14:H14"/>
    <mergeCell ref="I14:L14"/>
    <mergeCell ref="M14:P14"/>
    <mergeCell ref="C13:D13"/>
    <mergeCell ref="E13:H13"/>
    <mergeCell ref="I13:L13"/>
    <mergeCell ref="M13:P13"/>
    <mergeCell ref="C12:D12"/>
    <mergeCell ref="E12:H12"/>
    <mergeCell ref="I12:L12"/>
    <mergeCell ref="M12:P12"/>
    <mergeCell ref="C11:D11"/>
    <mergeCell ref="E11:H11"/>
    <mergeCell ref="I11:L11"/>
    <mergeCell ref="M11:P11"/>
    <mergeCell ref="C10:D10"/>
    <mergeCell ref="E10:H10"/>
    <mergeCell ref="I10:L10"/>
    <mergeCell ref="M10:P10"/>
    <mergeCell ref="C9:D9"/>
    <mergeCell ref="E9:H9"/>
    <mergeCell ref="I9:L9"/>
    <mergeCell ref="M9:P9"/>
    <mergeCell ref="C8:D8"/>
    <mergeCell ref="E8:H8"/>
    <mergeCell ref="I8:L8"/>
    <mergeCell ref="M8:P8"/>
    <mergeCell ref="C7:D7"/>
    <mergeCell ref="E7:H7"/>
    <mergeCell ref="I7:L7"/>
    <mergeCell ref="M7:P7"/>
    <mergeCell ref="C6:D6"/>
    <mergeCell ref="E6:H6"/>
    <mergeCell ref="I6:L6"/>
    <mergeCell ref="M6:P6"/>
    <mergeCell ref="C5:D5"/>
    <mergeCell ref="E5:H5"/>
    <mergeCell ref="I5:L5"/>
    <mergeCell ref="M5:P5"/>
    <mergeCell ref="C4:D4"/>
    <mergeCell ref="E4:H4"/>
    <mergeCell ref="I4:L4"/>
    <mergeCell ref="M4:P4"/>
    <mergeCell ref="C3:D3"/>
    <mergeCell ref="E3:H3"/>
    <mergeCell ref="I3:L3"/>
    <mergeCell ref="M3:P3"/>
    <mergeCell ref="C1:O1"/>
    <mergeCell ref="C2:D2"/>
    <mergeCell ref="E2:H2"/>
    <mergeCell ref="I2:L2"/>
    <mergeCell ref="M2:P2"/>
  </mergeCells>
  <printOptions/>
  <pageMargins left="0" right="0" top="0" bottom="0" header="0.5097222222222222" footer="0.509722222222222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0"/>
  <dimension ref="A2:T544"/>
  <sheetViews>
    <sheetView zoomScaleSheetLayoutView="100" zoomScalePageLayoutView="0" workbookViewId="0" topLeftCell="A518">
      <selection activeCell="Q543" sqref="Q543"/>
    </sheetView>
  </sheetViews>
  <sheetFormatPr defaultColWidth="9.00390625" defaultRowHeight="13.5" customHeight="1"/>
  <cols>
    <col min="1" max="1" width="8.00390625" style="86" customWidth="1"/>
    <col min="2" max="2" width="6.75390625" style="86" customWidth="1"/>
    <col min="3" max="9" width="0.875" style="86" hidden="1" customWidth="1"/>
    <col min="10" max="11" width="0.875" style="97" hidden="1" customWidth="1"/>
    <col min="12" max="13" width="0.875" style="86" hidden="1" customWidth="1"/>
    <col min="14" max="16384" width="16.125" style="86" customWidth="1"/>
  </cols>
  <sheetData>
    <row r="2" spans="2:8" ht="13.5" customHeight="1">
      <c r="B2" s="784" t="s">
        <v>259</v>
      </c>
      <c r="C2" s="784"/>
      <c r="D2" s="785" t="s">
        <v>260</v>
      </c>
      <c r="E2" s="785"/>
      <c r="F2" s="785"/>
      <c r="G2" s="785"/>
      <c r="H2" s="785"/>
    </row>
    <row r="3" spans="2:8" ht="13.5" customHeight="1">
      <c r="B3" s="784"/>
      <c r="C3" s="784"/>
      <c r="D3" s="785"/>
      <c r="E3" s="785"/>
      <c r="F3" s="785"/>
      <c r="G3" s="785"/>
      <c r="H3" s="785"/>
    </row>
    <row r="4" spans="2:8" ht="13.5" customHeight="1">
      <c r="B4" s="105" t="s">
        <v>201</v>
      </c>
      <c r="G4" s="86" t="s">
        <v>261</v>
      </c>
      <c r="H4" s="86" t="s">
        <v>262</v>
      </c>
    </row>
    <row r="5" spans="2:8" ht="13.5" customHeight="1">
      <c r="B5" s="105" t="s">
        <v>201</v>
      </c>
      <c r="G5" s="118">
        <f>COUNTIF(M4:M15,"東近江市")</f>
        <v>0</v>
      </c>
      <c r="H5" s="119">
        <f>(G5/RIGHT(A15,2))</f>
        <v>0</v>
      </c>
    </row>
    <row r="6" spans="1:13" ht="13.5" customHeight="1">
      <c r="A6" s="214" t="s">
        <v>374</v>
      </c>
      <c r="B6" s="166" t="s">
        <v>375</v>
      </c>
      <c r="C6" s="86" t="s">
        <v>376</v>
      </c>
      <c r="D6" s="105" t="s">
        <v>201</v>
      </c>
      <c r="F6" s="135" t="str">
        <f>A6</f>
        <v>A01</v>
      </c>
      <c r="G6" s="105" t="str">
        <f>B6&amp;C6</f>
        <v>塩田浩三</v>
      </c>
      <c r="H6" s="86" t="str">
        <f>D6</f>
        <v>安土ＴＣ</v>
      </c>
      <c r="I6" s="105" t="s">
        <v>1448</v>
      </c>
      <c r="J6" s="105">
        <v>1956</v>
      </c>
      <c r="K6" s="105">
        <f>2016-J6</f>
        <v>60</v>
      </c>
      <c r="L6" s="88" t="str">
        <f>IF(G6="","",IF(COUNTIF($G$6:$G$535,G6)&gt;1,"2重登録","OK"))</f>
        <v>OK</v>
      </c>
      <c r="M6" s="105" t="s">
        <v>202</v>
      </c>
    </row>
    <row r="7" spans="1:13" ht="13.5" customHeight="1">
      <c r="A7" s="214" t="s">
        <v>1475</v>
      </c>
      <c r="B7" s="166" t="s">
        <v>203</v>
      </c>
      <c r="C7" s="86" t="s">
        <v>204</v>
      </c>
      <c r="D7" s="105" t="s">
        <v>201</v>
      </c>
      <c r="F7" s="135" t="str">
        <f aca="true" t="shared" si="0" ref="F7:F15">A7</f>
        <v>A02</v>
      </c>
      <c r="G7" s="105" t="str">
        <f aca="true" t="shared" si="1" ref="G7:G15">B7&amp;C7</f>
        <v>寺田昌登</v>
      </c>
      <c r="H7" s="86" t="str">
        <f aca="true" t="shared" si="2" ref="H7:H15">D7</f>
        <v>安土ＴＣ</v>
      </c>
      <c r="I7" s="105" t="s">
        <v>1448</v>
      </c>
      <c r="J7" s="105">
        <v>1947</v>
      </c>
      <c r="K7" s="105">
        <f aca="true" t="shared" si="3" ref="K7:K15">2016-J7</f>
        <v>69</v>
      </c>
      <c r="L7" s="88" t="str">
        <f aca="true" t="shared" si="4" ref="L7:L70">IF(G7="","",IF(COUNTIF($G$6:$G$535,G7)&gt;1,"2重登録","OK"))</f>
        <v>OK</v>
      </c>
      <c r="M7" s="105" t="s">
        <v>202</v>
      </c>
    </row>
    <row r="8" spans="1:13" ht="13.5" customHeight="1">
      <c r="A8" s="214" t="s">
        <v>1476</v>
      </c>
      <c r="B8" s="166" t="s">
        <v>205</v>
      </c>
      <c r="C8" s="86" t="s">
        <v>377</v>
      </c>
      <c r="D8" s="105" t="s">
        <v>201</v>
      </c>
      <c r="F8" s="135" t="str">
        <f t="shared" si="0"/>
        <v>A03</v>
      </c>
      <c r="G8" s="105" t="str">
        <f t="shared" si="1"/>
        <v>神山勝治</v>
      </c>
      <c r="H8" s="86" t="str">
        <f t="shared" si="2"/>
        <v>安土ＴＣ</v>
      </c>
      <c r="I8" s="105" t="s">
        <v>1448</v>
      </c>
      <c r="J8" s="105">
        <v>1964</v>
      </c>
      <c r="K8" s="105">
        <f t="shared" si="3"/>
        <v>52</v>
      </c>
      <c r="L8" s="88" t="str">
        <f t="shared" si="4"/>
        <v>OK</v>
      </c>
      <c r="M8" s="105" t="s">
        <v>202</v>
      </c>
    </row>
    <row r="9" spans="1:13" ht="13.5" customHeight="1">
      <c r="A9" s="214" t="s">
        <v>1478</v>
      </c>
      <c r="B9" s="166" t="s">
        <v>206</v>
      </c>
      <c r="C9" s="86" t="s">
        <v>378</v>
      </c>
      <c r="D9" s="105" t="s">
        <v>201</v>
      </c>
      <c r="F9" s="135" t="str">
        <f t="shared" si="0"/>
        <v>A04</v>
      </c>
      <c r="G9" s="105" t="str">
        <f t="shared" si="1"/>
        <v>片山光紀</v>
      </c>
      <c r="H9" s="86" t="str">
        <f t="shared" si="2"/>
        <v>安土ＴＣ</v>
      </c>
      <c r="I9" s="105" t="s">
        <v>1448</v>
      </c>
      <c r="J9" s="105">
        <v>1965</v>
      </c>
      <c r="K9" s="105">
        <f t="shared" si="3"/>
        <v>51</v>
      </c>
      <c r="L9" s="88" t="str">
        <f t="shared" si="4"/>
        <v>OK</v>
      </c>
      <c r="M9" s="105" t="s">
        <v>202</v>
      </c>
    </row>
    <row r="10" spans="1:13" ht="13.5" customHeight="1">
      <c r="A10" s="214" t="s">
        <v>1481</v>
      </c>
      <c r="B10" s="166" t="s">
        <v>379</v>
      </c>
      <c r="C10" s="86" t="s">
        <v>380</v>
      </c>
      <c r="D10" s="105" t="s">
        <v>201</v>
      </c>
      <c r="F10" s="135" t="str">
        <f t="shared" si="0"/>
        <v>A05</v>
      </c>
      <c r="G10" s="105" t="str">
        <f t="shared" si="1"/>
        <v>濱邊皓彦</v>
      </c>
      <c r="H10" s="86" t="str">
        <f t="shared" si="2"/>
        <v>安土ＴＣ</v>
      </c>
      <c r="I10" s="105" t="s">
        <v>1448</v>
      </c>
      <c r="J10" s="105">
        <v>1941</v>
      </c>
      <c r="K10" s="105">
        <f t="shared" si="3"/>
        <v>75</v>
      </c>
      <c r="L10" s="88" t="str">
        <f t="shared" si="4"/>
        <v>OK</v>
      </c>
      <c r="M10" s="105" t="s">
        <v>202</v>
      </c>
    </row>
    <row r="11" spans="1:13" ht="13.5" customHeight="1">
      <c r="A11" s="214" t="s">
        <v>1483</v>
      </c>
      <c r="B11" s="166" t="s">
        <v>207</v>
      </c>
      <c r="C11" s="86" t="s">
        <v>381</v>
      </c>
      <c r="D11" s="105" t="s">
        <v>201</v>
      </c>
      <c r="F11" s="135" t="str">
        <f t="shared" si="0"/>
        <v>A06</v>
      </c>
      <c r="G11" s="105" t="str">
        <f t="shared" si="1"/>
        <v>河村能裕</v>
      </c>
      <c r="H11" s="86" t="str">
        <f t="shared" si="2"/>
        <v>安土ＴＣ</v>
      </c>
      <c r="I11" s="105" t="s">
        <v>1448</v>
      </c>
      <c r="J11" s="105">
        <v>1969</v>
      </c>
      <c r="K11" s="105">
        <f t="shared" si="3"/>
        <v>47</v>
      </c>
      <c r="L11" s="88" t="str">
        <f t="shared" si="4"/>
        <v>OK</v>
      </c>
      <c r="M11" s="105" t="s">
        <v>1437</v>
      </c>
    </row>
    <row r="12" spans="1:13" ht="13.5" customHeight="1">
      <c r="A12" s="214" t="s">
        <v>1484</v>
      </c>
      <c r="B12" s="167" t="s">
        <v>208</v>
      </c>
      <c r="C12" s="86" t="s">
        <v>382</v>
      </c>
      <c r="D12" s="105" t="s">
        <v>201</v>
      </c>
      <c r="F12" s="135" t="str">
        <f t="shared" si="0"/>
        <v>A07</v>
      </c>
      <c r="G12" s="105" t="str">
        <f t="shared" si="1"/>
        <v>松村友二</v>
      </c>
      <c r="H12" s="86" t="str">
        <f t="shared" si="2"/>
        <v>安土ＴＣ</v>
      </c>
      <c r="I12" s="105" t="s">
        <v>1448</v>
      </c>
      <c r="J12" s="105">
        <v>1965</v>
      </c>
      <c r="K12" s="105">
        <f t="shared" si="3"/>
        <v>51</v>
      </c>
      <c r="L12" s="88" t="str">
        <f t="shared" si="4"/>
        <v>OK</v>
      </c>
      <c r="M12" s="105" t="s">
        <v>202</v>
      </c>
    </row>
    <row r="13" spans="1:13" ht="13.5" customHeight="1">
      <c r="A13" s="214" t="s">
        <v>1487</v>
      </c>
      <c r="B13" s="167" t="s">
        <v>209</v>
      </c>
      <c r="C13" s="86" t="s">
        <v>383</v>
      </c>
      <c r="D13" s="105" t="s">
        <v>201</v>
      </c>
      <c r="F13" s="135" t="str">
        <f t="shared" si="0"/>
        <v>A08</v>
      </c>
      <c r="G13" s="105" t="str">
        <f t="shared" si="1"/>
        <v>住田安司</v>
      </c>
      <c r="H13" s="86" t="str">
        <f t="shared" si="2"/>
        <v>安土ＴＣ</v>
      </c>
      <c r="I13" s="105" t="s">
        <v>1448</v>
      </c>
      <c r="J13" s="105">
        <v>1977</v>
      </c>
      <c r="K13" s="105">
        <f t="shared" si="3"/>
        <v>39</v>
      </c>
      <c r="L13" s="88" t="str">
        <f t="shared" si="4"/>
        <v>OK</v>
      </c>
      <c r="M13" s="105" t="s">
        <v>202</v>
      </c>
    </row>
    <row r="14" spans="1:13" ht="13.5" customHeight="1">
      <c r="A14" s="214" t="s">
        <v>1490</v>
      </c>
      <c r="B14" s="167" t="s">
        <v>210</v>
      </c>
      <c r="C14" s="86" t="s">
        <v>384</v>
      </c>
      <c r="D14" s="105" t="s">
        <v>201</v>
      </c>
      <c r="F14" s="135" t="str">
        <f t="shared" si="0"/>
        <v>A09</v>
      </c>
      <c r="G14" s="105" t="str">
        <f t="shared" si="1"/>
        <v>北川栄治</v>
      </c>
      <c r="H14" s="86" t="str">
        <f t="shared" si="2"/>
        <v>安土ＴＣ</v>
      </c>
      <c r="I14" s="105" t="s">
        <v>1448</v>
      </c>
      <c r="J14" s="105">
        <v>1971</v>
      </c>
      <c r="K14" s="105">
        <f t="shared" si="3"/>
        <v>45</v>
      </c>
      <c r="L14" s="88" t="str">
        <f t="shared" si="4"/>
        <v>OK</v>
      </c>
      <c r="M14" s="105" t="s">
        <v>202</v>
      </c>
    </row>
    <row r="15" spans="1:13" ht="13.5" customHeight="1">
      <c r="A15" s="214" t="s">
        <v>1492</v>
      </c>
      <c r="B15" s="105" t="s">
        <v>385</v>
      </c>
      <c r="C15" s="87" t="s">
        <v>1355</v>
      </c>
      <c r="D15" s="105" t="s">
        <v>201</v>
      </c>
      <c r="F15" s="135" t="str">
        <f t="shared" si="0"/>
        <v>A10</v>
      </c>
      <c r="G15" s="105" t="str">
        <f t="shared" si="1"/>
        <v>友政文雄</v>
      </c>
      <c r="H15" s="86" t="str">
        <f t="shared" si="2"/>
        <v>安土ＴＣ</v>
      </c>
      <c r="I15" s="105" t="s">
        <v>1448</v>
      </c>
      <c r="J15" s="105">
        <v>1947</v>
      </c>
      <c r="K15" s="105">
        <f t="shared" si="3"/>
        <v>69</v>
      </c>
      <c r="L15" s="88" t="str">
        <f t="shared" si="4"/>
        <v>OK</v>
      </c>
      <c r="M15" s="105" t="s">
        <v>202</v>
      </c>
    </row>
    <row r="16" ht="13.5">
      <c r="L16" s="88">
        <f t="shared" si="4"/>
      </c>
    </row>
    <row r="17" ht="13.5">
      <c r="L17" s="88">
        <f t="shared" si="4"/>
      </c>
    </row>
    <row r="18" ht="13.5">
      <c r="L18" s="88">
        <f t="shared" si="4"/>
      </c>
    </row>
    <row r="19" spans="2:12" s="150" customFormat="1" ht="13.5">
      <c r="B19" s="786" t="s">
        <v>386</v>
      </c>
      <c r="C19" s="786"/>
      <c r="D19" s="787" t="s">
        <v>387</v>
      </c>
      <c r="E19" s="788"/>
      <c r="F19" s="788"/>
      <c r="G19" s="788"/>
      <c r="H19" s="86" t="s">
        <v>1407</v>
      </c>
      <c r="I19" s="791" t="s">
        <v>1408</v>
      </c>
      <c r="J19" s="791"/>
      <c r="K19" s="791"/>
      <c r="L19" s="88">
        <f t="shared" si="4"/>
      </c>
    </row>
    <row r="20" spans="2:12" s="150" customFormat="1" ht="13.5">
      <c r="B20" s="786"/>
      <c r="C20" s="786"/>
      <c r="D20" s="788"/>
      <c r="E20" s="788"/>
      <c r="F20" s="788"/>
      <c r="G20" s="788"/>
      <c r="H20" s="118">
        <f>COUNTIF(M23:M54,"東近江市")</f>
        <v>0</v>
      </c>
      <c r="L20" s="88">
        <f t="shared" si="4"/>
      </c>
    </row>
    <row r="21" spans="2:12" s="150" customFormat="1" ht="13.5">
      <c r="B21" s="786" t="s">
        <v>1874</v>
      </c>
      <c r="C21" s="786"/>
      <c r="L21" s="88">
        <f t="shared" si="4"/>
      </c>
    </row>
    <row r="22" spans="2:12" s="150" customFormat="1" ht="13.5">
      <c r="B22" s="786" t="s">
        <v>388</v>
      </c>
      <c r="C22" s="786"/>
      <c r="L22" s="88">
        <f t="shared" si="4"/>
      </c>
    </row>
    <row r="23" spans="1:13" s="150" customFormat="1" ht="13.5">
      <c r="A23" s="150" t="s">
        <v>389</v>
      </c>
      <c r="B23" s="104" t="s">
        <v>1850</v>
      </c>
      <c r="C23" s="150" t="s">
        <v>1851</v>
      </c>
      <c r="D23" s="150" t="s">
        <v>390</v>
      </c>
      <c r="F23" s="150" t="str">
        <f>A23</f>
        <v>B01</v>
      </c>
      <c r="G23" s="150" t="str">
        <f>B23&amp;C23</f>
        <v>池端誠治</v>
      </c>
      <c r="H23" s="150" t="s">
        <v>1852</v>
      </c>
      <c r="I23" s="150" t="s">
        <v>1448</v>
      </c>
      <c r="J23" s="150">
        <v>1972</v>
      </c>
      <c r="K23" s="98">
        <f>IF(J23="","",(2016-J23))</f>
        <v>44</v>
      </c>
      <c r="L23" s="88" t="str">
        <f t="shared" si="4"/>
        <v>OK</v>
      </c>
      <c r="M23" s="150" t="s">
        <v>30</v>
      </c>
    </row>
    <row r="24" spans="1:17" s="150" customFormat="1" ht="13.5">
      <c r="A24" s="150" t="s">
        <v>391</v>
      </c>
      <c r="B24" s="150" t="s">
        <v>1853</v>
      </c>
      <c r="C24" s="150" t="s">
        <v>1854</v>
      </c>
      <c r="D24" s="150" t="s">
        <v>390</v>
      </c>
      <c r="F24" s="150" t="str">
        <f aca="true" t="shared" si="5" ref="F24:F50">A24</f>
        <v>B02</v>
      </c>
      <c r="G24" s="150" t="str">
        <f aca="true" t="shared" si="6" ref="G24:G50">B24&amp;C24</f>
        <v>押谷繁樹</v>
      </c>
      <c r="H24" s="150" t="s">
        <v>1852</v>
      </c>
      <c r="I24" s="150" t="s">
        <v>1448</v>
      </c>
      <c r="J24" s="150">
        <v>1981</v>
      </c>
      <c r="K24" s="98">
        <f aca="true" t="shared" si="7" ref="K24:K50">IF(J24="","",(2016-J24))</f>
        <v>35</v>
      </c>
      <c r="L24" s="88" t="str">
        <f t="shared" si="4"/>
        <v>OK</v>
      </c>
      <c r="M24" s="150" t="s">
        <v>50</v>
      </c>
      <c r="Q24" s="104"/>
    </row>
    <row r="25" spans="1:17" s="150" customFormat="1" ht="13.5">
      <c r="A25" s="150" t="s">
        <v>1507</v>
      </c>
      <c r="B25" s="150" t="s">
        <v>266</v>
      </c>
      <c r="C25" s="150" t="s">
        <v>1856</v>
      </c>
      <c r="D25" s="150" t="s">
        <v>390</v>
      </c>
      <c r="F25" s="150" t="str">
        <f t="shared" si="5"/>
        <v>B03</v>
      </c>
      <c r="G25" s="150" t="str">
        <f t="shared" si="6"/>
        <v>金谷太郎</v>
      </c>
      <c r="H25" s="150" t="s">
        <v>1852</v>
      </c>
      <c r="I25" s="150" t="s">
        <v>1448</v>
      </c>
      <c r="J25" s="150">
        <v>1976</v>
      </c>
      <c r="K25" s="98">
        <f t="shared" si="7"/>
        <v>40</v>
      </c>
      <c r="L25" s="88" t="str">
        <f t="shared" si="4"/>
        <v>OK</v>
      </c>
      <c r="M25" s="150" t="s">
        <v>30</v>
      </c>
      <c r="Q25" s="104"/>
    </row>
    <row r="26" spans="1:17" s="150" customFormat="1" ht="13.5">
      <c r="A26" s="150" t="s">
        <v>1508</v>
      </c>
      <c r="B26" s="150" t="s">
        <v>49</v>
      </c>
      <c r="C26" s="150" t="s">
        <v>392</v>
      </c>
      <c r="D26" s="150" t="s">
        <v>393</v>
      </c>
      <c r="F26" s="150" t="str">
        <f t="shared" si="5"/>
        <v>B04</v>
      </c>
      <c r="G26" s="150" t="str">
        <f t="shared" si="6"/>
        <v>佐野 望</v>
      </c>
      <c r="H26" s="150" t="s">
        <v>1855</v>
      </c>
      <c r="I26" s="150" t="s">
        <v>1448</v>
      </c>
      <c r="J26" s="150">
        <v>1982</v>
      </c>
      <c r="K26" s="98">
        <f t="shared" si="7"/>
        <v>34</v>
      </c>
      <c r="L26" s="88" t="str">
        <f t="shared" si="4"/>
        <v>OK</v>
      </c>
      <c r="M26" s="150" t="s">
        <v>30</v>
      </c>
      <c r="Q26" s="104"/>
    </row>
    <row r="27" spans="1:13" s="150" customFormat="1" ht="13.5">
      <c r="A27" s="150" t="s">
        <v>1509</v>
      </c>
      <c r="B27" s="150" t="s">
        <v>1833</v>
      </c>
      <c r="C27" s="150" t="s">
        <v>1857</v>
      </c>
      <c r="D27" s="150" t="s">
        <v>394</v>
      </c>
      <c r="F27" s="150" t="str">
        <f t="shared" si="5"/>
        <v>B05</v>
      </c>
      <c r="G27" s="150" t="str">
        <f t="shared" si="6"/>
        <v>谷口友宏</v>
      </c>
      <c r="H27" s="150" t="s">
        <v>265</v>
      </c>
      <c r="I27" s="150" t="s">
        <v>1448</v>
      </c>
      <c r="J27" s="150">
        <v>1980</v>
      </c>
      <c r="K27" s="98">
        <f t="shared" si="7"/>
        <v>36</v>
      </c>
      <c r="L27" s="88" t="str">
        <f t="shared" si="4"/>
        <v>OK</v>
      </c>
      <c r="M27" s="150" t="s">
        <v>30</v>
      </c>
    </row>
    <row r="28" spans="1:13" s="150" customFormat="1" ht="13.5">
      <c r="A28" s="150" t="s">
        <v>1510</v>
      </c>
      <c r="B28" s="150" t="s">
        <v>395</v>
      </c>
      <c r="C28" s="150" t="s">
        <v>1858</v>
      </c>
      <c r="D28" s="150" t="s">
        <v>396</v>
      </c>
      <c r="F28" s="150" t="str">
        <f t="shared" si="5"/>
        <v>B06</v>
      </c>
      <c r="G28" s="150" t="str">
        <f t="shared" si="6"/>
        <v>辻 義規</v>
      </c>
      <c r="H28" s="150" t="s">
        <v>396</v>
      </c>
      <c r="I28" s="150" t="s">
        <v>1448</v>
      </c>
      <c r="J28" s="150">
        <v>1973</v>
      </c>
      <c r="K28" s="98">
        <f t="shared" si="7"/>
        <v>43</v>
      </c>
      <c r="L28" s="88" t="str">
        <f t="shared" si="4"/>
        <v>OK</v>
      </c>
      <c r="M28" s="150" t="s">
        <v>30</v>
      </c>
    </row>
    <row r="29" spans="1:13" s="150" customFormat="1" ht="13.5">
      <c r="A29" s="150" t="s">
        <v>1511</v>
      </c>
      <c r="B29" s="150" t="s">
        <v>1414</v>
      </c>
      <c r="C29" s="150" t="s">
        <v>1835</v>
      </c>
      <c r="D29" s="150" t="s">
        <v>390</v>
      </c>
      <c r="F29" s="150" t="str">
        <f t="shared" si="5"/>
        <v>B07</v>
      </c>
      <c r="G29" s="150" t="str">
        <f t="shared" si="6"/>
        <v>土田哲也</v>
      </c>
      <c r="H29" s="150" t="s">
        <v>1852</v>
      </c>
      <c r="I29" s="150" t="s">
        <v>1448</v>
      </c>
      <c r="J29" s="150">
        <v>1990</v>
      </c>
      <c r="K29" s="98">
        <f t="shared" si="7"/>
        <v>26</v>
      </c>
      <c r="L29" s="88" t="str">
        <f t="shared" si="4"/>
        <v>OK</v>
      </c>
      <c r="M29" s="150" t="s">
        <v>50</v>
      </c>
    </row>
    <row r="30" spans="1:13" s="150" customFormat="1" ht="13.5">
      <c r="A30" s="150" t="s">
        <v>1512</v>
      </c>
      <c r="B30" s="150" t="s">
        <v>1859</v>
      </c>
      <c r="C30" s="150" t="s">
        <v>1860</v>
      </c>
      <c r="D30" s="150" t="s">
        <v>394</v>
      </c>
      <c r="F30" s="150" t="str">
        <f t="shared" si="5"/>
        <v>B08</v>
      </c>
      <c r="G30" s="150" t="str">
        <f t="shared" si="6"/>
        <v>成宮康弘</v>
      </c>
      <c r="H30" s="150" t="s">
        <v>265</v>
      </c>
      <c r="I30" s="150" t="s">
        <v>1448</v>
      </c>
      <c r="J30" s="150">
        <v>1970</v>
      </c>
      <c r="K30" s="98">
        <f t="shared" si="7"/>
        <v>46</v>
      </c>
      <c r="L30" s="88" t="str">
        <f t="shared" si="4"/>
        <v>OK</v>
      </c>
      <c r="M30" s="150" t="s">
        <v>30</v>
      </c>
    </row>
    <row r="31" spans="1:13" s="150" customFormat="1" ht="13.5">
      <c r="A31" s="150" t="s">
        <v>1513</v>
      </c>
      <c r="B31" s="150" t="s">
        <v>1861</v>
      </c>
      <c r="C31" s="150" t="s">
        <v>267</v>
      </c>
      <c r="D31" s="150" t="s">
        <v>397</v>
      </c>
      <c r="F31" s="150" t="str">
        <f t="shared" si="5"/>
        <v>B09</v>
      </c>
      <c r="G31" s="150" t="str">
        <f t="shared" si="6"/>
        <v>西川昌一</v>
      </c>
      <c r="H31" s="150" t="s">
        <v>265</v>
      </c>
      <c r="I31" s="150" t="s">
        <v>1448</v>
      </c>
      <c r="J31" s="150">
        <v>1970</v>
      </c>
      <c r="K31" s="98">
        <f t="shared" si="7"/>
        <v>46</v>
      </c>
      <c r="L31" s="88" t="str">
        <f>IF(G31="","",IF(COUNTIF($G$6:$G$535,G31)&gt;1,"2重登録","OK"))</f>
        <v>OK</v>
      </c>
      <c r="M31" s="150" t="s">
        <v>211</v>
      </c>
    </row>
    <row r="32" spans="1:13" s="150" customFormat="1" ht="13.5">
      <c r="A32" s="150" t="s">
        <v>1514</v>
      </c>
      <c r="B32" s="150" t="s">
        <v>212</v>
      </c>
      <c r="C32" s="150" t="s">
        <v>398</v>
      </c>
      <c r="D32" s="150" t="s">
        <v>399</v>
      </c>
      <c r="F32" s="150" t="str">
        <f t="shared" si="5"/>
        <v>B10</v>
      </c>
      <c r="G32" s="150" t="str">
        <f t="shared" si="6"/>
        <v>平塚 聡</v>
      </c>
      <c r="H32" s="150" t="s">
        <v>1855</v>
      </c>
      <c r="I32" s="150" t="s">
        <v>1448</v>
      </c>
      <c r="J32" s="150">
        <v>1960</v>
      </c>
      <c r="K32" s="98">
        <f t="shared" si="7"/>
        <v>56</v>
      </c>
      <c r="L32" s="88" t="str">
        <f t="shared" si="4"/>
        <v>OK</v>
      </c>
      <c r="M32" s="150" t="s">
        <v>30</v>
      </c>
    </row>
    <row r="33" spans="1:13" s="150" customFormat="1" ht="13.5">
      <c r="A33" s="150" t="s">
        <v>1515</v>
      </c>
      <c r="B33" s="150" t="s">
        <v>212</v>
      </c>
      <c r="C33" s="150" t="s">
        <v>268</v>
      </c>
      <c r="D33" s="150" t="s">
        <v>1874</v>
      </c>
      <c r="E33" s="150" t="s">
        <v>400</v>
      </c>
      <c r="F33" s="150" t="str">
        <f t="shared" si="5"/>
        <v>B11</v>
      </c>
      <c r="G33" s="150" t="str">
        <f t="shared" si="6"/>
        <v>平塚好真</v>
      </c>
      <c r="H33" s="150" t="s">
        <v>1855</v>
      </c>
      <c r="I33" s="150" t="s">
        <v>1448</v>
      </c>
      <c r="J33" s="150">
        <v>2004</v>
      </c>
      <c r="K33" s="98">
        <f t="shared" si="7"/>
        <v>12</v>
      </c>
      <c r="L33" s="88" t="str">
        <f t="shared" si="4"/>
        <v>OK</v>
      </c>
      <c r="M33" s="150" t="s">
        <v>30</v>
      </c>
    </row>
    <row r="34" spans="1:17" s="150" customFormat="1" ht="13.5">
      <c r="A34" s="150" t="s">
        <v>1516</v>
      </c>
      <c r="B34" s="150" t="s">
        <v>1864</v>
      </c>
      <c r="C34" s="150" t="s">
        <v>269</v>
      </c>
      <c r="D34" s="150" t="s">
        <v>390</v>
      </c>
      <c r="F34" s="150" t="str">
        <f t="shared" si="5"/>
        <v>B12</v>
      </c>
      <c r="G34" s="150" t="str">
        <f t="shared" si="6"/>
        <v>古市卓志</v>
      </c>
      <c r="H34" s="150" t="s">
        <v>1852</v>
      </c>
      <c r="I34" s="150" t="s">
        <v>1448</v>
      </c>
      <c r="J34" s="150">
        <v>1974</v>
      </c>
      <c r="K34" s="98">
        <f t="shared" si="7"/>
        <v>42</v>
      </c>
      <c r="L34" s="88" t="str">
        <f t="shared" si="4"/>
        <v>OK</v>
      </c>
      <c r="M34" s="150" t="s">
        <v>30</v>
      </c>
      <c r="Q34" s="104"/>
    </row>
    <row r="35" spans="1:17" s="150" customFormat="1" ht="13.5">
      <c r="A35" s="150" t="s">
        <v>1517</v>
      </c>
      <c r="B35" s="150" t="s">
        <v>1865</v>
      </c>
      <c r="C35" s="150" t="s">
        <v>270</v>
      </c>
      <c r="D35" s="150" t="s">
        <v>401</v>
      </c>
      <c r="F35" s="150" t="str">
        <f t="shared" si="5"/>
        <v>B13</v>
      </c>
      <c r="G35" s="150" t="str">
        <f t="shared" si="6"/>
        <v>村上知孝</v>
      </c>
      <c r="H35" s="150" t="s">
        <v>396</v>
      </c>
      <c r="I35" s="150" t="s">
        <v>1448</v>
      </c>
      <c r="J35" s="150">
        <v>1980</v>
      </c>
      <c r="K35" s="98">
        <f t="shared" si="7"/>
        <v>36</v>
      </c>
      <c r="L35" s="88" t="str">
        <f t="shared" si="4"/>
        <v>OK</v>
      </c>
      <c r="M35" s="150" t="s">
        <v>52</v>
      </c>
      <c r="Q35" s="104"/>
    </row>
    <row r="36" spans="1:17" s="150" customFormat="1" ht="13.5">
      <c r="A36" s="150" t="s">
        <v>1518</v>
      </c>
      <c r="B36" s="150" t="s">
        <v>1866</v>
      </c>
      <c r="C36" s="150" t="s">
        <v>1867</v>
      </c>
      <c r="D36" s="150" t="s">
        <v>390</v>
      </c>
      <c r="F36" s="150" t="str">
        <f t="shared" si="5"/>
        <v>B14</v>
      </c>
      <c r="G36" s="150" t="str">
        <f t="shared" si="6"/>
        <v>八木篤司</v>
      </c>
      <c r="H36" s="150" t="s">
        <v>1852</v>
      </c>
      <c r="I36" s="150" t="s">
        <v>1448</v>
      </c>
      <c r="J36" s="150">
        <v>1973</v>
      </c>
      <c r="K36" s="98">
        <f t="shared" si="7"/>
        <v>43</v>
      </c>
      <c r="L36" s="88" t="str">
        <f t="shared" si="4"/>
        <v>OK</v>
      </c>
      <c r="M36" s="150" t="s">
        <v>30</v>
      </c>
      <c r="Q36" s="104"/>
    </row>
    <row r="37" spans="1:17" s="150" customFormat="1" ht="13.5">
      <c r="A37" s="150" t="s">
        <v>1519</v>
      </c>
      <c r="B37" s="150" t="s">
        <v>271</v>
      </c>
      <c r="C37" s="150" t="s">
        <v>1868</v>
      </c>
      <c r="D37" s="150" t="s">
        <v>390</v>
      </c>
      <c r="F37" s="150" t="str">
        <f t="shared" si="5"/>
        <v>B15</v>
      </c>
      <c r="G37" s="150" t="str">
        <f t="shared" si="6"/>
        <v>山崎正雄</v>
      </c>
      <c r="H37" s="150" t="s">
        <v>1852</v>
      </c>
      <c r="I37" s="150" t="s">
        <v>1448</v>
      </c>
      <c r="J37" s="150">
        <v>1982</v>
      </c>
      <c r="K37" s="98">
        <f t="shared" si="7"/>
        <v>34</v>
      </c>
      <c r="L37" s="88" t="str">
        <f t="shared" si="4"/>
        <v>OK</v>
      </c>
      <c r="M37" s="150" t="s">
        <v>50</v>
      </c>
      <c r="Q37" s="104"/>
    </row>
    <row r="38" spans="1:17" s="150" customFormat="1" ht="13.5">
      <c r="A38" s="150" t="s">
        <v>1520</v>
      </c>
      <c r="B38" s="108" t="s">
        <v>1870</v>
      </c>
      <c r="C38" s="108" t="s">
        <v>1871</v>
      </c>
      <c r="D38" s="150" t="s">
        <v>390</v>
      </c>
      <c r="F38" s="150" t="str">
        <f t="shared" si="5"/>
        <v>B16</v>
      </c>
      <c r="G38" s="150" t="str">
        <f t="shared" si="6"/>
        <v>伊吹邦子</v>
      </c>
      <c r="H38" s="150" t="s">
        <v>1852</v>
      </c>
      <c r="I38" s="150" t="s">
        <v>213</v>
      </c>
      <c r="J38" s="150">
        <v>1969</v>
      </c>
      <c r="K38" s="98">
        <f t="shared" si="7"/>
        <v>47</v>
      </c>
      <c r="L38" s="88" t="str">
        <f t="shared" si="4"/>
        <v>OK</v>
      </c>
      <c r="M38" s="150" t="s">
        <v>30</v>
      </c>
      <c r="Q38" s="104"/>
    </row>
    <row r="39" spans="1:17" s="150" customFormat="1" ht="13.5">
      <c r="A39" s="150" t="s">
        <v>1521</v>
      </c>
      <c r="B39" s="108" t="s">
        <v>1872</v>
      </c>
      <c r="C39" s="108" t="s">
        <v>1873</v>
      </c>
      <c r="D39" s="150" t="s">
        <v>402</v>
      </c>
      <c r="F39" s="150" t="str">
        <f t="shared" si="5"/>
        <v>B17</v>
      </c>
      <c r="G39" s="150" t="str">
        <f t="shared" si="6"/>
        <v>木村美香</v>
      </c>
      <c r="H39" s="150" t="s">
        <v>403</v>
      </c>
      <c r="I39" s="150" t="s">
        <v>213</v>
      </c>
      <c r="J39" s="150">
        <v>1962</v>
      </c>
      <c r="K39" s="98">
        <f t="shared" si="7"/>
        <v>54</v>
      </c>
      <c r="L39" s="88" t="str">
        <f t="shared" si="4"/>
        <v>OK</v>
      </c>
      <c r="M39" s="150" t="s">
        <v>211</v>
      </c>
      <c r="Q39" s="104"/>
    </row>
    <row r="40" spans="1:17" s="150" customFormat="1" ht="13.5">
      <c r="A40" s="150" t="s">
        <v>1523</v>
      </c>
      <c r="B40" s="108" t="s">
        <v>1875</v>
      </c>
      <c r="C40" s="108" t="s">
        <v>1876</v>
      </c>
      <c r="D40" s="150" t="s">
        <v>390</v>
      </c>
      <c r="F40" s="150" t="str">
        <f t="shared" si="5"/>
        <v>B18</v>
      </c>
      <c r="G40" s="150" t="str">
        <f t="shared" si="6"/>
        <v>近藤直美</v>
      </c>
      <c r="H40" s="150" t="s">
        <v>1852</v>
      </c>
      <c r="I40" s="150" t="s">
        <v>213</v>
      </c>
      <c r="J40" s="150">
        <v>1963</v>
      </c>
      <c r="K40" s="98">
        <f t="shared" si="7"/>
        <v>53</v>
      </c>
      <c r="L40" s="88" t="str">
        <f t="shared" si="4"/>
        <v>OK</v>
      </c>
      <c r="M40" s="150" t="s">
        <v>30</v>
      </c>
      <c r="Q40" s="104"/>
    </row>
    <row r="41" spans="1:17" s="150" customFormat="1" ht="13.5">
      <c r="A41" s="150" t="s">
        <v>1525</v>
      </c>
      <c r="B41" s="108" t="s">
        <v>1877</v>
      </c>
      <c r="C41" s="108" t="s">
        <v>1878</v>
      </c>
      <c r="D41" s="150" t="s">
        <v>390</v>
      </c>
      <c r="F41" s="150" t="str">
        <f t="shared" si="5"/>
        <v>B19</v>
      </c>
      <c r="G41" s="150" t="str">
        <f t="shared" si="6"/>
        <v>佐竹昌子</v>
      </c>
      <c r="H41" s="150" t="s">
        <v>1852</v>
      </c>
      <c r="I41" s="150" t="s">
        <v>213</v>
      </c>
      <c r="J41" s="150">
        <v>1958</v>
      </c>
      <c r="K41" s="98">
        <f t="shared" si="7"/>
        <v>58</v>
      </c>
      <c r="L41" s="88" t="str">
        <f t="shared" si="4"/>
        <v>OK</v>
      </c>
      <c r="M41" s="150" t="s">
        <v>30</v>
      </c>
      <c r="Q41" s="104"/>
    </row>
    <row r="42" spans="1:17" s="150" customFormat="1" ht="13.5">
      <c r="A42" s="150" t="s">
        <v>1526</v>
      </c>
      <c r="B42" s="108" t="s">
        <v>1450</v>
      </c>
      <c r="C42" s="108" t="s">
        <v>404</v>
      </c>
      <c r="D42" s="150" t="s">
        <v>405</v>
      </c>
      <c r="F42" s="150" t="str">
        <f t="shared" si="5"/>
        <v>B20</v>
      </c>
      <c r="G42" s="150" t="str">
        <f t="shared" si="6"/>
        <v>田中 都</v>
      </c>
      <c r="H42" s="150" t="s">
        <v>1855</v>
      </c>
      <c r="I42" s="150" t="s">
        <v>213</v>
      </c>
      <c r="J42" s="150">
        <v>1970</v>
      </c>
      <c r="K42" s="98">
        <f t="shared" si="7"/>
        <v>46</v>
      </c>
      <c r="L42" s="88" t="str">
        <f t="shared" si="4"/>
        <v>OK</v>
      </c>
      <c r="M42" s="150" t="s">
        <v>211</v>
      </c>
      <c r="Q42" s="104"/>
    </row>
    <row r="43" spans="1:17" s="150" customFormat="1" ht="13.5">
      <c r="A43" s="150" t="s">
        <v>1527</v>
      </c>
      <c r="B43" s="108" t="s">
        <v>57</v>
      </c>
      <c r="C43" s="108" t="s">
        <v>272</v>
      </c>
      <c r="D43" s="150" t="s">
        <v>390</v>
      </c>
      <c r="F43" s="150" t="str">
        <f t="shared" si="5"/>
        <v>B21</v>
      </c>
      <c r="G43" s="150" t="str">
        <f t="shared" si="6"/>
        <v>田端加津子</v>
      </c>
      <c r="H43" s="150" t="s">
        <v>1852</v>
      </c>
      <c r="I43" s="150" t="s">
        <v>213</v>
      </c>
      <c r="J43" s="150">
        <v>1972</v>
      </c>
      <c r="K43" s="98">
        <f t="shared" si="7"/>
        <v>44</v>
      </c>
      <c r="L43" s="88" t="str">
        <f t="shared" si="4"/>
        <v>OK</v>
      </c>
      <c r="M43" s="150" t="s">
        <v>30</v>
      </c>
      <c r="Q43" s="104"/>
    </row>
    <row r="44" spans="1:17" s="150" customFormat="1" ht="13.5">
      <c r="A44" s="150" t="s">
        <v>1528</v>
      </c>
      <c r="B44" s="108" t="s">
        <v>1892</v>
      </c>
      <c r="C44" s="108" t="s">
        <v>273</v>
      </c>
      <c r="D44" s="150" t="s">
        <v>390</v>
      </c>
      <c r="F44" s="150" t="str">
        <f t="shared" si="5"/>
        <v>B22</v>
      </c>
      <c r="G44" s="150" t="str">
        <f t="shared" si="6"/>
        <v>筒井珠世</v>
      </c>
      <c r="H44" s="150" t="s">
        <v>1852</v>
      </c>
      <c r="I44" s="150" t="s">
        <v>213</v>
      </c>
      <c r="J44" s="150">
        <v>1967</v>
      </c>
      <c r="K44" s="98">
        <f t="shared" si="7"/>
        <v>49</v>
      </c>
      <c r="L44" s="88" t="str">
        <f t="shared" si="4"/>
        <v>OK</v>
      </c>
      <c r="M44" s="150" t="s">
        <v>30</v>
      </c>
      <c r="Q44" s="107"/>
    </row>
    <row r="45" spans="1:17" s="150" customFormat="1" ht="13.5">
      <c r="A45" s="150" t="s">
        <v>1530</v>
      </c>
      <c r="B45" s="108" t="s">
        <v>1879</v>
      </c>
      <c r="C45" s="108" t="s">
        <v>1880</v>
      </c>
      <c r="D45" s="150" t="s">
        <v>390</v>
      </c>
      <c r="F45" s="150" t="str">
        <f t="shared" si="5"/>
        <v>B23</v>
      </c>
      <c r="G45" s="150" t="str">
        <f t="shared" si="6"/>
        <v>中村千春</v>
      </c>
      <c r="H45" s="150" t="s">
        <v>1852</v>
      </c>
      <c r="I45" s="150" t="s">
        <v>213</v>
      </c>
      <c r="J45" s="150">
        <v>1961</v>
      </c>
      <c r="K45" s="98">
        <f t="shared" si="7"/>
        <v>55</v>
      </c>
      <c r="L45" s="88" t="str">
        <f t="shared" si="4"/>
        <v>OK</v>
      </c>
      <c r="M45" s="150" t="s">
        <v>31</v>
      </c>
      <c r="Q45" s="107"/>
    </row>
    <row r="46" spans="1:17" s="150" customFormat="1" ht="13.5">
      <c r="A46" s="150" t="s">
        <v>1532</v>
      </c>
      <c r="B46" s="108" t="s">
        <v>1863</v>
      </c>
      <c r="C46" s="108" t="s">
        <v>274</v>
      </c>
      <c r="D46" s="150" t="s">
        <v>406</v>
      </c>
      <c r="F46" s="150" t="str">
        <f t="shared" si="5"/>
        <v>B24</v>
      </c>
      <c r="G46" s="150" t="str">
        <f t="shared" si="6"/>
        <v>橋本真理</v>
      </c>
      <c r="H46" s="150" t="s">
        <v>403</v>
      </c>
      <c r="I46" s="150" t="s">
        <v>213</v>
      </c>
      <c r="J46" s="150">
        <v>1977</v>
      </c>
      <c r="K46" s="98">
        <f t="shared" si="7"/>
        <v>39</v>
      </c>
      <c r="L46" s="88" t="str">
        <f t="shared" si="4"/>
        <v>OK</v>
      </c>
      <c r="M46" s="150" t="s">
        <v>50</v>
      </c>
      <c r="Q46" s="107"/>
    </row>
    <row r="47" spans="1:17" s="150" customFormat="1" ht="13.5">
      <c r="A47" s="150" t="s">
        <v>1533</v>
      </c>
      <c r="B47" s="108" t="s">
        <v>1882</v>
      </c>
      <c r="C47" s="108" t="s">
        <v>1883</v>
      </c>
      <c r="D47" s="150" t="s">
        <v>396</v>
      </c>
      <c r="F47" s="150" t="str">
        <f t="shared" si="5"/>
        <v>B25</v>
      </c>
      <c r="G47" s="150" t="str">
        <f t="shared" si="6"/>
        <v>藤田博美</v>
      </c>
      <c r="H47" s="150" t="s">
        <v>396</v>
      </c>
      <c r="I47" s="150" t="s">
        <v>213</v>
      </c>
      <c r="J47" s="150">
        <v>1970</v>
      </c>
      <c r="K47" s="98">
        <f t="shared" si="7"/>
        <v>46</v>
      </c>
      <c r="L47" s="88" t="str">
        <f t="shared" si="4"/>
        <v>OK</v>
      </c>
      <c r="M47" s="150" t="s">
        <v>30</v>
      </c>
      <c r="Q47" s="107"/>
    </row>
    <row r="48" spans="1:17" s="150" customFormat="1" ht="13.5">
      <c r="A48" s="150" t="s">
        <v>1534</v>
      </c>
      <c r="B48" s="108" t="s">
        <v>1884</v>
      </c>
      <c r="C48" s="108" t="s">
        <v>1885</v>
      </c>
      <c r="D48" s="150" t="s">
        <v>265</v>
      </c>
      <c r="F48" s="150" t="str">
        <f t="shared" si="5"/>
        <v>B26</v>
      </c>
      <c r="G48" s="150" t="str">
        <f t="shared" si="6"/>
        <v>藤原泰子</v>
      </c>
      <c r="H48" s="150" t="s">
        <v>265</v>
      </c>
      <c r="I48" s="150" t="s">
        <v>213</v>
      </c>
      <c r="J48" s="150">
        <v>1965</v>
      </c>
      <c r="K48" s="98">
        <f t="shared" si="7"/>
        <v>51</v>
      </c>
      <c r="L48" s="88" t="str">
        <f t="shared" si="4"/>
        <v>OK</v>
      </c>
      <c r="M48" s="150" t="s">
        <v>31</v>
      </c>
      <c r="Q48" s="107"/>
    </row>
    <row r="49" spans="1:17" s="150" customFormat="1" ht="13.5">
      <c r="A49" s="150" t="s">
        <v>1535</v>
      </c>
      <c r="B49" s="108" t="s">
        <v>407</v>
      </c>
      <c r="C49" s="108" t="s">
        <v>275</v>
      </c>
      <c r="D49" s="150" t="s">
        <v>1874</v>
      </c>
      <c r="F49" s="150" t="str">
        <f t="shared" si="5"/>
        <v>B27</v>
      </c>
      <c r="G49" s="150" t="str">
        <f t="shared" si="6"/>
        <v>森 薫吏</v>
      </c>
      <c r="H49" s="150" t="s">
        <v>1852</v>
      </c>
      <c r="I49" s="150" t="s">
        <v>213</v>
      </c>
      <c r="J49" s="150">
        <v>1964</v>
      </c>
      <c r="K49" s="98">
        <f t="shared" si="7"/>
        <v>52</v>
      </c>
      <c r="L49" s="88" t="str">
        <f t="shared" si="4"/>
        <v>OK</v>
      </c>
      <c r="M49" s="150" t="s">
        <v>211</v>
      </c>
      <c r="Q49" s="107"/>
    </row>
    <row r="50" spans="1:17" s="150" customFormat="1" ht="13.5">
      <c r="A50" s="150" t="s">
        <v>1536</v>
      </c>
      <c r="B50" s="108" t="s">
        <v>276</v>
      </c>
      <c r="C50" s="108" t="s">
        <v>277</v>
      </c>
      <c r="D50" s="150" t="s">
        <v>390</v>
      </c>
      <c r="F50" s="150" t="str">
        <f t="shared" si="5"/>
        <v>B28</v>
      </c>
      <c r="G50" s="150" t="str">
        <f t="shared" si="6"/>
        <v>日髙眞規子</v>
      </c>
      <c r="H50" s="150" t="s">
        <v>1852</v>
      </c>
      <c r="I50" s="150" t="s">
        <v>213</v>
      </c>
      <c r="J50" s="150">
        <v>1963</v>
      </c>
      <c r="K50" s="98">
        <f t="shared" si="7"/>
        <v>53</v>
      </c>
      <c r="L50" s="88" t="str">
        <f t="shared" si="4"/>
        <v>OK</v>
      </c>
      <c r="M50" s="150" t="s">
        <v>50</v>
      </c>
      <c r="Q50" s="107"/>
    </row>
    <row r="51" spans="12:17" s="150" customFormat="1" ht="13.5">
      <c r="L51" s="88">
        <f t="shared" si="4"/>
      </c>
      <c r="Q51" s="107"/>
    </row>
    <row r="52" spans="12:17" ht="13.5">
      <c r="L52" s="88">
        <f t="shared" si="4"/>
      </c>
      <c r="Q52" s="107"/>
    </row>
    <row r="53" spans="2:17" s="150" customFormat="1" ht="13.5">
      <c r="B53" s="108"/>
      <c r="C53" s="108"/>
      <c r="K53" s="98"/>
      <c r="L53" s="88">
        <f t="shared" si="4"/>
      </c>
      <c r="Q53" s="107"/>
    </row>
    <row r="54" spans="2:17" s="150" customFormat="1" ht="13.5">
      <c r="B54" s="108"/>
      <c r="C54" s="108"/>
      <c r="K54" s="98"/>
      <c r="L54" s="88">
        <f t="shared" si="4"/>
      </c>
      <c r="Q54" s="107"/>
    </row>
    <row r="55" spans="2:17" s="150" customFormat="1" ht="13.5">
      <c r="B55" s="108"/>
      <c r="C55" s="108"/>
      <c r="K55" s="98"/>
      <c r="L55" s="88">
        <f t="shared" si="4"/>
      </c>
      <c r="Q55" s="107"/>
    </row>
    <row r="56" spans="2:17" s="150" customFormat="1" ht="13.5">
      <c r="B56" s="108"/>
      <c r="C56" s="108"/>
      <c r="K56" s="98"/>
      <c r="L56" s="88">
        <f t="shared" si="4"/>
      </c>
      <c r="Q56" s="107"/>
    </row>
    <row r="57" spans="2:17" s="150" customFormat="1" ht="13.5">
      <c r="B57" s="108"/>
      <c r="C57" s="108"/>
      <c r="K57" s="98"/>
      <c r="L57" s="88">
        <f t="shared" si="4"/>
      </c>
      <c r="Q57" s="107"/>
    </row>
    <row r="58" spans="2:17" s="150" customFormat="1" ht="13.5">
      <c r="B58" s="108"/>
      <c r="C58" s="108"/>
      <c r="K58" s="98"/>
      <c r="L58" s="88">
        <f t="shared" si="4"/>
      </c>
      <c r="Q58" s="107"/>
    </row>
    <row r="59" spans="2:17" s="150" customFormat="1" ht="13.5">
      <c r="B59" s="108"/>
      <c r="C59" s="108"/>
      <c r="K59" s="98"/>
      <c r="L59" s="88">
        <f t="shared" si="4"/>
      </c>
      <c r="Q59" s="107"/>
    </row>
    <row r="60" spans="2:17" s="150" customFormat="1" ht="13.5">
      <c r="B60" s="108"/>
      <c r="C60" s="108"/>
      <c r="K60" s="98"/>
      <c r="L60" s="88">
        <f t="shared" si="4"/>
      </c>
      <c r="Q60" s="107"/>
    </row>
    <row r="61" spans="1:15" s="103" customFormat="1" ht="13.5">
      <c r="A61" s="106"/>
      <c r="B61" s="122"/>
      <c r="C61" s="122"/>
      <c r="D61" s="106"/>
      <c r="E61" s="105"/>
      <c r="F61" s="88"/>
      <c r="G61" s="92"/>
      <c r="H61" s="106"/>
      <c r="I61" s="88"/>
      <c r="J61" s="105"/>
      <c r="K61" s="98"/>
      <c r="L61" s="88">
        <f t="shared" si="4"/>
      </c>
      <c r="N61" s="86"/>
      <c r="O61" s="86"/>
    </row>
    <row r="62" spans="1:15" s="103" customFormat="1" ht="13.5">
      <c r="A62" s="106"/>
      <c r="B62" s="122"/>
      <c r="C62" s="122"/>
      <c r="D62" s="106"/>
      <c r="E62" s="105"/>
      <c r="F62" s="88"/>
      <c r="G62" s="92"/>
      <c r="H62" s="106"/>
      <c r="I62" s="88"/>
      <c r="J62" s="105"/>
      <c r="K62" s="98"/>
      <c r="L62" s="88">
        <f t="shared" si="4"/>
      </c>
      <c r="N62" s="86"/>
      <c r="O62" s="86"/>
    </row>
    <row r="63" spans="1:15" s="103" customFormat="1" ht="13.5">
      <c r="A63" s="106"/>
      <c r="B63" s="122"/>
      <c r="C63" s="122"/>
      <c r="D63" s="106"/>
      <c r="E63" s="105"/>
      <c r="F63" s="88"/>
      <c r="G63" s="92"/>
      <c r="H63" s="106"/>
      <c r="I63" s="88"/>
      <c r="J63" s="105"/>
      <c r="K63" s="98"/>
      <c r="L63" s="88">
        <f t="shared" si="4"/>
      </c>
      <c r="N63" s="86"/>
      <c r="O63" s="86"/>
    </row>
    <row r="64" spans="1:12" s="215" customFormat="1" ht="13.5">
      <c r="A64" s="104"/>
      <c r="B64" s="107"/>
      <c r="C64" s="794" t="s">
        <v>408</v>
      </c>
      <c r="D64" s="794"/>
      <c r="E64" s="795"/>
      <c r="F64" s="795"/>
      <c r="G64" s="795"/>
      <c r="H64" s="795"/>
      <c r="I64" s="795"/>
      <c r="J64" s="105"/>
      <c r="K64" s="98"/>
      <c r="L64" s="88">
        <f t="shared" si="4"/>
      </c>
    </row>
    <row r="65" spans="1:12" s="215" customFormat="1" ht="13.5">
      <c r="A65" s="104"/>
      <c r="B65" s="107"/>
      <c r="C65" s="794"/>
      <c r="D65" s="794"/>
      <c r="E65" s="795"/>
      <c r="F65" s="795"/>
      <c r="G65" s="795"/>
      <c r="H65" s="795"/>
      <c r="I65" s="795"/>
      <c r="J65" s="105"/>
      <c r="K65" s="98"/>
      <c r="L65" s="88">
        <f t="shared" si="4"/>
      </c>
    </row>
    <row r="66" spans="2:12" ht="13.5">
      <c r="B66" s="782" t="s">
        <v>409</v>
      </c>
      <c r="C66" s="782"/>
      <c r="D66" s="87"/>
      <c r="F66" s="88"/>
      <c r="G66" s="86" t="s">
        <v>47</v>
      </c>
      <c r="H66" s="86" t="s">
        <v>410</v>
      </c>
      <c r="K66" s="98"/>
      <c r="L66" s="88"/>
    </row>
    <row r="67" spans="2:12" ht="13.5">
      <c r="B67" s="782"/>
      <c r="C67" s="782"/>
      <c r="D67" s="87"/>
      <c r="F67" s="88"/>
      <c r="G67" s="118">
        <f>COUNTIF(M68:M123,"東近江市")</f>
        <v>25</v>
      </c>
      <c r="H67" s="119">
        <f>(G67/RIGHT(A123,2))</f>
        <v>0.44642857142857145</v>
      </c>
      <c r="K67" s="98"/>
      <c r="L67" s="88"/>
    </row>
    <row r="68" spans="1:13" s="85" customFormat="1" ht="13.5">
      <c r="A68" s="86" t="s">
        <v>1538</v>
      </c>
      <c r="B68" s="136" t="s">
        <v>1482</v>
      </c>
      <c r="C68" s="136" t="s">
        <v>1539</v>
      </c>
      <c r="D68" s="87" t="s">
        <v>1831</v>
      </c>
      <c r="E68" s="86"/>
      <c r="F68" s="88" t="str">
        <f aca="true" t="shared" si="8" ref="F68:F107">A68</f>
        <v>C01</v>
      </c>
      <c r="G68" s="86" t="str">
        <f aca="true" t="shared" si="9" ref="G68:G107">B68&amp;C68</f>
        <v>片岡春己</v>
      </c>
      <c r="H68" s="87" t="s">
        <v>411</v>
      </c>
      <c r="I68" s="87" t="s">
        <v>1829</v>
      </c>
      <c r="J68" s="100">
        <v>1953</v>
      </c>
      <c r="K68" s="98">
        <f>IF(J68="","",(2016-J68))</f>
        <v>63</v>
      </c>
      <c r="L68" s="88" t="str">
        <f t="shared" si="4"/>
        <v>OK</v>
      </c>
      <c r="M68" s="123" t="s">
        <v>1449</v>
      </c>
    </row>
    <row r="69" spans="1:13" s="85" customFormat="1" ht="13.5">
      <c r="A69" s="86" t="s">
        <v>1540</v>
      </c>
      <c r="B69" s="136" t="s">
        <v>1524</v>
      </c>
      <c r="C69" s="136" t="s">
        <v>1548</v>
      </c>
      <c r="D69" s="87" t="s">
        <v>1831</v>
      </c>
      <c r="E69" s="86"/>
      <c r="F69" s="88" t="str">
        <f t="shared" si="8"/>
        <v>C02</v>
      </c>
      <c r="G69" s="86" t="str">
        <f t="shared" si="9"/>
        <v>山本　真</v>
      </c>
      <c r="H69" s="87" t="s">
        <v>1537</v>
      </c>
      <c r="I69" s="87" t="s">
        <v>1829</v>
      </c>
      <c r="J69" s="100">
        <v>1970</v>
      </c>
      <c r="K69" s="98">
        <f aca="true" t="shared" si="10" ref="K69:K123">IF(J69="","",(2016-J69))</f>
        <v>46</v>
      </c>
      <c r="L69" s="88" t="str">
        <f t="shared" si="4"/>
        <v>OK</v>
      </c>
      <c r="M69" s="124" t="s">
        <v>30</v>
      </c>
    </row>
    <row r="70" spans="1:13" s="85" customFormat="1" ht="13.5">
      <c r="A70" s="86" t="s">
        <v>1543</v>
      </c>
      <c r="B70" s="136" t="s">
        <v>1524</v>
      </c>
      <c r="C70" s="136" t="s">
        <v>1577</v>
      </c>
      <c r="D70" s="87" t="s">
        <v>1831</v>
      </c>
      <c r="E70" s="86"/>
      <c r="F70" s="88" t="str">
        <f t="shared" si="8"/>
        <v>C03</v>
      </c>
      <c r="G70" s="86" t="str">
        <f t="shared" si="9"/>
        <v>山本　諭</v>
      </c>
      <c r="H70" s="87" t="s">
        <v>1537</v>
      </c>
      <c r="I70" s="87" t="s">
        <v>1829</v>
      </c>
      <c r="J70" s="100">
        <v>1971</v>
      </c>
      <c r="K70" s="98">
        <f t="shared" si="10"/>
        <v>45</v>
      </c>
      <c r="L70" s="88" t="str">
        <f t="shared" si="4"/>
        <v>OK</v>
      </c>
      <c r="M70" s="123" t="s">
        <v>1449</v>
      </c>
    </row>
    <row r="71" spans="1:13" s="85" customFormat="1" ht="13.5">
      <c r="A71" s="86" t="s">
        <v>1546</v>
      </c>
      <c r="B71" s="136" t="s">
        <v>1580</v>
      </c>
      <c r="C71" s="136" t="s">
        <v>1581</v>
      </c>
      <c r="D71" s="87" t="s">
        <v>1831</v>
      </c>
      <c r="E71" s="86"/>
      <c r="F71" s="88" t="str">
        <f t="shared" si="8"/>
        <v>C04</v>
      </c>
      <c r="G71" s="86" t="str">
        <f t="shared" si="9"/>
        <v>西田裕信</v>
      </c>
      <c r="H71" s="87" t="s">
        <v>1537</v>
      </c>
      <c r="I71" s="87" t="s">
        <v>1829</v>
      </c>
      <c r="J71" s="100">
        <v>1960</v>
      </c>
      <c r="K71" s="98">
        <f t="shared" si="10"/>
        <v>56</v>
      </c>
      <c r="L71" s="88" t="str">
        <f aca="true" t="shared" si="11" ref="L71:L134">IF(G71="","",IF(COUNTIF($G$6:$G$535,G71)&gt;1,"2重登録","OK"))</f>
        <v>OK</v>
      </c>
      <c r="M71" s="124" t="s">
        <v>83</v>
      </c>
    </row>
    <row r="72" spans="1:13" s="85" customFormat="1" ht="13.5">
      <c r="A72" s="86" t="s">
        <v>1547</v>
      </c>
      <c r="B72" s="136" t="s">
        <v>1587</v>
      </c>
      <c r="C72" s="136" t="s">
        <v>1588</v>
      </c>
      <c r="D72" s="87" t="s">
        <v>1831</v>
      </c>
      <c r="E72" s="86"/>
      <c r="F72" s="88" t="str">
        <f t="shared" si="8"/>
        <v>C05</v>
      </c>
      <c r="G72" s="86" t="str">
        <f t="shared" si="9"/>
        <v>柴谷義信</v>
      </c>
      <c r="H72" s="87" t="s">
        <v>1537</v>
      </c>
      <c r="I72" s="87" t="s">
        <v>1829</v>
      </c>
      <c r="J72" s="100">
        <v>1962</v>
      </c>
      <c r="K72" s="98">
        <f t="shared" si="10"/>
        <v>54</v>
      </c>
      <c r="L72" s="88" t="str">
        <f t="shared" si="11"/>
        <v>OK</v>
      </c>
      <c r="M72" s="124" t="s">
        <v>30</v>
      </c>
    </row>
    <row r="73" spans="1:13" s="85" customFormat="1" ht="13.5">
      <c r="A73" s="86" t="s">
        <v>1549</v>
      </c>
      <c r="B73" s="136" t="s">
        <v>1590</v>
      </c>
      <c r="C73" s="136" t="s">
        <v>1591</v>
      </c>
      <c r="D73" s="87" t="s">
        <v>1831</v>
      </c>
      <c r="E73" s="86"/>
      <c r="F73" s="88" t="str">
        <f t="shared" si="8"/>
        <v>C06</v>
      </c>
      <c r="G73" s="86" t="str">
        <f t="shared" si="9"/>
        <v>井尻善和</v>
      </c>
      <c r="H73" s="87" t="s">
        <v>1537</v>
      </c>
      <c r="I73" s="87" t="s">
        <v>1829</v>
      </c>
      <c r="J73" s="100">
        <v>1968</v>
      </c>
      <c r="K73" s="98">
        <f t="shared" si="10"/>
        <v>48</v>
      </c>
      <c r="L73" s="88" t="str">
        <f t="shared" si="11"/>
        <v>OK</v>
      </c>
      <c r="M73" s="124" t="s">
        <v>84</v>
      </c>
    </row>
    <row r="74" spans="1:13" s="85" customFormat="1" ht="13.5">
      <c r="A74" s="86" t="s">
        <v>1552</v>
      </c>
      <c r="B74" s="136" t="s">
        <v>1599</v>
      </c>
      <c r="C74" s="90" t="s">
        <v>1600</v>
      </c>
      <c r="D74" s="87" t="s">
        <v>1831</v>
      </c>
      <c r="E74" s="86"/>
      <c r="F74" s="88" t="str">
        <f t="shared" si="8"/>
        <v>C07</v>
      </c>
      <c r="G74" s="86" t="str">
        <f t="shared" si="9"/>
        <v>坂元智成</v>
      </c>
      <c r="H74" s="87" t="s">
        <v>1537</v>
      </c>
      <c r="I74" s="87" t="s">
        <v>1829</v>
      </c>
      <c r="J74" s="100">
        <v>1975</v>
      </c>
      <c r="K74" s="98">
        <f t="shared" si="10"/>
        <v>41</v>
      </c>
      <c r="L74" s="88" t="str">
        <f t="shared" si="11"/>
        <v>OK</v>
      </c>
      <c r="M74" s="123" t="s">
        <v>1449</v>
      </c>
    </row>
    <row r="75" spans="1:13" s="85" customFormat="1" ht="13.5">
      <c r="A75" s="86" t="s">
        <v>1553</v>
      </c>
      <c r="B75" s="136" t="s">
        <v>1603</v>
      </c>
      <c r="C75" s="90" t="s">
        <v>1604</v>
      </c>
      <c r="D75" s="87" t="s">
        <v>1831</v>
      </c>
      <c r="E75" s="86"/>
      <c r="F75" s="88" t="str">
        <f t="shared" si="8"/>
        <v>C08</v>
      </c>
      <c r="G75" s="86" t="str">
        <f t="shared" si="9"/>
        <v>村尾彰了</v>
      </c>
      <c r="H75" s="87" t="s">
        <v>1537</v>
      </c>
      <c r="I75" s="87" t="s">
        <v>1829</v>
      </c>
      <c r="J75" s="100">
        <v>1982</v>
      </c>
      <c r="K75" s="98">
        <f t="shared" si="10"/>
        <v>34</v>
      </c>
      <c r="L75" s="88" t="str">
        <f t="shared" si="11"/>
        <v>OK</v>
      </c>
      <c r="M75" s="124" t="s">
        <v>84</v>
      </c>
    </row>
    <row r="76" spans="1:13" s="85" customFormat="1" ht="13.5">
      <c r="A76" s="86" t="s">
        <v>1556</v>
      </c>
      <c r="B76" s="136" t="s">
        <v>278</v>
      </c>
      <c r="C76" s="90" t="s">
        <v>1606</v>
      </c>
      <c r="D76" s="87" t="s">
        <v>1831</v>
      </c>
      <c r="E76" s="86"/>
      <c r="F76" s="88" t="str">
        <f t="shared" si="8"/>
        <v>C09</v>
      </c>
      <c r="G76" s="86" t="str">
        <f t="shared" si="9"/>
        <v>荒浪順次</v>
      </c>
      <c r="H76" s="87" t="s">
        <v>1537</v>
      </c>
      <c r="I76" s="87" t="s">
        <v>1829</v>
      </c>
      <c r="J76" s="100">
        <v>1977</v>
      </c>
      <c r="K76" s="98">
        <f t="shared" si="10"/>
        <v>39</v>
      </c>
      <c r="L76" s="88" t="str">
        <f t="shared" si="11"/>
        <v>OK</v>
      </c>
      <c r="M76" s="124" t="s">
        <v>54</v>
      </c>
    </row>
    <row r="77" spans="1:13" s="85" customFormat="1" ht="13.5">
      <c r="A77" s="86" t="s">
        <v>1559</v>
      </c>
      <c r="B77" s="136" t="s">
        <v>1608</v>
      </c>
      <c r="C77" s="90" t="s">
        <v>1609</v>
      </c>
      <c r="D77" s="87" t="s">
        <v>1831</v>
      </c>
      <c r="E77" s="86"/>
      <c r="F77" s="88" t="str">
        <f t="shared" si="8"/>
        <v>C10</v>
      </c>
      <c r="G77" s="86" t="str">
        <f t="shared" si="9"/>
        <v>中本隆司</v>
      </c>
      <c r="H77" s="87" t="s">
        <v>1537</v>
      </c>
      <c r="I77" s="87" t="s">
        <v>1829</v>
      </c>
      <c r="J77" s="100">
        <v>1968</v>
      </c>
      <c r="K77" s="98">
        <f t="shared" si="10"/>
        <v>48</v>
      </c>
      <c r="L77" s="88" t="str">
        <f t="shared" si="11"/>
        <v>OK</v>
      </c>
      <c r="M77" s="123" t="s">
        <v>1449</v>
      </c>
    </row>
    <row r="78" spans="1:13" s="85" customFormat="1" ht="13.5">
      <c r="A78" s="86" t="s">
        <v>1562</v>
      </c>
      <c r="B78" s="136" t="s">
        <v>1617</v>
      </c>
      <c r="C78" s="90" t="s">
        <v>1618</v>
      </c>
      <c r="D78" s="87" t="s">
        <v>1831</v>
      </c>
      <c r="E78" s="86"/>
      <c r="F78" s="88" t="str">
        <f t="shared" si="8"/>
        <v>C11</v>
      </c>
      <c r="G78" s="86" t="str">
        <f t="shared" si="9"/>
        <v>小山　嶺</v>
      </c>
      <c r="H78" s="87" t="s">
        <v>1537</v>
      </c>
      <c r="I78" s="87" t="s">
        <v>1829</v>
      </c>
      <c r="J78" s="100">
        <v>1986</v>
      </c>
      <c r="K78" s="98">
        <f t="shared" si="10"/>
        <v>30</v>
      </c>
      <c r="L78" s="88" t="str">
        <f t="shared" si="11"/>
        <v>OK</v>
      </c>
      <c r="M78" s="123" t="s">
        <v>1449</v>
      </c>
    </row>
    <row r="79" spans="1:13" s="85" customFormat="1" ht="13.5">
      <c r="A79" s="86" t="s">
        <v>1565</v>
      </c>
      <c r="B79" s="136" t="s">
        <v>1620</v>
      </c>
      <c r="C79" s="90" t="s">
        <v>1621</v>
      </c>
      <c r="D79" s="87" t="s">
        <v>1831</v>
      </c>
      <c r="E79" s="86"/>
      <c r="F79" s="88" t="str">
        <f t="shared" si="8"/>
        <v>C12</v>
      </c>
      <c r="G79" s="86" t="str">
        <f t="shared" si="9"/>
        <v>鉄川聡志</v>
      </c>
      <c r="H79" s="87" t="s">
        <v>1537</v>
      </c>
      <c r="I79" s="87" t="s">
        <v>1829</v>
      </c>
      <c r="J79" s="100">
        <v>1986</v>
      </c>
      <c r="K79" s="98">
        <f t="shared" si="10"/>
        <v>30</v>
      </c>
      <c r="L79" s="88" t="str">
        <f t="shared" si="11"/>
        <v>OK</v>
      </c>
      <c r="M79" s="124" t="s">
        <v>22</v>
      </c>
    </row>
    <row r="80" spans="1:13" s="85" customFormat="1" ht="13.5">
      <c r="A80" s="86" t="s">
        <v>1568</v>
      </c>
      <c r="B80" s="136" t="s">
        <v>1631</v>
      </c>
      <c r="C80" s="90" t="s">
        <v>1632</v>
      </c>
      <c r="D80" s="87" t="s">
        <v>1831</v>
      </c>
      <c r="E80" s="86"/>
      <c r="F80" s="88" t="str">
        <f t="shared" si="8"/>
        <v>C13</v>
      </c>
      <c r="G80" s="86" t="str">
        <f t="shared" si="9"/>
        <v>名合佑介</v>
      </c>
      <c r="H80" s="87" t="s">
        <v>1537</v>
      </c>
      <c r="I80" s="87" t="s">
        <v>1829</v>
      </c>
      <c r="J80" s="100">
        <v>1986</v>
      </c>
      <c r="K80" s="98">
        <f t="shared" si="10"/>
        <v>30</v>
      </c>
      <c r="L80" s="88" t="str">
        <f t="shared" si="11"/>
        <v>OK</v>
      </c>
      <c r="M80" s="123" t="s">
        <v>1449</v>
      </c>
    </row>
    <row r="81" spans="1:13" s="85" customFormat="1" ht="13.5">
      <c r="A81" s="86" t="s">
        <v>1571</v>
      </c>
      <c r="B81" s="136" t="s">
        <v>1634</v>
      </c>
      <c r="C81" s="90" t="s">
        <v>1635</v>
      </c>
      <c r="D81" s="87" t="s">
        <v>1831</v>
      </c>
      <c r="E81" s="86"/>
      <c r="F81" s="88" t="str">
        <f t="shared" si="8"/>
        <v>C14</v>
      </c>
      <c r="G81" s="86" t="str">
        <f t="shared" si="9"/>
        <v>宮道祐介</v>
      </c>
      <c r="H81" s="87" t="s">
        <v>1537</v>
      </c>
      <c r="I81" s="87" t="s">
        <v>1829</v>
      </c>
      <c r="J81" s="100">
        <v>1983</v>
      </c>
      <c r="K81" s="98">
        <f t="shared" si="10"/>
        <v>33</v>
      </c>
      <c r="L81" s="88" t="str">
        <f t="shared" si="11"/>
        <v>OK</v>
      </c>
      <c r="M81" s="124" t="s">
        <v>30</v>
      </c>
    </row>
    <row r="82" spans="1:13" s="85" customFormat="1" ht="13.5">
      <c r="A82" s="86" t="s">
        <v>1573</v>
      </c>
      <c r="B82" s="136" t="s">
        <v>1641</v>
      </c>
      <c r="C82" s="90" t="s">
        <v>1642</v>
      </c>
      <c r="D82" s="87" t="s">
        <v>1831</v>
      </c>
      <c r="E82" s="86"/>
      <c r="F82" s="88" t="str">
        <f t="shared" si="8"/>
        <v>C15</v>
      </c>
      <c r="G82" s="86" t="str">
        <f t="shared" si="9"/>
        <v>本間靖教</v>
      </c>
      <c r="H82" s="87" t="s">
        <v>412</v>
      </c>
      <c r="I82" s="87" t="s">
        <v>1829</v>
      </c>
      <c r="J82" s="100">
        <v>1985</v>
      </c>
      <c r="K82" s="98">
        <f t="shared" si="10"/>
        <v>31</v>
      </c>
      <c r="L82" s="88" t="str">
        <f t="shared" si="11"/>
        <v>OK</v>
      </c>
      <c r="M82" s="123" t="s">
        <v>1449</v>
      </c>
    </row>
    <row r="83" spans="1:13" s="85" customFormat="1" ht="13.5">
      <c r="A83" s="86" t="s">
        <v>1574</v>
      </c>
      <c r="B83" s="137" t="s">
        <v>1645</v>
      </c>
      <c r="C83" s="137" t="s">
        <v>1646</v>
      </c>
      <c r="D83" s="87" t="s">
        <v>1831</v>
      </c>
      <c r="E83" s="86"/>
      <c r="F83" s="88" t="str">
        <f t="shared" si="8"/>
        <v>C16</v>
      </c>
      <c r="G83" s="92" t="str">
        <f t="shared" si="9"/>
        <v>並河智加</v>
      </c>
      <c r="H83" s="87" t="s">
        <v>1537</v>
      </c>
      <c r="I83" s="87" t="s">
        <v>1830</v>
      </c>
      <c r="J83" s="100">
        <v>1979</v>
      </c>
      <c r="K83" s="98">
        <f t="shared" si="10"/>
        <v>37</v>
      </c>
      <c r="L83" s="88" t="str">
        <f t="shared" si="11"/>
        <v>OK</v>
      </c>
      <c r="M83" s="124" t="s">
        <v>30</v>
      </c>
    </row>
    <row r="84" spans="1:13" s="85" customFormat="1" ht="13.5">
      <c r="A84" s="86" t="s">
        <v>1576</v>
      </c>
      <c r="B84" s="87" t="s">
        <v>413</v>
      </c>
      <c r="C84" s="87" t="s">
        <v>1650</v>
      </c>
      <c r="D84" s="87" t="s">
        <v>1831</v>
      </c>
      <c r="E84" s="86"/>
      <c r="F84" s="88" t="str">
        <f t="shared" si="8"/>
        <v>C17</v>
      </c>
      <c r="G84" s="86" t="str">
        <f t="shared" si="9"/>
        <v>橘　崇博</v>
      </c>
      <c r="H84" s="87" t="s">
        <v>1537</v>
      </c>
      <c r="I84" s="87" t="s">
        <v>1829</v>
      </c>
      <c r="J84" s="100">
        <v>1980</v>
      </c>
      <c r="K84" s="98">
        <f t="shared" si="10"/>
        <v>36</v>
      </c>
      <c r="L84" s="88" t="str">
        <f t="shared" si="11"/>
        <v>OK</v>
      </c>
      <c r="M84" s="123" t="s">
        <v>1449</v>
      </c>
    </row>
    <row r="85" spans="1:13" s="85" customFormat="1" ht="13.5">
      <c r="A85" s="86" t="s">
        <v>1578</v>
      </c>
      <c r="B85" s="90" t="s">
        <v>1477</v>
      </c>
      <c r="C85" s="90" t="s">
        <v>1651</v>
      </c>
      <c r="D85" s="87" t="s">
        <v>1831</v>
      </c>
      <c r="E85" s="86"/>
      <c r="F85" s="88" t="str">
        <f t="shared" si="8"/>
        <v>C18</v>
      </c>
      <c r="G85" s="86" t="str">
        <f t="shared" si="9"/>
        <v>岡本　彰</v>
      </c>
      <c r="H85" s="87" t="s">
        <v>1537</v>
      </c>
      <c r="I85" s="87" t="s">
        <v>1829</v>
      </c>
      <c r="J85" s="100">
        <v>1986</v>
      </c>
      <c r="K85" s="98">
        <f t="shared" si="10"/>
        <v>30</v>
      </c>
      <c r="L85" s="88" t="str">
        <f t="shared" si="11"/>
        <v>OK</v>
      </c>
      <c r="M85" s="124" t="s">
        <v>22</v>
      </c>
    </row>
    <row r="86" spans="1:13" s="85" customFormat="1" ht="13.5">
      <c r="A86" s="86" t="s">
        <v>1579</v>
      </c>
      <c r="B86" s="90" t="s">
        <v>1652</v>
      </c>
      <c r="C86" s="90" t="s">
        <v>1653</v>
      </c>
      <c r="D86" s="87" t="s">
        <v>1831</v>
      </c>
      <c r="E86" s="86"/>
      <c r="F86" s="88" t="str">
        <f t="shared" si="8"/>
        <v>C19</v>
      </c>
      <c r="G86" s="86" t="str">
        <f t="shared" si="9"/>
        <v>辻井貴大</v>
      </c>
      <c r="H86" s="87" t="s">
        <v>1537</v>
      </c>
      <c r="I86" s="87" t="s">
        <v>1829</v>
      </c>
      <c r="J86" s="100">
        <v>1992</v>
      </c>
      <c r="K86" s="98">
        <f t="shared" si="10"/>
        <v>24</v>
      </c>
      <c r="L86" s="88" t="str">
        <f t="shared" si="11"/>
        <v>OK</v>
      </c>
      <c r="M86" s="123" t="s">
        <v>1449</v>
      </c>
    </row>
    <row r="87" spans="1:13" s="85" customFormat="1" ht="13.5">
      <c r="A87" s="86" t="s">
        <v>1582</v>
      </c>
      <c r="B87" s="90" t="s">
        <v>1655</v>
      </c>
      <c r="C87" s="90" t="s">
        <v>1656</v>
      </c>
      <c r="D87" s="87" t="s">
        <v>1831</v>
      </c>
      <c r="E87" s="86"/>
      <c r="F87" s="88" t="str">
        <f t="shared" si="8"/>
        <v>C20</v>
      </c>
      <c r="G87" s="86" t="str">
        <f t="shared" si="9"/>
        <v>寺岡淳平</v>
      </c>
      <c r="H87" s="87" t="s">
        <v>1537</v>
      </c>
      <c r="I87" s="87" t="s">
        <v>1829</v>
      </c>
      <c r="J87" s="100">
        <v>1990</v>
      </c>
      <c r="K87" s="98">
        <f t="shared" si="10"/>
        <v>26</v>
      </c>
      <c r="L87" s="88" t="str">
        <f t="shared" si="11"/>
        <v>OK</v>
      </c>
      <c r="M87" s="123" t="s">
        <v>1449</v>
      </c>
    </row>
    <row r="88" spans="1:13" s="85" customFormat="1" ht="13.5">
      <c r="A88" s="86" t="s">
        <v>1585</v>
      </c>
      <c r="B88" s="90" t="s">
        <v>1657</v>
      </c>
      <c r="C88" s="90" t="s">
        <v>1658</v>
      </c>
      <c r="D88" s="87" t="s">
        <v>1831</v>
      </c>
      <c r="E88" s="86"/>
      <c r="F88" s="88" t="str">
        <f t="shared" si="8"/>
        <v>C21</v>
      </c>
      <c r="G88" s="86" t="str">
        <f t="shared" si="9"/>
        <v>牛尾紳之介</v>
      </c>
      <c r="H88" s="87" t="s">
        <v>1537</v>
      </c>
      <c r="I88" s="87" t="s">
        <v>1829</v>
      </c>
      <c r="J88" s="100">
        <v>1984</v>
      </c>
      <c r="K88" s="98">
        <f t="shared" si="10"/>
        <v>32</v>
      </c>
      <c r="L88" s="88" t="str">
        <f t="shared" si="11"/>
        <v>OK</v>
      </c>
      <c r="M88" s="123" t="s">
        <v>1449</v>
      </c>
    </row>
    <row r="89" spans="1:13" s="85" customFormat="1" ht="13.5">
      <c r="A89" s="86" t="s">
        <v>1586</v>
      </c>
      <c r="B89" s="90" t="s">
        <v>1502</v>
      </c>
      <c r="C89" s="90" t="s">
        <v>1659</v>
      </c>
      <c r="D89" s="87" t="s">
        <v>1831</v>
      </c>
      <c r="E89" s="86"/>
      <c r="F89" s="88" t="str">
        <f t="shared" si="8"/>
        <v>C22</v>
      </c>
      <c r="G89" s="86" t="str">
        <f t="shared" si="9"/>
        <v>松岡　遼</v>
      </c>
      <c r="H89" s="87" t="s">
        <v>1537</v>
      </c>
      <c r="I89" s="87" t="s">
        <v>1829</v>
      </c>
      <c r="J89" s="100">
        <v>1983</v>
      </c>
      <c r="K89" s="98">
        <f t="shared" si="10"/>
        <v>33</v>
      </c>
      <c r="L89" s="88" t="str">
        <f t="shared" si="11"/>
        <v>OK</v>
      </c>
      <c r="M89" s="123" t="s">
        <v>1449</v>
      </c>
    </row>
    <row r="90" spans="1:13" s="85" customFormat="1" ht="13.5">
      <c r="A90" s="86" t="s">
        <v>1589</v>
      </c>
      <c r="B90" s="90" t="s">
        <v>192</v>
      </c>
      <c r="C90" s="90" t="s">
        <v>87</v>
      </c>
      <c r="D90" s="87" t="s">
        <v>1831</v>
      </c>
      <c r="E90" s="86"/>
      <c r="F90" s="88" t="str">
        <f t="shared" si="8"/>
        <v>C23</v>
      </c>
      <c r="G90" s="86" t="str">
        <f t="shared" si="9"/>
        <v>西　裕紀</v>
      </c>
      <c r="H90" s="87" t="s">
        <v>1537</v>
      </c>
      <c r="I90" s="87" t="s">
        <v>1829</v>
      </c>
      <c r="J90" s="100">
        <v>1974</v>
      </c>
      <c r="K90" s="98">
        <f t="shared" si="10"/>
        <v>42</v>
      </c>
      <c r="L90" s="88" t="str">
        <f t="shared" si="11"/>
        <v>OK</v>
      </c>
      <c r="M90" s="123" t="s">
        <v>1449</v>
      </c>
    </row>
    <row r="91" spans="1:13" s="216" customFormat="1" ht="13.5">
      <c r="A91" s="86" t="s">
        <v>1592</v>
      </c>
      <c r="B91" s="90" t="s">
        <v>414</v>
      </c>
      <c r="C91" s="90" t="s">
        <v>415</v>
      </c>
      <c r="D91" s="87" t="s">
        <v>1831</v>
      </c>
      <c r="E91" s="86"/>
      <c r="F91" s="88" t="s">
        <v>416</v>
      </c>
      <c r="G91" s="86" t="s">
        <v>417</v>
      </c>
      <c r="H91" s="87" t="s">
        <v>1537</v>
      </c>
      <c r="I91" s="87" t="s">
        <v>1829</v>
      </c>
      <c r="J91" s="100">
        <v>1967</v>
      </c>
      <c r="K91" s="98">
        <f t="shared" si="10"/>
        <v>49</v>
      </c>
      <c r="L91" s="88" t="str">
        <f t="shared" si="11"/>
        <v>OK</v>
      </c>
      <c r="M91" s="123" t="s">
        <v>36</v>
      </c>
    </row>
    <row r="92" spans="1:13" s="85" customFormat="1" ht="13.5">
      <c r="A92" s="86" t="s">
        <v>1593</v>
      </c>
      <c r="B92" s="86" t="s">
        <v>1450</v>
      </c>
      <c r="C92" s="86" t="s">
        <v>98</v>
      </c>
      <c r="D92" s="87" t="s">
        <v>1831</v>
      </c>
      <c r="E92" s="86"/>
      <c r="F92" s="88" t="str">
        <f t="shared" si="8"/>
        <v>C25</v>
      </c>
      <c r="G92" s="86" t="str">
        <f t="shared" si="9"/>
        <v>田中英夫</v>
      </c>
      <c r="H92" s="87" t="s">
        <v>1537</v>
      </c>
      <c r="I92" s="87" t="s">
        <v>1829</v>
      </c>
      <c r="J92" s="100">
        <v>1980</v>
      </c>
      <c r="K92" s="98">
        <f t="shared" si="10"/>
        <v>36</v>
      </c>
      <c r="L92" s="88" t="str">
        <f t="shared" si="11"/>
        <v>OK</v>
      </c>
      <c r="M92" s="124" t="s">
        <v>22</v>
      </c>
    </row>
    <row r="93" spans="1:13" s="85" customFormat="1" ht="13.5">
      <c r="A93" s="86" t="s">
        <v>1596</v>
      </c>
      <c r="B93" s="86" t="s">
        <v>279</v>
      </c>
      <c r="C93" s="86" t="s">
        <v>280</v>
      </c>
      <c r="D93" s="87" t="s">
        <v>1831</v>
      </c>
      <c r="E93" s="86"/>
      <c r="F93" s="88" t="str">
        <f t="shared" si="8"/>
        <v>C26</v>
      </c>
      <c r="G93" s="86" t="str">
        <f t="shared" si="9"/>
        <v>北村直史</v>
      </c>
      <c r="H93" s="87" t="s">
        <v>1537</v>
      </c>
      <c r="I93" s="87" t="s">
        <v>1829</v>
      </c>
      <c r="J93" s="100">
        <v>1987</v>
      </c>
      <c r="K93" s="98">
        <f t="shared" si="10"/>
        <v>29</v>
      </c>
      <c r="L93" s="88" t="str">
        <f t="shared" si="11"/>
        <v>OK</v>
      </c>
      <c r="M93" s="123" t="s">
        <v>1449</v>
      </c>
    </row>
    <row r="94" spans="1:13" s="85" customFormat="1" ht="13.5">
      <c r="A94" s="86" t="s">
        <v>1597</v>
      </c>
      <c r="B94" s="86" t="s">
        <v>281</v>
      </c>
      <c r="C94" s="86" t="s">
        <v>282</v>
      </c>
      <c r="D94" s="87" t="s">
        <v>1831</v>
      </c>
      <c r="E94" s="86"/>
      <c r="F94" s="88" t="str">
        <f t="shared" si="8"/>
        <v>C27</v>
      </c>
      <c r="G94" s="86" t="str">
        <f t="shared" si="9"/>
        <v>久保田泰成</v>
      </c>
      <c r="H94" s="87" t="s">
        <v>1537</v>
      </c>
      <c r="I94" s="87" t="s">
        <v>1829</v>
      </c>
      <c r="J94" s="100">
        <v>1985</v>
      </c>
      <c r="K94" s="98">
        <f t="shared" si="10"/>
        <v>31</v>
      </c>
      <c r="L94" s="88" t="str">
        <f t="shared" si="11"/>
        <v>OK</v>
      </c>
      <c r="M94" s="123" t="s">
        <v>1449</v>
      </c>
    </row>
    <row r="95" spans="1:13" s="85" customFormat="1" ht="13.5">
      <c r="A95" s="86" t="s">
        <v>1598</v>
      </c>
      <c r="B95" s="86" t="s">
        <v>283</v>
      </c>
      <c r="C95" s="179" t="s">
        <v>284</v>
      </c>
      <c r="D95" s="87" t="s">
        <v>1831</v>
      </c>
      <c r="E95" s="86"/>
      <c r="F95" s="88" t="str">
        <f t="shared" si="8"/>
        <v>C28</v>
      </c>
      <c r="G95" s="86" t="str">
        <f t="shared" si="9"/>
        <v>石川和洋</v>
      </c>
      <c r="H95" s="87" t="s">
        <v>1537</v>
      </c>
      <c r="I95" s="87" t="s">
        <v>1829</v>
      </c>
      <c r="J95" s="100">
        <v>1979</v>
      </c>
      <c r="K95" s="98">
        <f t="shared" si="10"/>
        <v>37</v>
      </c>
      <c r="L95" s="88" t="str">
        <f t="shared" si="11"/>
        <v>OK</v>
      </c>
      <c r="M95" s="124" t="s">
        <v>285</v>
      </c>
    </row>
    <row r="96" spans="1:13" s="85" customFormat="1" ht="13.5">
      <c r="A96" s="86" t="s">
        <v>1601</v>
      </c>
      <c r="B96" s="136" t="s">
        <v>1544</v>
      </c>
      <c r="C96" s="136" t="s">
        <v>1545</v>
      </c>
      <c r="D96" s="87" t="s">
        <v>1831</v>
      </c>
      <c r="E96" s="86"/>
      <c r="F96" s="88" t="str">
        <f t="shared" si="8"/>
        <v>C29</v>
      </c>
      <c r="G96" s="86" t="str">
        <f t="shared" si="9"/>
        <v>奥田康博</v>
      </c>
      <c r="H96" s="87" t="s">
        <v>1537</v>
      </c>
      <c r="I96" s="87" t="s">
        <v>1829</v>
      </c>
      <c r="J96" s="100">
        <v>1966</v>
      </c>
      <c r="K96" s="98">
        <f t="shared" si="10"/>
        <v>50</v>
      </c>
      <c r="L96" s="88" t="str">
        <f t="shared" si="11"/>
        <v>OK</v>
      </c>
      <c r="M96" s="123" t="s">
        <v>1449</v>
      </c>
    </row>
    <row r="97" spans="1:13" s="85" customFormat="1" ht="13.5">
      <c r="A97" s="86" t="s">
        <v>1602</v>
      </c>
      <c r="B97" s="136" t="s">
        <v>1550</v>
      </c>
      <c r="C97" s="136" t="s">
        <v>1551</v>
      </c>
      <c r="D97" s="87" t="s">
        <v>1831</v>
      </c>
      <c r="E97" s="86"/>
      <c r="F97" s="88" t="str">
        <f t="shared" si="8"/>
        <v>C30</v>
      </c>
      <c r="G97" s="86" t="str">
        <f t="shared" si="9"/>
        <v>上戸幸次</v>
      </c>
      <c r="H97" s="87" t="s">
        <v>1537</v>
      </c>
      <c r="I97" s="87" t="s">
        <v>1829</v>
      </c>
      <c r="J97" s="100">
        <v>1963</v>
      </c>
      <c r="K97" s="98">
        <f t="shared" si="10"/>
        <v>53</v>
      </c>
      <c r="L97" s="88" t="str">
        <f t="shared" si="11"/>
        <v>OK</v>
      </c>
      <c r="M97" s="124" t="s">
        <v>30</v>
      </c>
    </row>
    <row r="98" spans="1:13" s="85" customFormat="1" ht="13.5">
      <c r="A98" s="86" t="s">
        <v>1605</v>
      </c>
      <c r="B98" s="136" t="s">
        <v>1554</v>
      </c>
      <c r="C98" s="136" t="s">
        <v>1555</v>
      </c>
      <c r="D98" s="87" t="s">
        <v>1831</v>
      </c>
      <c r="E98" s="86"/>
      <c r="F98" s="88" t="str">
        <f t="shared" si="8"/>
        <v>C31</v>
      </c>
      <c r="G98" s="86" t="str">
        <f t="shared" si="9"/>
        <v>山崎茂智</v>
      </c>
      <c r="H98" s="87" t="s">
        <v>1537</v>
      </c>
      <c r="I98" s="87" t="s">
        <v>1829</v>
      </c>
      <c r="J98" s="100">
        <v>1963</v>
      </c>
      <c r="K98" s="98">
        <f t="shared" si="10"/>
        <v>53</v>
      </c>
      <c r="L98" s="88" t="str">
        <f t="shared" si="11"/>
        <v>OK</v>
      </c>
      <c r="M98" s="124" t="s">
        <v>25</v>
      </c>
    </row>
    <row r="99" spans="1:13" s="85" customFormat="1" ht="13.5">
      <c r="A99" s="86" t="s">
        <v>1607</v>
      </c>
      <c r="B99" s="136" t="s">
        <v>1557</v>
      </c>
      <c r="C99" s="136" t="s">
        <v>1558</v>
      </c>
      <c r="D99" s="87" t="s">
        <v>1831</v>
      </c>
      <c r="E99" s="86"/>
      <c r="F99" s="88" t="str">
        <f t="shared" si="8"/>
        <v>C32</v>
      </c>
      <c r="G99" s="86" t="str">
        <f t="shared" si="9"/>
        <v>秋山太助</v>
      </c>
      <c r="H99" s="87" t="s">
        <v>1537</v>
      </c>
      <c r="I99" s="87" t="s">
        <v>1829</v>
      </c>
      <c r="J99" s="100">
        <v>1975</v>
      </c>
      <c r="K99" s="98">
        <f t="shared" si="10"/>
        <v>41</v>
      </c>
      <c r="L99" s="88" t="str">
        <f t="shared" si="11"/>
        <v>OK</v>
      </c>
      <c r="M99" s="123" t="s">
        <v>1449</v>
      </c>
    </row>
    <row r="100" spans="1:13" s="85" customFormat="1" ht="13.5">
      <c r="A100" s="86" t="s">
        <v>1610</v>
      </c>
      <c r="B100" s="136" t="s">
        <v>1560</v>
      </c>
      <c r="C100" s="136" t="s">
        <v>1561</v>
      </c>
      <c r="D100" s="87" t="s">
        <v>1831</v>
      </c>
      <c r="E100" s="86"/>
      <c r="F100" s="88" t="str">
        <f t="shared" si="8"/>
        <v>C33</v>
      </c>
      <c r="G100" s="86" t="str">
        <f t="shared" si="9"/>
        <v>廣瀬智也</v>
      </c>
      <c r="H100" s="87" t="s">
        <v>1537</v>
      </c>
      <c r="I100" s="87" t="s">
        <v>1829</v>
      </c>
      <c r="J100" s="100">
        <v>1977</v>
      </c>
      <c r="K100" s="98">
        <f t="shared" si="10"/>
        <v>39</v>
      </c>
      <c r="L100" s="88" t="str">
        <f t="shared" si="11"/>
        <v>OK</v>
      </c>
      <c r="M100" s="123" t="s">
        <v>1449</v>
      </c>
    </row>
    <row r="101" spans="1:13" s="85" customFormat="1" ht="13.5">
      <c r="A101" s="86" t="s">
        <v>1613</v>
      </c>
      <c r="B101" s="136" t="s">
        <v>1563</v>
      </c>
      <c r="C101" s="136" t="s">
        <v>1564</v>
      </c>
      <c r="D101" s="87" t="s">
        <v>1831</v>
      </c>
      <c r="E101" s="86"/>
      <c r="F101" s="88" t="str">
        <f t="shared" si="8"/>
        <v>C34</v>
      </c>
      <c r="G101" s="86" t="str">
        <f t="shared" si="9"/>
        <v>玉川敬三</v>
      </c>
      <c r="H101" s="87" t="s">
        <v>1537</v>
      </c>
      <c r="I101" s="87" t="s">
        <v>1829</v>
      </c>
      <c r="J101" s="100">
        <v>1969</v>
      </c>
      <c r="K101" s="98">
        <f t="shared" si="10"/>
        <v>47</v>
      </c>
      <c r="L101" s="88" t="str">
        <f t="shared" si="11"/>
        <v>OK</v>
      </c>
      <c r="M101" s="123" t="s">
        <v>1449</v>
      </c>
    </row>
    <row r="102" spans="1:13" s="85" customFormat="1" ht="13.5">
      <c r="A102" s="86" t="s">
        <v>1616</v>
      </c>
      <c r="B102" s="136" t="s">
        <v>1566</v>
      </c>
      <c r="C102" s="136" t="s">
        <v>1567</v>
      </c>
      <c r="D102" s="87" t="s">
        <v>1831</v>
      </c>
      <c r="E102" s="86"/>
      <c r="F102" s="88" t="str">
        <f t="shared" si="8"/>
        <v>C35</v>
      </c>
      <c r="G102" s="86" t="str">
        <f t="shared" si="9"/>
        <v>太田圭亮</v>
      </c>
      <c r="H102" s="87" t="s">
        <v>1537</v>
      </c>
      <c r="I102" s="87" t="s">
        <v>1829</v>
      </c>
      <c r="J102" s="100">
        <v>1981</v>
      </c>
      <c r="K102" s="98">
        <f t="shared" si="10"/>
        <v>35</v>
      </c>
      <c r="L102" s="88" t="str">
        <f t="shared" si="11"/>
        <v>OK</v>
      </c>
      <c r="M102" s="123" t="s">
        <v>1449</v>
      </c>
    </row>
    <row r="103" spans="1:13" s="85" customFormat="1" ht="13.5">
      <c r="A103" s="86" t="s">
        <v>1619</v>
      </c>
      <c r="B103" s="136" t="s">
        <v>1569</v>
      </c>
      <c r="C103" s="136" t="s">
        <v>1570</v>
      </c>
      <c r="D103" s="87" t="s">
        <v>1831</v>
      </c>
      <c r="E103" s="86"/>
      <c r="F103" s="88" t="str">
        <f t="shared" si="8"/>
        <v>C36</v>
      </c>
      <c r="G103" s="86" t="str">
        <f t="shared" si="9"/>
        <v>園田智明</v>
      </c>
      <c r="H103" s="87" t="s">
        <v>1537</v>
      </c>
      <c r="I103" s="87" t="s">
        <v>1829</v>
      </c>
      <c r="J103" s="100">
        <v>1967</v>
      </c>
      <c r="K103" s="98">
        <f t="shared" si="10"/>
        <v>49</v>
      </c>
      <c r="L103" s="88" t="str">
        <f t="shared" si="11"/>
        <v>OK</v>
      </c>
      <c r="M103" s="124" t="s">
        <v>22</v>
      </c>
    </row>
    <row r="104" spans="1:13" s="85" customFormat="1" ht="13.5">
      <c r="A104" s="86" t="s">
        <v>1622</v>
      </c>
      <c r="B104" s="136" t="s">
        <v>1583</v>
      </c>
      <c r="C104" s="136" t="s">
        <v>1584</v>
      </c>
      <c r="D104" s="87" t="s">
        <v>1831</v>
      </c>
      <c r="E104" s="86"/>
      <c r="F104" s="88" t="str">
        <f t="shared" si="8"/>
        <v>C37</v>
      </c>
      <c r="G104" s="86" t="str">
        <f t="shared" si="9"/>
        <v>馬場英年</v>
      </c>
      <c r="H104" s="87" t="s">
        <v>1537</v>
      </c>
      <c r="I104" s="87" t="s">
        <v>1829</v>
      </c>
      <c r="J104" s="100">
        <v>1980</v>
      </c>
      <c r="K104" s="98">
        <f t="shared" si="10"/>
        <v>36</v>
      </c>
      <c r="L104" s="88" t="str">
        <f t="shared" si="11"/>
        <v>OK</v>
      </c>
      <c r="M104" s="123" t="s">
        <v>1449</v>
      </c>
    </row>
    <row r="105" spans="1:13" s="216" customFormat="1" ht="13.5">
      <c r="A105" s="86" t="s">
        <v>1623</v>
      </c>
      <c r="B105" s="136" t="s">
        <v>88</v>
      </c>
      <c r="C105" s="90" t="s">
        <v>418</v>
      </c>
      <c r="D105" s="87" t="s">
        <v>1831</v>
      </c>
      <c r="E105" s="86"/>
      <c r="F105" s="88" t="s">
        <v>419</v>
      </c>
      <c r="G105" s="86" t="s">
        <v>420</v>
      </c>
      <c r="H105" s="87" t="s">
        <v>1537</v>
      </c>
      <c r="I105" s="87" t="s">
        <v>1829</v>
      </c>
      <c r="J105" s="100">
        <v>1993</v>
      </c>
      <c r="K105" s="98">
        <f t="shared" si="10"/>
        <v>23</v>
      </c>
      <c r="L105" s="88" t="str">
        <f t="shared" si="11"/>
        <v>OK</v>
      </c>
      <c r="M105" s="123" t="s">
        <v>180</v>
      </c>
    </row>
    <row r="106" spans="1:13" s="85" customFormat="1" ht="13.5">
      <c r="A106" s="86" t="s">
        <v>1624</v>
      </c>
      <c r="B106" s="90" t="s">
        <v>1493</v>
      </c>
      <c r="C106" s="90" t="s">
        <v>1491</v>
      </c>
      <c r="D106" s="87" t="s">
        <v>1831</v>
      </c>
      <c r="E106" s="86"/>
      <c r="F106" s="88" t="str">
        <f t="shared" si="8"/>
        <v>C39</v>
      </c>
      <c r="G106" s="86" t="str">
        <f t="shared" si="9"/>
        <v>田中正行</v>
      </c>
      <c r="H106" s="87" t="s">
        <v>1537</v>
      </c>
      <c r="I106" s="87" t="s">
        <v>1829</v>
      </c>
      <c r="J106" s="100">
        <v>1980</v>
      </c>
      <c r="K106" s="98">
        <f t="shared" si="10"/>
        <v>36</v>
      </c>
      <c r="L106" s="88" t="str">
        <f t="shared" si="11"/>
        <v>OK</v>
      </c>
      <c r="M106" s="124" t="s">
        <v>22</v>
      </c>
    </row>
    <row r="107" spans="1:13" s="85" customFormat="1" ht="13.5">
      <c r="A107" s="86" t="s">
        <v>1627</v>
      </c>
      <c r="B107" s="86" t="s">
        <v>1450</v>
      </c>
      <c r="C107" s="86" t="s">
        <v>286</v>
      </c>
      <c r="D107" s="87" t="s">
        <v>1831</v>
      </c>
      <c r="E107" s="86"/>
      <c r="F107" s="88" t="str">
        <f t="shared" si="8"/>
        <v>C40</v>
      </c>
      <c r="G107" s="86" t="str">
        <f t="shared" si="9"/>
        <v>田中精一</v>
      </c>
      <c r="H107" s="87" t="s">
        <v>1537</v>
      </c>
      <c r="I107" s="87" t="s">
        <v>1829</v>
      </c>
      <c r="J107" s="100">
        <v>1974</v>
      </c>
      <c r="K107" s="98">
        <f t="shared" si="10"/>
        <v>42</v>
      </c>
      <c r="L107" s="88" t="str">
        <f t="shared" si="11"/>
        <v>OK</v>
      </c>
      <c r="M107" s="180" t="s">
        <v>22</v>
      </c>
    </row>
    <row r="108" spans="1:13" s="85" customFormat="1" ht="13.5">
      <c r="A108" s="86" t="s">
        <v>1630</v>
      </c>
      <c r="B108" s="86" t="s">
        <v>287</v>
      </c>
      <c r="C108" s="86" t="s">
        <v>1318</v>
      </c>
      <c r="D108" s="87" t="s">
        <v>1831</v>
      </c>
      <c r="E108" s="86"/>
      <c r="F108" s="88" t="str">
        <f>A108</f>
        <v>C41</v>
      </c>
      <c r="G108" s="86" t="str">
        <f>B108&amp;C108</f>
        <v>光岡 翼</v>
      </c>
      <c r="H108" s="87" t="s">
        <v>1537</v>
      </c>
      <c r="I108" s="87" t="s">
        <v>1829</v>
      </c>
      <c r="J108" s="100">
        <v>1988</v>
      </c>
      <c r="K108" s="98">
        <f t="shared" si="10"/>
        <v>28</v>
      </c>
      <c r="L108" s="88" t="str">
        <f t="shared" si="11"/>
        <v>OK</v>
      </c>
      <c r="M108" s="123" t="s">
        <v>1449</v>
      </c>
    </row>
    <row r="109" spans="1:13" s="85" customFormat="1" ht="13.5">
      <c r="A109" s="86" t="s">
        <v>1633</v>
      </c>
      <c r="B109" s="86" t="s">
        <v>205</v>
      </c>
      <c r="C109" s="86" t="s">
        <v>288</v>
      </c>
      <c r="D109" s="87" t="s">
        <v>1831</v>
      </c>
      <c r="E109" s="86"/>
      <c r="F109" s="88" t="str">
        <f>A109</f>
        <v>C42</v>
      </c>
      <c r="G109" s="86" t="str">
        <f>B109&amp;C109</f>
        <v>神山孝行</v>
      </c>
      <c r="H109" s="87" t="s">
        <v>1537</v>
      </c>
      <c r="I109" s="87" t="s">
        <v>1829</v>
      </c>
      <c r="J109" s="100">
        <v>1984</v>
      </c>
      <c r="K109" s="98">
        <f t="shared" si="10"/>
        <v>32</v>
      </c>
      <c r="L109" s="88" t="str">
        <f t="shared" si="11"/>
        <v>OK</v>
      </c>
      <c r="M109" s="123" t="s">
        <v>1449</v>
      </c>
    </row>
    <row r="110" spans="1:13" s="85" customFormat="1" ht="13.5">
      <c r="A110" s="86" t="s">
        <v>1636</v>
      </c>
      <c r="B110" s="136" t="s">
        <v>1594</v>
      </c>
      <c r="C110" s="90" t="s">
        <v>1595</v>
      </c>
      <c r="D110" s="87" t="s">
        <v>1831</v>
      </c>
      <c r="E110" s="86"/>
      <c r="F110" s="88" t="str">
        <f aca="true" t="shared" si="12" ref="F110:F122">A110</f>
        <v>C43</v>
      </c>
      <c r="G110" s="86" t="str">
        <f aca="true" t="shared" si="13" ref="G110:G122">B110&amp;C110</f>
        <v>湯本芳明</v>
      </c>
      <c r="H110" s="87" t="s">
        <v>1537</v>
      </c>
      <c r="I110" s="87" t="s">
        <v>1829</v>
      </c>
      <c r="J110" s="100">
        <v>1952</v>
      </c>
      <c r="K110" s="98">
        <f t="shared" si="10"/>
        <v>64</v>
      </c>
      <c r="L110" s="88" t="str">
        <f t="shared" si="11"/>
        <v>OK</v>
      </c>
      <c r="M110" s="124" t="s">
        <v>22</v>
      </c>
    </row>
    <row r="111" spans="1:13" s="85" customFormat="1" ht="13.5">
      <c r="A111" s="86" t="s">
        <v>421</v>
      </c>
      <c r="B111" s="136" t="s">
        <v>1625</v>
      </c>
      <c r="C111" s="90" t="s">
        <v>1626</v>
      </c>
      <c r="D111" s="87" t="s">
        <v>1831</v>
      </c>
      <c r="E111" s="86"/>
      <c r="F111" s="88" t="str">
        <f t="shared" si="12"/>
        <v>C44</v>
      </c>
      <c r="G111" s="86" t="str">
        <f t="shared" si="13"/>
        <v>高橋雄祐</v>
      </c>
      <c r="H111" s="87" t="s">
        <v>1537</v>
      </c>
      <c r="I111" s="87" t="s">
        <v>1829</v>
      </c>
      <c r="J111" s="100">
        <v>1985</v>
      </c>
      <c r="K111" s="98">
        <f t="shared" si="10"/>
        <v>31</v>
      </c>
      <c r="L111" s="88" t="str">
        <f t="shared" si="11"/>
        <v>OK</v>
      </c>
      <c r="M111" s="124" t="s">
        <v>36</v>
      </c>
    </row>
    <row r="112" spans="1:13" s="85" customFormat="1" ht="13.5">
      <c r="A112" s="86" t="s">
        <v>1639</v>
      </c>
      <c r="B112" s="136" t="s">
        <v>1628</v>
      </c>
      <c r="C112" s="90" t="s">
        <v>1629</v>
      </c>
      <c r="D112" s="87" t="s">
        <v>1831</v>
      </c>
      <c r="E112" s="86"/>
      <c r="F112" s="88" t="str">
        <f t="shared" si="12"/>
        <v>C45</v>
      </c>
      <c r="G112" s="86" t="str">
        <f t="shared" si="13"/>
        <v>吉本泰二</v>
      </c>
      <c r="H112" s="87" t="s">
        <v>1537</v>
      </c>
      <c r="I112" s="87" t="s">
        <v>1829</v>
      </c>
      <c r="J112" s="100">
        <v>1976</v>
      </c>
      <c r="K112" s="98">
        <f t="shared" si="10"/>
        <v>40</v>
      </c>
      <c r="L112" s="88" t="str">
        <f t="shared" si="11"/>
        <v>OK</v>
      </c>
      <c r="M112" s="123" t="s">
        <v>1449</v>
      </c>
    </row>
    <row r="113" spans="1:13" s="85" customFormat="1" ht="13.5">
      <c r="A113" s="86" t="s">
        <v>1640</v>
      </c>
      <c r="B113" s="138" t="s">
        <v>1647</v>
      </c>
      <c r="C113" s="138" t="s">
        <v>1648</v>
      </c>
      <c r="D113" s="87" t="s">
        <v>1831</v>
      </c>
      <c r="E113" s="86"/>
      <c r="F113" s="88" t="str">
        <f t="shared" si="12"/>
        <v>C46</v>
      </c>
      <c r="G113" s="86" t="str">
        <f t="shared" si="13"/>
        <v>坂居優介</v>
      </c>
      <c r="H113" s="87" t="s">
        <v>1537</v>
      </c>
      <c r="I113" s="87" t="s">
        <v>1829</v>
      </c>
      <c r="J113" s="100">
        <v>1982</v>
      </c>
      <c r="K113" s="98">
        <f t="shared" si="10"/>
        <v>34</v>
      </c>
      <c r="L113" s="88" t="str">
        <f t="shared" si="11"/>
        <v>OK</v>
      </c>
      <c r="M113" s="124" t="s">
        <v>36</v>
      </c>
    </row>
    <row r="114" spans="1:13" s="85" customFormat="1" ht="13.5">
      <c r="A114" s="86" t="s">
        <v>1643</v>
      </c>
      <c r="B114" s="93" t="s">
        <v>89</v>
      </c>
      <c r="C114" s="93" t="s">
        <v>90</v>
      </c>
      <c r="D114" s="87" t="s">
        <v>1831</v>
      </c>
      <c r="E114" s="86"/>
      <c r="F114" s="88" t="str">
        <f t="shared" si="12"/>
        <v>C47</v>
      </c>
      <c r="G114" s="92" t="str">
        <f t="shared" si="13"/>
        <v>浅田亜祐子</v>
      </c>
      <c r="H114" s="87" t="s">
        <v>1537</v>
      </c>
      <c r="I114" s="87" t="s">
        <v>11</v>
      </c>
      <c r="J114" s="100">
        <v>1984</v>
      </c>
      <c r="K114" s="98">
        <f t="shared" si="10"/>
        <v>32</v>
      </c>
      <c r="L114" s="88" t="str">
        <f t="shared" si="11"/>
        <v>OK</v>
      </c>
      <c r="M114" s="124" t="s">
        <v>54</v>
      </c>
    </row>
    <row r="115" spans="1:13" s="85" customFormat="1" ht="13.5">
      <c r="A115" s="86" t="s">
        <v>1644</v>
      </c>
      <c r="B115" s="136" t="s">
        <v>289</v>
      </c>
      <c r="C115" s="136" t="s">
        <v>422</v>
      </c>
      <c r="D115" s="87" t="s">
        <v>1831</v>
      </c>
      <c r="E115" s="86"/>
      <c r="F115" s="88" t="str">
        <f t="shared" si="12"/>
        <v>C48</v>
      </c>
      <c r="G115" s="86" t="str">
        <f t="shared" si="13"/>
        <v>赤木 拓</v>
      </c>
      <c r="H115" s="87" t="s">
        <v>1537</v>
      </c>
      <c r="I115" s="87" t="s">
        <v>1829</v>
      </c>
      <c r="J115" s="100">
        <v>1980</v>
      </c>
      <c r="K115" s="98">
        <f t="shared" si="10"/>
        <v>36</v>
      </c>
      <c r="L115" s="88" t="str">
        <f t="shared" si="11"/>
        <v>OK</v>
      </c>
      <c r="M115" s="124" t="s">
        <v>22</v>
      </c>
    </row>
    <row r="116" spans="1:13" s="85" customFormat="1" ht="13.5">
      <c r="A116" s="86" t="s">
        <v>423</v>
      </c>
      <c r="B116" s="136" t="s">
        <v>1611</v>
      </c>
      <c r="C116" s="90" t="s">
        <v>1612</v>
      </c>
      <c r="D116" s="87" t="s">
        <v>1831</v>
      </c>
      <c r="E116" s="86"/>
      <c r="F116" s="88" t="str">
        <f t="shared" si="12"/>
        <v>C49</v>
      </c>
      <c r="G116" s="86" t="str">
        <f t="shared" si="13"/>
        <v>住谷岳司</v>
      </c>
      <c r="H116" s="87" t="s">
        <v>1537</v>
      </c>
      <c r="I116" s="87" t="s">
        <v>1829</v>
      </c>
      <c r="J116" s="100">
        <v>1967</v>
      </c>
      <c r="K116" s="98">
        <f t="shared" si="10"/>
        <v>49</v>
      </c>
      <c r="L116" s="88" t="str">
        <f t="shared" si="11"/>
        <v>OK</v>
      </c>
      <c r="M116" s="124" t="s">
        <v>86</v>
      </c>
    </row>
    <row r="117" spans="1:15" s="85" customFormat="1" ht="13.5">
      <c r="A117" s="86" t="s">
        <v>1649</v>
      </c>
      <c r="B117" s="136" t="s">
        <v>1614</v>
      </c>
      <c r="C117" s="90" t="s">
        <v>1615</v>
      </c>
      <c r="D117" s="87" t="s">
        <v>1831</v>
      </c>
      <c r="E117" s="86"/>
      <c r="F117" s="88" t="str">
        <f t="shared" si="12"/>
        <v>C50</v>
      </c>
      <c r="G117" s="86" t="str">
        <f t="shared" si="13"/>
        <v>永田寛教</v>
      </c>
      <c r="H117" s="87" t="s">
        <v>1537</v>
      </c>
      <c r="I117" s="87" t="s">
        <v>1829</v>
      </c>
      <c r="J117" s="100">
        <v>1981</v>
      </c>
      <c r="K117" s="98">
        <f t="shared" si="10"/>
        <v>35</v>
      </c>
      <c r="L117" s="88" t="str">
        <f t="shared" si="11"/>
        <v>OK</v>
      </c>
      <c r="M117" s="124" t="s">
        <v>36</v>
      </c>
      <c r="O117" s="103"/>
    </row>
    <row r="118" spans="1:15" s="85" customFormat="1" ht="13.5">
      <c r="A118" s="86" t="s">
        <v>290</v>
      </c>
      <c r="B118" s="179" t="s">
        <v>291</v>
      </c>
      <c r="C118" s="179" t="s">
        <v>1654</v>
      </c>
      <c r="D118" s="87" t="s">
        <v>424</v>
      </c>
      <c r="E118" s="86"/>
      <c r="F118" s="88" t="str">
        <f t="shared" si="12"/>
        <v>C51</v>
      </c>
      <c r="G118" s="86" t="str">
        <f t="shared" si="13"/>
        <v>松島理和</v>
      </c>
      <c r="H118" s="87" t="s">
        <v>1537</v>
      </c>
      <c r="I118" s="87" t="s">
        <v>1829</v>
      </c>
      <c r="J118" s="100">
        <v>1981</v>
      </c>
      <c r="K118" s="98">
        <f t="shared" si="10"/>
        <v>35</v>
      </c>
      <c r="L118" s="88" t="str">
        <f t="shared" si="11"/>
        <v>OK</v>
      </c>
      <c r="M118" s="124" t="s">
        <v>19</v>
      </c>
      <c r="O118" s="103"/>
    </row>
    <row r="119" spans="1:15" s="124" customFormat="1" ht="13.5">
      <c r="A119" s="86" t="s">
        <v>425</v>
      </c>
      <c r="B119" s="179" t="s">
        <v>1637</v>
      </c>
      <c r="C119" s="179" t="s">
        <v>1638</v>
      </c>
      <c r="D119" s="87" t="s">
        <v>426</v>
      </c>
      <c r="E119" s="86"/>
      <c r="F119" s="88" t="str">
        <f t="shared" si="12"/>
        <v>C52</v>
      </c>
      <c r="G119" s="86" t="str">
        <f t="shared" si="13"/>
        <v>曽我卓矢</v>
      </c>
      <c r="H119" s="87" t="s">
        <v>1537</v>
      </c>
      <c r="I119" s="87" t="s">
        <v>1829</v>
      </c>
      <c r="J119" s="100">
        <v>1986</v>
      </c>
      <c r="K119" s="98">
        <f t="shared" si="10"/>
        <v>30</v>
      </c>
      <c r="L119" s="88" t="str">
        <f t="shared" si="11"/>
        <v>OK</v>
      </c>
      <c r="M119" s="124" t="s">
        <v>22</v>
      </c>
      <c r="N119" s="85"/>
      <c r="O119" s="103"/>
    </row>
    <row r="120" spans="1:15" s="124" customFormat="1" ht="13.5">
      <c r="A120" s="86" t="s">
        <v>292</v>
      </c>
      <c r="B120" s="93" t="s">
        <v>293</v>
      </c>
      <c r="C120" s="93" t="s">
        <v>294</v>
      </c>
      <c r="D120" s="87" t="s">
        <v>427</v>
      </c>
      <c r="E120" s="86"/>
      <c r="F120" s="88" t="str">
        <f t="shared" si="12"/>
        <v>C53</v>
      </c>
      <c r="G120" s="125" t="str">
        <f t="shared" si="13"/>
        <v>大鳥有希子</v>
      </c>
      <c r="H120" s="87" t="s">
        <v>1537</v>
      </c>
      <c r="I120" s="87" t="s">
        <v>428</v>
      </c>
      <c r="J120" s="100">
        <v>1988</v>
      </c>
      <c r="K120" s="98">
        <f t="shared" si="10"/>
        <v>28</v>
      </c>
      <c r="L120" s="88" t="str">
        <f t="shared" si="11"/>
        <v>OK</v>
      </c>
      <c r="M120" s="124" t="s">
        <v>429</v>
      </c>
      <c r="N120" s="85"/>
      <c r="O120" s="103"/>
    </row>
    <row r="121" spans="1:15" s="124" customFormat="1" ht="13.5">
      <c r="A121" s="86" t="s">
        <v>295</v>
      </c>
      <c r="B121" s="103" t="s">
        <v>1541</v>
      </c>
      <c r="C121" s="103" t="s">
        <v>1542</v>
      </c>
      <c r="D121" s="87" t="s">
        <v>430</v>
      </c>
      <c r="E121" s="103"/>
      <c r="F121" s="88" t="str">
        <f t="shared" si="12"/>
        <v>C54</v>
      </c>
      <c r="G121" s="86" t="str">
        <f t="shared" si="13"/>
        <v>竹村仁志</v>
      </c>
      <c r="H121" s="87" t="s">
        <v>1537</v>
      </c>
      <c r="I121" s="87" t="s">
        <v>1829</v>
      </c>
      <c r="J121" s="100">
        <v>1962</v>
      </c>
      <c r="K121" s="98">
        <f t="shared" si="10"/>
        <v>54</v>
      </c>
      <c r="L121" s="88" t="str">
        <f t="shared" si="11"/>
        <v>OK</v>
      </c>
      <c r="M121" s="86" t="s">
        <v>296</v>
      </c>
      <c r="N121" s="85"/>
      <c r="O121" s="103"/>
    </row>
    <row r="122" spans="1:14" s="218" customFormat="1" ht="13.5">
      <c r="A122" s="86" t="s">
        <v>419</v>
      </c>
      <c r="B122" s="87" t="s">
        <v>431</v>
      </c>
      <c r="C122" s="87" t="s">
        <v>432</v>
      </c>
      <c r="D122" s="87" t="s">
        <v>433</v>
      </c>
      <c r="E122" s="86"/>
      <c r="F122" s="88" t="str">
        <f t="shared" si="12"/>
        <v>C55</v>
      </c>
      <c r="G122" s="86" t="str">
        <f t="shared" si="13"/>
        <v>澤田啓一</v>
      </c>
      <c r="H122" s="87" t="s">
        <v>1537</v>
      </c>
      <c r="I122" s="87" t="s">
        <v>1829</v>
      </c>
      <c r="J122" s="100">
        <v>1970</v>
      </c>
      <c r="K122" s="98">
        <f t="shared" si="10"/>
        <v>46</v>
      </c>
      <c r="L122" s="88" t="str">
        <f t="shared" si="11"/>
        <v>OK</v>
      </c>
      <c r="M122" s="86" t="s">
        <v>36</v>
      </c>
      <c r="N122" s="217"/>
    </row>
    <row r="123" spans="1:14" s="218" customFormat="1" ht="13.5">
      <c r="A123" s="86" t="s">
        <v>434</v>
      </c>
      <c r="B123" s="87" t="s">
        <v>435</v>
      </c>
      <c r="C123" s="87" t="s">
        <v>436</v>
      </c>
      <c r="D123" s="87" t="s">
        <v>437</v>
      </c>
      <c r="E123" s="86"/>
      <c r="F123" s="88" t="str">
        <f>A123</f>
        <v>C56</v>
      </c>
      <c r="G123" s="86" t="str">
        <f>B123&amp;C123</f>
        <v>西岡庸介</v>
      </c>
      <c r="H123" s="87" t="s">
        <v>1537</v>
      </c>
      <c r="I123" s="87" t="s">
        <v>1829</v>
      </c>
      <c r="J123" s="100">
        <v>1983</v>
      </c>
      <c r="K123" s="98">
        <f t="shared" si="10"/>
        <v>33</v>
      </c>
      <c r="L123" s="88" t="str">
        <f t="shared" si="11"/>
        <v>OK</v>
      </c>
      <c r="M123" s="86" t="s">
        <v>438</v>
      </c>
      <c r="N123" s="217"/>
    </row>
    <row r="124" spans="1:14" s="218" customFormat="1" ht="13.5">
      <c r="A124" s="86"/>
      <c r="C124" s="87"/>
      <c r="D124" s="87"/>
      <c r="E124" s="86"/>
      <c r="F124" s="88"/>
      <c r="G124" s="86"/>
      <c r="H124" s="87"/>
      <c r="I124" s="87"/>
      <c r="K124" s="98"/>
      <c r="L124" s="88">
        <f t="shared" si="11"/>
      </c>
      <c r="N124" s="217"/>
    </row>
    <row r="125" spans="1:13" s="85" customFormat="1" ht="13.5">
      <c r="A125" s="86"/>
      <c r="B125" s="93"/>
      <c r="C125" s="93"/>
      <c r="D125" s="87"/>
      <c r="E125" s="86"/>
      <c r="F125" s="88"/>
      <c r="G125" s="92"/>
      <c r="H125" s="87"/>
      <c r="I125" s="87"/>
      <c r="J125" s="100"/>
      <c r="K125" s="98"/>
      <c r="L125" s="88">
        <f t="shared" si="11"/>
      </c>
      <c r="M125" s="124"/>
    </row>
    <row r="126" spans="1:13" s="85" customFormat="1" ht="13.5">
      <c r="A126" s="86"/>
      <c r="B126" s="93"/>
      <c r="C126" s="93"/>
      <c r="D126" s="87"/>
      <c r="E126" s="86"/>
      <c r="F126" s="88"/>
      <c r="G126" s="92"/>
      <c r="H126" s="87"/>
      <c r="I126" s="87"/>
      <c r="J126" s="100"/>
      <c r="K126" s="98"/>
      <c r="L126" s="88">
        <f t="shared" si="11"/>
      </c>
      <c r="M126" s="124"/>
    </row>
    <row r="127" spans="1:13" s="85" customFormat="1" ht="13.5">
      <c r="A127" s="86"/>
      <c r="B127" s="93"/>
      <c r="C127" s="93"/>
      <c r="D127" s="87"/>
      <c r="E127" s="86"/>
      <c r="F127" s="88"/>
      <c r="G127" s="92"/>
      <c r="H127" s="87"/>
      <c r="I127" s="87"/>
      <c r="J127" s="100"/>
      <c r="K127" s="98"/>
      <c r="L127" s="88">
        <f t="shared" si="11"/>
      </c>
      <c r="M127" s="124"/>
    </row>
    <row r="128" spans="1:13" s="85" customFormat="1" ht="13.5">
      <c r="A128" s="86"/>
      <c r="B128" s="93"/>
      <c r="C128" s="93"/>
      <c r="D128" s="87"/>
      <c r="E128" s="86"/>
      <c r="F128" s="88"/>
      <c r="G128" s="92"/>
      <c r="H128" s="87"/>
      <c r="I128" s="87"/>
      <c r="J128" s="100"/>
      <c r="K128" s="98"/>
      <c r="L128" s="88">
        <f t="shared" si="11"/>
      </c>
      <c r="M128" s="124"/>
    </row>
    <row r="129" spans="1:13" s="85" customFormat="1" ht="13.5">
      <c r="A129" s="86"/>
      <c r="B129" s="93"/>
      <c r="C129" s="93"/>
      <c r="D129" s="87"/>
      <c r="E129" s="86"/>
      <c r="F129" s="88"/>
      <c r="G129" s="92"/>
      <c r="H129" s="87"/>
      <c r="I129" s="87"/>
      <c r="J129" s="100"/>
      <c r="K129" s="98"/>
      <c r="L129" s="88">
        <f t="shared" si="11"/>
      </c>
      <c r="M129" s="124"/>
    </row>
    <row r="130" spans="1:13" s="85" customFormat="1" ht="13.5">
      <c r="A130" s="86"/>
      <c r="B130" s="93"/>
      <c r="C130" s="93"/>
      <c r="D130" s="87"/>
      <c r="E130" s="86"/>
      <c r="F130" s="88"/>
      <c r="G130" s="92"/>
      <c r="H130" s="87"/>
      <c r="I130" s="87"/>
      <c r="J130" s="100"/>
      <c r="K130" s="98"/>
      <c r="L130" s="88">
        <f t="shared" si="11"/>
      </c>
      <c r="M130" s="124"/>
    </row>
    <row r="131" spans="1:12" s="124" customFormat="1" ht="13.5">
      <c r="A131" s="86"/>
      <c r="B131" s="93"/>
      <c r="C131" s="93"/>
      <c r="D131" s="87"/>
      <c r="E131" s="86"/>
      <c r="F131" s="88"/>
      <c r="G131" s="92"/>
      <c r="H131" s="87"/>
      <c r="I131" s="87"/>
      <c r="J131" s="100"/>
      <c r="K131" s="98"/>
      <c r="L131" s="88">
        <f t="shared" si="11"/>
      </c>
    </row>
    <row r="132" spans="1:12" s="124" customFormat="1" ht="13.5">
      <c r="A132" s="86"/>
      <c r="B132" s="93"/>
      <c r="C132" s="93"/>
      <c r="D132" s="87"/>
      <c r="E132" s="86"/>
      <c r="F132" s="88"/>
      <c r="G132" s="92"/>
      <c r="H132" s="87"/>
      <c r="I132" s="87"/>
      <c r="J132" s="100"/>
      <c r="K132" s="98"/>
      <c r="L132" s="88">
        <f t="shared" si="11"/>
      </c>
    </row>
    <row r="133" spans="1:12" s="124" customFormat="1" ht="13.5">
      <c r="A133" s="86"/>
      <c r="B133" s="93"/>
      <c r="C133" s="93"/>
      <c r="D133" s="87"/>
      <c r="E133" s="86"/>
      <c r="F133" s="88"/>
      <c r="G133" s="92"/>
      <c r="H133" s="87"/>
      <c r="I133" s="87"/>
      <c r="J133" s="100"/>
      <c r="K133" s="98"/>
      <c r="L133" s="88">
        <f t="shared" si="11"/>
      </c>
    </row>
    <row r="134" spans="1:13" s="103" customFormat="1" ht="13.5">
      <c r="A134" s="86"/>
      <c r="B134" s="783" t="s">
        <v>439</v>
      </c>
      <c r="C134" s="783"/>
      <c r="D134" s="789" t="s">
        <v>440</v>
      </c>
      <c r="E134" s="789"/>
      <c r="F134" s="789"/>
      <c r="G134" s="789"/>
      <c r="H134" s="789"/>
      <c r="I134" s="86"/>
      <c r="J134" s="97"/>
      <c r="K134" s="97"/>
      <c r="L134" s="88">
        <f t="shared" si="11"/>
      </c>
      <c r="M134" s="86"/>
    </row>
    <row r="135" spans="1:13" s="103" customFormat="1" ht="13.5">
      <c r="A135" s="86"/>
      <c r="B135" s="783"/>
      <c r="C135" s="783"/>
      <c r="D135" s="789"/>
      <c r="E135" s="789"/>
      <c r="F135" s="789"/>
      <c r="G135" s="789"/>
      <c r="H135" s="789"/>
      <c r="I135" s="86"/>
      <c r="J135" s="97"/>
      <c r="K135" s="97"/>
      <c r="L135" s="88">
        <f aca="true" t="shared" si="14" ref="L135:L198">IF(G135="","",IF(COUNTIF($G$6:$G$535,G135)&gt;1,"2重登録","OK"))</f>
      </c>
      <c r="M135" s="86"/>
    </row>
    <row r="136" spans="1:18" s="103" customFormat="1" ht="13.5">
      <c r="A136" s="86"/>
      <c r="B136" s="87"/>
      <c r="C136" s="87"/>
      <c r="D136" s="130"/>
      <c r="E136" s="86"/>
      <c r="F136" s="88">
        <f>A136</f>
        <v>0</v>
      </c>
      <c r="G136" s="86" t="s">
        <v>441</v>
      </c>
      <c r="H136" s="791" t="s">
        <v>442</v>
      </c>
      <c r="I136" s="791"/>
      <c r="J136" s="791"/>
      <c r="K136" s="88"/>
      <c r="L136" s="88"/>
      <c r="Q136" s="105"/>
      <c r="R136" s="105"/>
    </row>
    <row r="137" spans="2:12" s="103" customFormat="1" ht="13.5">
      <c r="B137" s="790"/>
      <c r="C137" s="790"/>
      <c r="D137" s="86"/>
      <c r="E137" s="86"/>
      <c r="F137" s="88"/>
      <c r="G137" s="118">
        <f>COUNTIF($M$139:$M$169,"東近江市")</f>
        <v>5</v>
      </c>
      <c r="H137" s="792">
        <f>($G$137/RIGHT($A$168,2))</f>
        <v>0.16666666666666666</v>
      </c>
      <c r="I137" s="792"/>
      <c r="J137" s="792"/>
      <c r="K137" s="88"/>
      <c r="L137" s="88"/>
    </row>
    <row r="138" spans="2:12" s="103" customFormat="1" ht="13.5">
      <c r="B138" s="165"/>
      <c r="C138" s="165"/>
      <c r="D138" s="105" t="s">
        <v>263</v>
      </c>
      <c r="E138" s="105"/>
      <c r="F138" s="105"/>
      <c r="G138" s="118"/>
      <c r="H138" s="119" t="s">
        <v>264</v>
      </c>
      <c r="I138" s="164"/>
      <c r="J138" s="164"/>
      <c r="K138" s="88"/>
      <c r="L138" s="88">
        <f t="shared" si="14"/>
      </c>
    </row>
    <row r="139" spans="1:13" s="103" customFormat="1" ht="13.5">
      <c r="A139" s="86" t="s">
        <v>443</v>
      </c>
      <c r="B139" s="139" t="s">
        <v>105</v>
      </c>
      <c r="C139" s="139" t="s">
        <v>214</v>
      </c>
      <c r="D139" s="127" t="s">
        <v>444</v>
      </c>
      <c r="E139" s="127" t="s">
        <v>445</v>
      </c>
      <c r="F139" s="86" t="s">
        <v>446</v>
      </c>
      <c r="G139" s="86" t="str">
        <f aca="true" t="shared" si="15" ref="G139:G154">B139&amp;C139</f>
        <v>水本佑人</v>
      </c>
      <c r="H139" s="127" t="s">
        <v>252</v>
      </c>
      <c r="I139" s="86" t="s">
        <v>1829</v>
      </c>
      <c r="J139" s="97">
        <v>1998</v>
      </c>
      <c r="K139" s="98">
        <f>IF(J139="","",(2016-J139))</f>
        <v>18</v>
      </c>
      <c r="L139" s="88" t="str">
        <f t="shared" si="14"/>
        <v>OK</v>
      </c>
      <c r="M139" s="94" t="s">
        <v>30</v>
      </c>
    </row>
    <row r="140" spans="1:13" s="103" customFormat="1" ht="13.5">
      <c r="A140" s="86" t="s">
        <v>216</v>
      </c>
      <c r="B140" s="139" t="s">
        <v>92</v>
      </c>
      <c r="C140" s="139" t="s">
        <v>93</v>
      </c>
      <c r="D140" s="127" t="s">
        <v>217</v>
      </c>
      <c r="E140" s="127"/>
      <c r="F140" s="127" t="str">
        <f aca="true" t="shared" si="16" ref="F140:F168">A140</f>
        <v>F02</v>
      </c>
      <c r="G140" s="86" t="str">
        <f t="shared" si="15"/>
        <v>大島巧也</v>
      </c>
      <c r="H140" s="127" t="s">
        <v>447</v>
      </c>
      <c r="I140" s="86" t="s">
        <v>1829</v>
      </c>
      <c r="J140" s="97">
        <v>1989</v>
      </c>
      <c r="K140" s="98">
        <f aca="true" t="shared" si="17" ref="K140:K168">IF(J140="","",(2016-J140))</f>
        <v>27</v>
      </c>
      <c r="L140" s="88" t="str">
        <f t="shared" si="14"/>
        <v>OK</v>
      </c>
      <c r="M140" s="86" t="s">
        <v>94</v>
      </c>
    </row>
    <row r="141" spans="1:13" s="103" customFormat="1" ht="13.5">
      <c r="A141" s="86" t="s">
        <v>218</v>
      </c>
      <c r="B141" s="139" t="s">
        <v>448</v>
      </c>
      <c r="C141" s="140" t="s">
        <v>449</v>
      </c>
      <c r="D141" s="127" t="s">
        <v>222</v>
      </c>
      <c r="E141" s="127"/>
      <c r="F141" s="127" t="str">
        <f t="shared" si="16"/>
        <v>F03</v>
      </c>
      <c r="G141" s="86" t="str">
        <f t="shared" si="15"/>
        <v>津田原樹</v>
      </c>
      <c r="H141" s="127" t="s">
        <v>450</v>
      </c>
      <c r="I141" s="86" t="s">
        <v>1829</v>
      </c>
      <c r="J141" s="97">
        <v>1954</v>
      </c>
      <c r="K141" s="98">
        <f t="shared" si="17"/>
        <v>62</v>
      </c>
      <c r="L141" s="88" t="str">
        <f t="shared" si="14"/>
        <v>OK</v>
      </c>
      <c r="M141" s="86" t="s">
        <v>22</v>
      </c>
    </row>
    <row r="142" spans="1:13" s="103" customFormat="1" ht="13.5">
      <c r="A142" s="86" t="s">
        <v>219</v>
      </c>
      <c r="B142" s="139" t="s">
        <v>95</v>
      </c>
      <c r="C142" s="139" t="s">
        <v>96</v>
      </c>
      <c r="D142" s="127" t="s">
        <v>451</v>
      </c>
      <c r="E142" s="127"/>
      <c r="F142" s="127" t="str">
        <f t="shared" si="16"/>
        <v>F04</v>
      </c>
      <c r="G142" s="86" t="str">
        <f t="shared" si="15"/>
        <v>土肥将博</v>
      </c>
      <c r="H142" s="127" t="s">
        <v>451</v>
      </c>
      <c r="I142" s="86" t="s">
        <v>1829</v>
      </c>
      <c r="J142" s="97">
        <v>1964</v>
      </c>
      <c r="K142" s="98">
        <f t="shared" si="17"/>
        <v>52</v>
      </c>
      <c r="L142" s="88" t="str">
        <f t="shared" si="14"/>
        <v>OK</v>
      </c>
      <c r="M142" s="89" t="s">
        <v>22</v>
      </c>
    </row>
    <row r="143" spans="1:13" s="103" customFormat="1" ht="13.5">
      <c r="A143" s="86" t="s">
        <v>220</v>
      </c>
      <c r="B143" s="139" t="s">
        <v>1438</v>
      </c>
      <c r="C143" s="139" t="s">
        <v>221</v>
      </c>
      <c r="D143" s="127" t="s">
        <v>451</v>
      </c>
      <c r="E143" s="127"/>
      <c r="F143" s="127" t="str">
        <f t="shared" si="16"/>
        <v>F05</v>
      </c>
      <c r="G143" s="86" t="str">
        <f t="shared" si="15"/>
        <v>奥内栄治</v>
      </c>
      <c r="H143" s="127" t="s">
        <v>452</v>
      </c>
      <c r="I143" s="86" t="s">
        <v>1829</v>
      </c>
      <c r="J143" s="97">
        <v>1969</v>
      </c>
      <c r="K143" s="98">
        <f t="shared" si="17"/>
        <v>47</v>
      </c>
      <c r="L143" s="88" t="str">
        <f t="shared" si="14"/>
        <v>OK</v>
      </c>
      <c r="M143" s="89" t="s">
        <v>22</v>
      </c>
    </row>
    <row r="144" spans="1:13" s="103" customFormat="1" ht="13.5">
      <c r="A144" s="86" t="s">
        <v>223</v>
      </c>
      <c r="B144" s="139" t="s">
        <v>224</v>
      </c>
      <c r="C144" s="139" t="s">
        <v>297</v>
      </c>
      <c r="D144" s="127" t="s">
        <v>453</v>
      </c>
      <c r="E144" s="127"/>
      <c r="F144" s="127" t="str">
        <f t="shared" si="16"/>
        <v>F06</v>
      </c>
      <c r="G144" s="86" t="str">
        <f t="shared" si="15"/>
        <v>油利 享</v>
      </c>
      <c r="H144" s="127" t="s">
        <v>215</v>
      </c>
      <c r="I144" s="86" t="s">
        <v>42</v>
      </c>
      <c r="J144" s="97">
        <v>1955</v>
      </c>
      <c r="K144" s="98">
        <f t="shared" si="17"/>
        <v>61</v>
      </c>
      <c r="L144" s="88" t="str">
        <f t="shared" si="14"/>
        <v>OK</v>
      </c>
      <c r="M144" s="91" t="s">
        <v>1449</v>
      </c>
    </row>
    <row r="145" spans="1:13" s="103" customFormat="1" ht="13.5">
      <c r="A145" s="86" t="s">
        <v>225</v>
      </c>
      <c r="B145" s="139" t="s">
        <v>97</v>
      </c>
      <c r="C145" s="139" t="s">
        <v>98</v>
      </c>
      <c r="D145" s="127" t="s">
        <v>454</v>
      </c>
      <c r="E145" s="127"/>
      <c r="F145" s="127" t="str">
        <f t="shared" si="16"/>
        <v>F07</v>
      </c>
      <c r="G145" s="86" t="str">
        <f t="shared" si="15"/>
        <v>鈴木英夫</v>
      </c>
      <c r="H145" s="127" t="s">
        <v>455</v>
      </c>
      <c r="I145" s="86" t="s">
        <v>1829</v>
      </c>
      <c r="J145" s="97">
        <v>1955</v>
      </c>
      <c r="K145" s="98">
        <f t="shared" si="17"/>
        <v>61</v>
      </c>
      <c r="L145" s="88" t="str">
        <f t="shared" si="14"/>
        <v>OK</v>
      </c>
      <c r="M145" s="91" t="s">
        <v>1449</v>
      </c>
    </row>
    <row r="146" spans="1:13" s="103" customFormat="1" ht="13.5">
      <c r="A146" s="86" t="s">
        <v>226</v>
      </c>
      <c r="B146" s="139" t="s">
        <v>99</v>
      </c>
      <c r="C146" s="139" t="s">
        <v>1888</v>
      </c>
      <c r="D146" s="127" t="s">
        <v>456</v>
      </c>
      <c r="E146" s="127"/>
      <c r="F146" s="127" t="str">
        <f t="shared" si="16"/>
        <v>F08</v>
      </c>
      <c r="G146" s="86" t="str">
        <f t="shared" si="15"/>
        <v>長谷出浩</v>
      </c>
      <c r="H146" s="127" t="s">
        <v>457</v>
      </c>
      <c r="I146" s="86" t="s">
        <v>1829</v>
      </c>
      <c r="J146" s="97">
        <v>1960</v>
      </c>
      <c r="K146" s="98">
        <f t="shared" si="17"/>
        <v>56</v>
      </c>
      <c r="L146" s="88" t="str">
        <f t="shared" si="14"/>
        <v>OK</v>
      </c>
      <c r="M146" s="91" t="s">
        <v>1449</v>
      </c>
    </row>
    <row r="147" spans="1:13" s="103" customFormat="1" ht="13.5">
      <c r="A147" s="86" t="s">
        <v>227</v>
      </c>
      <c r="B147" s="139" t="s">
        <v>100</v>
      </c>
      <c r="C147" s="139" t="s">
        <v>6</v>
      </c>
      <c r="D147" s="127" t="s">
        <v>456</v>
      </c>
      <c r="E147" s="127"/>
      <c r="F147" s="127" t="str">
        <f t="shared" si="16"/>
        <v>F09</v>
      </c>
      <c r="G147" s="86" t="str">
        <f t="shared" si="15"/>
        <v>山崎 豊</v>
      </c>
      <c r="H147" s="127" t="s">
        <v>457</v>
      </c>
      <c r="I147" s="86" t="s">
        <v>1829</v>
      </c>
      <c r="J147" s="97">
        <v>1975</v>
      </c>
      <c r="K147" s="98">
        <f t="shared" si="17"/>
        <v>41</v>
      </c>
      <c r="L147" s="88" t="str">
        <f t="shared" si="14"/>
        <v>OK</v>
      </c>
      <c r="M147" s="91" t="s">
        <v>1449</v>
      </c>
    </row>
    <row r="148" spans="1:13" s="103" customFormat="1" ht="13.5">
      <c r="A148" s="86" t="s">
        <v>458</v>
      </c>
      <c r="B148" s="140" t="s">
        <v>103</v>
      </c>
      <c r="C148" s="140" t="s">
        <v>104</v>
      </c>
      <c r="D148" s="127" t="s">
        <v>459</v>
      </c>
      <c r="E148" s="127"/>
      <c r="F148" s="127" t="str">
        <f t="shared" si="16"/>
        <v>F10</v>
      </c>
      <c r="G148" s="86" t="str">
        <f t="shared" si="15"/>
        <v>三代康成</v>
      </c>
      <c r="H148" s="127" t="s">
        <v>451</v>
      </c>
      <c r="I148" s="86" t="s">
        <v>1829</v>
      </c>
      <c r="J148" s="97">
        <v>1968</v>
      </c>
      <c r="K148" s="98">
        <f t="shared" si="17"/>
        <v>48</v>
      </c>
      <c r="L148" s="88" t="str">
        <f t="shared" si="14"/>
        <v>OK</v>
      </c>
      <c r="M148" s="89" t="s">
        <v>22</v>
      </c>
    </row>
    <row r="149" spans="1:13" s="103" customFormat="1" ht="13.5">
      <c r="A149" s="86" t="s">
        <v>460</v>
      </c>
      <c r="B149" s="140" t="s">
        <v>105</v>
      </c>
      <c r="C149" s="140" t="s">
        <v>106</v>
      </c>
      <c r="D149" s="127" t="s">
        <v>459</v>
      </c>
      <c r="E149" s="127"/>
      <c r="F149" s="127" t="str">
        <f t="shared" si="16"/>
        <v>F11</v>
      </c>
      <c r="G149" s="86" t="str">
        <f t="shared" si="15"/>
        <v>水本淳史</v>
      </c>
      <c r="H149" s="127" t="s">
        <v>215</v>
      </c>
      <c r="I149" s="86" t="s">
        <v>1829</v>
      </c>
      <c r="J149" s="97">
        <v>1970</v>
      </c>
      <c r="K149" s="98">
        <f t="shared" si="17"/>
        <v>46</v>
      </c>
      <c r="L149" s="88" t="str">
        <f t="shared" si="14"/>
        <v>OK</v>
      </c>
      <c r="M149" s="126" t="s">
        <v>30</v>
      </c>
    </row>
    <row r="150" spans="1:20" s="103" customFormat="1" ht="13.5">
      <c r="A150" s="86" t="s">
        <v>228</v>
      </c>
      <c r="B150" s="87" t="s">
        <v>1869</v>
      </c>
      <c r="C150" s="87" t="s">
        <v>246</v>
      </c>
      <c r="D150" s="86" t="s">
        <v>461</v>
      </c>
      <c r="E150" s="86"/>
      <c r="F150" s="88" t="str">
        <f t="shared" si="16"/>
        <v>F12</v>
      </c>
      <c r="G150" s="86" t="str">
        <f t="shared" si="15"/>
        <v>山本将義</v>
      </c>
      <c r="H150" s="127" t="s">
        <v>462</v>
      </c>
      <c r="I150" s="90" t="s">
        <v>463</v>
      </c>
      <c r="J150" s="100">
        <v>1986</v>
      </c>
      <c r="K150" s="98">
        <f t="shared" si="17"/>
        <v>30</v>
      </c>
      <c r="L150" s="88" t="str">
        <f t="shared" si="14"/>
        <v>OK</v>
      </c>
      <c r="M150" s="89" t="s">
        <v>30</v>
      </c>
      <c r="T150" s="105"/>
    </row>
    <row r="151" spans="1:19" s="103" customFormat="1" ht="13.5">
      <c r="A151" s="86" t="s">
        <v>464</v>
      </c>
      <c r="B151" s="87" t="s">
        <v>465</v>
      </c>
      <c r="C151" s="87" t="s">
        <v>466</v>
      </c>
      <c r="D151" s="127" t="s">
        <v>467</v>
      </c>
      <c r="E151" s="86"/>
      <c r="F151" s="88" t="str">
        <f t="shared" si="16"/>
        <v>F13</v>
      </c>
      <c r="G151" s="86" t="str">
        <f t="shared" si="15"/>
        <v>大丸和輝</v>
      </c>
      <c r="H151" s="127" t="s">
        <v>468</v>
      </c>
      <c r="I151" s="90" t="s">
        <v>469</v>
      </c>
      <c r="J151" s="100">
        <v>1991</v>
      </c>
      <c r="K151" s="98">
        <f t="shared" si="17"/>
        <v>25</v>
      </c>
      <c r="L151" s="88" t="str">
        <f t="shared" si="14"/>
        <v>OK</v>
      </c>
      <c r="M151" s="86" t="s">
        <v>22</v>
      </c>
      <c r="S151" s="105"/>
    </row>
    <row r="152" spans="1:13" s="103" customFormat="1" ht="13.5">
      <c r="A152" s="86" t="s">
        <v>231</v>
      </c>
      <c r="B152" s="139" t="s">
        <v>1887</v>
      </c>
      <c r="C152" s="139" t="s">
        <v>102</v>
      </c>
      <c r="D152" s="127" t="s">
        <v>459</v>
      </c>
      <c r="E152" s="127"/>
      <c r="F152" s="127" t="str">
        <f t="shared" si="16"/>
        <v>F14</v>
      </c>
      <c r="G152" s="86" t="str">
        <f t="shared" si="15"/>
        <v>清水善弘</v>
      </c>
      <c r="H152" s="127" t="s">
        <v>215</v>
      </c>
      <c r="I152" s="86" t="s">
        <v>1829</v>
      </c>
      <c r="J152" s="97">
        <v>1952</v>
      </c>
      <c r="K152" s="98">
        <f t="shared" si="17"/>
        <v>64</v>
      </c>
      <c r="L152" s="88" t="str">
        <f t="shared" si="14"/>
        <v>OK</v>
      </c>
      <c r="M152" s="89" t="s">
        <v>22</v>
      </c>
    </row>
    <row r="153" spans="1:13" s="103" customFormat="1" ht="13.5">
      <c r="A153" s="86" t="s">
        <v>470</v>
      </c>
      <c r="B153" s="139" t="s">
        <v>1450</v>
      </c>
      <c r="C153" s="139" t="s">
        <v>101</v>
      </c>
      <c r="D153" s="127" t="s">
        <v>471</v>
      </c>
      <c r="E153" s="127"/>
      <c r="F153" s="127" t="str">
        <f t="shared" si="16"/>
        <v>F15</v>
      </c>
      <c r="G153" s="86" t="str">
        <f t="shared" si="15"/>
        <v>田中伸一</v>
      </c>
      <c r="H153" s="127" t="s">
        <v>459</v>
      </c>
      <c r="I153" s="86" t="s">
        <v>1829</v>
      </c>
      <c r="J153" s="97">
        <v>1964</v>
      </c>
      <c r="K153" s="98">
        <f t="shared" si="17"/>
        <v>52</v>
      </c>
      <c r="L153" s="88" t="str">
        <f t="shared" si="14"/>
        <v>OK</v>
      </c>
      <c r="M153" s="89" t="s">
        <v>50</v>
      </c>
    </row>
    <row r="154" spans="1:20" s="103" customFormat="1" ht="13.5">
      <c r="A154" s="86" t="s">
        <v>232</v>
      </c>
      <c r="B154" s="86" t="s">
        <v>472</v>
      </c>
      <c r="C154" s="86" t="s">
        <v>473</v>
      </c>
      <c r="D154" s="86" t="s">
        <v>459</v>
      </c>
      <c r="E154" s="86"/>
      <c r="F154" s="86" t="str">
        <f t="shared" si="16"/>
        <v>F16</v>
      </c>
      <c r="G154" s="86" t="str">
        <f t="shared" si="15"/>
        <v>脇野佳邦</v>
      </c>
      <c r="H154" s="127" t="s">
        <v>215</v>
      </c>
      <c r="I154" s="86" t="s">
        <v>1829</v>
      </c>
      <c r="J154" s="97">
        <v>1973</v>
      </c>
      <c r="K154" s="98">
        <f t="shared" si="17"/>
        <v>43</v>
      </c>
      <c r="L154" s="88" t="str">
        <f t="shared" si="14"/>
        <v>OK</v>
      </c>
      <c r="M154" s="86" t="s">
        <v>22</v>
      </c>
      <c r="T154" s="105"/>
    </row>
    <row r="155" spans="1:13" s="103" customFormat="1" ht="13.5">
      <c r="A155" s="86" t="s">
        <v>474</v>
      </c>
      <c r="B155" s="86" t="s">
        <v>1889</v>
      </c>
      <c r="C155" s="86" t="s">
        <v>1890</v>
      </c>
      <c r="D155" s="86" t="s">
        <v>475</v>
      </c>
      <c r="E155" s="86"/>
      <c r="F155" s="219" t="str">
        <f t="shared" si="16"/>
        <v>F17</v>
      </c>
      <c r="G155" s="86" t="s">
        <v>476</v>
      </c>
      <c r="H155" s="127" t="s">
        <v>477</v>
      </c>
      <c r="I155" s="179" t="s">
        <v>478</v>
      </c>
      <c r="J155" s="100">
        <v>1971</v>
      </c>
      <c r="K155" s="98">
        <f t="shared" si="17"/>
        <v>45</v>
      </c>
      <c r="L155" s="88" t="str">
        <f t="shared" si="14"/>
        <v>OK</v>
      </c>
      <c r="M155" s="86" t="s">
        <v>108</v>
      </c>
    </row>
    <row r="156" spans="1:13" s="103" customFormat="1" ht="13.5">
      <c r="A156" s="86" t="s">
        <v>479</v>
      </c>
      <c r="B156" s="86" t="s">
        <v>480</v>
      </c>
      <c r="C156" s="86" t="s">
        <v>1886</v>
      </c>
      <c r="D156" s="86" t="s">
        <v>456</v>
      </c>
      <c r="E156" s="86"/>
      <c r="F156" s="219" t="str">
        <f t="shared" si="16"/>
        <v>F18</v>
      </c>
      <c r="G156" s="86" t="s">
        <v>481</v>
      </c>
      <c r="H156" s="127" t="s">
        <v>215</v>
      </c>
      <c r="I156" s="179" t="s">
        <v>482</v>
      </c>
      <c r="J156" s="100">
        <v>1970</v>
      </c>
      <c r="K156" s="98">
        <f t="shared" si="17"/>
        <v>46</v>
      </c>
      <c r="L156" s="88" t="str">
        <f t="shared" si="14"/>
        <v>OK</v>
      </c>
      <c r="M156" s="86" t="s">
        <v>51</v>
      </c>
    </row>
    <row r="157" spans="1:13" s="103" customFormat="1" ht="13.5">
      <c r="A157" s="125" t="s">
        <v>483</v>
      </c>
      <c r="B157" s="92" t="s">
        <v>1881</v>
      </c>
      <c r="C157" s="92" t="s">
        <v>110</v>
      </c>
      <c r="D157" s="127" t="s">
        <v>484</v>
      </c>
      <c r="E157" s="86"/>
      <c r="F157" s="88" t="str">
        <f t="shared" si="16"/>
        <v>F19</v>
      </c>
      <c r="G157" s="92" t="str">
        <f aca="true" t="shared" si="18" ref="G157:G162">B157&amp;C157</f>
        <v>廣部節恵</v>
      </c>
      <c r="H157" s="127" t="s">
        <v>462</v>
      </c>
      <c r="I157" s="93" t="s">
        <v>213</v>
      </c>
      <c r="J157" s="100">
        <v>1961</v>
      </c>
      <c r="K157" s="98">
        <f t="shared" si="17"/>
        <v>55</v>
      </c>
      <c r="L157" s="88" t="str">
        <f t="shared" si="14"/>
        <v>OK</v>
      </c>
      <c r="M157" s="86" t="s">
        <v>30</v>
      </c>
    </row>
    <row r="158" spans="1:13" s="103" customFormat="1" ht="13.5">
      <c r="A158" s="125" t="s">
        <v>485</v>
      </c>
      <c r="B158" s="92" t="s">
        <v>1895</v>
      </c>
      <c r="C158" s="92" t="s">
        <v>1896</v>
      </c>
      <c r="D158" s="127" t="s">
        <v>486</v>
      </c>
      <c r="E158" s="86"/>
      <c r="F158" s="88" t="str">
        <f t="shared" si="16"/>
        <v>F20</v>
      </c>
      <c r="G158" s="92" t="str">
        <f t="shared" si="18"/>
        <v>松井美和子</v>
      </c>
      <c r="H158" s="127" t="s">
        <v>444</v>
      </c>
      <c r="I158" s="93" t="s">
        <v>213</v>
      </c>
      <c r="J158" s="100">
        <v>1969</v>
      </c>
      <c r="K158" s="98">
        <f t="shared" si="17"/>
        <v>47</v>
      </c>
      <c r="L158" s="88" t="str">
        <f t="shared" si="14"/>
        <v>OK</v>
      </c>
      <c r="M158" s="86" t="s">
        <v>50</v>
      </c>
    </row>
    <row r="159" spans="1:13" s="103" customFormat="1" ht="13.5">
      <c r="A159" s="125" t="s">
        <v>487</v>
      </c>
      <c r="B159" s="92" t="s">
        <v>103</v>
      </c>
      <c r="C159" s="92" t="s">
        <v>112</v>
      </c>
      <c r="D159" s="127" t="s">
        <v>215</v>
      </c>
      <c r="E159" s="86"/>
      <c r="F159" s="86" t="str">
        <f t="shared" si="16"/>
        <v>F21</v>
      </c>
      <c r="G159" s="92" t="str">
        <f t="shared" si="18"/>
        <v>三代梨絵</v>
      </c>
      <c r="H159" s="127" t="s">
        <v>457</v>
      </c>
      <c r="I159" s="93" t="s">
        <v>213</v>
      </c>
      <c r="J159" s="97">
        <v>1976</v>
      </c>
      <c r="K159" s="98">
        <f t="shared" si="17"/>
        <v>40</v>
      </c>
      <c r="L159" s="88" t="str">
        <f t="shared" si="14"/>
        <v>OK</v>
      </c>
      <c r="M159" s="86" t="s">
        <v>22</v>
      </c>
    </row>
    <row r="160" spans="1:13" s="103" customFormat="1" ht="13.5">
      <c r="A160" s="125" t="s">
        <v>488</v>
      </c>
      <c r="B160" s="92" t="s">
        <v>95</v>
      </c>
      <c r="C160" s="92" t="s">
        <v>177</v>
      </c>
      <c r="D160" s="127" t="s">
        <v>489</v>
      </c>
      <c r="E160" s="86"/>
      <c r="F160" s="88" t="str">
        <f t="shared" si="16"/>
        <v>F22</v>
      </c>
      <c r="G160" s="92" t="str">
        <f t="shared" si="18"/>
        <v>土肥祐子</v>
      </c>
      <c r="H160" s="127" t="s">
        <v>451</v>
      </c>
      <c r="I160" s="93" t="s">
        <v>213</v>
      </c>
      <c r="J160" s="100">
        <v>1971</v>
      </c>
      <c r="K160" s="98">
        <f t="shared" si="17"/>
        <v>45</v>
      </c>
      <c r="L160" s="88" t="str">
        <f t="shared" si="14"/>
        <v>OK</v>
      </c>
      <c r="M160" s="86" t="s">
        <v>22</v>
      </c>
    </row>
    <row r="161" spans="1:13" s="103" customFormat="1" ht="13.5">
      <c r="A161" s="125" t="s">
        <v>490</v>
      </c>
      <c r="B161" s="91" t="s">
        <v>183</v>
      </c>
      <c r="C161" s="91" t="s">
        <v>0</v>
      </c>
      <c r="D161" s="127" t="s">
        <v>217</v>
      </c>
      <c r="E161" s="86"/>
      <c r="F161" s="88" t="str">
        <f t="shared" si="16"/>
        <v>F23</v>
      </c>
      <c r="G161" s="92" t="str">
        <f t="shared" si="18"/>
        <v>奥村美弥子</v>
      </c>
      <c r="H161" s="127" t="s">
        <v>252</v>
      </c>
      <c r="I161" s="93" t="s">
        <v>213</v>
      </c>
      <c r="J161" s="100">
        <v>1977</v>
      </c>
      <c r="K161" s="98">
        <f t="shared" si="17"/>
        <v>39</v>
      </c>
      <c r="L161" s="88" t="str">
        <f t="shared" si="14"/>
        <v>OK</v>
      </c>
      <c r="M161" s="86" t="s">
        <v>51</v>
      </c>
    </row>
    <row r="162" spans="1:13" s="103" customFormat="1" ht="13.5">
      <c r="A162" s="125" t="s">
        <v>491</v>
      </c>
      <c r="B162" s="92" t="s">
        <v>448</v>
      </c>
      <c r="C162" s="92" t="s">
        <v>492</v>
      </c>
      <c r="D162" s="127" t="s">
        <v>493</v>
      </c>
      <c r="E162" s="86"/>
      <c r="F162" s="88" t="str">
        <f t="shared" si="16"/>
        <v>F24</v>
      </c>
      <c r="G162" s="92" t="str">
        <f t="shared" si="18"/>
        <v>津田伸子</v>
      </c>
      <c r="H162" s="127" t="s">
        <v>494</v>
      </c>
      <c r="I162" s="93" t="s">
        <v>213</v>
      </c>
      <c r="J162" s="100">
        <v>1956</v>
      </c>
      <c r="K162" s="98">
        <f t="shared" si="17"/>
        <v>60</v>
      </c>
      <c r="L162" s="88" t="str">
        <f t="shared" si="14"/>
        <v>OK</v>
      </c>
      <c r="M162" s="86" t="s">
        <v>22</v>
      </c>
    </row>
    <row r="163" spans="1:13" s="103" customFormat="1" ht="13.5">
      <c r="A163" s="125" t="s">
        <v>233</v>
      </c>
      <c r="B163" s="92" t="s">
        <v>1891</v>
      </c>
      <c r="C163" s="92" t="s">
        <v>495</v>
      </c>
      <c r="D163" s="127" t="s">
        <v>496</v>
      </c>
      <c r="E163" s="86"/>
      <c r="F163" s="86" t="str">
        <f t="shared" si="16"/>
        <v>F25</v>
      </c>
      <c r="G163" s="92" t="str">
        <f>B163&amp;C163</f>
        <v>岩崎ひとみ</v>
      </c>
      <c r="H163" s="127" t="s">
        <v>459</v>
      </c>
      <c r="I163" s="93" t="s">
        <v>213</v>
      </c>
      <c r="J163" s="97">
        <v>1976</v>
      </c>
      <c r="K163" s="98">
        <f t="shared" si="17"/>
        <v>40</v>
      </c>
      <c r="L163" s="88" t="str">
        <f t="shared" si="14"/>
        <v>OK</v>
      </c>
      <c r="M163" s="86" t="s">
        <v>30</v>
      </c>
    </row>
    <row r="164" spans="1:13" s="103" customFormat="1" ht="13.5">
      <c r="A164" s="125" t="s">
        <v>234</v>
      </c>
      <c r="B164" s="92" t="s">
        <v>1438</v>
      </c>
      <c r="C164" s="92" t="s">
        <v>193</v>
      </c>
      <c r="D164" s="127" t="s">
        <v>215</v>
      </c>
      <c r="E164" s="86" t="s">
        <v>359</v>
      </c>
      <c r="F164" s="88" t="str">
        <f t="shared" si="16"/>
        <v>F26</v>
      </c>
      <c r="G164" s="92" t="str">
        <f>B164&amp;C164</f>
        <v>奥内菜々</v>
      </c>
      <c r="H164" s="127" t="s">
        <v>457</v>
      </c>
      <c r="I164" s="93" t="s">
        <v>213</v>
      </c>
      <c r="J164" s="100">
        <v>1999</v>
      </c>
      <c r="K164" s="98">
        <f t="shared" si="17"/>
        <v>17</v>
      </c>
      <c r="L164" s="88" t="str">
        <f t="shared" si="14"/>
        <v>OK</v>
      </c>
      <c r="M164" s="86" t="s">
        <v>22</v>
      </c>
    </row>
    <row r="165" spans="1:13" s="103" customFormat="1" ht="13.5">
      <c r="A165" s="125" t="s">
        <v>235</v>
      </c>
      <c r="B165" s="91" t="s">
        <v>194</v>
      </c>
      <c r="C165" s="91" t="s">
        <v>195</v>
      </c>
      <c r="D165" s="127" t="s">
        <v>450</v>
      </c>
      <c r="E165" s="86" t="s">
        <v>359</v>
      </c>
      <c r="F165" s="88" t="str">
        <f t="shared" si="16"/>
        <v>F27</v>
      </c>
      <c r="G165" s="92" t="str">
        <f>B165&amp;C165</f>
        <v>植田早耶</v>
      </c>
      <c r="H165" s="127" t="s">
        <v>462</v>
      </c>
      <c r="I165" s="93" t="s">
        <v>213</v>
      </c>
      <c r="J165" s="100">
        <v>1999</v>
      </c>
      <c r="K165" s="98">
        <f t="shared" si="17"/>
        <v>17</v>
      </c>
      <c r="L165" s="88" t="str">
        <f t="shared" si="14"/>
        <v>OK</v>
      </c>
      <c r="M165" s="92" t="s">
        <v>1449</v>
      </c>
    </row>
    <row r="166" spans="1:13" s="103" customFormat="1" ht="13.5">
      <c r="A166" s="125" t="s">
        <v>236</v>
      </c>
      <c r="B166" s="92" t="s">
        <v>208</v>
      </c>
      <c r="C166" s="92" t="s">
        <v>247</v>
      </c>
      <c r="D166" s="86" t="s">
        <v>497</v>
      </c>
      <c r="E166" s="86"/>
      <c r="F166" s="88" t="str">
        <f t="shared" si="16"/>
        <v>F28</v>
      </c>
      <c r="G166" s="92" t="s">
        <v>248</v>
      </c>
      <c r="H166" s="127" t="s">
        <v>498</v>
      </c>
      <c r="I166" s="93" t="s">
        <v>213</v>
      </c>
      <c r="J166" s="100">
        <v>1994</v>
      </c>
      <c r="K166" s="98">
        <f t="shared" si="17"/>
        <v>22</v>
      </c>
      <c r="L166" s="88" t="str">
        <f t="shared" si="14"/>
        <v>OK</v>
      </c>
      <c r="M166" s="86" t="s">
        <v>108</v>
      </c>
    </row>
    <row r="167" spans="1:13" s="103" customFormat="1" ht="13.5">
      <c r="A167" s="125" t="s">
        <v>499</v>
      </c>
      <c r="B167" s="92" t="s">
        <v>249</v>
      </c>
      <c r="C167" s="92" t="s">
        <v>250</v>
      </c>
      <c r="D167" s="86" t="s">
        <v>500</v>
      </c>
      <c r="E167" s="86"/>
      <c r="F167" s="88" t="str">
        <f t="shared" si="16"/>
        <v>F29</v>
      </c>
      <c r="G167" s="92" t="s">
        <v>251</v>
      </c>
      <c r="H167" s="127" t="s">
        <v>501</v>
      </c>
      <c r="I167" s="93" t="s">
        <v>213</v>
      </c>
      <c r="J167" s="100">
        <v>1988</v>
      </c>
      <c r="K167" s="98">
        <f t="shared" si="17"/>
        <v>28</v>
      </c>
      <c r="L167" s="88" t="str">
        <f t="shared" si="14"/>
        <v>OK</v>
      </c>
      <c r="M167" s="86" t="s">
        <v>51</v>
      </c>
    </row>
    <row r="168" spans="1:13" s="103" customFormat="1" ht="13.5">
      <c r="A168" s="125" t="s">
        <v>502</v>
      </c>
      <c r="B168" s="92" t="s">
        <v>1</v>
      </c>
      <c r="C168" s="92" t="s">
        <v>2</v>
      </c>
      <c r="D168" s="86" t="s">
        <v>471</v>
      </c>
      <c r="E168" s="86"/>
      <c r="F168" s="86" t="str">
        <f t="shared" si="16"/>
        <v>F30</v>
      </c>
      <c r="G168" s="92" t="str">
        <f>B168&amp;C168</f>
        <v>吉岡京子</v>
      </c>
      <c r="H168" s="127" t="s">
        <v>459</v>
      </c>
      <c r="I168" s="93" t="s">
        <v>213</v>
      </c>
      <c r="J168" s="97">
        <v>1959</v>
      </c>
      <c r="K168" s="98">
        <f t="shared" si="17"/>
        <v>57</v>
      </c>
      <c r="L168" s="88" t="str">
        <f t="shared" si="14"/>
        <v>OK</v>
      </c>
      <c r="M168" s="86" t="s">
        <v>298</v>
      </c>
    </row>
    <row r="169" spans="1:13" s="103" customFormat="1" ht="13.5">
      <c r="A169" s="86"/>
      <c r="B169" s="92"/>
      <c r="C169" s="92"/>
      <c r="D169" s="86"/>
      <c r="E169" s="86"/>
      <c r="F169" s="88"/>
      <c r="G169" s="92"/>
      <c r="H169" s="127"/>
      <c r="I169" s="93"/>
      <c r="J169" s="100"/>
      <c r="K169" s="98"/>
      <c r="L169" s="88">
        <f t="shared" si="14"/>
      </c>
      <c r="M169" s="86"/>
    </row>
    <row r="170" spans="1:13" s="103" customFormat="1" ht="13.5">
      <c r="A170" s="86"/>
      <c r="B170" s="92"/>
      <c r="C170" s="92"/>
      <c r="D170" s="86"/>
      <c r="E170" s="86"/>
      <c r="F170" s="88"/>
      <c r="G170" s="92"/>
      <c r="H170" s="127"/>
      <c r="I170" s="93"/>
      <c r="J170" s="100"/>
      <c r="K170" s="98"/>
      <c r="L170" s="88">
        <f t="shared" si="14"/>
      </c>
      <c r="M170" s="86"/>
    </row>
    <row r="171" spans="1:13" s="103" customFormat="1" ht="13.5">
      <c r="A171" s="86"/>
      <c r="B171" s="92"/>
      <c r="C171" s="92"/>
      <c r="D171" s="127"/>
      <c r="E171" s="86"/>
      <c r="F171" s="88"/>
      <c r="G171" s="92"/>
      <c r="H171" s="127"/>
      <c r="I171" s="93"/>
      <c r="J171" s="100"/>
      <c r="K171" s="98"/>
      <c r="L171" s="88">
        <f t="shared" si="14"/>
      </c>
      <c r="M171" s="86"/>
    </row>
    <row r="172" spans="1:13" s="103" customFormat="1" ht="13.5">
      <c r="A172" s="86"/>
      <c r="B172" s="92"/>
      <c r="C172" s="92"/>
      <c r="D172" s="127"/>
      <c r="E172" s="86"/>
      <c r="F172" s="88"/>
      <c r="G172" s="92"/>
      <c r="H172" s="127"/>
      <c r="I172" s="93"/>
      <c r="J172" s="100"/>
      <c r="K172" s="98"/>
      <c r="L172" s="88">
        <f t="shared" si="14"/>
      </c>
      <c r="M172" s="86"/>
    </row>
    <row r="173" spans="1:13" s="103" customFormat="1" ht="13.5">
      <c r="A173" s="86"/>
      <c r="B173" s="92"/>
      <c r="C173" s="92"/>
      <c r="D173" s="127"/>
      <c r="E173" s="86"/>
      <c r="F173" s="86"/>
      <c r="G173" s="92"/>
      <c r="H173" s="127"/>
      <c r="I173" s="93"/>
      <c r="J173" s="97"/>
      <c r="K173" s="98"/>
      <c r="L173" s="88">
        <f t="shared" si="14"/>
      </c>
      <c r="M173" s="86"/>
    </row>
    <row r="174" spans="1:13" s="103" customFormat="1" ht="13.5">
      <c r="A174" s="86"/>
      <c r="B174" s="92"/>
      <c r="C174" s="92"/>
      <c r="D174" s="127"/>
      <c r="E174" s="86"/>
      <c r="F174" s="88"/>
      <c r="G174" s="92"/>
      <c r="H174" s="127"/>
      <c r="I174" s="93"/>
      <c r="J174" s="100"/>
      <c r="K174" s="98"/>
      <c r="L174" s="88">
        <f t="shared" si="14"/>
      </c>
      <c r="M174" s="86"/>
    </row>
    <row r="175" spans="1:13" s="103" customFormat="1" ht="13.5">
      <c r="A175" s="86"/>
      <c r="B175" s="91"/>
      <c r="C175" s="91"/>
      <c r="D175" s="127"/>
      <c r="E175" s="86"/>
      <c r="F175" s="88"/>
      <c r="G175" s="92"/>
      <c r="H175" s="127"/>
      <c r="I175" s="93"/>
      <c r="J175" s="100"/>
      <c r="K175" s="98"/>
      <c r="L175" s="88">
        <f t="shared" si="14"/>
      </c>
      <c r="M175" s="86"/>
    </row>
    <row r="176" spans="1:13" s="103" customFormat="1" ht="13.5">
      <c r="A176" s="86"/>
      <c r="B176" s="92"/>
      <c r="C176" s="92"/>
      <c r="D176" s="127"/>
      <c r="E176" s="86"/>
      <c r="F176" s="88"/>
      <c r="G176" s="92"/>
      <c r="H176" s="127"/>
      <c r="I176" s="93"/>
      <c r="J176" s="100"/>
      <c r="K176" s="98"/>
      <c r="L176" s="88">
        <f t="shared" si="14"/>
      </c>
      <c r="M176" s="86"/>
    </row>
    <row r="177" spans="1:13" s="103" customFormat="1" ht="13.5">
      <c r="A177" s="86"/>
      <c r="B177" s="92"/>
      <c r="C177" s="92"/>
      <c r="D177" s="86"/>
      <c r="E177" s="86"/>
      <c r="F177" s="88"/>
      <c r="G177" s="92"/>
      <c r="H177" s="127"/>
      <c r="I177" s="93"/>
      <c r="J177" s="100"/>
      <c r="K177" s="98"/>
      <c r="L177" s="88">
        <f t="shared" si="14"/>
      </c>
      <c r="M177" s="86"/>
    </row>
    <row r="178" spans="1:13" s="103" customFormat="1" ht="13.5">
      <c r="A178" s="86"/>
      <c r="B178" s="92"/>
      <c r="C178" s="92"/>
      <c r="D178" s="86"/>
      <c r="E178" s="86"/>
      <c r="F178" s="86"/>
      <c r="G178" s="92"/>
      <c r="H178" s="127"/>
      <c r="I178" s="93"/>
      <c r="J178" s="97"/>
      <c r="K178" s="98"/>
      <c r="L178" s="88">
        <f t="shared" si="14"/>
      </c>
      <c r="M178" s="86"/>
    </row>
    <row r="179" spans="1:13" s="103" customFormat="1" ht="13.5">
      <c r="A179" s="86"/>
      <c r="B179" s="92"/>
      <c r="C179" s="92"/>
      <c r="D179" s="86"/>
      <c r="E179" s="86"/>
      <c r="F179" s="86"/>
      <c r="G179" s="86"/>
      <c r="H179" s="127"/>
      <c r="I179" s="90"/>
      <c r="J179" s="97"/>
      <c r="K179" s="98"/>
      <c r="L179" s="88">
        <f t="shared" si="14"/>
      </c>
      <c r="M179" s="86"/>
    </row>
    <row r="180" spans="1:13" s="103" customFormat="1" ht="13.5">
      <c r="A180" s="86"/>
      <c r="B180" s="92"/>
      <c r="C180" s="92"/>
      <c r="D180" s="86"/>
      <c r="E180" s="86"/>
      <c r="F180" s="86"/>
      <c r="G180" s="86"/>
      <c r="H180" s="127"/>
      <c r="I180" s="90"/>
      <c r="J180" s="97"/>
      <c r="K180" s="98"/>
      <c r="L180" s="88">
        <f t="shared" si="14"/>
      </c>
      <c r="M180" s="86"/>
    </row>
    <row r="181" spans="1:13" s="103" customFormat="1" ht="13.5">
      <c r="A181" s="86"/>
      <c r="B181" s="92"/>
      <c r="C181" s="92"/>
      <c r="D181" s="86"/>
      <c r="E181" s="86"/>
      <c r="F181" s="86"/>
      <c r="G181" s="86"/>
      <c r="H181" s="127"/>
      <c r="I181" s="90"/>
      <c r="J181" s="97"/>
      <c r="K181" s="98"/>
      <c r="L181" s="88">
        <f t="shared" si="14"/>
      </c>
      <c r="M181" s="86"/>
    </row>
    <row r="182" spans="1:13" s="103" customFormat="1" ht="13.5">
      <c r="A182" s="86"/>
      <c r="B182" s="92"/>
      <c r="C182" s="92"/>
      <c r="D182" s="86"/>
      <c r="E182" s="86"/>
      <c r="F182" s="86"/>
      <c r="G182" s="86"/>
      <c r="H182" s="127"/>
      <c r="I182" s="90"/>
      <c r="J182" s="97"/>
      <c r="K182" s="98"/>
      <c r="L182" s="88">
        <f t="shared" si="14"/>
      </c>
      <c r="M182" s="86"/>
    </row>
    <row r="183" spans="1:13" s="103" customFormat="1" ht="13.5">
      <c r="A183" s="86"/>
      <c r="B183" s="92"/>
      <c r="C183" s="92"/>
      <c r="D183" s="86"/>
      <c r="E183" s="86"/>
      <c r="F183" s="86"/>
      <c r="G183" s="86"/>
      <c r="H183" s="127"/>
      <c r="I183" s="90"/>
      <c r="J183" s="97"/>
      <c r="K183" s="98"/>
      <c r="L183" s="88">
        <f t="shared" si="14"/>
      </c>
      <c r="M183" s="86"/>
    </row>
    <row r="184" spans="1:13" s="103" customFormat="1" ht="13.5">
      <c r="A184" s="86"/>
      <c r="B184" s="92"/>
      <c r="C184" s="92"/>
      <c r="D184" s="86"/>
      <c r="E184" s="86"/>
      <c r="F184" s="86"/>
      <c r="G184" s="86"/>
      <c r="H184" s="127"/>
      <c r="I184" s="90"/>
      <c r="J184" s="97"/>
      <c r="K184" s="98"/>
      <c r="L184" s="88">
        <f t="shared" si="14"/>
      </c>
      <c r="M184" s="86"/>
    </row>
    <row r="185" spans="1:13" s="103" customFormat="1" ht="13.5">
      <c r="A185" s="86"/>
      <c r="B185" s="92"/>
      <c r="C185" s="92"/>
      <c r="D185" s="86"/>
      <c r="E185" s="86"/>
      <c r="F185" s="86"/>
      <c r="G185" s="86"/>
      <c r="H185" s="127"/>
      <c r="I185" s="90"/>
      <c r="J185" s="97"/>
      <c r="K185" s="98"/>
      <c r="L185" s="88">
        <f t="shared" si="14"/>
      </c>
      <c r="M185" s="86"/>
    </row>
    <row r="186" spans="1:13" s="103" customFormat="1" ht="13.5">
      <c r="A186" s="86"/>
      <c r="B186" s="92"/>
      <c r="C186" s="92"/>
      <c r="D186" s="86"/>
      <c r="E186" s="86"/>
      <c r="F186" s="86"/>
      <c r="G186" s="86"/>
      <c r="H186" s="127"/>
      <c r="I186" s="90"/>
      <c r="J186" s="97"/>
      <c r="K186" s="98"/>
      <c r="L186" s="88">
        <f t="shared" si="14"/>
      </c>
      <c r="M186" s="86"/>
    </row>
    <row r="187" spans="1:13" s="103" customFormat="1" ht="13.5">
      <c r="A187" s="86"/>
      <c r="B187" s="92"/>
      <c r="C187" s="92"/>
      <c r="D187" s="86"/>
      <c r="E187" s="86"/>
      <c r="F187" s="86"/>
      <c r="G187" s="86"/>
      <c r="H187" s="127"/>
      <c r="I187" s="90"/>
      <c r="J187" s="97"/>
      <c r="K187" s="98"/>
      <c r="L187" s="88">
        <f t="shared" si="14"/>
      </c>
      <c r="M187" s="86"/>
    </row>
    <row r="188" spans="1:13" s="103" customFormat="1" ht="13.5">
      <c r="A188" s="86"/>
      <c r="B188" s="92"/>
      <c r="C188" s="92"/>
      <c r="D188" s="86"/>
      <c r="E188" s="86"/>
      <c r="F188" s="86"/>
      <c r="G188" s="86"/>
      <c r="H188" s="127"/>
      <c r="I188" s="90"/>
      <c r="J188" s="97"/>
      <c r="K188" s="98"/>
      <c r="L188" s="88">
        <f t="shared" si="14"/>
      </c>
      <c r="M188" s="86"/>
    </row>
    <row r="189" spans="1:13" s="103" customFormat="1" ht="13.5">
      <c r="A189" s="86"/>
      <c r="B189" s="92"/>
      <c r="C189" s="92"/>
      <c r="D189" s="86"/>
      <c r="E189" s="86"/>
      <c r="F189" s="86"/>
      <c r="G189" s="86"/>
      <c r="H189" s="127"/>
      <c r="I189" s="90"/>
      <c r="J189" s="97"/>
      <c r="K189" s="98"/>
      <c r="L189" s="88">
        <f t="shared" si="14"/>
      </c>
      <c r="M189" s="86"/>
    </row>
    <row r="190" spans="1:13" s="103" customFormat="1" ht="13.5">
      <c r="A190" s="86"/>
      <c r="B190" s="92"/>
      <c r="C190" s="92"/>
      <c r="D190" s="86"/>
      <c r="E190" s="86"/>
      <c r="F190" s="86"/>
      <c r="G190" s="86"/>
      <c r="H190" s="127"/>
      <c r="I190" s="90"/>
      <c r="J190" s="97"/>
      <c r="K190" s="98"/>
      <c r="L190" s="88">
        <f t="shared" si="14"/>
      </c>
      <c r="M190" s="86"/>
    </row>
    <row r="191" spans="1:13" s="103" customFormat="1" ht="13.5">
      <c r="A191" s="86"/>
      <c r="B191" s="92"/>
      <c r="C191" s="92"/>
      <c r="D191" s="86"/>
      <c r="E191" s="86"/>
      <c r="F191" s="86"/>
      <c r="G191" s="86"/>
      <c r="H191" s="127"/>
      <c r="I191" s="90"/>
      <c r="J191" s="97"/>
      <c r="K191" s="98"/>
      <c r="L191" s="88">
        <f t="shared" si="14"/>
      </c>
      <c r="M191" s="86"/>
    </row>
    <row r="192" spans="1:13" s="103" customFormat="1" ht="13.5">
      <c r="A192" s="86"/>
      <c r="B192" s="87"/>
      <c r="C192" s="791" t="s">
        <v>299</v>
      </c>
      <c r="D192" s="791"/>
      <c r="E192" s="796" t="s">
        <v>503</v>
      </c>
      <c r="F192" s="796"/>
      <c r="G192" s="796"/>
      <c r="H192" s="796"/>
      <c r="I192" s="90"/>
      <c r="J192" s="100"/>
      <c r="K192" s="98"/>
      <c r="L192" s="88">
        <f t="shared" si="14"/>
      </c>
      <c r="M192" s="92"/>
    </row>
    <row r="193" spans="1:13" s="103" customFormat="1" ht="13.5">
      <c r="A193" s="86"/>
      <c r="B193" s="87"/>
      <c r="C193" s="791"/>
      <c r="D193" s="791"/>
      <c r="E193" s="796"/>
      <c r="F193" s="796"/>
      <c r="G193" s="796"/>
      <c r="H193" s="796"/>
      <c r="I193" s="90"/>
      <c r="J193" s="100"/>
      <c r="K193" s="98"/>
      <c r="L193" s="88">
        <f t="shared" si="14"/>
      </c>
      <c r="M193" s="92"/>
    </row>
    <row r="194" spans="1:12" s="181" customFormat="1" ht="13.5">
      <c r="A194" s="86"/>
      <c r="B194" s="91"/>
      <c r="C194" s="91"/>
      <c r="D194" s="86"/>
      <c r="E194" s="86"/>
      <c r="F194" s="88"/>
      <c r="G194" s="86" t="s">
        <v>504</v>
      </c>
      <c r="H194" s="86" t="s">
        <v>505</v>
      </c>
      <c r="I194" s="86"/>
      <c r="J194" s="97"/>
      <c r="K194" s="98"/>
      <c r="L194" s="88"/>
    </row>
    <row r="195" spans="1:12" s="181" customFormat="1" ht="13.5">
      <c r="A195" s="86"/>
      <c r="B195" s="797"/>
      <c r="C195" s="797"/>
      <c r="D195" s="797"/>
      <c r="E195" s="86"/>
      <c r="F195" s="88"/>
      <c r="G195" s="118">
        <f>COUNTIF($M$198:$M$249,"東近江市")</f>
        <v>6</v>
      </c>
      <c r="H195" s="119">
        <f>(G195/RIGHT(A247,2))</f>
        <v>0.12</v>
      </c>
      <c r="I195" s="86"/>
      <c r="J195" s="97"/>
      <c r="K195" s="98"/>
      <c r="L195" s="88"/>
    </row>
    <row r="196" spans="2:12" ht="13.5">
      <c r="B196" s="797"/>
      <c r="C196" s="797"/>
      <c r="D196" s="797"/>
      <c r="F196" s="88"/>
      <c r="K196" s="98"/>
      <c r="L196" s="88">
        <f t="shared" si="14"/>
      </c>
    </row>
    <row r="197" spans="2:12" ht="14.25">
      <c r="B197" s="157"/>
      <c r="C197" s="157"/>
      <c r="D197" s="105" t="s">
        <v>263</v>
      </c>
      <c r="E197" s="105"/>
      <c r="F197" s="105"/>
      <c r="G197" s="118"/>
      <c r="H197" s="119" t="s">
        <v>264</v>
      </c>
      <c r="K197" s="98"/>
      <c r="L197" s="88">
        <f t="shared" si="14"/>
      </c>
    </row>
    <row r="198" spans="1:13" ht="13.5">
      <c r="A198" s="86" t="s">
        <v>506</v>
      </c>
      <c r="B198" s="87" t="s">
        <v>89</v>
      </c>
      <c r="C198" s="87" t="s">
        <v>507</v>
      </c>
      <c r="D198" s="141" t="s">
        <v>238</v>
      </c>
      <c r="E198" s="86"/>
      <c r="F198" s="88" t="str">
        <f aca="true" t="shared" si="19" ref="F198:F247">A198</f>
        <v>g01</v>
      </c>
      <c r="G198" s="86" t="str">
        <f aca="true" t="shared" si="20" ref="G198:G247">B198&amp;C198</f>
        <v>浅田恵亮</v>
      </c>
      <c r="H198" s="95" t="s">
        <v>244</v>
      </c>
      <c r="I198" s="95" t="s">
        <v>1829</v>
      </c>
      <c r="J198" s="101">
        <v>1987</v>
      </c>
      <c r="K198" s="98">
        <f>IF(J198="","",(2016-J198))</f>
        <v>29</v>
      </c>
      <c r="L198" s="88" t="str">
        <f t="shared" si="14"/>
        <v>OK</v>
      </c>
      <c r="M198" s="103" t="s">
        <v>16</v>
      </c>
    </row>
    <row r="199" spans="1:13" ht="13.5">
      <c r="A199" s="86" t="s">
        <v>508</v>
      </c>
      <c r="B199" s="87" t="s">
        <v>89</v>
      </c>
      <c r="C199" s="87" t="s">
        <v>509</v>
      </c>
      <c r="D199" s="141" t="s">
        <v>240</v>
      </c>
      <c r="E199" s="86"/>
      <c r="F199" s="88" t="str">
        <f t="shared" si="19"/>
        <v>g02</v>
      </c>
      <c r="G199" s="86" t="str">
        <f t="shared" si="20"/>
        <v>浅田洋史</v>
      </c>
      <c r="H199" s="95" t="s">
        <v>510</v>
      </c>
      <c r="I199" s="95" t="s">
        <v>1829</v>
      </c>
      <c r="J199" s="101">
        <v>1990</v>
      </c>
      <c r="K199" s="98">
        <f>IF(J199="","",(2016-J199))</f>
        <v>26</v>
      </c>
      <c r="L199" s="88" t="str">
        <f aca="true" t="shared" si="21" ref="L199:L262">IF(G199="","",IF(COUNTIF($G$6:$G$535,G199)&gt;1,"2重登録","OK"))</f>
        <v>OK</v>
      </c>
      <c r="M199" s="103" t="s">
        <v>511</v>
      </c>
    </row>
    <row r="200" spans="1:13" ht="13.5">
      <c r="A200" s="86" t="s">
        <v>300</v>
      </c>
      <c r="B200" s="87" t="s">
        <v>1665</v>
      </c>
      <c r="C200" s="87" t="s">
        <v>1666</v>
      </c>
      <c r="D200" s="141" t="s">
        <v>512</v>
      </c>
      <c r="E200" s="86"/>
      <c r="F200" s="88" t="str">
        <f t="shared" si="19"/>
        <v>g03</v>
      </c>
      <c r="G200" s="86" t="str">
        <f t="shared" si="20"/>
        <v>石橋和基</v>
      </c>
      <c r="H200" s="95" t="s">
        <v>513</v>
      </c>
      <c r="I200" s="95" t="s">
        <v>1829</v>
      </c>
      <c r="J200" s="101">
        <v>1985</v>
      </c>
      <c r="K200" s="98">
        <f>IF(J200="","",(2016-J200))</f>
        <v>31</v>
      </c>
      <c r="L200" s="88" t="str">
        <f t="shared" si="21"/>
        <v>OK</v>
      </c>
      <c r="M200" s="103" t="s">
        <v>1413</v>
      </c>
    </row>
    <row r="201" spans="1:13" ht="13.5">
      <c r="A201" s="86" t="s">
        <v>301</v>
      </c>
      <c r="B201" s="60" t="s">
        <v>185</v>
      </c>
      <c r="C201" s="87" t="s">
        <v>186</v>
      </c>
      <c r="D201" s="141" t="s">
        <v>238</v>
      </c>
      <c r="E201" s="86"/>
      <c r="F201" s="88" t="str">
        <f t="shared" si="19"/>
        <v>g04</v>
      </c>
      <c r="G201" s="86" t="str">
        <f>B201&amp;C201</f>
        <v>井上聖哉</v>
      </c>
      <c r="H201" s="95" t="s">
        <v>514</v>
      </c>
      <c r="I201" s="95" t="s">
        <v>515</v>
      </c>
      <c r="J201" s="101">
        <v>1994</v>
      </c>
      <c r="K201" s="98">
        <f aca="true" t="shared" si="22" ref="K201:K248">IF(J201="","",(2016-J201))</f>
        <v>22</v>
      </c>
      <c r="L201" s="88" t="str">
        <f t="shared" si="21"/>
        <v>OK</v>
      </c>
      <c r="M201" s="108" t="s">
        <v>180</v>
      </c>
    </row>
    <row r="202" spans="1:13" ht="13.5">
      <c r="A202" s="86" t="s">
        <v>302</v>
      </c>
      <c r="B202" s="142" t="s">
        <v>198</v>
      </c>
      <c r="C202" s="87" t="s">
        <v>239</v>
      </c>
      <c r="D202" s="141" t="s">
        <v>516</v>
      </c>
      <c r="E202" s="86"/>
      <c r="F202" s="88" t="str">
        <f t="shared" si="19"/>
        <v>g05</v>
      </c>
      <c r="G202" s="86" t="str">
        <f>B202&amp;C202</f>
        <v>井ノ口弘祐</v>
      </c>
      <c r="H202" s="95" t="s">
        <v>517</v>
      </c>
      <c r="I202" s="95" t="s">
        <v>7</v>
      </c>
      <c r="J202" s="101">
        <v>1986</v>
      </c>
      <c r="K202" s="98">
        <f t="shared" si="22"/>
        <v>30</v>
      </c>
      <c r="L202" s="88" t="str">
        <f t="shared" si="21"/>
        <v>OK</v>
      </c>
      <c r="M202" s="108" t="s">
        <v>180</v>
      </c>
    </row>
    <row r="203" spans="1:13" ht="13.5">
      <c r="A203" s="86" t="s">
        <v>303</v>
      </c>
      <c r="B203" s="142" t="s">
        <v>198</v>
      </c>
      <c r="C203" s="143" t="s">
        <v>200</v>
      </c>
      <c r="D203" s="141" t="s">
        <v>240</v>
      </c>
      <c r="F203" s="88" t="str">
        <f t="shared" si="19"/>
        <v>g06</v>
      </c>
      <c r="G203" s="86" t="str">
        <f>B203&amp;C203</f>
        <v>井ノ口幹也</v>
      </c>
      <c r="H203" s="95" t="s">
        <v>510</v>
      </c>
      <c r="I203" s="95" t="s">
        <v>7</v>
      </c>
      <c r="J203" s="101">
        <v>1990</v>
      </c>
      <c r="K203" s="98">
        <f t="shared" si="22"/>
        <v>26</v>
      </c>
      <c r="L203" s="88" t="str">
        <f t="shared" si="21"/>
        <v>OK</v>
      </c>
      <c r="M203" s="108" t="s">
        <v>180</v>
      </c>
    </row>
    <row r="204" spans="1:13" ht="13.5">
      <c r="A204" s="86" t="s">
        <v>304</v>
      </c>
      <c r="B204" s="142" t="s">
        <v>518</v>
      </c>
      <c r="C204" s="143" t="s">
        <v>519</v>
      </c>
      <c r="D204" s="141" t="s">
        <v>240</v>
      </c>
      <c r="F204" s="88" t="str">
        <f t="shared" si="19"/>
        <v>g07</v>
      </c>
      <c r="G204" s="86" t="str">
        <f>B204&amp;C204</f>
        <v>岩本 龍</v>
      </c>
      <c r="H204" s="95" t="s">
        <v>520</v>
      </c>
      <c r="I204" s="95" t="s">
        <v>7</v>
      </c>
      <c r="J204" s="101">
        <v>1994</v>
      </c>
      <c r="K204" s="98">
        <f t="shared" si="22"/>
        <v>22</v>
      </c>
      <c r="L204" s="88" t="str">
        <f t="shared" si="21"/>
        <v>OK</v>
      </c>
      <c r="M204" s="150" t="s">
        <v>30</v>
      </c>
    </row>
    <row r="205" spans="1:13" ht="13.5" customHeight="1">
      <c r="A205" s="86" t="s">
        <v>305</v>
      </c>
      <c r="B205" s="87" t="s">
        <v>1667</v>
      </c>
      <c r="C205" s="87" t="s">
        <v>1668</v>
      </c>
      <c r="D205" s="141" t="s">
        <v>521</v>
      </c>
      <c r="E205" s="86"/>
      <c r="F205" s="88" t="str">
        <f t="shared" si="19"/>
        <v>g08</v>
      </c>
      <c r="G205" s="86" t="str">
        <f t="shared" si="20"/>
        <v>梅本彬充</v>
      </c>
      <c r="H205" s="95" t="s">
        <v>522</v>
      </c>
      <c r="I205" s="95" t="s">
        <v>7</v>
      </c>
      <c r="J205" s="101">
        <v>1986</v>
      </c>
      <c r="K205" s="98">
        <f t="shared" si="22"/>
        <v>30</v>
      </c>
      <c r="L205" s="88" t="str">
        <f t="shared" si="21"/>
        <v>OK</v>
      </c>
      <c r="M205" s="103" t="s">
        <v>52</v>
      </c>
    </row>
    <row r="206" spans="1:13" ht="13.5" customHeight="1">
      <c r="A206" s="86" t="s">
        <v>306</v>
      </c>
      <c r="B206" s="87" t="s">
        <v>1669</v>
      </c>
      <c r="C206" s="87" t="s">
        <v>1670</v>
      </c>
      <c r="D206" s="141" t="s">
        <v>523</v>
      </c>
      <c r="E206" s="86"/>
      <c r="F206" s="88" t="str">
        <f t="shared" si="19"/>
        <v>g09</v>
      </c>
      <c r="G206" s="86" t="str">
        <f t="shared" si="20"/>
        <v>浦崎康平</v>
      </c>
      <c r="H206" s="95" t="s">
        <v>524</v>
      </c>
      <c r="I206" s="95" t="s">
        <v>7</v>
      </c>
      <c r="J206" s="101">
        <v>1991</v>
      </c>
      <c r="K206" s="98">
        <f t="shared" si="22"/>
        <v>25</v>
      </c>
      <c r="L206" s="88" t="str">
        <f t="shared" si="21"/>
        <v>OK</v>
      </c>
      <c r="M206" s="103" t="s">
        <v>30</v>
      </c>
    </row>
    <row r="207" spans="1:13" ht="13.5">
      <c r="A207" s="86" t="s">
        <v>307</v>
      </c>
      <c r="B207" s="60" t="s">
        <v>197</v>
      </c>
      <c r="C207" s="87" t="s">
        <v>8</v>
      </c>
      <c r="D207" s="141" t="s">
        <v>238</v>
      </c>
      <c r="F207" s="88" t="str">
        <f t="shared" si="19"/>
        <v>g10</v>
      </c>
      <c r="G207" s="86" t="str">
        <f>B207&amp;C207</f>
        <v>岡　仁史</v>
      </c>
      <c r="H207" s="95" t="s">
        <v>525</v>
      </c>
      <c r="I207" s="95" t="s">
        <v>7</v>
      </c>
      <c r="J207" s="101">
        <v>1971</v>
      </c>
      <c r="K207" s="98">
        <f t="shared" si="22"/>
        <v>45</v>
      </c>
      <c r="L207" s="88" t="str">
        <f t="shared" si="21"/>
        <v>OK</v>
      </c>
      <c r="M207" s="103" t="s">
        <v>16</v>
      </c>
    </row>
    <row r="208" spans="1:13" ht="13.5">
      <c r="A208" s="86" t="s">
        <v>308</v>
      </c>
      <c r="B208" s="60" t="s">
        <v>242</v>
      </c>
      <c r="C208" s="87" t="s">
        <v>243</v>
      </c>
      <c r="D208" s="141" t="s">
        <v>240</v>
      </c>
      <c r="F208" s="88" t="str">
        <f t="shared" si="19"/>
        <v>g11</v>
      </c>
      <c r="G208" s="86" t="str">
        <f>B208&amp;C208</f>
        <v>岡田真樹</v>
      </c>
      <c r="H208" s="95" t="s">
        <v>510</v>
      </c>
      <c r="I208" s="95" t="s">
        <v>7</v>
      </c>
      <c r="J208" s="101">
        <v>1981</v>
      </c>
      <c r="K208" s="98">
        <f t="shared" si="22"/>
        <v>35</v>
      </c>
      <c r="L208" s="88" t="str">
        <f t="shared" si="21"/>
        <v>OK</v>
      </c>
      <c r="M208" s="103" t="s">
        <v>16</v>
      </c>
    </row>
    <row r="209" spans="1:13" ht="13.5">
      <c r="A209" s="86" t="s">
        <v>309</v>
      </c>
      <c r="B209" s="60" t="s">
        <v>183</v>
      </c>
      <c r="C209" s="87" t="s">
        <v>184</v>
      </c>
      <c r="D209" s="141" t="s">
        <v>526</v>
      </c>
      <c r="E209" s="86"/>
      <c r="F209" s="88" t="str">
        <f t="shared" si="19"/>
        <v>g12</v>
      </c>
      <c r="G209" s="86" t="str">
        <f>B209&amp;C209</f>
        <v>奥村隆広</v>
      </c>
      <c r="H209" s="95" t="s">
        <v>527</v>
      </c>
      <c r="I209" s="95" t="s">
        <v>7</v>
      </c>
      <c r="J209" s="101">
        <v>1976</v>
      </c>
      <c r="K209" s="98">
        <f t="shared" si="22"/>
        <v>40</v>
      </c>
      <c r="L209" s="88" t="str">
        <f t="shared" si="21"/>
        <v>OK</v>
      </c>
      <c r="M209" s="103" t="s">
        <v>85</v>
      </c>
    </row>
    <row r="210" spans="1:13" ht="13.5" customHeight="1">
      <c r="A210" s="86" t="s">
        <v>310</v>
      </c>
      <c r="B210" s="87" t="s">
        <v>1671</v>
      </c>
      <c r="C210" s="87" t="s">
        <v>1672</v>
      </c>
      <c r="D210" s="141" t="s">
        <v>528</v>
      </c>
      <c r="E210" s="86"/>
      <c r="F210" s="88" t="str">
        <f t="shared" si="19"/>
        <v>g13</v>
      </c>
      <c r="G210" s="86" t="str">
        <f t="shared" si="20"/>
        <v>鍵谷浩太</v>
      </c>
      <c r="H210" s="95" t="s">
        <v>522</v>
      </c>
      <c r="I210" s="95" t="s">
        <v>7</v>
      </c>
      <c r="J210" s="101">
        <v>1992</v>
      </c>
      <c r="K210" s="98">
        <f t="shared" si="22"/>
        <v>24</v>
      </c>
      <c r="L210" s="88" t="str">
        <f t="shared" si="21"/>
        <v>OK</v>
      </c>
      <c r="M210" s="103" t="str">
        <f>M206</f>
        <v>彦根市</v>
      </c>
    </row>
    <row r="211" spans="1:13" ht="13.5" customHeight="1">
      <c r="A211" s="86" t="s">
        <v>311</v>
      </c>
      <c r="B211" s="87" t="s">
        <v>355</v>
      </c>
      <c r="C211" s="87" t="s">
        <v>529</v>
      </c>
      <c r="D211" s="141" t="s">
        <v>530</v>
      </c>
      <c r="E211" s="86"/>
      <c r="F211" s="88" t="str">
        <f t="shared" si="19"/>
        <v>g14</v>
      </c>
      <c r="G211" s="86" t="str">
        <f t="shared" si="20"/>
        <v>金武寿憲</v>
      </c>
      <c r="H211" s="95" t="s">
        <v>531</v>
      </c>
      <c r="I211" s="95" t="s">
        <v>7</v>
      </c>
      <c r="J211" s="101">
        <v>1990</v>
      </c>
      <c r="K211" s="98">
        <f t="shared" si="22"/>
        <v>26</v>
      </c>
      <c r="L211" s="88" t="str">
        <f t="shared" si="21"/>
        <v>OK</v>
      </c>
      <c r="M211" s="103" t="s">
        <v>356</v>
      </c>
    </row>
    <row r="212" spans="1:13" ht="13.5" customHeight="1">
      <c r="A212" s="86" t="s">
        <v>312</v>
      </c>
      <c r="B212" s="87" t="s">
        <v>532</v>
      </c>
      <c r="C212" s="87" t="s">
        <v>350</v>
      </c>
      <c r="D212" s="141" t="s">
        <v>240</v>
      </c>
      <c r="E212" s="86"/>
      <c r="F212" s="88" t="str">
        <f>A212</f>
        <v>g15</v>
      </c>
      <c r="G212" s="86" t="str">
        <f>B212&amp;C212</f>
        <v>岸本美敬</v>
      </c>
      <c r="H212" s="95" t="s">
        <v>533</v>
      </c>
      <c r="I212" s="95" t="s">
        <v>534</v>
      </c>
      <c r="J212" s="101">
        <v>1989</v>
      </c>
      <c r="K212" s="98">
        <f t="shared" si="22"/>
        <v>27</v>
      </c>
      <c r="L212" s="88" t="str">
        <f t="shared" si="21"/>
        <v>OK</v>
      </c>
      <c r="M212" s="212" t="s">
        <v>180</v>
      </c>
    </row>
    <row r="213" spans="1:13" ht="13.5">
      <c r="A213" s="86" t="s">
        <v>313</v>
      </c>
      <c r="B213" s="87" t="s">
        <v>1485</v>
      </c>
      <c r="C213" s="87" t="s">
        <v>1673</v>
      </c>
      <c r="D213" s="141" t="s">
        <v>241</v>
      </c>
      <c r="E213" s="86"/>
      <c r="F213" s="88" t="str">
        <f t="shared" si="19"/>
        <v>g16</v>
      </c>
      <c r="G213" s="86" t="str">
        <f t="shared" si="20"/>
        <v>北野照幸</v>
      </c>
      <c r="H213" s="95" t="s">
        <v>535</v>
      </c>
      <c r="I213" s="95" t="s">
        <v>1412</v>
      </c>
      <c r="J213" s="101">
        <v>1984</v>
      </c>
      <c r="K213" s="98">
        <f t="shared" si="22"/>
        <v>32</v>
      </c>
      <c r="L213" s="88" t="str">
        <f t="shared" si="21"/>
        <v>OK</v>
      </c>
      <c r="M213" s="103" t="str">
        <f>M207</f>
        <v>草津市</v>
      </c>
    </row>
    <row r="214" spans="1:13" ht="13.5">
      <c r="A214" s="86" t="s">
        <v>314</v>
      </c>
      <c r="B214" s="87" t="s">
        <v>1674</v>
      </c>
      <c r="C214" s="87" t="s">
        <v>1675</v>
      </c>
      <c r="D214" s="141" t="s">
        <v>536</v>
      </c>
      <c r="E214" s="86"/>
      <c r="F214" s="88" t="str">
        <f t="shared" si="19"/>
        <v>g17</v>
      </c>
      <c r="G214" s="86" t="str">
        <f t="shared" si="20"/>
        <v>北村　健</v>
      </c>
      <c r="H214" s="95" t="s">
        <v>531</v>
      </c>
      <c r="I214" s="95" t="s">
        <v>537</v>
      </c>
      <c r="J214" s="101">
        <v>1987</v>
      </c>
      <c r="K214" s="98">
        <f t="shared" si="22"/>
        <v>29</v>
      </c>
      <c r="L214" s="88" t="str">
        <f t="shared" si="21"/>
        <v>OK</v>
      </c>
      <c r="M214" s="124" t="s">
        <v>85</v>
      </c>
    </row>
    <row r="215" spans="1:13" ht="13.5">
      <c r="A215" s="86" t="s">
        <v>315</v>
      </c>
      <c r="B215" s="87" t="s">
        <v>352</v>
      </c>
      <c r="C215" s="87" t="s">
        <v>353</v>
      </c>
      <c r="D215" s="141" t="s">
        <v>538</v>
      </c>
      <c r="E215" s="86"/>
      <c r="F215" s="88" t="str">
        <f t="shared" si="19"/>
        <v>g18</v>
      </c>
      <c r="G215" s="86" t="str">
        <f t="shared" si="20"/>
        <v>倉本亮太</v>
      </c>
      <c r="H215" s="95" t="s">
        <v>539</v>
      </c>
      <c r="I215" s="95" t="s">
        <v>540</v>
      </c>
      <c r="J215" s="101">
        <v>1989</v>
      </c>
      <c r="K215" s="98">
        <f t="shared" si="22"/>
        <v>27</v>
      </c>
      <c r="L215" s="88" t="str">
        <f t="shared" si="21"/>
        <v>OK</v>
      </c>
      <c r="M215" s="124" t="s">
        <v>1336</v>
      </c>
    </row>
    <row r="216" spans="1:13" ht="13.5">
      <c r="A216" s="86" t="s">
        <v>316</v>
      </c>
      <c r="B216" s="60" t="s">
        <v>187</v>
      </c>
      <c r="C216" s="87" t="s">
        <v>188</v>
      </c>
      <c r="D216" s="141" t="s">
        <v>541</v>
      </c>
      <c r="E216" s="86"/>
      <c r="F216" s="88" t="str">
        <f t="shared" si="19"/>
        <v>g19</v>
      </c>
      <c r="G216" s="86" t="str">
        <f>B216&amp;C216</f>
        <v>河内滋人</v>
      </c>
      <c r="H216" s="95" t="s">
        <v>542</v>
      </c>
      <c r="I216" s="95" t="s">
        <v>7</v>
      </c>
      <c r="J216" s="101">
        <v>1986</v>
      </c>
      <c r="K216" s="98">
        <f t="shared" si="22"/>
        <v>30</v>
      </c>
      <c r="L216" s="88" t="str">
        <f t="shared" si="21"/>
        <v>OK</v>
      </c>
      <c r="M216" s="103" t="s">
        <v>179</v>
      </c>
    </row>
    <row r="217" spans="1:13" ht="13.5">
      <c r="A217" s="86" t="s">
        <v>317</v>
      </c>
      <c r="B217" s="87" t="s">
        <v>1495</v>
      </c>
      <c r="C217" s="87" t="s">
        <v>1676</v>
      </c>
      <c r="D217" s="141" t="s">
        <v>543</v>
      </c>
      <c r="E217" s="86"/>
      <c r="F217" s="88" t="str">
        <f t="shared" si="19"/>
        <v>g20</v>
      </c>
      <c r="G217" s="86" t="str">
        <f t="shared" si="20"/>
        <v>坪田英樹</v>
      </c>
      <c r="H217" s="95" t="s">
        <v>542</v>
      </c>
      <c r="I217" s="95" t="s">
        <v>7</v>
      </c>
      <c r="J217" s="101">
        <v>1988</v>
      </c>
      <c r="K217" s="98">
        <f t="shared" si="22"/>
        <v>28</v>
      </c>
      <c r="L217" s="88" t="str">
        <f t="shared" si="21"/>
        <v>OK</v>
      </c>
      <c r="M217" s="103" t="str">
        <f>M206</f>
        <v>彦根市</v>
      </c>
    </row>
    <row r="218" spans="1:13" ht="13.5">
      <c r="A218" s="86" t="s">
        <v>318</v>
      </c>
      <c r="B218" s="87" t="s">
        <v>1677</v>
      </c>
      <c r="C218" s="87" t="s">
        <v>1678</v>
      </c>
      <c r="D218" s="141" t="s">
        <v>544</v>
      </c>
      <c r="E218" s="86"/>
      <c r="F218" s="88" t="str">
        <f t="shared" si="19"/>
        <v>g21</v>
      </c>
      <c r="G218" s="86" t="str">
        <f t="shared" si="20"/>
        <v>鶴田大地</v>
      </c>
      <c r="H218" s="95" t="s">
        <v>244</v>
      </c>
      <c r="I218" s="95" t="s">
        <v>7</v>
      </c>
      <c r="J218" s="101">
        <v>1992</v>
      </c>
      <c r="K218" s="98">
        <f t="shared" si="22"/>
        <v>24</v>
      </c>
      <c r="L218" s="88" t="str">
        <f t="shared" si="21"/>
        <v>OK</v>
      </c>
      <c r="M218" s="108" t="s">
        <v>180</v>
      </c>
    </row>
    <row r="219" spans="1:13" ht="13.5">
      <c r="A219" s="86" t="s">
        <v>319</v>
      </c>
      <c r="B219" s="87" t="s">
        <v>320</v>
      </c>
      <c r="C219" s="87" t="s">
        <v>321</v>
      </c>
      <c r="D219" s="141" t="s">
        <v>545</v>
      </c>
      <c r="E219" s="86"/>
      <c r="F219" s="88" t="str">
        <f t="shared" si="19"/>
        <v>g22</v>
      </c>
      <c r="G219" s="86" t="str">
        <f t="shared" si="20"/>
        <v>遠池建介</v>
      </c>
      <c r="H219" s="95" t="s">
        <v>546</v>
      </c>
      <c r="I219" s="95" t="s">
        <v>7</v>
      </c>
      <c r="J219" s="101">
        <v>1982</v>
      </c>
      <c r="K219" s="98">
        <f t="shared" si="22"/>
        <v>34</v>
      </c>
      <c r="L219" s="88" t="str">
        <f t="shared" si="21"/>
        <v>OK</v>
      </c>
      <c r="M219" s="150" t="s">
        <v>31</v>
      </c>
    </row>
    <row r="220" spans="1:13" ht="13.5">
      <c r="A220" s="86" t="s">
        <v>322</v>
      </c>
      <c r="B220" s="87" t="s">
        <v>1679</v>
      </c>
      <c r="C220" s="87" t="s">
        <v>1680</v>
      </c>
      <c r="D220" s="141" t="s">
        <v>521</v>
      </c>
      <c r="E220" s="86"/>
      <c r="F220" s="88" t="str">
        <f t="shared" si="19"/>
        <v>g23</v>
      </c>
      <c r="G220" s="86" t="str">
        <f t="shared" si="20"/>
        <v>中澤拓馬</v>
      </c>
      <c r="H220" s="95" t="s">
        <v>547</v>
      </c>
      <c r="I220" s="95" t="s">
        <v>7</v>
      </c>
      <c r="J220" s="101">
        <v>1986</v>
      </c>
      <c r="K220" s="98">
        <f t="shared" si="22"/>
        <v>30</v>
      </c>
      <c r="L220" s="88" t="str">
        <f t="shared" si="21"/>
        <v>OK</v>
      </c>
      <c r="M220" s="103" t="s">
        <v>85</v>
      </c>
    </row>
    <row r="221" spans="1:13" ht="13.5">
      <c r="A221" s="86" t="s">
        <v>323</v>
      </c>
      <c r="B221" s="87" t="s">
        <v>44</v>
      </c>
      <c r="C221" s="87" t="s">
        <v>1337</v>
      </c>
      <c r="D221" s="141" t="s">
        <v>548</v>
      </c>
      <c r="E221" s="86"/>
      <c r="F221" s="88" t="str">
        <f t="shared" si="19"/>
        <v>g24</v>
      </c>
      <c r="G221" s="86" t="str">
        <f t="shared" si="20"/>
        <v>中田富憲</v>
      </c>
      <c r="H221" s="95" t="s">
        <v>549</v>
      </c>
      <c r="I221" s="95" t="s">
        <v>7</v>
      </c>
      <c r="J221" s="101">
        <v>1960</v>
      </c>
      <c r="K221" s="98">
        <f t="shared" si="22"/>
        <v>56</v>
      </c>
      <c r="L221" s="88" t="str">
        <f t="shared" si="21"/>
        <v>OK</v>
      </c>
      <c r="M221" s="103" t="s">
        <v>25</v>
      </c>
    </row>
    <row r="222" spans="1:13" ht="13.5" customHeight="1">
      <c r="A222" s="86" t="s">
        <v>324</v>
      </c>
      <c r="B222" s="86" t="s">
        <v>1338</v>
      </c>
      <c r="C222" s="86" t="s">
        <v>1339</v>
      </c>
      <c r="D222" s="141" t="s">
        <v>240</v>
      </c>
      <c r="F222" s="88" t="str">
        <f t="shared" si="19"/>
        <v>g25</v>
      </c>
      <c r="G222" s="86" t="str">
        <f>B222&amp;C222</f>
        <v>西原達也</v>
      </c>
      <c r="H222" s="95" t="s">
        <v>510</v>
      </c>
      <c r="I222" s="95" t="s">
        <v>7</v>
      </c>
      <c r="J222" s="101">
        <v>1978</v>
      </c>
      <c r="K222" s="98">
        <f t="shared" si="22"/>
        <v>38</v>
      </c>
      <c r="L222" s="88" t="str">
        <f t="shared" si="21"/>
        <v>OK</v>
      </c>
      <c r="M222" s="86" t="s">
        <v>1340</v>
      </c>
    </row>
    <row r="223" spans="1:13" ht="13.5">
      <c r="A223" s="86" t="s">
        <v>325</v>
      </c>
      <c r="B223" s="60" t="s">
        <v>181</v>
      </c>
      <c r="C223" s="87" t="s">
        <v>182</v>
      </c>
      <c r="D223" s="141" t="s">
        <v>550</v>
      </c>
      <c r="E223" s="86"/>
      <c r="F223" s="88" t="str">
        <f t="shared" si="19"/>
        <v>g26</v>
      </c>
      <c r="G223" s="86" t="str">
        <f>B223&amp;C223</f>
        <v>長谷川俊二</v>
      </c>
      <c r="H223" s="95" t="s">
        <v>546</v>
      </c>
      <c r="I223" s="95" t="s">
        <v>7</v>
      </c>
      <c r="J223" s="101">
        <v>1976</v>
      </c>
      <c r="K223" s="98">
        <f t="shared" si="22"/>
        <v>40</v>
      </c>
      <c r="L223" s="88" t="str">
        <f t="shared" si="21"/>
        <v>OK</v>
      </c>
      <c r="M223" s="105" t="s">
        <v>16</v>
      </c>
    </row>
    <row r="224" spans="1:13" ht="13.5">
      <c r="A224" s="86" t="s">
        <v>326</v>
      </c>
      <c r="B224" s="87" t="s">
        <v>1681</v>
      </c>
      <c r="C224" s="87" t="s">
        <v>1682</v>
      </c>
      <c r="D224" s="141" t="s">
        <v>521</v>
      </c>
      <c r="E224" s="86"/>
      <c r="F224" s="88" t="str">
        <f t="shared" si="19"/>
        <v>g27</v>
      </c>
      <c r="G224" s="86" t="str">
        <f t="shared" si="20"/>
        <v>羽月　秀</v>
      </c>
      <c r="H224" s="95" t="s">
        <v>551</v>
      </c>
      <c r="I224" s="95" t="s">
        <v>7</v>
      </c>
      <c r="J224" s="101">
        <v>1987</v>
      </c>
      <c r="K224" s="98">
        <f t="shared" si="22"/>
        <v>29</v>
      </c>
      <c r="L224" s="88" t="str">
        <f t="shared" si="21"/>
        <v>OK</v>
      </c>
      <c r="M224" s="108" t="s">
        <v>180</v>
      </c>
    </row>
    <row r="225" spans="1:13" ht="13.5">
      <c r="A225" s="86" t="s">
        <v>327</v>
      </c>
      <c r="B225" s="60" t="s">
        <v>5</v>
      </c>
      <c r="C225" s="87" t="s">
        <v>196</v>
      </c>
      <c r="D225" s="141" t="s">
        <v>199</v>
      </c>
      <c r="F225" s="88" t="str">
        <f t="shared" si="19"/>
        <v>g28</v>
      </c>
      <c r="G225" s="86" t="str">
        <f>B225&amp;C225</f>
        <v>浜田　豊</v>
      </c>
      <c r="H225" s="95" t="s">
        <v>244</v>
      </c>
      <c r="I225" s="95" t="s">
        <v>7</v>
      </c>
      <c r="J225" s="101">
        <v>1985</v>
      </c>
      <c r="K225" s="98">
        <f t="shared" si="22"/>
        <v>31</v>
      </c>
      <c r="L225" s="88" t="str">
        <f t="shared" si="21"/>
        <v>OK</v>
      </c>
      <c r="M225" s="103" t="str">
        <f>M205</f>
        <v>近江八幡市</v>
      </c>
    </row>
    <row r="226" spans="1:13" ht="13.5">
      <c r="A226" s="86" t="s">
        <v>328</v>
      </c>
      <c r="B226" s="87" t="s">
        <v>1683</v>
      </c>
      <c r="C226" s="87" t="s">
        <v>1684</v>
      </c>
      <c r="D226" s="141" t="s">
        <v>238</v>
      </c>
      <c r="E226" s="86"/>
      <c r="F226" s="88" t="str">
        <f t="shared" si="19"/>
        <v>g29</v>
      </c>
      <c r="G226" s="86" t="str">
        <f t="shared" si="20"/>
        <v>林　和生</v>
      </c>
      <c r="H226" s="95" t="s">
        <v>244</v>
      </c>
      <c r="I226" s="95" t="s">
        <v>7</v>
      </c>
      <c r="J226" s="101">
        <v>1986</v>
      </c>
      <c r="K226" s="98">
        <f t="shared" si="22"/>
        <v>30</v>
      </c>
      <c r="L226" s="88" t="str">
        <f t="shared" si="21"/>
        <v>OK</v>
      </c>
      <c r="M226" s="103" t="s">
        <v>31</v>
      </c>
    </row>
    <row r="227" spans="1:13" ht="13.5">
      <c r="A227" s="86" t="s">
        <v>329</v>
      </c>
      <c r="B227" s="87" t="s">
        <v>1683</v>
      </c>
      <c r="C227" s="87" t="s">
        <v>552</v>
      </c>
      <c r="D227" s="141" t="s">
        <v>553</v>
      </c>
      <c r="E227" s="86"/>
      <c r="F227" s="88" t="str">
        <f>A227</f>
        <v>g30</v>
      </c>
      <c r="G227" s="86" t="str">
        <f>B227&amp;C227</f>
        <v>林　貴大</v>
      </c>
      <c r="H227" s="95" t="s">
        <v>244</v>
      </c>
      <c r="I227" s="95" t="s">
        <v>540</v>
      </c>
      <c r="J227" s="101">
        <v>1986</v>
      </c>
      <c r="K227" s="98">
        <f t="shared" si="22"/>
        <v>30</v>
      </c>
      <c r="L227" s="88" t="str">
        <f t="shared" si="21"/>
        <v>OK</v>
      </c>
      <c r="M227" s="103" t="s">
        <v>179</v>
      </c>
    </row>
    <row r="228" spans="1:13" ht="13.5">
      <c r="A228" s="86" t="s">
        <v>330</v>
      </c>
      <c r="B228" s="87" t="s">
        <v>1685</v>
      </c>
      <c r="C228" s="87" t="s">
        <v>1686</v>
      </c>
      <c r="D228" s="141" t="s">
        <v>543</v>
      </c>
      <c r="E228" s="86"/>
      <c r="F228" s="88" t="str">
        <f t="shared" si="19"/>
        <v>g31</v>
      </c>
      <c r="G228" s="86" t="str">
        <f t="shared" si="20"/>
        <v>飛鷹強志</v>
      </c>
      <c r="H228" s="95" t="s">
        <v>542</v>
      </c>
      <c r="I228" s="95" t="s">
        <v>7</v>
      </c>
      <c r="J228" s="101">
        <v>1987</v>
      </c>
      <c r="K228" s="98">
        <f t="shared" si="22"/>
        <v>29</v>
      </c>
      <c r="L228" s="88" t="str">
        <f t="shared" si="21"/>
        <v>OK</v>
      </c>
      <c r="M228" s="103" t="s">
        <v>31</v>
      </c>
    </row>
    <row r="229" spans="1:13" ht="13.5" customHeight="1">
      <c r="A229" s="86" t="s">
        <v>331</v>
      </c>
      <c r="B229" s="86" t="s">
        <v>1341</v>
      </c>
      <c r="C229" s="86" t="s">
        <v>1342</v>
      </c>
      <c r="D229" s="141" t="s">
        <v>554</v>
      </c>
      <c r="F229" s="88" t="str">
        <f t="shared" si="19"/>
        <v>g32</v>
      </c>
      <c r="G229" s="86" t="str">
        <f t="shared" si="20"/>
        <v>藤井正和</v>
      </c>
      <c r="H229" s="95" t="s">
        <v>244</v>
      </c>
      <c r="I229" s="95" t="s">
        <v>7</v>
      </c>
      <c r="J229" s="144">
        <v>1975</v>
      </c>
      <c r="K229" s="98">
        <f t="shared" si="22"/>
        <v>41</v>
      </c>
      <c r="L229" s="88" t="str">
        <f t="shared" si="21"/>
        <v>OK</v>
      </c>
      <c r="M229" s="86" t="s">
        <v>16</v>
      </c>
    </row>
    <row r="230" spans="1:13" ht="13.5" customHeight="1">
      <c r="A230" s="86" t="s">
        <v>332</v>
      </c>
      <c r="B230" s="86" t="s">
        <v>1343</v>
      </c>
      <c r="C230" s="86" t="s">
        <v>1344</v>
      </c>
      <c r="D230" s="141" t="s">
        <v>550</v>
      </c>
      <c r="F230" s="88" t="str">
        <f t="shared" si="19"/>
        <v>g33</v>
      </c>
      <c r="G230" s="86" t="str">
        <f t="shared" si="20"/>
        <v>堀場俊宏</v>
      </c>
      <c r="H230" s="95" t="s">
        <v>546</v>
      </c>
      <c r="I230" s="95" t="s">
        <v>7</v>
      </c>
      <c r="J230" s="144">
        <v>1986</v>
      </c>
      <c r="K230" s="98">
        <f t="shared" si="22"/>
        <v>30</v>
      </c>
      <c r="L230" s="88" t="str">
        <f t="shared" si="21"/>
        <v>OK</v>
      </c>
      <c r="M230" s="86" t="s">
        <v>32</v>
      </c>
    </row>
    <row r="231" spans="1:13" ht="13.5" customHeight="1">
      <c r="A231" s="86" t="s">
        <v>333</v>
      </c>
      <c r="B231" s="86" t="s">
        <v>1345</v>
      </c>
      <c r="C231" s="86" t="s">
        <v>1346</v>
      </c>
      <c r="D231" s="141" t="s">
        <v>555</v>
      </c>
      <c r="F231" s="88" t="str">
        <f t="shared" si="19"/>
        <v>g34</v>
      </c>
      <c r="G231" s="86" t="str">
        <f t="shared" si="20"/>
        <v>鈎　優介</v>
      </c>
      <c r="H231" s="95" t="s">
        <v>546</v>
      </c>
      <c r="I231" s="95" t="s">
        <v>7</v>
      </c>
      <c r="J231" s="144">
        <v>1988</v>
      </c>
      <c r="K231" s="98">
        <f t="shared" si="22"/>
        <v>28</v>
      </c>
      <c r="L231" s="88" t="str">
        <f t="shared" si="21"/>
        <v>OK</v>
      </c>
      <c r="M231" s="86" t="s">
        <v>32</v>
      </c>
    </row>
    <row r="232" spans="1:13" ht="13.5" customHeight="1">
      <c r="A232" s="86" t="s">
        <v>334</v>
      </c>
      <c r="B232" s="86" t="s">
        <v>556</v>
      </c>
      <c r="C232" s="86" t="s">
        <v>557</v>
      </c>
      <c r="D232" s="141" t="s">
        <v>240</v>
      </c>
      <c r="F232" s="88" t="str">
        <f>A232</f>
        <v>g35</v>
      </c>
      <c r="G232" s="86" t="str">
        <f t="shared" si="20"/>
        <v>松岡 準</v>
      </c>
      <c r="H232" s="95" t="s">
        <v>520</v>
      </c>
      <c r="I232" s="95" t="s">
        <v>7</v>
      </c>
      <c r="J232" s="144">
        <v>1994</v>
      </c>
      <c r="K232" s="98">
        <f t="shared" si="22"/>
        <v>22</v>
      </c>
      <c r="L232" s="88" t="str">
        <f t="shared" si="21"/>
        <v>OK</v>
      </c>
      <c r="M232" s="86" t="s">
        <v>558</v>
      </c>
    </row>
    <row r="233" spans="1:13" ht="13.5" customHeight="1">
      <c r="A233" s="86" t="s">
        <v>335</v>
      </c>
      <c r="B233" s="86" t="s">
        <v>559</v>
      </c>
      <c r="C233" s="86" t="s">
        <v>560</v>
      </c>
      <c r="D233" s="141" t="s">
        <v>561</v>
      </c>
      <c r="F233" s="88" t="str">
        <f>A233</f>
        <v>g36</v>
      </c>
      <c r="G233" s="86" t="str">
        <f t="shared" si="20"/>
        <v>宮本悠佑</v>
      </c>
      <c r="H233" s="95" t="s">
        <v>562</v>
      </c>
      <c r="I233" s="95" t="s">
        <v>7</v>
      </c>
      <c r="J233" s="144">
        <v>1994</v>
      </c>
      <c r="K233" s="98">
        <f t="shared" si="22"/>
        <v>22</v>
      </c>
      <c r="L233" s="88" t="str">
        <f t="shared" si="21"/>
        <v>OK</v>
      </c>
      <c r="M233" s="86" t="s">
        <v>30</v>
      </c>
    </row>
    <row r="234" spans="1:13" ht="13.5" customHeight="1">
      <c r="A234" s="86" t="s">
        <v>336</v>
      </c>
      <c r="B234" s="86" t="s">
        <v>1865</v>
      </c>
      <c r="C234" s="86" t="s">
        <v>563</v>
      </c>
      <c r="D234" s="141" t="s">
        <v>521</v>
      </c>
      <c r="F234" s="88" t="str">
        <f>A234</f>
        <v>g37</v>
      </c>
      <c r="G234" s="86" t="str">
        <f t="shared" si="20"/>
        <v>村上 卓</v>
      </c>
      <c r="H234" s="95" t="s">
        <v>551</v>
      </c>
      <c r="I234" s="95" t="s">
        <v>7</v>
      </c>
      <c r="J234" s="144">
        <v>1977</v>
      </c>
      <c r="K234" s="98">
        <f t="shared" si="22"/>
        <v>39</v>
      </c>
      <c r="L234" s="88" t="str">
        <f t="shared" si="21"/>
        <v>OK</v>
      </c>
      <c r="M234" s="86" t="s">
        <v>32</v>
      </c>
    </row>
    <row r="235" spans="1:13" ht="13.5">
      <c r="A235" s="86" t="s">
        <v>337</v>
      </c>
      <c r="B235" s="87" t="s">
        <v>1554</v>
      </c>
      <c r="C235" s="87" t="s">
        <v>1687</v>
      </c>
      <c r="D235" s="141" t="s">
        <v>521</v>
      </c>
      <c r="E235" s="86"/>
      <c r="F235" s="88" t="str">
        <f t="shared" si="19"/>
        <v>g38</v>
      </c>
      <c r="G235" s="86" t="str">
        <f t="shared" si="20"/>
        <v>山崎俊輔</v>
      </c>
      <c r="H235" s="95" t="s">
        <v>564</v>
      </c>
      <c r="I235" s="95" t="s">
        <v>7</v>
      </c>
      <c r="J235" s="101">
        <v>1982</v>
      </c>
      <c r="K235" s="98">
        <f t="shared" si="22"/>
        <v>34</v>
      </c>
      <c r="L235" s="88" t="str">
        <f t="shared" si="21"/>
        <v>OK</v>
      </c>
      <c r="M235" s="103" t="s">
        <v>54</v>
      </c>
    </row>
    <row r="236" spans="1:13" ht="13.5">
      <c r="A236" s="86" t="s">
        <v>338</v>
      </c>
      <c r="B236" s="87" t="s">
        <v>565</v>
      </c>
      <c r="C236" s="87" t="s">
        <v>566</v>
      </c>
      <c r="D236" s="141" t="s">
        <v>567</v>
      </c>
      <c r="E236" s="86"/>
      <c r="F236" s="88" t="str">
        <f>A236</f>
        <v>g39</v>
      </c>
      <c r="G236" s="86" t="str">
        <f>B236&amp;C236</f>
        <v>吉野淳也</v>
      </c>
      <c r="H236" s="95" t="s">
        <v>546</v>
      </c>
      <c r="I236" s="95" t="s">
        <v>7</v>
      </c>
      <c r="J236" s="101">
        <v>1990</v>
      </c>
      <c r="K236" s="98">
        <f t="shared" si="22"/>
        <v>26</v>
      </c>
      <c r="L236" s="88" t="str">
        <f t="shared" si="21"/>
        <v>OK</v>
      </c>
      <c r="M236" s="103" t="s">
        <v>31</v>
      </c>
    </row>
    <row r="237" spans="1:13" ht="13.5">
      <c r="A237" s="86" t="s">
        <v>339</v>
      </c>
      <c r="B237" s="87" t="s">
        <v>1347</v>
      </c>
      <c r="C237" s="87" t="s">
        <v>1348</v>
      </c>
      <c r="D237" s="141" t="s">
        <v>240</v>
      </c>
      <c r="E237" s="86"/>
      <c r="F237" s="88" t="str">
        <f t="shared" si="19"/>
        <v>g40</v>
      </c>
      <c r="G237" s="86" t="str">
        <f t="shared" si="20"/>
        <v>渡辺裕士</v>
      </c>
      <c r="H237" s="95" t="s">
        <v>510</v>
      </c>
      <c r="I237" s="95" t="s">
        <v>1829</v>
      </c>
      <c r="J237" s="101">
        <v>1986</v>
      </c>
      <c r="K237" s="98">
        <f t="shared" si="22"/>
        <v>30</v>
      </c>
      <c r="L237" s="88" t="str">
        <f t="shared" si="21"/>
        <v>OK</v>
      </c>
      <c r="M237" s="103" t="s">
        <v>54</v>
      </c>
    </row>
    <row r="238" spans="1:13" ht="13.5">
      <c r="A238" s="125" t="s">
        <v>340</v>
      </c>
      <c r="B238" s="92" t="s">
        <v>189</v>
      </c>
      <c r="C238" s="92" t="s">
        <v>1452</v>
      </c>
      <c r="D238" s="141" t="s">
        <v>240</v>
      </c>
      <c r="F238" s="88" t="str">
        <f t="shared" si="19"/>
        <v>g41</v>
      </c>
      <c r="G238" s="86" t="str">
        <f t="shared" si="20"/>
        <v>遠藤直子</v>
      </c>
      <c r="H238" s="95" t="s">
        <v>510</v>
      </c>
      <c r="I238" s="168" t="s">
        <v>1830</v>
      </c>
      <c r="J238" s="101">
        <v>1992</v>
      </c>
      <c r="K238" s="98">
        <f t="shared" si="22"/>
        <v>24</v>
      </c>
      <c r="L238" s="88" t="str">
        <f t="shared" si="21"/>
        <v>OK</v>
      </c>
      <c r="M238" s="103" t="s">
        <v>25</v>
      </c>
    </row>
    <row r="239" spans="1:13" ht="13.5" customHeight="1">
      <c r="A239" s="125" t="s">
        <v>341</v>
      </c>
      <c r="B239" s="92" t="s">
        <v>1349</v>
      </c>
      <c r="C239" s="92" t="s">
        <v>1897</v>
      </c>
      <c r="D239" s="141" t="s">
        <v>240</v>
      </c>
      <c r="F239" s="88" t="str">
        <f t="shared" si="19"/>
        <v>g42</v>
      </c>
      <c r="G239" s="86" t="str">
        <f t="shared" si="20"/>
        <v>出口和代</v>
      </c>
      <c r="H239" s="95" t="s">
        <v>510</v>
      </c>
      <c r="I239" s="168" t="s">
        <v>1830</v>
      </c>
      <c r="J239" s="144">
        <v>1987</v>
      </c>
      <c r="K239" s="98">
        <f t="shared" si="22"/>
        <v>29</v>
      </c>
      <c r="L239" s="88" t="str">
        <f t="shared" si="21"/>
        <v>OK</v>
      </c>
      <c r="M239" s="169" t="s">
        <v>52</v>
      </c>
    </row>
    <row r="240" spans="1:13" ht="13.5" customHeight="1">
      <c r="A240" s="125" t="s">
        <v>342</v>
      </c>
      <c r="B240" s="92" t="s">
        <v>357</v>
      </c>
      <c r="C240" s="92" t="s">
        <v>568</v>
      </c>
      <c r="D240" s="141" t="s">
        <v>521</v>
      </c>
      <c r="F240" s="88" t="str">
        <f>A240</f>
        <v>g43</v>
      </c>
      <c r="G240" s="86" t="str">
        <f>B240&amp;C240</f>
        <v>佐合 恵</v>
      </c>
      <c r="H240" s="95" t="s">
        <v>569</v>
      </c>
      <c r="I240" s="168" t="s">
        <v>1830</v>
      </c>
      <c r="J240" s="144">
        <v>1989</v>
      </c>
      <c r="K240" s="98">
        <f t="shared" si="22"/>
        <v>27</v>
      </c>
      <c r="L240" s="88" t="str">
        <f t="shared" si="21"/>
        <v>OK</v>
      </c>
      <c r="M240" s="220" t="s">
        <v>356</v>
      </c>
    </row>
    <row r="241" spans="1:13" ht="13.5" customHeight="1">
      <c r="A241" s="125" t="s">
        <v>343</v>
      </c>
      <c r="B241" s="92" t="s">
        <v>354</v>
      </c>
      <c r="C241" s="92" t="s">
        <v>1406</v>
      </c>
      <c r="D241" s="141" t="s">
        <v>240</v>
      </c>
      <c r="F241" s="88" t="str">
        <f>A241</f>
        <v>g44</v>
      </c>
      <c r="G241" s="86" t="str">
        <f>B241&amp;C241</f>
        <v>佐々木恵子</v>
      </c>
      <c r="H241" s="95" t="s">
        <v>510</v>
      </c>
      <c r="I241" s="168" t="s">
        <v>1830</v>
      </c>
      <c r="J241" s="144">
        <v>1967</v>
      </c>
      <c r="K241" s="98">
        <f t="shared" si="22"/>
        <v>49</v>
      </c>
      <c r="L241" s="88" t="str">
        <f t="shared" si="21"/>
        <v>OK</v>
      </c>
      <c r="M241" s="169" t="s">
        <v>54</v>
      </c>
    </row>
    <row r="242" spans="1:14" ht="13.5">
      <c r="A242" s="125" t="s">
        <v>344</v>
      </c>
      <c r="B242" s="145" t="s">
        <v>190</v>
      </c>
      <c r="C242" s="146" t="s">
        <v>191</v>
      </c>
      <c r="D242" s="141" t="s">
        <v>570</v>
      </c>
      <c r="F242" s="88" t="str">
        <f t="shared" si="19"/>
        <v>g45</v>
      </c>
      <c r="G242" s="86" t="str">
        <f t="shared" si="20"/>
        <v>深尾純子</v>
      </c>
      <c r="H242" s="95" t="s">
        <v>546</v>
      </c>
      <c r="I242" s="168" t="s">
        <v>1830</v>
      </c>
      <c r="J242" s="101">
        <v>1982</v>
      </c>
      <c r="K242" s="98">
        <f t="shared" si="22"/>
        <v>34</v>
      </c>
      <c r="L242" s="88" t="str">
        <f t="shared" si="21"/>
        <v>OK</v>
      </c>
      <c r="M242" s="105" t="s">
        <v>16</v>
      </c>
      <c r="N242" s="182"/>
    </row>
    <row r="243" spans="1:14" ht="13.5">
      <c r="A243" s="125" t="s">
        <v>345</v>
      </c>
      <c r="B243" s="145" t="s">
        <v>3</v>
      </c>
      <c r="C243" s="92" t="s">
        <v>4</v>
      </c>
      <c r="D243" s="141" t="s">
        <v>554</v>
      </c>
      <c r="F243" s="88" t="str">
        <f t="shared" si="19"/>
        <v>g46</v>
      </c>
      <c r="G243" s="86" t="str">
        <f t="shared" si="20"/>
        <v>福島麻公</v>
      </c>
      <c r="H243" s="95" t="s">
        <v>571</v>
      </c>
      <c r="I243" s="168" t="s">
        <v>1830</v>
      </c>
      <c r="J243" s="101">
        <v>1989</v>
      </c>
      <c r="K243" s="98">
        <f t="shared" si="22"/>
        <v>27</v>
      </c>
      <c r="L243" s="88" t="str">
        <f t="shared" si="21"/>
        <v>OK</v>
      </c>
      <c r="M243" s="105" t="s">
        <v>16</v>
      </c>
      <c r="N243" s="182"/>
    </row>
    <row r="244" spans="1:14" ht="13.5">
      <c r="A244" s="125" t="s">
        <v>346</v>
      </c>
      <c r="B244" s="92" t="s">
        <v>1688</v>
      </c>
      <c r="C244" s="92" t="s">
        <v>1689</v>
      </c>
      <c r="D244" s="141" t="s">
        <v>521</v>
      </c>
      <c r="F244" s="88" t="str">
        <f t="shared" si="19"/>
        <v>g47</v>
      </c>
      <c r="G244" s="86" t="str">
        <f t="shared" si="20"/>
        <v>三崎真依</v>
      </c>
      <c r="H244" s="95" t="s">
        <v>551</v>
      </c>
      <c r="I244" s="168" t="s">
        <v>1830</v>
      </c>
      <c r="J244" s="101">
        <v>1991</v>
      </c>
      <c r="K244" s="98">
        <f t="shared" si="22"/>
        <v>25</v>
      </c>
      <c r="L244" s="88" t="str">
        <f t="shared" si="21"/>
        <v>OK</v>
      </c>
      <c r="M244" s="103" t="s">
        <v>94</v>
      </c>
      <c r="N244" s="182"/>
    </row>
    <row r="245" spans="1:14" ht="13.5">
      <c r="A245" s="125" t="s">
        <v>347</v>
      </c>
      <c r="B245" s="92" t="s">
        <v>572</v>
      </c>
      <c r="C245" s="92" t="s">
        <v>573</v>
      </c>
      <c r="D245" s="141" t="s">
        <v>561</v>
      </c>
      <c r="F245" s="88" t="str">
        <f>A245</f>
        <v>g48</v>
      </c>
      <c r="G245" s="86" t="str">
        <f>B245&amp;C245</f>
        <v>山下莉紗</v>
      </c>
      <c r="H245" s="95" t="s">
        <v>525</v>
      </c>
      <c r="I245" s="168" t="s">
        <v>1830</v>
      </c>
      <c r="J245" s="101">
        <v>1994</v>
      </c>
      <c r="K245" s="98">
        <f t="shared" si="22"/>
        <v>22</v>
      </c>
      <c r="L245" s="88" t="str">
        <f t="shared" si="21"/>
        <v>OK</v>
      </c>
      <c r="M245" s="103" t="s">
        <v>1340</v>
      </c>
      <c r="N245" s="182"/>
    </row>
    <row r="246" spans="1:14" ht="13.5">
      <c r="A246" s="125" t="s">
        <v>348</v>
      </c>
      <c r="B246" s="145" t="s">
        <v>1869</v>
      </c>
      <c r="C246" s="147" t="s">
        <v>574</v>
      </c>
      <c r="D246" s="141" t="s">
        <v>575</v>
      </c>
      <c r="F246" s="88" t="str">
        <f t="shared" si="19"/>
        <v>g49</v>
      </c>
      <c r="G246" s="86" t="str">
        <f t="shared" si="20"/>
        <v>山本あづさ</v>
      </c>
      <c r="H246" s="95" t="s">
        <v>576</v>
      </c>
      <c r="I246" s="168" t="s">
        <v>1830</v>
      </c>
      <c r="J246" s="101">
        <v>1981</v>
      </c>
      <c r="K246" s="98">
        <f t="shared" si="22"/>
        <v>35</v>
      </c>
      <c r="L246" s="88" t="str">
        <f t="shared" si="21"/>
        <v>OK</v>
      </c>
      <c r="M246" s="103" t="s">
        <v>179</v>
      </c>
      <c r="N246" s="182"/>
    </row>
    <row r="247" spans="1:13" ht="13.5" customHeight="1">
      <c r="A247" s="125" t="s">
        <v>349</v>
      </c>
      <c r="B247" s="92" t="s">
        <v>1869</v>
      </c>
      <c r="C247" s="92" t="s">
        <v>109</v>
      </c>
      <c r="D247" s="141" t="s">
        <v>577</v>
      </c>
      <c r="F247" s="88" t="str">
        <f t="shared" si="19"/>
        <v>g50</v>
      </c>
      <c r="G247" s="86" t="str">
        <f t="shared" si="20"/>
        <v>山本順子</v>
      </c>
      <c r="H247" s="95" t="s">
        <v>546</v>
      </c>
      <c r="I247" s="168" t="s">
        <v>1830</v>
      </c>
      <c r="J247" s="101">
        <v>1976</v>
      </c>
      <c r="K247" s="98">
        <f t="shared" si="22"/>
        <v>40</v>
      </c>
      <c r="L247" s="88" t="str">
        <f t="shared" si="21"/>
        <v>OK</v>
      </c>
      <c r="M247" s="103" t="s">
        <v>52</v>
      </c>
    </row>
    <row r="248" spans="1:13" ht="13.5" customHeight="1">
      <c r="A248" s="86" t="s">
        <v>578</v>
      </c>
      <c r="B248" s="86" t="s">
        <v>579</v>
      </c>
      <c r="C248" s="86" t="s">
        <v>1876</v>
      </c>
      <c r="D248" s="141" t="s">
        <v>240</v>
      </c>
      <c r="F248" s="88" t="str">
        <f>A248</f>
        <v>g51</v>
      </c>
      <c r="G248" s="86" t="str">
        <f>B248&amp;C248</f>
        <v>梅森直美</v>
      </c>
      <c r="H248" s="95" t="s">
        <v>510</v>
      </c>
      <c r="I248" s="221" t="s">
        <v>213</v>
      </c>
      <c r="J248" s="101">
        <v>1977</v>
      </c>
      <c r="K248" s="98">
        <f t="shared" si="22"/>
        <v>39</v>
      </c>
      <c r="L248" s="88" t="str">
        <f>IF(G248="","",IF(COUNTIF($G$2:$G$61,G248)&gt;1,"2重登録","OK"))</f>
        <v>OK</v>
      </c>
      <c r="M248" s="86" t="s">
        <v>558</v>
      </c>
    </row>
    <row r="249" spans="1:14" ht="13.5">
      <c r="A249" s="86" t="s">
        <v>351</v>
      </c>
      <c r="B249" s="86" t="s">
        <v>1872</v>
      </c>
      <c r="C249" s="86" t="s">
        <v>580</v>
      </c>
      <c r="D249" s="141" t="s">
        <v>240</v>
      </c>
      <c r="E249" s="86"/>
      <c r="F249" s="88" t="str">
        <f>A249</f>
        <v>g52</v>
      </c>
      <c r="G249" s="86" t="str">
        <f>B249&amp;C249</f>
        <v>木村恵太</v>
      </c>
      <c r="H249" s="95" t="s">
        <v>510</v>
      </c>
      <c r="I249" s="222" t="s">
        <v>7</v>
      </c>
      <c r="J249" s="101">
        <v>1983</v>
      </c>
      <c r="K249" s="98">
        <f>IF(J249="","",(2016-J249))</f>
        <v>33</v>
      </c>
      <c r="L249" s="86" t="str">
        <f>IF(G249="","",IF(COUNTIF($G$1:$G$36,G249)&gt;1,"2重登録","OK"))</f>
        <v>OK</v>
      </c>
      <c r="M249" s="103" t="s">
        <v>558</v>
      </c>
      <c r="N249" s="86"/>
    </row>
    <row r="250" spans="1:14" ht="13.5">
      <c r="A250" s="86" t="s">
        <v>581</v>
      </c>
      <c r="B250" s="86" t="s">
        <v>582</v>
      </c>
      <c r="C250" s="86" t="s">
        <v>583</v>
      </c>
      <c r="D250" s="141" t="s">
        <v>584</v>
      </c>
      <c r="E250" s="86"/>
      <c r="F250" s="88" t="str">
        <f>A250</f>
        <v>g53</v>
      </c>
      <c r="G250" s="86" t="str">
        <f>B250&amp;C250</f>
        <v>中山幸典</v>
      </c>
      <c r="H250" s="95" t="s">
        <v>546</v>
      </c>
      <c r="I250" s="222" t="s">
        <v>7</v>
      </c>
      <c r="J250" s="101">
        <v>1979</v>
      </c>
      <c r="K250" s="98">
        <f>IF(J250="","",(2016-J250))</f>
        <v>37</v>
      </c>
      <c r="L250" s="86" t="str">
        <f>IF(G250="","",IF(COUNTIF($G$1:$G$36,G250)&gt;1,"2重登録","OK"))</f>
        <v>OK</v>
      </c>
      <c r="M250" s="103" t="s">
        <v>85</v>
      </c>
      <c r="N250" s="86"/>
    </row>
    <row r="251" spans="4:13" ht="13.5">
      <c r="D251" s="141"/>
      <c r="F251" s="88"/>
      <c r="H251" s="95"/>
      <c r="I251" s="95"/>
      <c r="J251" s="101"/>
      <c r="K251" s="98"/>
      <c r="L251" s="88">
        <f t="shared" si="21"/>
      </c>
      <c r="M251" s="86"/>
    </row>
    <row r="252" spans="2:12" ht="13.5">
      <c r="B252" s="87"/>
      <c r="C252" s="87"/>
      <c r="D252" s="87"/>
      <c r="F252" s="88"/>
      <c r="K252" s="98"/>
      <c r="L252" s="88">
        <f t="shared" si="21"/>
      </c>
    </row>
    <row r="253" spans="2:12" ht="13.5">
      <c r="B253" s="87"/>
      <c r="C253" s="87"/>
      <c r="D253" s="87"/>
      <c r="F253" s="88"/>
      <c r="K253" s="98"/>
      <c r="L253" s="88">
        <f t="shared" si="21"/>
      </c>
    </row>
    <row r="254" spans="2:12" ht="13.5">
      <c r="B254" s="783" t="s">
        <v>585</v>
      </c>
      <c r="C254" s="783"/>
      <c r="D254" s="785" t="s">
        <v>358</v>
      </c>
      <c r="E254" s="785"/>
      <c r="F254" s="785"/>
      <c r="G254" s="785"/>
      <c r="L254" s="88">
        <f t="shared" si="21"/>
      </c>
    </row>
    <row r="255" spans="2:12" ht="13.5">
      <c r="B255" s="783"/>
      <c r="C255" s="783"/>
      <c r="D255" s="785"/>
      <c r="E255" s="785"/>
      <c r="F255" s="785"/>
      <c r="G255" s="785"/>
      <c r="L255" s="88">
        <f t="shared" si="21"/>
      </c>
    </row>
    <row r="256" spans="2:12" ht="13.5">
      <c r="B256" s="782" t="s">
        <v>409</v>
      </c>
      <c r="C256" s="782"/>
      <c r="D256" s="87"/>
      <c r="F256" s="88"/>
      <c r="G256" s="86" t="s">
        <v>917</v>
      </c>
      <c r="H256" s="791" t="s">
        <v>48</v>
      </c>
      <c r="I256" s="791"/>
      <c r="J256" s="791"/>
      <c r="K256" s="88"/>
      <c r="L256" s="88"/>
    </row>
    <row r="257" spans="2:12" ht="13.5" customHeight="1">
      <c r="B257" s="782"/>
      <c r="C257" s="782"/>
      <c r="F257" s="88"/>
      <c r="G257" s="118">
        <f>COUNTIF($M$259:$M$298,"東近江市")</f>
        <v>17</v>
      </c>
      <c r="H257" s="792">
        <f>(G257/RIGHT(A295,2))</f>
        <v>0.4594594594594595</v>
      </c>
      <c r="I257" s="792"/>
      <c r="J257" s="792"/>
      <c r="K257" s="88"/>
      <c r="L257" s="88"/>
    </row>
    <row r="258" spans="2:12" ht="13.5" customHeight="1">
      <c r="B258" s="165"/>
      <c r="C258" s="165"/>
      <c r="D258" s="105" t="s">
        <v>263</v>
      </c>
      <c r="E258" s="105"/>
      <c r="F258" s="105"/>
      <c r="G258" s="118"/>
      <c r="H258" s="119" t="s">
        <v>264</v>
      </c>
      <c r="I258" s="164"/>
      <c r="J258" s="164"/>
      <c r="K258" s="88"/>
      <c r="L258" s="88">
        <f t="shared" si="21"/>
      </c>
    </row>
    <row r="259" spans="1:13" ht="13.5">
      <c r="A259" s="86" t="s">
        <v>1691</v>
      </c>
      <c r="B259" s="87" t="s">
        <v>1698</v>
      </c>
      <c r="C259" s="87" t="s">
        <v>1699</v>
      </c>
      <c r="D259" s="86" t="s">
        <v>1692</v>
      </c>
      <c r="F259" s="86" t="str">
        <f>A259</f>
        <v>K01</v>
      </c>
      <c r="G259" s="86" t="str">
        <f aca="true" t="shared" si="23" ref="G259:G298">B259&amp;C259</f>
        <v>小笠原光雄</v>
      </c>
      <c r="H259" s="90" t="s">
        <v>1693</v>
      </c>
      <c r="I259" s="90" t="s">
        <v>1829</v>
      </c>
      <c r="J259" s="100">
        <v>1963</v>
      </c>
      <c r="K259" s="98">
        <f>IF(J259="","",(2016-J259))</f>
        <v>53</v>
      </c>
      <c r="L259" s="88" t="str">
        <f t="shared" si="21"/>
        <v>OK</v>
      </c>
      <c r="M259" s="92" t="s">
        <v>39</v>
      </c>
    </row>
    <row r="260" spans="1:13" ht="13.5">
      <c r="A260" s="87" t="s">
        <v>1473</v>
      </c>
      <c r="B260" s="89" t="s">
        <v>918</v>
      </c>
      <c r="C260" s="89" t="s">
        <v>919</v>
      </c>
      <c r="D260" s="86" t="s">
        <v>1692</v>
      </c>
      <c r="E260" s="86" t="s">
        <v>920</v>
      </c>
      <c r="F260" s="86" t="str">
        <f>A260</f>
        <v>K02</v>
      </c>
      <c r="G260" s="86" t="str">
        <f t="shared" si="23"/>
        <v>川上悠作</v>
      </c>
      <c r="H260" s="90" t="s">
        <v>1693</v>
      </c>
      <c r="I260" s="90" t="s">
        <v>1829</v>
      </c>
      <c r="J260" s="100">
        <v>2000</v>
      </c>
      <c r="K260" s="98">
        <f aca="true" t="shared" si="24" ref="K260:K298">IF(J260="","",(2016-J260))</f>
        <v>16</v>
      </c>
      <c r="L260" s="88" t="str">
        <f t="shared" si="21"/>
        <v>OK</v>
      </c>
      <c r="M260" s="92" t="s">
        <v>921</v>
      </c>
    </row>
    <row r="261" spans="1:13" ht="13.5">
      <c r="A261" s="87" t="s">
        <v>1694</v>
      </c>
      <c r="B261" s="87" t="s">
        <v>1701</v>
      </c>
      <c r="C261" s="87" t="s">
        <v>1702</v>
      </c>
      <c r="D261" s="86" t="s">
        <v>1692</v>
      </c>
      <c r="F261" s="86" t="str">
        <f aca="true" t="shared" si="25" ref="F261:F298">A261</f>
        <v>K03</v>
      </c>
      <c r="G261" s="86" t="str">
        <f t="shared" si="23"/>
        <v>川並和之</v>
      </c>
      <c r="H261" s="90" t="s">
        <v>1693</v>
      </c>
      <c r="I261" s="90" t="s">
        <v>1829</v>
      </c>
      <c r="J261" s="100">
        <v>1959</v>
      </c>
      <c r="K261" s="98">
        <f t="shared" si="24"/>
        <v>57</v>
      </c>
      <c r="L261" s="88" t="str">
        <f t="shared" si="21"/>
        <v>OK</v>
      </c>
      <c r="M261" s="92" t="s">
        <v>39</v>
      </c>
    </row>
    <row r="262" spans="1:13" ht="13.5">
      <c r="A262" s="87" t="s">
        <v>1695</v>
      </c>
      <c r="B262" s="87" t="s">
        <v>1704</v>
      </c>
      <c r="C262" s="87" t="s">
        <v>1705</v>
      </c>
      <c r="D262" s="86" t="s">
        <v>1692</v>
      </c>
      <c r="E262" s="86" t="s">
        <v>359</v>
      </c>
      <c r="F262" s="86" t="str">
        <f t="shared" si="25"/>
        <v>K04</v>
      </c>
      <c r="G262" s="86" t="str">
        <f t="shared" si="23"/>
        <v>菊居龍之介</v>
      </c>
      <c r="H262" s="90" t="s">
        <v>1693</v>
      </c>
      <c r="I262" s="90" t="s">
        <v>1829</v>
      </c>
      <c r="J262" s="100">
        <v>1997</v>
      </c>
      <c r="K262" s="98">
        <f t="shared" si="24"/>
        <v>19</v>
      </c>
      <c r="L262" s="88" t="str">
        <f t="shared" si="21"/>
        <v>OK</v>
      </c>
      <c r="M262" s="86" t="s">
        <v>360</v>
      </c>
    </row>
    <row r="263" spans="1:13" ht="13.5">
      <c r="A263" s="87" t="s">
        <v>1696</v>
      </c>
      <c r="B263" s="87" t="s">
        <v>1529</v>
      </c>
      <c r="C263" s="87" t="s">
        <v>1591</v>
      </c>
      <c r="D263" s="86" t="s">
        <v>1692</v>
      </c>
      <c r="F263" s="86" t="str">
        <f t="shared" si="25"/>
        <v>K05</v>
      </c>
      <c r="G263" s="86" t="str">
        <f t="shared" si="23"/>
        <v>木村善和</v>
      </c>
      <c r="H263" s="90" t="s">
        <v>1693</v>
      </c>
      <c r="I263" s="90" t="s">
        <v>1829</v>
      </c>
      <c r="J263" s="100">
        <v>1962</v>
      </c>
      <c r="K263" s="98">
        <f t="shared" si="24"/>
        <v>54</v>
      </c>
      <c r="L263" s="88" t="str">
        <f aca="true" t="shared" si="26" ref="L263:L309">IF(G263="","",IF(COUNTIF($G$6:$G$535,G263)&gt;1,"2重登録","OK"))</f>
        <v>OK</v>
      </c>
      <c r="M263" s="86" t="s">
        <v>361</v>
      </c>
    </row>
    <row r="264" spans="1:13" ht="13.5">
      <c r="A264" s="87" t="s">
        <v>1697</v>
      </c>
      <c r="B264" s="87" t="s">
        <v>1541</v>
      </c>
      <c r="C264" s="87" t="s">
        <v>1710</v>
      </c>
      <c r="D264" s="86" t="s">
        <v>1692</v>
      </c>
      <c r="F264" s="86" t="str">
        <f t="shared" si="25"/>
        <v>K06</v>
      </c>
      <c r="G264" s="86" t="str">
        <f t="shared" si="23"/>
        <v>竹村　治</v>
      </c>
      <c r="H264" s="90" t="s">
        <v>1693</v>
      </c>
      <c r="I264" s="90" t="s">
        <v>1829</v>
      </c>
      <c r="J264" s="100">
        <v>1961</v>
      </c>
      <c r="K264" s="98">
        <f t="shared" si="24"/>
        <v>55</v>
      </c>
      <c r="L264" s="88" t="str">
        <f t="shared" si="26"/>
        <v>OK</v>
      </c>
      <c r="M264" s="86" t="s">
        <v>362</v>
      </c>
    </row>
    <row r="265" spans="1:13" ht="13.5">
      <c r="A265" s="87" t="s">
        <v>1700</v>
      </c>
      <c r="B265" s="87" t="s">
        <v>1495</v>
      </c>
      <c r="C265" s="87" t="s">
        <v>1712</v>
      </c>
      <c r="D265" s="86" t="s">
        <v>1692</v>
      </c>
      <c r="F265" s="86" t="str">
        <f t="shared" si="25"/>
        <v>K07</v>
      </c>
      <c r="G265" s="86" t="str">
        <f t="shared" si="23"/>
        <v>坪田真嘉</v>
      </c>
      <c r="H265" s="90" t="s">
        <v>1693</v>
      </c>
      <c r="I265" s="90" t="s">
        <v>1829</v>
      </c>
      <c r="J265" s="100">
        <v>1976</v>
      </c>
      <c r="K265" s="98">
        <f t="shared" si="24"/>
        <v>40</v>
      </c>
      <c r="L265" s="88" t="str">
        <f t="shared" si="26"/>
        <v>OK</v>
      </c>
      <c r="M265" s="92" t="s">
        <v>39</v>
      </c>
    </row>
    <row r="266" spans="1:13" ht="13.5">
      <c r="A266" s="87" t="s">
        <v>1703</v>
      </c>
      <c r="B266" s="87" t="s">
        <v>1715</v>
      </c>
      <c r="C266" s="87" t="s">
        <v>1716</v>
      </c>
      <c r="D266" s="86" t="s">
        <v>1692</v>
      </c>
      <c r="F266" s="86" t="str">
        <f t="shared" si="25"/>
        <v>K08</v>
      </c>
      <c r="G266" s="86" t="str">
        <f t="shared" si="23"/>
        <v>永里裕次</v>
      </c>
      <c r="H266" s="90" t="s">
        <v>1693</v>
      </c>
      <c r="I266" s="90" t="s">
        <v>1829</v>
      </c>
      <c r="J266" s="100">
        <v>1979</v>
      </c>
      <c r="K266" s="98">
        <f t="shared" si="24"/>
        <v>37</v>
      </c>
      <c r="L266" s="88" t="str">
        <f t="shared" si="26"/>
        <v>OK</v>
      </c>
      <c r="M266" s="86" t="s">
        <v>363</v>
      </c>
    </row>
    <row r="267" spans="1:13" ht="13.5">
      <c r="A267" s="87" t="s">
        <v>1706</v>
      </c>
      <c r="B267" s="87" t="s">
        <v>1497</v>
      </c>
      <c r="C267" s="87" t="s">
        <v>1718</v>
      </c>
      <c r="D267" s="86" t="s">
        <v>1692</v>
      </c>
      <c r="F267" s="86" t="str">
        <f t="shared" si="25"/>
        <v>K09</v>
      </c>
      <c r="G267" s="86" t="str">
        <f t="shared" si="23"/>
        <v>中村喜彦</v>
      </c>
      <c r="H267" s="90" t="s">
        <v>1693</v>
      </c>
      <c r="I267" s="90" t="s">
        <v>1829</v>
      </c>
      <c r="J267" s="100">
        <v>1957</v>
      </c>
      <c r="K267" s="98">
        <f t="shared" si="24"/>
        <v>59</v>
      </c>
      <c r="L267" s="88" t="str">
        <f t="shared" si="26"/>
        <v>OK</v>
      </c>
      <c r="M267" s="92" t="s">
        <v>39</v>
      </c>
    </row>
    <row r="268" spans="1:13" ht="13.5">
      <c r="A268" s="87" t="s">
        <v>1707</v>
      </c>
      <c r="B268" s="87" t="s">
        <v>1402</v>
      </c>
      <c r="C268" s="87" t="s">
        <v>364</v>
      </c>
      <c r="D268" s="86" t="s">
        <v>1692</v>
      </c>
      <c r="F268" s="86" t="str">
        <f t="shared" si="25"/>
        <v>K10</v>
      </c>
      <c r="G268" s="86" t="str">
        <f t="shared" si="23"/>
        <v>中村浩之</v>
      </c>
      <c r="H268" s="90" t="s">
        <v>1693</v>
      </c>
      <c r="I268" s="90" t="s">
        <v>1829</v>
      </c>
      <c r="J268" s="100">
        <v>1981</v>
      </c>
      <c r="K268" s="98">
        <f t="shared" si="24"/>
        <v>35</v>
      </c>
      <c r="L268" s="88" t="str">
        <f t="shared" si="26"/>
        <v>OK</v>
      </c>
      <c r="M268" s="92" t="s">
        <v>39</v>
      </c>
    </row>
    <row r="269" spans="1:13" ht="13.5">
      <c r="A269" s="87" t="s">
        <v>1708</v>
      </c>
      <c r="B269" s="87" t="s">
        <v>1721</v>
      </c>
      <c r="C269" s="87" t="s">
        <v>1722</v>
      </c>
      <c r="D269" s="86" t="s">
        <v>1692</v>
      </c>
      <c r="F269" s="86" t="str">
        <f t="shared" si="25"/>
        <v>K11</v>
      </c>
      <c r="G269" s="86" t="str">
        <f t="shared" si="23"/>
        <v>宮嶋利行</v>
      </c>
      <c r="H269" s="90" t="s">
        <v>1693</v>
      </c>
      <c r="I269" s="90" t="s">
        <v>1829</v>
      </c>
      <c r="J269" s="100">
        <v>1961</v>
      </c>
      <c r="K269" s="98">
        <f t="shared" si="24"/>
        <v>55</v>
      </c>
      <c r="L269" s="88" t="str">
        <f t="shared" si="26"/>
        <v>OK</v>
      </c>
      <c r="M269" s="86" t="s">
        <v>360</v>
      </c>
    </row>
    <row r="270" spans="1:13" ht="13.5">
      <c r="A270" s="87" t="s">
        <v>1709</v>
      </c>
      <c r="B270" s="87" t="s">
        <v>1522</v>
      </c>
      <c r="C270" s="87" t="s">
        <v>1726</v>
      </c>
      <c r="D270" s="86" t="s">
        <v>1692</v>
      </c>
      <c r="F270" s="86" t="str">
        <f t="shared" si="25"/>
        <v>K12</v>
      </c>
      <c r="G270" s="86" t="str">
        <f t="shared" si="23"/>
        <v>山口直彦</v>
      </c>
      <c r="H270" s="90" t="s">
        <v>1693</v>
      </c>
      <c r="I270" s="90" t="s">
        <v>1829</v>
      </c>
      <c r="J270" s="100">
        <v>1986</v>
      </c>
      <c r="K270" s="98">
        <f t="shared" si="24"/>
        <v>30</v>
      </c>
      <c r="L270" s="88" t="str">
        <f t="shared" si="26"/>
        <v>OK</v>
      </c>
      <c r="M270" s="92" t="s">
        <v>39</v>
      </c>
    </row>
    <row r="271" spans="1:13" ht="13.5">
      <c r="A271" s="87" t="s">
        <v>1472</v>
      </c>
      <c r="B271" s="87" t="s">
        <v>1522</v>
      </c>
      <c r="C271" s="87" t="s">
        <v>1728</v>
      </c>
      <c r="D271" s="86" t="s">
        <v>1692</v>
      </c>
      <c r="F271" s="86" t="str">
        <f t="shared" si="25"/>
        <v>K13</v>
      </c>
      <c r="G271" s="86" t="str">
        <f t="shared" si="23"/>
        <v>山口真彦</v>
      </c>
      <c r="H271" s="90" t="s">
        <v>1693</v>
      </c>
      <c r="I271" s="90" t="s">
        <v>1829</v>
      </c>
      <c r="J271" s="100">
        <v>1988</v>
      </c>
      <c r="K271" s="98">
        <f t="shared" si="24"/>
        <v>28</v>
      </c>
      <c r="L271" s="88" t="str">
        <f t="shared" si="26"/>
        <v>OK</v>
      </c>
      <c r="M271" s="92" t="s">
        <v>922</v>
      </c>
    </row>
    <row r="272" spans="1:13" ht="13.5">
      <c r="A272" s="87" t="s">
        <v>1711</v>
      </c>
      <c r="B272" s="87" t="s">
        <v>1869</v>
      </c>
      <c r="C272" s="87" t="s">
        <v>923</v>
      </c>
      <c r="D272" s="86" t="s">
        <v>1692</v>
      </c>
      <c r="F272" s="86" t="str">
        <f t="shared" si="25"/>
        <v>K14</v>
      </c>
      <c r="G272" s="86" t="str">
        <f t="shared" si="23"/>
        <v>山本健治</v>
      </c>
      <c r="H272" s="90" t="s">
        <v>1693</v>
      </c>
      <c r="I272" s="90" t="s">
        <v>1829</v>
      </c>
      <c r="J272" s="100">
        <v>1971</v>
      </c>
      <c r="K272" s="98">
        <f t="shared" si="24"/>
        <v>45</v>
      </c>
      <c r="L272" s="88" t="str">
        <f t="shared" si="26"/>
        <v>OK</v>
      </c>
      <c r="M272" s="86" t="s">
        <v>924</v>
      </c>
    </row>
    <row r="273" spans="1:13" ht="13.5">
      <c r="A273" s="87" t="s">
        <v>1713</v>
      </c>
      <c r="B273" s="92" t="s">
        <v>1734</v>
      </c>
      <c r="C273" s="92" t="s">
        <v>1735</v>
      </c>
      <c r="D273" s="86" t="s">
        <v>1692</v>
      </c>
      <c r="F273" s="86" t="str">
        <f t="shared" si="25"/>
        <v>K15</v>
      </c>
      <c r="G273" s="92" t="str">
        <f t="shared" si="23"/>
        <v>石原はる美</v>
      </c>
      <c r="H273" s="90" t="s">
        <v>1693</v>
      </c>
      <c r="I273" s="93" t="s">
        <v>1830</v>
      </c>
      <c r="J273" s="100">
        <v>1964</v>
      </c>
      <c r="K273" s="98">
        <f t="shared" si="24"/>
        <v>52</v>
      </c>
      <c r="L273" s="88" t="str">
        <f t="shared" si="26"/>
        <v>OK</v>
      </c>
      <c r="M273" s="92" t="s">
        <v>925</v>
      </c>
    </row>
    <row r="274" spans="1:13" ht="13.5">
      <c r="A274" s="87" t="s">
        <v>1714</v>
      </c>
      <c r="B274" s="92" t="s">
        <v>1698</v>
      </c>
      <c r="C274" s="92" t="s">
        <v>1739</v>
      </c>
      <c r="D274" s="86" t="s">
        <v>1692</v>
      </c>
      <c r="F274" s="86" t="str">
        <f t="shared" si="25"/>
        <v>K16</v>
      </c>
      <c r="G274" s="92" t="str">
        <f t="shared" si="23"/>
        <v>小笠原容子</v>
      </c>
      <c r="H274" s="90" t="s">
        <v>1693</v>
      </c>
      <c r="I274" s="93" t="s">
        <v>1830</v>
      </c>
      <c r="J274" s="100">
        <v>1964</v>
      </c>
      <c r="K274" s="98">
        <f t="shared" si="24"/>
        <v>52</v>
      </c>
      <c r="L274" s="88" t="str">
        <f t="shared" si="26"/>
        <v>OK</v>
      </c>
      <c r="M274" s="92" t="s">
        <v>926</v>
      </c>
    </row>
    <row r="275" spans="1:13" ht="13.5">
      <c r="A275" s="87" t="s">
        <v>1717</v>
      </c>
      <c r="B275" s="92" t="s">
        <v>1740</v>
      </c>
      <c r="C275" s="92" t="s">
        <v>1741</v>
      </c>
      <c r="D275" s="86" t="s">
        <v>1692</v>
      </c>
      <c r="F275" s="86" t="str">
        <f t="shared" si="25"/>
        <v>K17</v>
      </c>
      <c r="G275" s="92" t="str">
        <f t="shared" si="23"/>
        <v>梶木和子</v>
      </c>
      <c r="H275" s="90" t="s">
        <v>1693</v>
      </c>
      <c r="I275" s="93" t="s">
        <v>1830</v>
      </c>
      <c r="J275" s="100">
        <v>1960</v>
      </c>
      <c r="K275" s="98">
        <f t="shared" si="24"/>
        <v>56</v>
      </c>
      <c r="L275" s="88" t="str">
        <f t="shared" si="26"/>
        <v>OK</v>
      </c>
      <c r="M275" s="86" t="s">
        <v>927</v>
      </c>
    </row>
    <row r="276" spans="1:13" ht="13.5">
      <c r="A276" s="87" t="s">
        <v>1719</v>
      </c>
      <c r="B276" s="92" t="s">
        <v>1493</v>
      </c>
      <c r="C276" s="92" t="s">
        <v>1742</v>
      </c>
      <c r="D276" s="86" t="s">
        <v>1692</v>
      </c>
      <c r="F276" s="86" t="str">
        <f t="shared" si="25"/>
        <v>K18</v>
      </c>
      <c r="G276" s="92" t="str">
        <f t="shared" si="23"/>
        <v>田中和枝</v>
      </c>
      <c r="H276" s="90" t="s">
        <v>1693</v>
      </c>
      <c r="I276" s="93" t="s">
        <v>1830</v>
      </c>
      <c r="J276" s="100">
        <v>1965</v>
      </c>
      <c r="K276" s="98">
        <f t="shared" si="24"/>
        <v>51</v>
      </c>
      <c r="L276" s="88" t="str">
        <f t="shared" si="26"/>
        <v>OK</v>
      </c>
      <c r="M276" s="92" t="s">
        <v>39</v>
      </c>
    </row>
    <row r="277" spans="1:13" ht="13.5">
      <c r="A277" s="87" t="s">
        <v>1720</v>
      </c>
      <c r="B277" s="92" t="s">
        <v>1743</v>
      </c>
      <c r="C277" s="92" t="s">
        <v>1660</v>
      </c>
      <c r="D277" s="86" t="s">
        <v>1692</v>
      </c>
      <c r="F277" s="86" t="str">
        <f t="shared" si="25"/>
        <v>K19</v>
      </c>
      <c r="G277" s="92" t="str">
        <f t="shared" si="23"/>
        <v>永松貴子</v>
      </c>
      <c r="H277" s="90" t="s">
        <v>1693</v>
      </c>
      <c r="I277" s="93" t="s">
        <v>1830</v>
      </c>
      <c r="J277" s="100">
        <v>1962</v>
      </c>
      <c r="K277" s="98">
        <f t="shared" si="24"/>
        <v>54</v>
      </c>
      <c r="L277" s="88" t="str">
        <f t="shared" si="26"/>
        <v>OK</v>
      </c>
      <c r="M277" s="86" t="s">
        <v>365</v>
      </c>
    </row>
    <row r="278" spans="1:13" ht="13.5">
      <c r="A278" s="87" t="s">
        <v>1723</v>
      </c>
      <c r="B278" s="92" t="s">
        <v>1744</v>
      </c>
      <c r="C278" s="92" t="s">
        <v>1663</v>
      </c>
      <c r="D278" s="86" t="s">
        <v>1692</v>
      </c>
      <c r="F278" s="86" t="str">
        <f t="shared" si="25"/>
        <v>K20</v>
      </c>
      <c r="G278" s="92" t="str">
        <f t="shared" si="23"/>
        <v>福永裕美</v>
      </c>
      <c r="H278" s="90" t="s">
        <v>1693</v>
      </c>
      <c r="I278" s="93" t="s">
        <v>1830</v>
      </c>
      <c r="J278" s="100">
        <v>1963</v>
      </c>
      <c r="K278" s="98">
        <f t="shared" si="24"/>
        <v>53</v>
      </c>
      <c r="L278" s="88" t="str">
        <f t="shared" si="26"/>
        <v>OK</v>
      </c>
      <c r="M278" s="92" t="s">
        <v>39</v>
      </c>
    </row>
    <row r="279" spans="1:13" ht="13.5">
      <c r="A279" s="87" t="s">
        <v>1724</v>
      </c>
      <c r="B279" s="92" t="s">
        <v>366</v>
      </c>
      <c r="C279" s="92" t="s">
        <v>367</v>
      </c>
      <c r="D279" s="86" t="s">
        <v>1692</v>
      </c>
      <c r="F279" s="86" t="str">
        <f t="shared" si="25"/>
        <v>K21</v>
      </c>
      <c r="G279" s="92" t="str">
        <f t="shared" si="23"/>
        <v>山口美由希</v>
      </c>
      <c r="H279" s="90" t="s">
        <v>1693</v>
      </c>
      <c r="I279" s="93" t="s">
        <v>1830</v>
      </c>
      <c r="J279" s="97">
        <v>1989</v>
      </c>
      <c r="K279" s="98">
        <f t="shared" si="24"/>
        <v>27</v>
      </c>
      <c r="L279" s="88" t="str">
        <f t="shared" si="26"/>
        <v>OK</v>
      </c>
      <c r="M279" s="92" t="s">
        <v>926</v>
      </c>
    </row>
    <row r="280" spans="1:13" ht="13.5">
      <c r="A280" s="87" t="s">
        <v>1725</v>
      </c>
      <c r="B280" s="86" t="s">
        <v>928</v>
      </c>
      <c r="C280" s="86" t="s">
        <v>929</v>
      </c>
      <c r="D280" s="86" t="s">
        <v>1692</v>
      </c>
      <c r="E280" s="86" t="s">
        <v>359</v>
      </c>
      <c r="F280" s="86" t="str">
        <f t="shared" si="25"/>
        <v>K22</v>
      </c>
      <c r="G280" s="86" t="str">
        <f t="shared" si="23"/>
        <v>上村悠大</v>
      </c>
      <c r="H280" s="90" t="s">
        <v>1693</v>
      </c>
      <c r="I280" s="90" t="s">
        <v>40</v>
      </c>
      <c r="J280" s="97">
        <v>2001</v>
      </c>
      <c r="K280" s="98">
        <f t="shared" si="24"/>
        <v>15</v>
      </c>
      <c r="L280" s="88" t="str">
        <f t="shared" si="26"/>
        <v>OK</v>
      </c>
      <c r="M280" s="86" t="s">
        <v>927</v>
      </c>
    </row>
    <row r="281" spans="1:13" ht="13.5">
      <c r="A281" s="87" t="s">
        <v>1727</v>
      </c>
      <c r="B281" s="87" t="s">
        <v>930</v>
      </c>
      <c r="C281" s="87" t="s">
        <v>931</v>
      </c>
      <c r="D281" s="87" t="s">
        <v>1692</v>
      </c>
      <c r="E281" s="87"/>
      <c r="F281" s="86" t="str">
        <f t="shared" si="25"/>
        <v>K23</v>
      </c>
      <c r="G281" s="87" t="str">
        <f t="shared" si="23"/>
        <v>中西勇夫</v>
      </c>
      <c r="H281" s="90" t="s">
        <v>1693</v>
      </c>
      <c r="I281" s="90" t="s">
        <v>537</v>
      </c>
      <c r="J281" s="100">
        <v>1986</v>
      </c>
      <c r="K281" s="98">
        <f t="shared" si="24"/>
        <v>30</v>
      </c>
      <c r="L281" s="88" t="str">
        <f t="shared" si="26"/>
        <v>OK</v>
      </c>
      <c r="M281" s="92" t="s">
        <v>932</v>
      </c>
    </row>
    <row r="282" spans="1:13" ht="13.5">
      <c r="A282" s="87" t="s">
        <v>1729</v>
      </c>
      <c r="B282" s="87" t="s">
        <v>933</v>
      </c>
      <c r="C282" s="86" t="s">
        <v>934</v>
      </c>
      <c r="D282" s="87" t="s">
        <v>1692</v>
      </c>
      <c r="F282" s="86" t="str">
        <f t="shared" si="25"/>
        <v>K24</v>
      </c>
      <c r="G282" s="86" t="str">
        <f t="shared" si="23"/>
        <v>大島浩範</v>
      </c>
      <c r="H282" s="90" t="s">
        <v>1693</v>
      </c>
      <c r="I282" s="90" t="s">
        <v>7</v>
      </c>
      <c r="J282" s="97">
        <v>1988</v>
      </c>
      <c r="K282" s="98">
        <f t="shared" si="24"/>
        <v>28</v>
      </c>
      <c r="L282" s="88" t="str">
        <f t="shared" si="26"/>
        <v>OK</v>
      </c>
      <c r="M282" s="86" t="s">
        <v>935</v>
      </c>
    </row>
    <row r="283" spans="1:13" ht="13.5">
      <c r="A283" s="87" t="s">
        <v>1730</v>
      </c>
      <c r="B283" s="86" t="s">
        <v>9</v>
      </c>
      <c r="C283" s="86" t="s">
        <v>253</v>
      </c>
      <c r="D283" s="87" t="s">
        <v>1692</v>
      </c>
      <c r="F283" s="86" t="str">
        <f t="shared" si="25"/>
        <v>K25</v>
      </c>
      <c r="G283" s="86" t="str">
        <f t="shared" si="23"/>
        <v>佐藤雅幸</v>
      </c>
      <c r="H283" s="90" t="s">
        <v>1693</v>
      </c>
      <c r="I283" s="90" t="s">
        <v>7</v>
      </c>
      <c r="J283" s="97">
        <v>1978</v>
      </c>
      <c r="K283" s="98">
        <f t="shared" si="24"/>
        <v>38</v>
      </c>
      <c r="L283" s="88" t="str">
        <f t="shared" si="26"/>
        <v>OK</v>
      </c>
      <c r="M283" s="86" t="s">
        <v>365</v>
      </c>
    </row>
    <row r="284" spans="1:13" ht="13.5">
      <c r="A284" s="87" t="s">
        <v>1731</v>
      </c>
      <c r="B284" s="86" t="s">
        <v>368</v>
      </c>
      <c r="C284" s="86" t="s">
        <v>369</v>
      </c>
      <c r="D284" s="87" t="s">
        <v>1692</v>
      </c>
      <c r="F284" s="86" t="str">
        <f t="shared" si="25"/>
        <v>K26</v>
      </c>
      <c r="G284" s="86" t="str">
        <f t="shared" si="23"/>
        <v>上村　武</v>
      </c>
      <c r="H284" s="90" t="s">
        <v>1693</v>
      </c>
      <c r="I284" s="90" t="s">
        <v>7</v>
      </c>
      <c r="J284" s="97">
        <v>1978</v>
      </c>
      <c r="K284" s="98">
        <f t="shared" si="24"/>
        <v>38</v>
      </c>
      <c r="L284" s="88" t="str">
        <f t="shared" si="26"/>
        <v>OK</v>
      </c>
      <c r="M284" s="86" t="s">
        <v>365</v>
      </c>
    </row>
    <row r="285" spans="1:13" ht="13.5">
      <c r="A285" s="87" t="s">
        <v>1733</v>
      </c>
      <c r="B285" s="86" t="s">
        <v>254</v>
      </c>
      <c r="C285" s="86" t="s">
        <v>255</v>
      </c>
      <c r="D285" s="87" t="s">
        <v>1692</v>
      </c>
      <c r="F285" s="86" t="str">
        <f t="shared" si="25"/>
        <v>K27</v>
      </c>
      <c r="G285" s="86" t="str">
        <f t="shared" si="23"/>
        <v>西田和教</v>
      </c>
      <c r="H285" s="90" t="s">
        <v>1693</v>
      </c>
      <c r="I285" s="90" t="s">
        <v>936</v>
      </c>
      <c r="J285" s="97">
        <v>1961</v>
      </c>
      <c r="K285" s="98">
        <f t="shared" si="24"/>
        <v>55</v>
      </c>
      <c r="L285" s="88" t="str">
        <f t="shared" si="26"/>
        <v>OK</v>
      </c>
      <c r="M285" s="86" t="s">
        <v>937</v>
      </c>
    </row>
    <row r="286" spans="1:13" ht="13.5">
      <c r="A286" s="87" t="s">
        <v>1736</v>
      </c>
      <c r="B286" s="87" t="s">
        <v>938</v>
      </c>
      <c r="C286" s="87" t="s">
        <v>939</v>
      </c>
      <c r="D286" s="87" t="s">
        <v>1692</v>
      </c>
      <c r="F286" s="86" t="str">
        <f t="shared" si="25"/>
        <v>K28</v>
      </c>
      <c r="G286" s="87" t="str">
        <f t="shared" si="23"/>
        <v>川上政治</v>
      </c>
      <c r="H286" s="90" t="s">
        <v>1693</v>
      </c>
      <c r="I286" s="90" t="s">
        <v>936</v>
      </c>
      <c r="J286" s="100">
        <v>1970</v>
      </c>
      <c r="K286" s="98">
        <f t="shared" si="24"/>
        <v>46</v>
      </c>
      <c r="L286" s="88" t="str">
        <f t="shared" si="26"/>
        <v>OK</v>
      </c>
      <c r="M286" s="92" t="s">
        <v>940</v>
      </c>
    </row>
    <row r="287" spans="1:13" ht="13.5">
      <c r="A287" s="87" t="s">
        <v>1737</v>
      </c>
      <c r="B287" s="92" t="s">
        <v>1893</v>
      </c>
      <c r="C287" s="92" t="s">
        <v>1894</v>
      </c>
      <c r="D287" s="87" t="s">
        <v>1692</v>
      </c>
      <c r="F287" s="86" t="str">
        <f t="shared" si="25"/>
        <v>K29</v>
      </c>
      <c r="G287" s="92" t="str">
        <f t="shared" si="23"/>
        <v>布藤江実子</v>
      </c>
      <c r="H287" s="90" t="s">
        <v>1693</v>
      </c>
      <c r="I287" s="93" t="s">
        <v>213</v>
      </c>
      <c r="J287" s="100">
        <v>1965</v>
      </c>
      <c r="K287" s="98">
        <f t="shared" si="24"/>
        <v>51</v>
      </c>
      <c r="L287" s="88" t="str">
        <f t="shared" si="26"/>
        <v>OK</v>
      </c>
      <c r="M287" s="86" t="s">
        <v>941</v>
      </c>
    </row>
    <row r="288" spans="1:13" ht="13.5">
      <c r="A288" s="87" t="s">
        <v>1738</v>
      </c>
      <c r="B288" s="86" t="s">
        <v>942</v>
      </c>
      <c r="C288" s="86" t="s">
        <v>370</v>
      </c>
      <c r="D288" s="87" t="s">
        <v>1692</v>
      </c>
      <c r="F288" s="86" t="str">
        <f t="shared" si="25"/>
        <v>K30</v>
      </c>
      <c r="G288" s="86" t="str">
        <f t="shared" si="23"/>
        <v>田中　淳</v>
      </c>
      <c r="H288" s="90" t="s">
        <v>1693</v>
      </c>
      <c r="I288" s="90" t="s">
        <v>943</v>
      </c>
      <c r="J288" s="97">
        <v>1989</v>
      </c>
      <c r="K288" s="98">
        <f t="shared" si="24"/>
        <v>27</v>
      </c>
      <c r="L288" s="88" t="str">
        <f t="shared" si="26"/>
        <v>OK</v>
      </c>
      <c r="M288" s="92" t="s">
        <v>41</v>
      </c>
    </row>
    <row r="289" spans="1:13" ht="13.5">
      <c r="A289" s="87" t="s">
        <v>371</v>
      </c>
      <c r="B289" s="197" t="s">
        <v>1690</v>
      </c>
      <c r="C289" s="197" t="s">
        <v>1664</v>
      </c>
      <c r="D289" s="87" t="s">
        <v>1692</v>
      </c>
      <c r="E289" s="171"/>
      <c r="F289" s="86" t="str">
        <f t="shared" si="25"/>
        <v>K31</v>
      </c>
      <c r="G289" s="92" t="str">
        <f t="shared" si="23"/>
        <v>川上美弥子</v>
      </c>
      <c r="H289" s="90" t="s">
        <v>1693</v>
      </c>
      <c r="I289" s="223" t="s">
        <v>944</v>
      </c>
      <c r="J289" s="194">
        <v>1971</v>
      </c>
      <c r="K289" s="98">
        <f t="shared" si="24"/>
        <v>45</v>
      </c>
      <c r="L289" s="88" t="str">
        <f t="shared" si="26"/>
        <v>OK</v>
      </c>
      <c r="M289" s="187" t="s">
        <v>1410</v>
      </c>
    </row>
    <row r="290" spans="1:13" ht="13.5">
      <c r="A290" s="87" t="s">
        <v>945</v>
      </c>
      <c r="B290" s="86" t="s">
        <v>946</v>
      </c>
      <c r="C290" s="86" t="s">
        <v>947</v>
      </c>
      <c r="D290" s="87" t="s">
        <v>1692</v>
      </c>
      <c r="F290" s="86" t="str">
        <f t="shared" si="25"/>
        <v>K32</v>
      </c>
      <c r="G290" s="86" t="str">
        <f t="shared" si="23"/>
        <v>宮村知宏</v>
      </c>
      <c r="H290" s="90" t="s">
        <v>1693</v>
      </c>
      <c r="I290" s="90" t="s">
        <v>936</v>
      </c>
      <c r="J290" s="97">
        <v>1971</v>
      </c>
      <c r="K290" s="98">
        <f t="shared" si="24"/>
        <v>45</v>
      </c>
      <c r="L290" s="88" t="str">
        <f t="shared" si="26"/>
        <v>OK</v>
      </c>
      <c r="M290" s="86" t="s">
        <v>948</v>
      </c>
    </row>
    <row r="291" spans="1:13" ht="13.5">
      <c r="A291" s="87" t="s">
        <v>949</v>
      </c>
      <c r="B291" s="86" t="s">
        <v>950</v>
      </c>
      <c r="C291" s="86" t="s">
        <v>951</v>
      </c>
      <c r="D291" s="87" t="s">
        <v>1692</v>
      </c>
      <c r="F291" s="86" t="str">
        <f t="shared" si="25"/>
        <v>K33</v>
      </c>
      <c r="G291" s="86" t="str">
        <f t="shared" si="23"/>
        <v>小澤藤信</v>
      </c>
      <c r="H291" s="90" t="s">
        <v>1693</v>
      </c>
      <c r="I291" s="90" t="s">
        <v>936</v>
      </c>
      <c r="J291" s="97">
        <v>1964</v>
      </c>
      <c r="K291" s="98">
        <f t="shared" si="24"/>
        <v>52</v>
      </c>
      <c r="L291" s="88" t="str">
        <f t="shared" si="26"/>
        <v>OK</v>
      </c>
      <c r="M291" s="86" t="s">
        <v>952</v>
      </c>
    </row>
    <row r="292" spans="1:13" ht="13.5">
      <c r="A292" s="87" t="s">
        <v>953</v>
      </c>
      <c r="B292" s="86" t="s">
        <v>954</v>
      </c>
      <c r="C292" s="86" t="s">
        <v>955</v>
      </c>
      <c r="D292" s="87" t="s">
        <v>1692</v>
      </c>
      <c r="F292" s="86" t="str">
        <f t="shared" si="25"/>
        <v>K34</v>
      </c>
      <c r="G292" s="86" t="str">
        <f t="shared" si="23"/>
        <v>岡本大樹</v>
      </c>
      <c r="H292" s="90" t="s">
        <v>1693</v>
      </c>
      <c r="I292" s="90" t="s">
        <v>936</v>
      </c>
      <c r="J292" s="97">
        <v>1982</v>
      </c>
      <c r="K292" s="98">
        <f t="shared" si="24"/>
        <v>34</v>
      </c>
      <c r="L292" s="88" t="str">
        <f t="shared" si="26"/>
        <v>OK</v>
      </c>
      <c r="M292" s="86" t="s">
        <v>54</v>
      </c>
    </row>
    <row r="293" spans="1:13" ht="13.5">
      <c r="A293" s="87" t="s">
        <v>956</v>
      </c>
      <c r="B293" s="86" t="s">
        <v>957</v>
      </c>
      <c r="C293" s="86" t="s">
        <v>958</v>
      </c>
      <c r="D293" s="87" t="s">
        <v>1692</v>
      </c>
      <c r="F293" s="86" t="str">
        <f t="shared" si="25"/>
        <v>K35</v>
      </c>
      <c r="G293" s="86" t="str">
        <f t="shared" si="23"/>
        <v>池尻陽香</v>
      </c>
      <c r="H293" s="90" t="s">
        <v>1693</v>
      </c>
      <c r="I293" s="223" t="s">
        <v>11</v>
      </c>
      <c r="J293" s="97">
        <v>1994</v>
      </c>
      <c r="K293" s="98">
        <f t="shared" si="24"/>
        <v>22</v>
      </c>
      <c r="L293" s="88" t="str">
        <f t="shared" si="26"/>
        <v>OK</v>
      </c>
      <c r="M293" s="86" t="s">
        <v>31</v>
      </c>
    </row>
    <row r="294" spans="1:13" ht="13.5">
      <c r="A294" s="87" t="s">
        <v>959</v>
      </c>
      <c r="B294" s="86" t="s">
        <v>957</v>
      </c>
      <c r="C294" s="86" t="s">
        <v>960</v>
      </c>
      <c r="D294" s="87" t="s">
        <v>1692</v>
      </c>
      <c r="F294" s="86" t="str">
        <f t="shared" si="25"/>
        <v>K36</v>
      </c>
      <c r="G294" s="86" t="str">
        <f t="shared" si="23"/>
        <v>池尻姫欧</v>
      </c>
      <c r="H294" s="90" t="s">
        <v>1693</v>
      </c>
      <c r="I294" s="223" t="s">
        <v>11</v>
      </c>
      <c r="J294" s="97">
        <v>1990</v>
      </c>
      <c r="K294" s="98">
        <f t="shared" si="24"/>
        <v>26</v>
      </c>
      <c r="L294" s="88" t="str">
        <f t="shared" si="26"/>
        <v>OK</v>
      </c>
      <c r="M294" s="86" t="s">
        <v>31</v>
      </c>
    </row>
    <row r="295" spans="1:13" ht="13.5">
      <c r="A295" s="87" t="s">
        <v>961</v>
      </c>
      <c r="B295" s="86" t="s">
        <v>962</v>
      </c>
      <c r="C295" s="86" t="s">
        <v>963</v>
      </c>
      <c r="D295" s="87" t="s">
        <v>1692</v>
      </c>
      <c r="F295" s="86" t="str">
        <f t="shared" si="25"/>
        <v>K37</v>
      </c>
      <c r="G295" s="86" t="str">
        <f t="shared" si="23"/>
        <v>南 直貴</v>
      </c>
      <c r="H295" s="90" t="s">
        <v>1693</v>
      </c>
      <c r="I295" s="90" t="s">
        <v>936</v>
      </c>
      <c r="J295" s="97">
        <v>1992</v>
      </c>
      <c r="K295" s="98">
        <f t="shared" si="24"/>
        <v>24</v>
      </c>
      <c r="L295" s="88" t="str">
        <f t="shared" si="26"/>
        <v>OK</v>
      </c>
      <c r="M295" s="86" t="s">
        <v>54</v>
      </c>
    </row>
    <row r="296" spans="1:13" ht="13.5">
      <c r="A296" s="87" t="s">
        <v>964</v>
      </c>
      <c r="B296" s="86" t="s">
        <v>1872</v>
      </c>
      <c r="C296" s="86" t="s">
        <v>965</v>
      </c>
      <c r="D296" s="87" t="s">
        <v>1692</v>
      </c>
      <c r="F296" s="86" t="str">
        <f t="shared" si="25"/>
        <v>K38</v>
      </c>
      <c r="G296" s="86" t="str">
        <f t="shared" si="23"/>
        <v>木村　誠</v>
      </c>
      <c r="H296" s="90" t="s">
        <v>1693</v>
      </c>
      <c r="I296" s="90" t="s">
        <v>515</v>
      </c>
      <c r="J296" s="97">
        <v>1968</v>
      </c>
      <c r="K296" s="97">
        <f t="shared" si="24"/>
        <v>48</v>
      </c>
      <c r="L296" s="88" t="str">
        <f t="shared" si="26"/>
        <v>OK</v>
      </c>
      <c r="M296" s="86" t="s">
        <v>966</v>
      </c>
    </row>
    <row r="297" spans="1:13" ht="13.5">
      <c r="A297" s="87" t="s">
        <v>967</v>
      </c>
      <c r="B297" s="92" t="s">
        <v>1872</v>
      </c>
      <c r="C297" s="92" t="s">
        <v>2</v>
      </c>
      <c r="D297" s="87" t="s">
        <v>1692</v>
      </c>
      <c r="F297" s="86" t="str">
        <f t="shared" si="25"/>
        <v>K39</v>
      </c>
      <c r="G297" s="86" t="str">
        <f t="shared" si="23"/>
        <v>木村京子</v>
      </c>
      <c r="H297" s="90" t="s">
        <v>1693</v>
      </c>
      <c r="I297" s="223" t="s">
        <v>968</v>
      </c>
      <c r="J297" s="97">
        <v>1967</v>
      </c>
      <c r="K297" s="97">
        <f t="shared" si="24"/>
        <v>49</v>
      </c>
      <c r="L297" s="88" t="str">
        <f t="shared" si="26"/>
        <v>OK</v>
      </c>
      <c r="M297" s="86" t="s">
        <v>969</v>
      </c>
    </row>
    <row r="298" spans="1:13" ht="13.5">
      <c r="A298" s="87" t="s">
        <v>970</v>
      </c>
      <c r="B298" s="86" t="s">
        <v>1450</v>
      </c>
      <c r="C298" s="86" t="s">
        <v>1451</v>
      </c>
      <c r="D298" s="87" t="s">
        <v>1692</v>
      </c>
      <c r="F298" s="86" t="str">
        <f t="shared" si="25"/>
        <v>K40</v>
      </c>
      <c r="G298" s="86" t="str">
        <f t="shared" si="23"/>
        <v>田中有紀</v>
      </c>
      <c r="H298" s="90" t="s">
        <v>1693</v>
      </c>
      <c r="I298" s="223" t="s">
        <v>1418</v>
      </c>
      <c r="J298" s="97">
        <v>1968</v>
      </c>
      <c r="K298" s="97">
        <f t="shared" si="24"/>
        <v>48</v>
      </c>
      <c r="L298" s="88" t="str">
        <f t="shared" si="26"/>
        <v>OK</v>
      </c>
      <c r="M298" s="86" t="s">
        <v>971</v>
      </c>
    </row>
    <row r="299" spans="1:12" ht="13.5">
      <c r="A299" s="87"/>
      <c r="F299" s="88"/>
      <c r="H299" s="90"/>
      <c r="I299" s="90"/>
      <c r="L299" s="88">
        <f t="shared" si="26"/>
      </c>
    </row>
    <row r="300" spans="6:12" ht="13.5">
      <c r="F300" s="88"/>
      <c r="H300" s="90"/>
      <c r="I300" s="90"/>
      <c r="L300" s="88">
        <f t="shared" si="26"/>
      </c>
    </row>
    <row r="301" spans="6:12" ht="13.5">
      <c r="F301" s="88"/>
      <c r="H301" s="90"/>
      <c r="I301" s="90"/>
      <c r="L301" s="88">
        <f t="shared" si="26"/>
      </c>
    </row>
    <row r="302" spans="6:12" ht="13.5">
      <c r="F302" s="88"/>
      <c r="H302" s="90"/>
      <c r="I302" s="90"/>
      <c r="L302" s="88">
        <f t="shared" si="26"/>
      </c>
    </row>
    <row r="303" spans="6:12" ht="13.5">
      <c r="F303" s="88"/>
      <c r="H303" s="90"/>
      <c r="I303" s="90"/>
      <c r="L303" s="88">
        <f t="shared" si="26"/>
      </c>
    </row>
    <row r="304" spans="6:12" ht="13.5">
      <c r="F304" s="88"/>
      <c r="H304" s="90"/>
      <c r="I304" s="90"/>
      <c r="L304" s="88">
        <f t="shared" si="26"/>
      </c>
    </row>
    <row r="305" spans="6:12" ht="13.5">
      <c r="F305" s="88"/>
      <c r="H305" s="90"/>
      <c r="I305" s="90"/>
      <c r="L305" s="88">
        <f t="shared" si="26"/>
      </c>
    </row>
    <row r="306" spans="6:12" ht="13.5">
      <c r="F306" s="88"/>
      <c r="H306" s="90"/>
      <c r="I306" s="90"/>
      <c r="L306" s="88">
        <f t="shared" si="26"/>
      </c>
    </row>
    <row r="307" spans="2:13" ht="13.5">
      <c r="B307" s="798" t="s">
        <v>972</v>
      </c>
      <c r="C307" s="798"/>
      <c r="D307" s="798"/>
      <c r="E307" s="201"/>
      <c r="F307" s="201"/>
      <c r="G307" s="201"/>
      <c r="H307" s="201"/>
      <c r="I307" s="201"/>
      <c r="J307" s="201"/>
      <c r="K307" s="201"/>
      <c r="L307" s="88">
        <f t="shared" si="26"/>
      </c>
      <c r="M307" s="201"/>
    </row>
    <row r="308" spans="2:12" s="201" customFormat="1" ht="13.5">
      <c r="B308" s="798"/>
      <c r="C308" s="798"/>
      <c r="D308" s="798"/>
      <c r="L308" s="88">
        <f t="shared" si="26"/>
      </c>
    </row>
    <row r="309" spans="2:13" s="201" customFormat="1" ht="13.5">
      <c r="B309" s="782" t="s">
        <v>409</v>
      </c>
      <c r="C309" s="782"/>
      <c r="D309" s="86"/>
      <c r="E309" s="86"/>
      <c r="F309" s="88"/>
      <c r="G309" s="86"/>
      <c r="H309" s="90"/>
      <c r="I309" s="90"/>
      <c r="J309" s="97"/>
      <c r="K309" s="97"/>
      <c r="L309" s="88">
        <f t="shared" si="26"/>
      </c>
      <c r="M309" s="86"/>
    </row>
    <row r="310" spans="2:12" ht="13.5">
      <c r="B310" s="782"/>
      <c r="C310" s="782"/>
      <c r="F310" s="88"/>
      <c r="G310" s="86" t="s">
        <v>973</v>
      </c>
      <c r="H310" s="86" t="s">
        <v>974</v>
      </c>
      <c r="I310" s="90"/>
      <c r="L310" s="88"/>
    </row>
    <row r="311" spans="6:12" ht="13.5">
      <c r="F311" s="88"/>
      <c r="G311" s="118">
        <f>COUNTIF($M$313:$M$362,"東近江市")</f>
        <v>17</v>
      </c>
      <c r="H311" s="119">
        <f>(G311/RIGHT(A362,2))</f>
        <v>0.34</v>
      </c>
      <c r="I311" s="90"/>
      <c r="L311" s="88"/>
    </row>
    <row r="312" spans="2:12" ht="13.5">
      <c r="B312" s="89" t="s">
        <v>1745</v>
      </c>
      <c r="C312" s="89"/>
      <c r="F312" s="88" t="str">
        <f>A313</f>
        <v>M01</v>
      </c>
      <c r="G312" s="86" t="str">
        <f>B312&amp;C312</f>
        <v>村田八日市</v>
      </c>
      <c r="I312" s="90"/>
      <c r="K312" s="98"/>
      <c r="L312" s="88"/>
    </row>
    <row r="313" spans="1:13" s="102" customFormat="1" ht="13.5">
      <c r="A313" s="184" t="s">
        <v>975</v>
      </c>
      <c r="B313" s="185" t="s">
        <v>1746</v>
      </c>
      <c r="C313" s="185" t="s">
        <v>1747</v>
      </c>
      <c r="D313" s="89" t="s">
        <v>1745</v>
      </c>
      <c r="E313" s="127"/>
      <c r="F313" s="184" t="s">
        <v>975</v>
      </c>
      <c r="G313" s="86" t="str">
        <f>B313&amp;C313</f>
        <v>安久智之</v>
      </c>
      <c r="H313" s="89" t="s">
        <v>1745</v>
      </c>
      <c r="I313" s="127" t="s">
        <v>976</v>
      </c>
      <c r="J313" s="186">
        <v>1982</v>
      </c>
      <c r="K313" s="98">
        <f>IF(J313="","",(2016-J313))</f>
        <v>34</v>
      </c>
      <c r="L313" s="88" t="str">
        <f aca="true" t="shared" si="27" ref="L313:L342">IF(G313="","",IF(COUNTIF($G$3:$G$612,G313)&gt;1,"2重登録","OK"))</f>
        <v>OK</v>
      </c>
      <c r="M313" s="187" t="s">
        <v>1410</v>
      </c>
    </row>
    <row r="314" spans="1:13" s="102" customFormat="1" ht="13.5">
      <c r="A314" s="184" t="s">
        <v>977</v>
      </c>
      <c r="B314" s="185" t="s">
        <v>978</v>
      </c>
      <c r="C314" s="185" t="s">
        <v>1411</v>
      </c>
      <c r="D314" s="89" t="s">
        <v>1745</v>
      </c>
      <c r="E314" s="127"/>
      <c r="F314" s="184" t="s">
        <v>979</v>
      </c>
      <c r="G314" s="86" t="str">
        <f aca="true" t="shared" si="28" ref="G314:G362">B314&amp;C314</f>
        <v>稲泉　聡</v>
      </c>
      <c r="H314" s="89" t="s">
        <v>1745</v>
      </c>
      <c r="I314" s="127" t="s">
        <v>40</v>
      </c>
      <c r="J314" s="186">
        <v>1967</v>
      </c>
      <c r="K314" s="98">
        <f aca="true" t="shared" si="29" ref="K314:K362">IF(J314="","",(2016-J314))</f>
        <v>49</v>
      </c>
      <c r="L314" s="88" t="str">
        <f t="shared" si="27"/>
        <v>OK</v>
      </c>
      <c r="M314" s="186" t="s">
        <v>1413</v>
      </c>
    </row>
    <row r="315" spans="1:13" s="102" customFormat="1" ht="13.5">
      <c r="A315" s="184" t="s">
        <v>980</v>
      </c>
      <c r="B315" s="185" t="s">
        <v>1748</v>
      </c>
      <c r="C315" s="185" t="s">
        <v>1749</v>
      </c>
      <c r="D315" s="89" t="s">
        <v>1745</v>
      </c>
      <c r="E315" s="127"/>
      <c r="F315" s="184" t="s">
        <v>981</v>
      </c>
      <c r="G315" s="86" t="str">
        <f t="shared" si="28"/>
        <v>岡川謙二</v>
      </c>
      <c r="H315" s="89" t="s">
        <v>1745</v>
      </c>
      <c r="I315" s="127" t="s">
        <v>7</v>
      </c>
      <c r="J315" s="186">
        <v>1967</v>
      </c>
      <c r="K315" s="98">
        <f t="shared" si="29"/>
        <v>49</v>
      </c>
      <c r="L315" s="88" t="str">
        <f t="shared" si="27"/>
        <v>OK</v>
      </c>
      <c r="M315" s="186" t="s">
        <v>1413</v>
      </c>
    </row>
    <row r="316" spans="1:13" s="102" customFormat="1" ht="13.5">
      <c r="A316" s="184" t="s">
        <v>982</v>
      </c>
      <c r="B316" s="185" t="s">
        <v>1575</v>
      </c>
      <c r="C316" s="185" t="s">
        <v>1757</v>
      </c>
      <c r="D316" s="89" t="s">
        <v>1745</v>
      </c>
      <c r="E316" s="127"/>
      <c r="F316" s="184" t="s">
        <v>982</v>
      </c>
      <c r="G316" s="86" t="str">
        <f t="shared" si="28"/>
        <v>児玉雅弘</v>
      </c>
      <c r="H316" s="89" t="s">
        <v>1745</v>
      </c>
      <c r="I316" s="127" t="s">
        <v>372</v>
      </c>
      <c r="J316" s="186">
        <v>1965</v>
      </c>
      <c r="K316" s="98">
        <f t="shared" si="29"/>
        <v>51</v>
      </c>
      <c r="L316" s="88" t="str">
        <f t="shared" si="27"/>
        <v>OK</v>
      </c>
      <c r="M316" s="186" t="s">
        <v>83</v>
      </c>
    </row>
    <row r="317" spans="1:13" s="102" customFormat="1" ht="13.5">
      <c r="A317" s="184" t="s">
        <v>1750</v>
      </c>
      <c r="B317" s="188" t="s">
        <v>373</v>
      </c>
      <c r="C317" s="188" t="s">
        <v>1292</v>
      </c>
      <c r="D317" s="189" t="s">
        <v>1745</v>
      </c>
      <c r="E317" s="190"/>
      <c r="F317" s="193" t="s">
        <v>1750</v>
      </c>
      <c r="G317" s="183" t="str">
        <f t="shared" si="28"/>
        <v>名田育子</v>
      </c>
      <c r="H317" s="189" t="s">
        <v>1745</v>
      </c>
      <c r="I317" s="190" t="s">
        <v>11</v>
      </c>
      <c r="J317" s="191">
        <v>1953</v>
      </c>
      <c r="K317" s="98">
        <f t="shared" si="29"/>
        <v>63</v>
      </c>
      <c r="L317" s="192" t="str">
        <f t="shared" si="27"/>
        <v>OK</v>
      </c>
      <c r="M317" s="187" t="s">
        <v>1410</v>
      </c>
    </row>
    <row r="318" spans="1:13" s="102" customFormat="1" ht="13.5">
      <c r="A318" s="184" t="s">
        <v>1751</v>
      </c>
      <c r="B318" s="185" t="s">
        <v>983</v>
      </c>
      <c r="C318" s="185" t="s">
        <v>984</v>
      </c>
      <c r="D318" s="89" t="s">
        <v>1745</v>
      </c>
      <c r="E318" s="127"/>
      <c r="F318" s="184" t="s">
        <v>1751</v>
      </c>
      <c r="G318" s="86" t="str">
        <f t="shared" si="28"/>
        <v>徳永 剛</v>
      </c>
      <c r="H318" s="89" t="s">
        <v>1745</v>
      </c>
      <c r="I318" s="127"/>
      <c r="J318" s="186">
        <v>1966</v>
      </c>
      <c r="K318" s="98">
        <f t="shared" si="29"/>
        <v>50</v>
      </c>
      <c r="L318" s="88" t="str">
        <f t="shared" si="27"/>
        <v>OK</v>
      </c>
      <c r="M318" s="193" t="s">
        <v>85</v>
      </c>
    </row>
    <row r="319" spans="1:13" s="102" customFormat="1" ht="13.5">
      <c r="A319" s="184" t="s">
        <v>1753</v>
      </c>
      <c r="B319" s="185" t="s">
        <v>1761</v>
      </c>
      <c r="C319" s="185" t="s">
        <v>1762</v>
      </c>
      <c r="D319" s="89" t="s">
        <v>1745</v>
      </c>
      <c r="E319" s="127"/>
      <c r="F319" s="184" t="s">
        <v>1753</v>
      </c>
      <c r="G319" s="86" t="str">
        <f t="shared" si="28"/>
        <v>杉山邦夫</v>
      </c>
      <c r="H319" s="89" t="s">
        <v>1745</v>
      </c>
      <c r="I319" s="127" t="s">
        <v>985</v>
      </c>
      <c r="J319" s="186">
        <v>1950</v>
      </c>
      <c r="K319" s="98">
        <f t="shared" si="29"/>
        <v>66</v>
      </c>
      <c r="L319" s="88" t="str">
        <f t="shared" si="27"/>
        <v>OK</v>
      </c>
      <c r="M319" s="186" t="s">
        <v>178</v>
      </c>
    </row>
    <row r="320" spans="1:13" s="102" customFormat="1" ht="13.5">
      <c r="A320" s="184" t="s">
        <v>1754</v>
      </c>
      <c r="B320" s="185" t="s">
        <v>1764</v>
      </c>
      <c r="C320" s="185" t="s">
        <v>1765</v>
      </c>
      <c r="D320" s="89" t="s">
        <v>1745</v>
      </c>
      <c r="E320" s="127"/>
      <c r="F320" s="184" t="s">
        <v>1754</v>
      </c>
      <c r="G320" s="86" t="str">
        <f t="shared" si="28"/>
        <v>杉本龍平</v>
      </c>
      <c r="H320" s="89" t="s">
        <v>1745</v>
      </c>
      <c r="I320" s="127" t="s">
        <v>986</v>
      </c>
      <c r="J320" s="186">
        <v>1976</v>
      </c>
      <c r="K320" s="98">
        <f t="shared" si="29"/>
        <v>40</v>
      </c>
      <c r="L320" s="88" t="str">
        <f t="shared" si="27"/>
        <v>OK</v>
      </c>
      <c r="M320" s="186" t="s">
        <v>30</v>
      </c>
    </row>
    <row r="321" spans="1:13" s="102" customFormat="1" ht="13.5">
      <c r="A321" s="184" t="s">
        <v>1755</v>
      </c>
      <c r="B321" s="185" t="s">
        <v>1767</v>
      </c>
      <c r="C321" s="185" t="s">
        <v>1768</v>
      </c>
      <c r="D321" s="89" t="s">
        <v>1745</v>
      </c>
      <c r="E321" s="127"/>
      <c r="F321" s="184" t="s">
        <v>1755</v>
      </c>
      <c r="G321" s="86" t="str">
        <f t="shared" si="28"/>
        <v>西内友也</v>
      </c>
      <c r="H321" s="89" t="s">
        <v>1745</v>
      </c>
      <c r="I321" s="127" t="s">
        <v>987</v>
      </c>
      <c r="J321" s="186">
        <v>1981</v>
      </c>
      <c r="K321" s="98">
        <f t="shared" si="29"/>
        <v>35</v>
      </c>
      <c r="L321" s="88" t="str">
        <f t="shared" si="27"/>
        <v>OK</v>
      </c>
      <c r="M321" s="186" t="s">
        <v>19</v>
      </c>
    </row>
    <row r="322" spans="1:13" s="102" customFormat="1" ht="13.5">
      <c r="A322" s="184" t="s">
        <v>1756</v>
      </c>
      <c r="B322" s="185" t="s">
        <v>1690</v>
      </c>
      <c r="C322" s="185" t="s">
        <v>1771</v>
      </c>
      <c r="D322" s="89" t="s">
        <v>1745</v>
      </c>
      <c r="E322" s="127"/>
      <c r="F322" s="184" t="s">
        <v>1756</v>
      </c>
      <c r="G322" s="86" t="str">
        <f t="shared" si="28"/>
        <v>川上英二</v>
      </c>
      <c r="H322" s="89" t="s">
        <v>1745</v>
      </c>
      <c r="I322" s="127" t="s">
        <v>987</v>
      </c>
      <c r="J322" s="186">
        <v>1963</v>
      </c>
      <c r="K322" s="98">
        <f t="shared" si="29"/>
        <v>53</v>
      </c>
      <c r="L322" s="88" t="str">
        <f t="shared" si="27"/>
        <v>OK</v>
      </c>
      <c r="M322" s="187" t="s">
        <v>1410</v>
      </c>
    </row>
    <row r="323" spans="1:13" s="102" customFormat="1" ht="13.5">
      <c r="A323" s="184" t="s">
        <v>1758</v>
      </c>
      <c r="B323" s="185" t="s">
        <v>1773</v>
      </c>
      <c r="C323" s="185" t="s">
        <v>1774</v>
      </c>
      <c r="D323" s="89" t="s">
        <v>1745</v>
      </c>
      <c r="E323" s="127"/>
      <c r="F323" s="184" t="s">
        <v>1758</v>
      </c>
      <c r="G323" s="86" t="str">
        <f t="shared" si="28"/>
        <v>泉谷純也</v>
      </c>
      <c r="H323" s="89" t="s">
        <v>1745</v>
      </c>
      <c r="I323" s="127" t="s">
        <v>107</v>
      </c>
      <c r="J323" s="186">
        <v>1982</v>
      </c>
      <c r="K323" s="98">
        <f t="shared" si="29"/>
        <v>34</v>
      </c>
      <c r="L323" s="88" t="str">
        <f t="shared" si="27"/>
        <v>OK</v>
      </c>
      <c r="M323" s="187" t="s">
        <v>1410</v>
      </c>
    </row>
    <row r="324" spans="1:13" s="102" customFormat="1" ht="13.5">
      <c r="A324" s="184" t="s">
        <v>1759</v>
      </c>
      <c r="B324" s="185" t="s">
        <v>1732</v>
      </c>
      <c r="C324" s="185" t="s">
        <v>1776</v>
      </c>
      <c r="D324" s="89" t="s">
        <v>1745</v>
      </c>
      <c r="E324" s="127"/>
      <c r="F324" s="184" t="s">
        <v>1759</v>
      </c>
      <c r="G324" s="86" t="str">
        <f t="shared" si="28"/>
        <v>浅田隆昭</v>
      </c>
      <c r="H324" s="89" t="s">
        <v>1745</v>
      </c>
      <c r="I324" s="127" t="s">
        <v>107</v>
      </c>
      <c r="J324" s="186">
        <v>1964</v>
      </c>
      <c r="K324" s="98">
        <f t="shared" si="29"/>
        <v>52</v>
      </c>
      <c r="L324" s="88" t="str">
        <f t="shared" si="27"/>
        <v>OK</v>
      </c>
      <c r="M324" s="186" t="s">
        <v>31</v>
      </c>
    </row>
    <row r="325" spans="1:13" s="102" customFormat="1" ht="13.5">
      <c r="A325" s="184" t="s">
        <v>1760</v>
      </c>
      <c r="B325" s="185" t="s">
        <v>1778</v>
      </c>
      <c r="C325" s="185" t="s">
        <v>1779</v>
      </c>
      <c r="D325" s="89" t="s">
        <v>1745</v>
      </c>
      <c r="E325" s="127"/>
      <c r="F325" s="184" t="s">
        <v>1760</v>
      </c>
      <c r="G325" s="86" t="str">
        <f t="shared" si="28"/>
        <v>前田雅人</v>
      </c>
      <c r="H325" s="89" t="s">
        <v>1745</v>
      </c>
      <c r="I325" s="127" t="s">
        <v>987</v>
      </c>
      <c r="J325" s="186">
        <v>1959</v>
      </c>
      <c r="K325" s="98">
        <f t="shared" si="29"/>
        <v>57</v>
      </c>
      <c r="L325" s="88" t="str">
        <f t="shared" si="27"/>
        <v>OK</v>
      </c>
      <c r="M325" s="186" t="s">
        <v>36</v>
      </c>
    </row>
    <row r="326" spans="1:13" s="102" customFormat="1" ht="13.5">
      <c r="A326" s="184" t="s">
        <v>1763</v>
      </c>
      <c r="B326" s="195" t="s">
        <v>1414</v>
      </c>
      <c r="C326" s="196" t="s">
        <v>1415</v>
      </c>
      <c r="D326" s="89" t="s">
        <v>1745</v>
      </c>
      <c r="E326" s="127"/>
      <c r="F326" s="184" t="s">
        <v>1763</v>
      </c>
      <c r="G326" s="86" t="str">
        <f t="shared" si="28"/>
        <v>土田典人</v>
      </c>
      <c r="H326" s="89" t="s">
        <v>1745</v>
      </c>
      <c r="I326" s="127" t="s">
        <v>42</v>
      </c>
      <c r="J326" s="186">
        <v>1964</v>
      </c>
      <c r="K326" s="98">
        <f t="shared" si="29"/>
        <v>52</v>
      </c>
      <c r="L326" s="88" t="str">
        <f t="shared" si="27"/>
        <v>OK</v>
      </c>
      <c r="M326" s="186" t="s">
        <v>30</v>
      </c>
    </row>
    <row r="327" spans="1:13" s="102" customFormat="1" ht="13.5">
      <c r="A327" s="184" t="s">
        <v>1766</v>
      </c>
      <c r="B327" s="185" t="s">
        <v>1350</v>
      </c>
      <c r="C327" s="185" t="s">
        <v>1351</v>
      </c>
      <c r="D327" s="89" t="s">
        <v>1745</v>
      </c>
      <c r="E327" s="127"/>
      <c r="F327" s="184" t="s">
        <v>1766</v>
      </c>
      <c r="G327" s="86" t="str">
        <f t="shared" si="28"/>
        <v>二ツ井裕也</v>
      </c>
      <c r="H327" s="89" t="s">
        <v>1745</v>
      </c>
      <c r="I327" s="127" t="s">
        <v>42</v>
      </c>
      <c r="J327" s="186">
        <v>1990</v>
      </c>
      <c r="K327" s="98">
        <f t="shared" si="29"/>
        <v>26</v>
      </c>
      <c r="L327" s="88" t="str">
        <f t="shared" si="27"/>
        <v>OK</v>
      </c>
      <c r="M327" s="187" t="s">
        <v>1410</v>
      </c>
    </row>
    <row r="328" spans="1:13" s="102" customFormat="1" ht="13.5">
      <c r="A328" s="184" t="s">
        <v>1769</v>
      </c>
      <c r="B328" s="185" t="s">
        <v>1352</v>
      </c>
      <c r="C328" s="185" t="s">
        <v>1353</v>
      </c>
      <c r="D328" s="89" t="s">
        <v>1745</v>
      </c>
      <c r="E328" s="127"/>
      <c r="F328" s="184" t="s">
        <v>1769</v>
      </c>
      <c r="G328" s="86" t="str">
        <f t="shared" si="28"/>
        <v>森永洋介</v>
      </c>
      <c r="H328" s="89" t="s">
        <v>1745</v>
      </c>
      <c r="I328" s="127" t="s">
        <v>988</v>
      </c>
      <c r="J328" s="186">
        <v>1989</v>
      </c>
      <c r="K328" s="98">
        <f t="shared" si="29"/>
        <v>27</v>
      </c>
      <c r="L328" s="88" t="str">
        <f t="shared" si="27"/>
        <v>OK</v>
      </c>
      <c r="M328" s="184" t="s">
        <v>25</v>
      </c>
    </row>
    <row r="329" spans="1:13" s="102" customFormat="1" ht="13.5">
      <c r="A329" s="184" t="s">
        <v>1770</v>
      </c>
      <c r="B329" s="185" t="s">
        <v>1786</v>
      </c>
      <c r="C329" s="185" t="s">
        <v>1787</v>
      </c>
      <c r="D329" s="89" t="s">
        <v>1745</v>
      </c>
      <c r="E329" s="127"/>
      <c r="F329" s="184" t="s">
        <v>1770</v>
      </c>
      <c r="G329" s="86" t="str">
        <f t="shared" si="28"/>
        <v>冨田哲弥</v>
      </c>
      <c r="H329" s="89" t="s">
        <v>1745</v>
      </c>
      <c r="I329" s="127" t="s">
        <v>987</v>
      </c>
      <c r="J329" s="186">
        <v>1966</v>
      </c>
      <c r="K329" s="98">
        <f t="shared" si="29"/>
        <v>50</v>
      </c>
      <c r="L329" s="88" t="str">
        <f t="shared" si="27"/>
        <v>OK</v>
      </c>
      <c r="M329" s="186" t="s">
        <v>85</v>
      </c>
    </row>
    <row r="330" spans="1:13" s="102" customFormat="1" ht="13.5">
      <c r="A330" s="184" t="s">
        <v>1772</v>
      </c>
      <c r="B330" s="185" t="s">
        <v>1645</v>
      </c>
      <c r="C330" s="185" t="s">
        <v>1789</v>
      </c>
      <c r="D330" s="89" t="s">
        <v>1745</v>
      </c>
      <c r="E330" s="127"/>
      <c r="F330" s="184" t="s">
        <v>1772</v>
      </c>
      <c r="G330" s="86" t="str">
        <f t="shared" si="28"/>
        <v>並河康訓</v>
      </c>
      <c r="H330" s="89" t="s">
        <v>1745</v>
      </c>
      <c r="I330" s="127" t="s">
        <v>985</v>
      </c>
      <c r="J330" s="186">
        <v>1959</v>
      </c>
      <c r="K330" s="98">
        <f t="shared" si="29"/>
        <v>57</v>
      </c>
      <c r="L330" s="88" t="str">
        <f t="shared" si="27"/>
        <v>OK</v>
      </c>
      <c r="M330" s="186" t="s">
        <v>1413</v>
      </c>
    </row>
    <row r="331" spans="1:13" s="102" customFormat="1" ht="13.5">
      <c r="A331" s="184" t="s">
        <v>1775</v>
      </c>
      <c r="B331" s="185" t="s">
        <v>1791</v>
      </c>
      <c r="C331" s="185" t="s">
        <v>1792</v>
      </c>
      <c r="D331" s="89" t="s">
        <v>1745</v>
      </c>
      <c r="E331" s="127"/>
      <c r="F331" s="184" t="s">
        <v>1775</v>
      </c>
      <c r="G331" s="86" t="str">
        <f t="shared" si="28"/>
        <v>名田一茂</v>
      </c>
      <c r="H331" s="89" t="s">
        <v>1745</v>
      </c>
      <c r="I331" s="127" t="s">
        <v>989</v>
      </c>
      <c r="J331" s="186">
        <v>1953</v>
      </c>
      <c r="K331" s="98">
        <f t="shared" si="29"/>
        <v>63</v>
      </c>
      <c r="L331" s="88" t="str">
        <f t="shared" si="27"/>
        <v>OK</v>
      </c>
      <c r="M331" s="198" t="s">
        <v>1410</v>
      </c>
    </row>
    <row r="332" spans="1:13" s="102" customFormat="1" ht="13.5">
      <c r="A332" s="184" t="s">
        <v>1777</v>
      </c>
      <c r="B332" s="185" t="s">
        <v>1416</v>
      </c>
      <c r="C332" s="185" t="s">
        <v>990</v>
      </c>
      <c r="D332" s="89" t="s">
        <v>1745</v>
      </c>
      <c r="E332" s="127"/>
      <c r="F332" s="184" t="s">
        <v>1777</v>
      </c>
      <c r="G332" s="86" t="str">
        <f t="shared" si="28"/>
        <v>辰巳悟朗</v>
      </c>
      <c r="H332" s="89" t="s">
        <v>1745</v>
      </c>
      <c r="I332" s="127" t="s">
        <v>42</v>
      </c>
      <c r="J332" s="186">
        <v>1974</v>
      </c>
      <c r="K332" s="98">
        <f t="shared" si="29"/>
        <v>42</v>
      </c>
      <c r="L332" s="88" t="str">
        <f t="shared" si="27"/>
        <v>OK</v>
      </c>
      <c r="M332" s="186" t="s">
        <v>1413</v>
      </c>
    </row>
    <row r="333" spans="1:13" s="102" customFormat="1" ht="13.5">
      <c r="A333" s="184" t="s">
        <v>1780</v>
      </c>
      <c r="B333" s="197" t="s">
        <v>1752</v>
      </c>
      <c r="C333" s="197" t="s">
        <v>1798</v>
      </c>
      <c r="D333" s="89" t="s">
        <v>1745</v>
      </c>
      <c r="E333" s="127"/>
      <c r="F333" s="184" t="s">
        <v>1780</v>
      </c>
      <c r="G333" s="183" t="str">
        <f t="shared" si="28"/>
        <v>河野晶子</v>
      </c>
      <c r="H333" s="89" t="s">
        <v>1745</v>
      </c>
      <c r="I333" s="127" t="s">
        <v>991</v>
      </c>
      <c r="J333" s="186">
        <v>1970</v>
      </c>
      <c r="K333" s="98">
        <f t="shared" si="29"/>
        <v>46</v>
      </c>
      <c r="L333" s="88" t="str">
        <f t="shared" si="27"/>
        <v>OK</v>
      </c>
      <c r="M333" s="186" t="s">
        <v>1413</v>
      </c>
    </row>
    <row r="334" spans="1:13" s="102" customFormat="1" ht="13.5">
      <c r="A334" s="184" t="s">
        <v>1783</v>
      </c>
      <c r="B334" s="197" t="s">
        <v>1801</v>
      </c>
      <c r="C334" s="197" t="s">
        <v>1802</v>
      </c>
      <c r="D334" s="89" t="s">
        <v>1745</v>
      </c>
      <c r="E334" s="127"/>
      <c r="F334" s="184" t="s">
        <v>1783</v>
      </c>
      <c r="G334" s="183" t="str">
        <f t="shared" si="28"/>
        <v>森田恵美</v>
      </c>
      <c r="H334" s="89" t="s">
        <v>1745</v>
      </c>
      <c r="I334" s="127" t="s">
        <v>991</v>
      </c>
      <c r="J334" s="186">
        <v>1971</v>
      </c>
      <c r="K334" s="98">
        <f t="shared" si="29"/>
        <v>45</v>
      </c>
      <c r="L334" s="88" t="str">
        <f t="shared" si="27"/>
        <v>OK</v>
      </c>
      <c r="M334" s="187" t="s">
        <v>1410</v>
      </c>
    </row>
    <row r="335" spans="1:13" s="102" customFormat="1" ht="13.5">
      <c r="A335" s="184" t="s">
        <v>1784</v>
      </c>
      <c r="B335" s="197" t="s">
        <v>1661</v>
      </c>
      <c r="C335" s="197" t="s">
        <v>1805</v>
      </c>
      <c r="D335" s="89" t="s">
        <v>1745</v>
      </c>
      <c r="E335" s="127"/>
      <c r="F335" s="184" t="s">
        <v>1784</v>
      </c>
      <c r="G335" s="183" t="str">
        <f t="shared" si="28"/>
        <v>西澤友紀</v>
      </c>
      <c r="H335" s="89" t="s">
        <v>1745</v>
      </c>
      <c r="I335" s="127" t="s">
        <v>1418</v>
      </c>
      <c r="J335" s="186">
        <v>1975</v>
      </c>
      <c r="K335" s="98">
        <f t="shared" si="29"/>
        <v>41</v>
      </c>
      <c r="L335" s="88" t="str">
        <f t="shared" si="27"/>
        <v>OK</v>
      </c>
      <c r="M335" s="187" t="s">
        <v>1410</v>
      </c>
    </row>
    <row r="336" spans="1:13" s="102" customFormat="1" ht="13.5">
      <c r="A336" s="184" t="s">
        <v>1785</v>
      </c>
      <c r="B336" s="197" t="s">
        <v>1662</v>
      </c>
      <c r="C336" s="197" t="s">
        <v>1531</v>
      </c>
      <c r="D336" s="89" t="s">
        <v>1745</v>
      </c>
      <c r="E336" s="127"/>
      <c r="F336" s="184" t="s">
        <v>1785</v>
      </c>
      <c r="G336" s="183" t="str">
        <f t="shared" si="28"/>
        <v>速水直美</v>
      </c>
      <c r="H336" s="89" t="s">
        <v>1745</v>
      </c>
      <c r="I336" s="127" t="s">
        <v>1418</v>
      </c>
      <c r="J336" s="186">
        <v>1967</v>
      </c>
      <c r="K336" s="98">
        <f t="shared" si="29"/>
        <v>49</v>
      </c>
      <c r="L336" s="88" t="str">
        <f t="shared" si="27"/>
        <v>OK</v>
      </c>
      <c r="M336" s="187" t="s">
        <v>1410</v>
      </c>
    </row>
    <row r="337" spans="1:13" s="102" customFormat="1" ht="13.5">
      <c r="A337" s="184" t="s">
        <v>1788</v>
      </c>
      <c r="B337" s="197" t="s">
        <v>1809</v>
      </c>
      <c r="C337" s="197" t="s">
        <v>1810</v>
      </c>
      <c r="D337" s="89" t="s">
        <v>1745</v>
      </c>
      <c r="E337" s="127"/>
      <c r="F337" s="184" t="s">
        <v>1788</v>
      </c>
      <c r="G337" s="183" t="str">
        <f t="shared" si="28"/>
        <v>多田麻実</v>
      </c>
      <c r="H337" s="89" t="s">
        <v>1745</v>
      </c>
      <c r="I337" s="127" t="s">
        <v>1418</v>
      </c>
      <c r="J337" s="186">
        <v>1980</v>
      </c>
      <c r="K337" s="98">
        <f t="shared" si="29"/>
        <v>36</v>
      </c>
      <c r="L337" s="88" t="str">
        <f t="shared" si="27"/>
        <v>OK</v>
      </c>
      <c r="M337" s="186" t="s">
        <v>1417</v>
      </c>
    </row>
    <row r="338" spans="1:13" s="102" customFormat="1" ht="13.5">
      <c r="A338" s="184" t="s">
        <v>1790</v>
      </c>
      <c r="B338" s="197" t="s">
        <v>1497</v>
      </c>
      <c r="C338" s="197" t="s">
        <v>1812</v>
      </c>
      <c r="D338" s="89" t="s">
        <v>1745</v>
      </c>
      <c r="E338" s="127"/>
      <c r="F338" s="184" t="s">
        <v>1790</v>
      </c>
      <c r="G338" s="183" t="str">
        <f t="shared" si="28"/>
        <v>中村純子</v>
      </c>
      <c r="H338" s="89" t="s">
        <v>1745</v>
      </c>
      <c r="I338" s="127" t="s">
        <v>992</v>
      </c>
      <c r="J338" s="186">
        <v>1982</v>
      </c>
      <c r="K338" s="98">
        <f t="shared" si="29"/>
        <v>34</v>
      </c>
      <c r="L338" s="88" t="str">
        <f t="shared" si="27"/>
        <v>OK</v>
      </c>
      <c r="M338" s="186" t="s">
        <v>1417</v>
      </c>
    </row>
    <row r="339" spans="1:13" s="102" customFormat="1" ht="13.5">
      <c r="A339" s="184" t="s">
        <v>1793</v>
      </c>
      <c r="B339" s="197" t="s">
        <v>1815</v>
      </c>
      <c r="C339" s="197" t="s">
        <v>1816</v>
      </c>
      <c r="D339" s="89" t="s">
        <v>1745</v>
      </c>
      <c r="E339" s="127"/>
      <c r="F339" s="184" t="s">
        <v>1793</v>
      </c>
      <c r="G339" s="183" t="str">
        <f t="shared" si="28"/>
        <v>堀田明子</v>
      </c>
      <c r="H339" s="89" t="s">
        <v>1745</v>
      </c>
      <c r="I339" s="127" t="s">
        <v>993</v>
      </c>
      <c r="J339" s="186">
        <v>1970</v>
      </c>
      <c r="K339" s="98">
        <f t="shared" si="29"/>
        <v>46</v>
      </c>
      <c r="L339" s="88" t="str">
        <f t="shared" si="27"/>
        <v>OK</v>
      </c>
      <c r="M339" s="198" t="s">
        <v>1410</v>
      </c>
    </row>
    <row r="340" spans="1:13" s="201" customFormat="1" ht="13.5">
      <c r="A340" s="184" t="s">
        <v>1794</v>
      </c>
      <c r="B340" s="199" t="s">
        <v>994</v>
      </c>
      <c r="C340" s="199" t="s">
        <v>1419</v>
      </c>
      <c r="D340" s="89" t="s">
        <v>1745</v>
      </c>
      <c r="E340" s="200"/>
      <c r="F340" s="184" t="s">
        <v>1794</v>
      </c>
      <c r="G340" s="183" t="str">
        <f t="shared" si="28"/>
        <v>岡川恭子</v>
      </c>
      <c r="H340" s="89" t="s">
        <v>1745</v>
      </c>
      <c r="I340" s="127" t="s">
        <v>995</v>
      </c>
      <c r="J340" s="186">
        <v>1969</v>
      </c>
      <c r="K340" s="98">
        <f t="shared" si="29"/>
        <v>47</v>
      </c>
      <c r="L340" s="88" t="str">
        <f t="shared" si="27"/>
        <v>OK</v>
      </c>
      <c r="M340" s="186" t="s">
        <v>1413</v>
      </c>
    </row>
    <row r="341" spans="1:13" s="102" customFormat="1" ht="13.5">
      <c r="A341" s="184" t="s">
        <v>1795</v>
      </c>
      <c r="B341" s="202" t="s">
        <v>1420</v>
      </c>
      <c r="C341" s="202" t="s">
        <v>996</v>
      </c>
      <c r="D341" s="89" t="s">
        <v>1745</v>
      </c>
      <c r="E341" s="127"/>
      <c r="F341" s="184" t="s">
        <v>1795</v>
      </c>
      <c r="G341" s="183" t="str">
        <f t="shared" si="28"/>
        <v>富田さおり</v>
      </c>
      <c r="H341" s="89" t="s">
        <v>1745</v>
      </c>
      <c r="I341" s="127" t="s">
        <v>91</v>
      </c>
      <c r="J341" s="186">
        <v>1973</v>
      </c>
      <c r="K341" s="98">
        <f t="shared" si="29"/>
        <v>43</v>
      </c>
      <c r="L341" s="88" t="str">
        <f t="shared" si="27"/>
        <v>OK</v>
      </c>
      <c r="M341" s="186" t="s">
        <v>85</v>
      </c>
    </row>
    <row r="342" spans="1:13" s="102" customFormat="1" ht="13.5">
      <c r="A342" s="184" t="s">
        <v>1796</v>
      </c>
      <c r="B342" s="197" t="s">
        <v>1781</v>
      </c>
      <c r="C342" s="197" t="s">
        <v>1782</v>
      </c>
      <c r="D342" s="89" t="s">
        <v>1745</v>
      </c>
      <c r="E342" s="127"/>
      <c r="F342" s="184" t="s">
        <v>1796</v>
      </c>
      <c r="G342" s="183" t="str">
        <f t="shared" si="28"/>
        <v>大脇和世</v>
      </c>
      <c r="H342" s="89" t="s">
        <v>1745</v>
      </c>
      <c r="I342" s="127" t="s">
        <v>997</v>
      </c>
      <c r="J342" s="186">
        <v>1970</v>
      </c>
      <c r="K342" s="98">
        <f t="shared" si="29"/>
        <v>46</v>
      </c>
      <c r="L342" s="88" t="str">
        <f t="shared" si="27"/>
        <v>OK</v>
      </c>
      <c r="M342" s="186" t="s">
        <v>1421</v>
      </c>
    </row>
    <row r="343" spans="1:13" ht="13.5">
      <c r="A343" s="184" t="s">
        <v>1797</v>
      </c>
      <c r="B343" s="203" t="s">
        <v>1422</v>
      </c>
      <c r="C343" s="203" t="s">
        <v>1423</v>
      </c>
      <c r="D343" s="89" t="s">
        <v>1745</v>
      </c>
      <c r="F343" s="184" t="s">
        <v>1797</v>
      </c>
      <c r="G343" s="183" t="str">
        <f t="shared" si="28"/>
        <v>後藤圭介</v>
      </c>
      <c r="H343" s="89" t="s">
        <v>1745</v>
      </c>
      <c r="I343" s="204" t="s">
        <v>998</v>
      </c>
      <c r="J343" s="193">
        <v>1974</v>
      </c>
      <c r="K343" s="98">
        <f t="shared" si="29"/>
        <v>42</v>
      </c>
      <c r="L343" s="88" t="str">
        <f aca="true" t="shared" si="30" ref="L343:L350">IF(B343="","",IF(COUNTIF($G$3:$G$612,B343)&gt;1,"2重登録","OK"))</f>
        <v>OK</v>
      </c>
      <c r="M343" s="193" t="s">
        <v>31</v>
      </c>
    </row>
    <row r="344" spans="1:13" ht="13.5">
      <c r="A344" s="184" t="s">
        <v>1799</v>
      </c>
      <c r="B344" s="203" t="s">
        <v>181</v>
      </c>
      <c r="C344" s="203" t="s">
        <v>1424</v>
      </c>
      <c r="D344" s="89" t="s">
        <v>1745</v>
      </c>
      <c r="F344" s="184" t="s">
        <v>1799</v>
      </c>
      <c r="G344" s="183" t="str">
        <f t="shared" si="28"/>
        <v>長谷川晃平</v>
      </c>
      <c r="H344" s="89" t="s">
        <v>1745</v>
      </c>
      <c r="I344" s="204" t="s">
        <v>999</v>
      </c>
      <c r="J344" s="193">
        <v>1968</v>
      </c>
      <c r="K344" s="98">
        <f t="shared" si="29"/>
        <v>48</v>
      </c>
      <c r="L344" s="88" t="str">
        <f t="shared" si="30"/>
        <v>OK</v>
      </c>
      <c r="M344" s="193" t="s">
        <v>36</v>
      </c>
    </row>
    <row r="345" spans="1:13" ht="13.5">
      <c r="A345" s="184" t="s">
        <v>1800</v>
      </c>
      <c r="B345" s="203" t="s">
        <v>1425</v>
      </c>
      <c r="C345" s="203" t="s">
        <v>1426</v>
      </c>
      <c r="D345" s="89" t="s">
        <v>1745</v>
      </c>
      <c r="F345" s="184" t="s">
        <v>1800</v>
      </c>
      <c r="G345" s="183" t="str">
        <f t="shared" si="28"/>
        <v>原田真稔</v>
      </c>
      <c r="H345" s="89" t="s">
        <v>1745</v>
      </c>
      <c r="I345" s="204" t="s">
        <v>1000</v>
      </c>
      <c r="J345" s="193">
        <v>1974</v>
      </c>
      <c r="K345" s="98">
        <f t="shared" si="29"/>
        <v>42</v>
      </c>
      <c r="L345" s="88" t="str">
        <f t="shared" si="30"/>
        <v>OK</v>
      </c>
      <c r="M345" s="193" t="s">
        <v>85</v>
      </c>
    </row>
    <row r="346" spans="1:13" ht="13.5">
      <c r="A346" s="184" t="s">
        <v>1803</v>
      </c>
      <c r="B346" s="203" t="s">
        <v>1427</v>
      </c>
      <c r="C346" s="203" t="s">
        <v>1428</v>
      </c>
      <c r="D346" s="89" t="s">
        <v>1745</v>
      </c>
      <c r="F346" s="184" t="s">
        <v>1803</v>
      </c>
      <c r="G346" s="183" t="str">
        <f t="shared" si="28"/>
        <v>池内伸介</v>
      </c>
      <c r="H346" s="89" t="s">
        <v>1745</v>
      </c>
      <c r="I346" s="204" t="s">
        <v>1001</v>
      </c>
      <c r="J346" s="193">
        <v>1983</v>
      </c>
      <c r="K346" s="98">
        <f t="shared" si="29"/>
        <v>33</v>
      </c>
      <c r="L346" s="88" t="str">
        <f t="shared" si="30"/>
        <v>OK</v>
      </c>
      <c r="M346" s="193" t="s">
        <v>36</v>
      </c>
    </row>
    <row r="347" spans="1:13" ht="13.5">
      <c r="A347" s="184" t="s">
        <v>1804</v>
      </c>
      <c r="B347" s="203" t="s">
        <v>1882</v>
      </c>
      <c r="C347" s="203" t="s">
        <v>1354</v>
      </c>
      <c r="D347" s="89" t="s">
        <v>1745</v>
      </c>
      <c r="F347" s="184" t="s">
        <v>1804</v>
      </c>
      <c r="G347" s="183" t="str">
        <f t="shared" si="28"/>
        <v>藤田彰</v>
      </c>
      <c r="H347" s="89" t="s">
        <v>1745</v>
      </c>
      <c r="I347" s="204" t="s">
        <v>1002</v>
      </c>
      <c r="J347" s="193">
        <v>1981</v>
      </c>
      <c r="K347" s="98">
        <f t="shared" si="29"/>
        <v>35</v>
      </c>
      <c r="L347" s="88" t="str">
        <f t="shared" si="30"/>
        <v>OK</v>
      </c>
      <c r="M347" s="193" t="s">
        <v>36</v>
      </c>
    </row>
    <row r="348" spans="1:13" ht="13.5">
      <c r="A348" s="184" t="s">
        <v>1806</v>
      </c>
      <c r="B348" s="203" t="s">
        <v>1429</v>
      </c>
      <c r="C348" s="203" t="s">
        <v>1430</v>
      </c>
      <c r="D348" s="89" t="s">
        <v>1745</v>
      </c>
      <c r="F348" s="184" t="s">
        <v>1806</v>
      </c>
      <c r="G348" s="183" t="str">
        <f t="shared" si="28"/>
        <v>佐用康啓</v>
      </c>
      <c r="H348" s="89" t="s">
        <v>1745</v>
      </c>
      <c r="I348" s="204" t="s">
        <v>1003</v>
      </c>
      <c r="J348" s="193">
        <v>1983</v>
      </c>
      <c r="K348" s="98">
        <f t="shared" si="29"/>
        <v>33</v>
      </c>
      <c r="L348" s="88" t="str">
        <f t="shared" si="30"/>
        <v>OK</v>
      </c>
      <c r="M348" s="193" t="s">
        <v>31</v>
      </c>
    </row>
    <row r="349" spans="1:13" ht="13.5">
      <c r="A349" s="184" t="s">
        <v>1807</v>
      </c>
      <c r="B349" s="203" t="s">
        <v>1431</v>
      </c>
      <c r="C349" s="203" t="s">
        <v>1432</v>
      </c>
      <c r="D349" s="89" t="s">
        <v>1745</v>
      </c>
      <c r="F349" s="184" t="s">
        <v>1807</v>
      </c>
      <c r="G349" s="183" t="str">
        <f t="shared" si="28"/>
        <v>岩田光央</v>
      </c>
      <c r="H349" s="89" t="s">
        <v>1745</v>
      </c>
      <c r="I349" s="204" t="s">
        <v>1004</v>
      </c>
      <c r="J349" s="193">
        <v>1985</v>
      </c>
      <c r="K349" s="98">
        <f t="shared" si="29"/>
        <v>31</v>
      </c>
      <c r="L349" s="88" t="str">
        <f t="shared" si="30"/>
        <v>OK</v>
      </c>
      <c r="M349" s="193" t="s">
        <v>19</v>
      </c>
    </row>
    <row r="350" spans="1:13" ht="13.5">
      <c r="A350" s="184" t="s">
        <v>1808</v>
      </c>
      <c r="B350" s="203" t="s">
        <v>1433</v>
      </c>
      <c r="C350" s="203" t="s">
        <v>1005</v>
      </c>
      <c r="D350" s="89" t="s">
        <v>1745</v>
      </c>
      <c r="F350" s="184" t="s">
        <v>1808</v>
      </c>
      <c r="G350" s="183" t="str">
        <f t="shared" si="28"/>
        <v>月森 大</v>
      </c>
      <c r="H350" s="89" t="s">
        <v>1745</v>
      </c>
      <c r="I350" s="204" t="s">
        <v>1006</v>
      </c>
      <c r="J350" s="193">
        <v>1980</v>
      </c>
      <c r="K350" s="98">
        <f t="shared" si="29"/>
        <v>36</v>
      </c>
      <c r="L350" s="88" t="str">
        <f t="shared" si="30"/>
        <v>OK</v>
      </c>
      <c r="M350" s="187" t="s">
        <v>1410</v>
      </c>
    </row>
    <row r="351" spans="1:13" ht="13.5">
      <c r="A351" s="184" t="s">
        <v>1811</v>
      </c>
      <c r="B351" s="205" t="s">
        <v>1007</v>
      </c>
      <c r="C351" s="96" t="s">
        <v>1008</v>
      </c>
      <c r="D351" s="89" t="s">
        <v>1745</v>
      </c>
      <c r="F351" s="184" t="s">
        <v>1811</v>
      </c>
      <c r="G351" s="183" t="str">
        <f t="shared" si="28"/>
        <v>三神秀嗣</v>
      </c>
      <c r="H351" s="89" t="s">
        <v>1745</v>
      </c>
      <c r="I351" s="204" t="s">
        <v>1009</v>
      </c>
      <c r="J351" s="99">
        <v>1982</v>
      </c>
      <c r="K351" s="98">
        <f t="shared" si="29"/>
        <v>34</v>
      </c>
      <c r="L351" s="88" t="str">
        <f>IF(G351="","",IF(COUNTIF($G$3:$G$612,G351)&gt;1,"2重登録","OK"))</f>
        <v>OK</v>
      </c>
      <c r="M351" s="89" t="s">
        <v>1293</v>
      </c>
    </row>
    <row r="352" spans="1:13" ht="13.5">
      <c r="A352" s="184" t="s">
        <v>1813</v>
      </c>
      <c r="B352" s="148" t="s">
        <v>9</v>
      </c>
      <c r="C352" s="148" t="s">
        <v>1404</v>
      </c>
      <c r="D352" s="89" t="s">
        <v>1745</v>
      </c>
      <c r="F352" s="184" t="s">
        <v>1813</v>
      </c>
      <c r="G352" s="183" t="str">
        <f t="shared" si="28"/>
        <v>佐藤庸子</v>
      </c>
      <c r="H352" s="89" t="s">
        <v>1745</v>
      </c>
      <c r="I352" s="89" t="s">
        <v>91</v>
      </c>
      <c r="J352" s="99">
        <v>1978</v>
      </c>
      <c r="K352" s="98">
        <f t="shared" si="29"/>
        <v>38</v>
      </c>
      <c r="L352" s="88" t="str">
        <f>IF(G352="","",IF(COUNTIF($G$3:$G$553,G352)&gt;1,"2重登録","OK"))</f>
        <v>OK</v>
      </c>
      <c r="M352" s="91" t="s">
        <v>1410</v>
      </c>
    </row>
    <row r="353" spans="1:13" ht="13.5">
      <c r="A353" s="184" t="s">
        <v>1814</v>
      </c>
      <c r="B353" s="205" t="s">
        <v>1295</v>
      </c>
      <c r="C353" s="205" t="s">
        <v>1296</v>
      </c>
      <c r="D353" s="89" t="s">
        <v>1745</v>
      </c>
      <c r="E353" s="206"/>
      <c r="F353" s="184" t="s">
        <v>1814</v>
      </c>
      <c r="G353" s="183" t="str">
        <f t="shared" si="28"/>
        <v>遠崎大樹</v>
      </c>
      <c r="H353" s="89" t="s">
        <v>1745</v>
      </c>
      <c r="I353" s="207" t="s">
        <v>42</v>
      </c>
      <c r="J353" s="208">
        <v>1985</v>
      </c>
      <c r="K353" s="98">
        <f t="shared" si="29"/>
        <v>31</v>
      </c>
      <c r="L353" s="209" t="str">
        <f aca="true" t="shared" si="31" ref="L353:L362">IF(G353="","",IF(COUNTIF($G$3:$G$612,G353)&gt;1,"2重登録","OK"))</f>
        <v>OK</v>
      </c>
      <c r="M353" s="210" t="s">
        <v>36</v>
      </c>
    </row>
    <row r="354" spans="1:13" ht="13.5">
      <c r="A354" s="184" t="s">
        <v>1817</v>
      </c>
      <c r="B354" s="211" t="s">
        <v>1299</v>
      </c>
      <c r="C354" s="211" t="s">
        <v>1298</v>
      </c>
      <c r="D354" s="89" t="s">
        <v>1745</v>
      </c>
      <c r="E354" s="206"/>
      <c r="F354" s="184" t="s">
        <v>1817</v>
      </c>
      <c r="G354" s="183" t="str">
        <f t="shared" si="28"/>
        <v>村田朋子</v>
      </c>
      <c r="H354" s="89" t="s">
        <v>1745</v>
      </c>
      <c r="I354" s="207" t="s">
        <v>91</v>
      </c>
      <c r="J354" s="208">
        <v>1959</v>
      </c>
      <c r="K354" s="98">
        <f t="shared" si="29"/>
        <v>57</v>
      </c>
      <c r="L354" s="209" t="str">
        <f t="shared" si="31"/>
        <v>OK</v>
      </c>
      <c r="M354" s="91" t="s">
        <v>1410</v>
      </c>
    </row>
    <row r="355" spans="1:13" ht="13.5">
      <c r="A355" s="184" t="s">
        <v>1818</v>
      </c>
      <c r="B355" s="211" t="s">
        <v>1010</v>
      </c>
      <c r="C355" s="211" t="s">
        <v>1011</v>
      </c>
      <c r="D355" s="89" t="s">
        <v>1745</v>
      </c>
      <c r="E355" s="206"/>
      <c r="F355" s="184" t="s">
        <v>1818</v>
      </c>
      <c r="G355" s="183" t="str">
        <f t="shared" si="28"/>
        <v>杉山あずさ</v>
      </c>
      <c r="H355" s="89" t="s">
        <v>1745</v>
      </c>
      <c r="I355" s="207" t="s">
        <v>11</v>
      </c>
      <c r="J355" s="208">
        <v>1978</v>
      </c>
      <c r="K355" s="98">
        <f t="shared" si="29"/>
        <v>38</v>
      </c>
      <c r="L355" s="209" t="str">
        <f t="shared" si="31"/>
        <v>OK</v>
      </c>
      <c r="M355" s="186" t="s">
        <v>178</v>
      </c>
    </row>
    <row r="356" spans="1:13" s="201" customFormat="1" ht="13.5">
      <c r="A356" s="184" t="s">
        <v>1819</v>
      </c>
      <c r="B356" s="211" t="s">
        <v>1862</v>
      </c>
      <c r="C356" s="224" t="s">
        <v>1012</v>
      </c>
      <c r="D356" s="89" t="s">
        <v>1745</v>
      </c>
      <c r="E356" s="225"/>
      <c r="F356" s="184" t="s">
        <v>1819</v>
      </c>
      <c r="G356" s="183" t="str">
        <f t="shared" si="28"/>
        <v>西村文代</v>
      </c>
      <c r="H356" s="89" t="s">
        <v>1745</v>
      </c>
      <c r="I356" s="207" t="s">
        <v>91</v>
      </c>
      <c r="J356" s="226">
        <v>1964</v>
      </c>
      <c r="K356" s="98">
        <f t="shared" si="29"/>
        <v>52</v>
      </c>
      <c r="L356" s="209" t="str">
        <f t="shared" si="31"/>
        <v>OK</v>
      </c>
      <c r="M356" s="186" t="s">
        <v>30</v>
      </c>
    </row>
    <row r="357" spans="1:13" s="201" customFormat="1" ht="13.5">
      <c r="A357" s="184" t="s">
        <v>1434</v>
      </c>
      <c r="B357" s="224" t="s">
        <v>1013</v>
      </c>
      <c r="C357" s="224" t="s">
        <v>256</v>
      </c>
      <c r="D357" s="89" t="s">
        <v>1745</v>
      </c>
      <c r="E357" s="225"/>
      <c r="F357" s="184" t="s">
        <v>1434</v>
      </c>
      <c r="G357" s="183" t="str">
        <f t="shared" si="28"/>
        <v>村田彩子</v>
      </c>
      <c r="H357" s="89" t="s">
        <v>1745</v>
      </c>
      <c r="I357" s="207" t="s">
        <v>91</v>
      </c>
      <c r="J357" s="226">
        <v>1968</v>
      </c>
      <c r="K357" s="98">
        <f t="shared" si="29"/>
        <v>48</v>
      </c>
      <c r="L357" s="225" t="str">
        <f t="shared" si="31"/>
        <v>OK</v>
      </c>
      <c r="M357" s="225" t="s">
        <v>1413</v>
      </c>
    </row>
    <row r="358" spans="1:13" s="201" customFormat="1" ht="13.5">
      <c r="A358" s="184" t="s">
        <v>1403</v>
      </c>
      <c r="B358" s="224" t="s">
        <v>1014</v>
      </c>
      <c r="C358" s="227" t="s">
        <v>1404</v>
      </c>
      <c r="D358" s="89" t="s">
        <v>1745</v>
      </c>
      <c r="E358" s="225"/>
      <c r="F358" s="184" t="s">
        <v>1403</v>
      </c>
      <c r="G358" s="183" t="str">
        <f t="shared" si="28"/>
        <v>村川庸子</v>
      </c>
      <c r="H358" s="89" t="s">
        <v>1745</v>
      </c>
      <c r="I358" s="207" t="s">
        <v>91</v>
      </c>
      <c r="J358" s="226">
        <v>1969</v>
      </c>
      <c r="K358" s="98">
        <f t="shared" si="29"/>
        <v>47</v>
      </c>
      <c r="L358" s="225" t="str">
        <f t="shared" si="31"/>
        <v>OK</v>
      </c>
      <c r="M358" s="225" t="s">
        <v>1421</v>
      </c>
    </row>
    <row r="359" spans="1:13" s="201" customFormat="1" ht="13.5">
      <c r="A359" s="184" t="s">
        <v>1294</v>
      </c>
      <c r="B359" s="226" t="s">
        <v>1341</v>
      </c>
      <c r="C359" s="226" t="s">
        <v>1015</v>
      </c>
      <c r="D359" s="89" t="s">
        <v>1745</v>
      </c>
      <c r="E359" s="226"/>
      <c r="F359" s="184" t="s">
        <v>1294</v>
      </c>
      <c r="G359" s="183" t="str">
        <f t="shared" si="28"/>
        <v>藤井洋平</v>
      </c>
      <c r="H359" s="89" t="s">
        <v>1745</v>
      </c>
      <c r="I359" s="226" t="s">
        <v>988</v>
      </c>
      <c r="J359" s="226">
        <v>1991</v>
      </c>
      <c r="K359" s="98">
        <f t="shared" si="29"/>
        <v>25</v>
      </c>
      <c r="L359" s="226" t="str">
        <f t="shared" si="31"/>
        <v>OK</v>
      </c>
      <c r="M359" s="224" t="s">
        <v>1410</v>
      </c>
    </row>
    <row r="360" spans="1:13" s="201" customFormat="1" ht="13.5">
      <c r="A360" s="184" t="s">
        <v>1297</v>
      </c>
      <c r="B360" s="226" t="s">
        <v>1016</v>
      </c>
      <c r="C360" s="226" t="s">
        <v>1017</v>
      </c>
      <c r="D360" s="89" t="s">
        <v>1745</v>
      </c>
      <c r="E360" s="226"/>
      <c r="F360" s="184" t="s">
        <v>1297</v>
      </c>
      <c r="G360" s="183" t="str">
        <f t="shared" si="28"/>
        <v>田淵敏史</v>
      </c>
      <c r="H360" s="89" t="s">
        <v>1745</v>
      </c>
      <c r="I360" s="226" t="s">
        <v>1018</v>
      </c>
      <c r="J360" s="226">
        <v>1991</v>
      </c>
      <c r="K360" s="98">
        <f t="shared" si="29"/>
        <v>25</v>
      </c>
      <c r="L360" s="226" t="str">
        <f t="shared" si="31"/>
        <v>OK</v>
      </c>
      <c r="M360" s="224" t="s">
        <v>1410</v>
      </c>
    </row>
    <row r="361" spans="1:13" s="201" customFormat="1" ht="13.5">
      <c r="A361" s="184" t="s">
        <v>1019</v>
      </c>
      <c r="B361" s="226" t="s">
        <v>1020</v>
      </c>
      <c r="C361" s="226" t="s">
        <v>1021</v>
      </c>
      <c r="D361" s="89" t="s">
        <v>1745</v>
      </c>
      <c r="E361" s="226"/>
      <c r="F361" s="184" t="s">
        <v>1019</v>
      </c>
      <c r="G361" s="183" t="str">
        <f t="shared" si="28"/>
        <v>穐山  航</v>
      </c>
      <c r="H361" s="89" t="s">
        <v>1745</v>
      </c>
      <c r="I361" s="226" t="s">
        <v>107</v>
      </c>
      <c r="J361" s="226">
        <v>1989</v>
      </c>
      <c r="K361" s="98">
        <f t="shared" si="29"/>
        <v>27</v>
      </c>
      <c r="L361" s="226" t="str">
        <f t="shared" si="31"/>
        <v>OK</v>
      </c>
      <c r="M361" s="224" t="s">
        <v>1410</v>
      </c>
    </row>
    <row r="362" spans="1:13" s="201" customFormat="1" ht="13.5">
      <c r="A362" s="184" t="s">
        <v>1022</v>
      </c>
      <c r="B362" s="226" t="s">
        <v>1862</v>
      </c>
      <c r="C362" s="226" t="s">
        <v>1023</v>
      </c>
      <c r="D362" s="89" t="s">
        <v>1745</v>
      </c>
      <c r="E362" s="225"/>
      <c r="F362" s="184" t="s">
        <v>1022</v>
      </c>
      <c r="G362" s="183" t="str">
        <f t="shared" si="28"/>
        <v>西村国太郎</v>
      </c>
      <c r="H362" s="89" t="s">
        <v>1745</v>
      </c>
      <c r="I362" s="226" t="s">
        <v>987</v>
      </c>
      <c r="J362" s="226">
        <v>1942</v>
      </c>
      <c r="K362" s="226">
        <f t="shared" si="29"/>
        <v>74</v>
      </c>
      <c r="L362" s="226" t="str">
        <f t="shared" si="31"/>
        <v>OK</v>
      </c>
      <c r="M362" s="224" t="s">
        <v>1410</v>
      </c>
    </row>
    <row r="363" spans="1:13" s="201" customFormat="1" ht="13.5">
      <c r="A363" s="184" t="s">
        <v>1024</v>
      </c>
      <c r="B363" s="225"/>
      <c r="C363" s="225"/>
      <c r="D363" s="225"/>
      <c r="E363" s="225"/>
      <c r="F363" s="184" t="s">
        <v>1025</v>
      </c>
      <c r="G363" s="225"/>
      <c r="H363" s="225"/>
      <c r="I363" s="225"/>
      <c r="J363" s="225"/>
      <c r="K363" s="225"/>
      <c r="L363" s="88">
        <f aca="true" t="shared" si="32" ref="L363:L373">IF(G363="","",IF(COUNTIF($G$6:$G$535,G363)&gt;1,"2重登録","OK"))</f>
      </c>
      <c r="M363" s="225"/>
    </row>
    <row r="364" spans="1:13" s="201" customFormat="1" ht="13.5">
      <c r="A364" s="184" t="s">
        <v>1025</v>
      </c>
      <c r="B364" s="96"/>
      <c r="C364" s="96"/>
      <c r="D364" s="89"/>
      <c r="E364" s="87"/>
      <c r="F364" s="88"/>
      <c r="G364" s="87"/>
      <c r="H364" s="89"/>
      <c r="I364" s="89"/>
      <c r="J364" s="99"/>
      <c r="K364" s="98"/>
      <c r="L364" s="88">
        <f t="shared" si="32"/>
      </c>
      <c r="M364" s="89"/>
    </row>
    <row r="365" spans="2:13" ht="13.5">
      <c r="B365" s="96"/>
      <c r="C365" s="96"/>
      <c r="D365" s="89"/>
      <c r="E365" s="87"/>
      <c r="F365" s="88"/>
      <c r="G365" s="87"/>
      <c r="H365" s="89"/>
      <c r="I365" s="89"/>
      <c r="J365" s="99"/>
      <c r="K365" s="98"/>
      <c r="L365" s="88">
        <f t="shared" si="32"/>
      </c>
      <c r="M365" s="89"/>
    </row>
    <row r="366" spans="2:13" ht="13.5">
      <c r="B366" s="96"/>
      <c r="C366" s="96"/>
      <c r="D366" s="89"/>
      <c r="E366" s="87"/>
      <c r="F366" s="88"/>
      <c r="G366" s="87"/>
      <c r="H366" s="89"/>
      <c r="I366" s="89"/>
      <c r="J366" s="99"/>
      <c r="K366" s="98"/>
      <c r="L366" s="88">
        <f t="shared" si="32"/>
      </c>
      <c r="M366" s="89"/>
    </row>
    <row r="367" spans="2:13" ht="13.5">
      <c r="B367" s="96"/>
      <c r="C367" s="96"/>
      <c r="D367" s="89"/>
      <c r="E367" s="87"/>
      <c r="F367" s="88"/>
      <c r="G367" s="87"/>
      <c r="H367" s="89"/>
      <c r="I367" s="89"/>
      <c r="J367" s="99"/>
      <c r="K367" s="98"/>
      <c r="L367" s="88">
        <f t="shared" si="32"/>
      </c>
      <c r="M367" s="89"/>
    </row>
    <row r="368" spans="2:13" ht="13.5">
      <c r="B368" s="96"/>
      <c r="C368" s="96"/>
      <c r="D368" s="89"/>
      <c r="E368" s="87"/>
      <c r="F368" s="88"/>
      <c r="G368" s="87"/>
      <c r="H368" s="89"/>
      <c r="I368" s="89"/>
      <c r="J368" s="99"/>
      <c r="K368" s="98"/>
      <c r="L368" s="88">
        <f t="shared" si="32"/>
      </c>
      <c r="M368" s="89"/>
    </row>
    <row r="369" spans="2:13" ht="13.5">
      <c r="B369" s="96"/>
      <c r="C369" s="96"/>
      <c r="D369" s="89"/>
      <c r="E369" s="87"/>
      <c r="F369" s="88"/>
      <c r="G369" s="87"/>
      <c r="H369" s="89"/>
      <c r="I369" s="89"/>
      <c r="J369" s="99"/>
      <c r="K369" s="98"/>
      <c r="L369" s="88">
        <f t="shared" si="32"/>
      </c>
      <c r="M369" s="89"/>
    </row>
    <row r="370" spans="2:13" ht="13.5">
      <c r="B370" s="96"/>
      <c r="C370" s="96"/>
      <c r="D370" s="89"/>
      <c r="E370" s="87"/>
      <c r="F370" s="88"/>
      <c r="G370" s="87"/>
      <c r="H370" s="89"/>
      <c r="I370" s="89"/>
      <c r="J370" s="99"/>
      <c r="K370" s="98"/>
      <c r="L370" s="88">
        <f t="shared" si="32"/>
      </c>
      <c r="M370" s="89"/>
    </row>
    <row r="371" spans="2:13" ht="13.5">
      <c r="B371" s="87"/>
      <c r="C371" s="87"/>
      <c r="D371" s="87"/>
      <c r="E371" s="87"/>
      <c r="F371" s="88"/>
      <c r="G371" s="87"/>
      <c r="H371" s="87"/>
      <c r="I371" s="90"/>
      <c r="J371" s="100"/>
      <c r="K371" s="98"/>
      <c r="L371" s="88">
        <f t="shared" si="32"/>
      </c>
      <c r="M371" s="92"/>
    </row>
    <row r="372" spans="2:13" ht="13.5">
      <c r="B372" s="783" t="s">
        <v>1026</v>
      </c>
      <c r="C372" s="783"/>
      <c r="D372" s="785" t="s">
        <v>1027</v>
      </c>
      <c r="E372" s="785"/>
      <c r="F372" s="785"/>
      <c r="G372" s="785"/>
      <c r="H372" s="785"/>
      <c r="J372" s="103"/>
      <c r="K372" s="103"/>
      <c r="L372" s="88">
        <f t="shared" si="32"/>
      </c>
      <c r="M372" s="103"/>
    </row>
    <row r="373" spans="1:12" s="103" customFormat="1" ht="13.5">
      <c r="A373" s="86"/>
      <c r="B373" s="783"/>
      <c r="C373" s="783"/>
      <c r="D373" s="785"/>
      <c r="E373" s="785"/>
      <c r="F373" s="785"/>
      <c r="G373" s="785"/>
      <c r="H373" s="785"/>
      <c r="I373" s="88">
        <f>IF(D373="","",IF(COUNTIF($G$1:$G$33,D373)&gt;1,"2重登録","OK"))</f>
      </c>
      <c r="J373" s="86"/>
      <c r="L373" s="88">
        <f t="shared" si="32"/>
      </c>
    </row>
    <row r="374" spans="1:12" s="103" customFormat="1" ht="15">
      <c r="A374" s="86"/>
      <c r="B374" s="172"/>
      <c r="C374" s="130"/>
      <c r="G374" s="86" t="s">
        <v>504</v>
      </c>
      <c r="H374" s="791" t="s">
        <v>1028</v>
      </c>
      <c r="I374" s="791"/>
      <c r="J374" s="791"/>
      <c r="K374" s="88"/>
      <c r="L374" s="88"/>
    </row>
    <row r="375" spans="1:12" s="103" customFormat="1" ht="13.5">
      <c r="A375" s="86"/>
      <c r="B375" s="173"/>
      <c r="C375" s="130"/>
      <c r="G375" s="118">
        <f>COUNTIF(M378:M403,"東近江市")</f>
        <v>4</v>
      </c>
      <c r="H375" s="792">
        <f>(G375/RIGHT(A402,2))</f>
        <v>0.16</v>
      </c>
      <c r="I375" s="792"/>
      <c r="J375" s="792"/>
      <c r="K375" s="88"/>
      <c r="L375" s="88"/>
    </row>
    <row r="376" spans="1:13" s="103" customFormat="1" ht="13.5">
      <c r="A376" s="86"/>
      <c r="B376" s="87" t="s">
        <v>1029</v>
      </c>
      <c r="C376" s="87"/>
      <c r="D376" s="130"/>
      <c r="E376" s="86"/>
      <c r="F376" s="88"/>
      <c r="G376" s="86"/>
      <c r="H376" s="86"/>
      <c r="I376" s="86"/>
      <c r="J376" s="97"/>
      <c r="K376" s="98"/>
      <c r="L376" s="88">
        <f>IF(G376="","",IF(COUNTIF($G$6:$G$535,G376)&gt;1,"2重登録","OK"))</f>
      </c>
      <c r="M376" s="86"/>
    </row>
    <row r="377" spans="1:13" s="103" customFormat="1" ht="13.5">
      <c r="A377" s="86"/>
      <c r="B377" s="793" t="s">
        <v>1832</v>
      </c>
      <c r="C377" s="790"/>
      <c r="D377" s="86"/>
      <c r="E377" s="86"/>
      <c r="F377" s="88"/>
      <c r="G377" s="86" t="str">
        <f aca="true" t="shared" si="33" ref="G377:G409">B377&amp;C377</f>
        <v>湖東プラチナ</v>
      </c>
      <c r="H377" s="86"/>
      <c r="I377" s="86"/>
      <c r="J377" s="97"/>
      <c r="K377" s="98" t="s">
        <v>1030</v>
      </c>
      <c r="L377" s="88"/>
      <c r="M377" s="86"/>
    </row>
    <row r="378" spans="1:13" s="103" customFormat="1" ht="13.5">
      <c r="A378" s="86" t="s">
        <v>1031</v>
      </c>
      <c r="B378" s="87" t="s">
        <v>1358</v>
      </c>
      <c r="C378" s="87" t="s">
        <v>1436</v>
      </c>
      <c r="D378" s="86" t="s">
        <v>1032</v>
      </c>
      <c r="E378" s="86"/>
      <c r="F378" s="86" t="s">
        <v>1031</v>
      </c>
      <c r="G378" s="86" t="str">
        <f t="shared" si="33"/>
        <v>大林久</v>
      </c>
      <c r="H378" s="90" t="s">
        <v>1832</v>
      </c>
      <c r="I378" s="90" t="s">
        <v>1829</v>
      </c>
      <c r="J378" s="149">
        <v>1938</v>
      </c>
      <c r="K378" s="98">
        <f>IF(J378="","",(2016-J378))</f>
        <v>78</v>
      </c>
      <c r="L378" s="88" t="str">
        <f aca="true" t="shared" si="34" ref="L378:L440">IF(G378="","",IF(COUNTIF($G$6:$G$535,G378)&gt;1,"2重登録","OK"))</f>
        <v>OK</v>
      </c>
      <c r="M378" s="87" t="s">
        <v>22</v>
      </c>
    </row>
    <row r="379" spans="1:13" s="103" customFormat="1" ht="13.5">
      <c r="A379" s="86" t="s">
        <v>1033</v>
      </c>
      <c r="B379" s="87" t="s">
        <v>1364</v>
      </c>
      <c r="C379" s="87" t="s">
        <v>1365</v>
      </c>
      <c r="D379" s="86" t="s">
        <v>1034</v>
      </c>
      <c r="F379" s="86" t="s">
        <v>1035</v>
      </c>
      <c r="G379" s="86" t="str">
        <f t="shared" si="33"/>
        <v>高田洋治</v>
      </c>
      <c r="H379" s="90" t="s">
        <v>1832</v>
      </c>
      <c r="I379" s="90" t="s">
        <v>1829</v>
      </c>
      <c r="J379" s="149">
        <v>1942</v>
      </c>
      <c r="K379" s="98">
        <f aca="true" t="shared" si="35" ref="K379:K409">IF(J379="","",(2016-J379))</f>
        <v>74</v>
      </c>
      <c r="L379" s="88" t="str">
        <f t="shared" si="34"/>
        <v>OK</v>
      </c>
      <c r="M379" s="87" t="s">
        <v>22</v>
      </c>
    </row>
    <row r="380" spans="1:13" s="103" customFormat="1" ht="13.5">
      <c r="A380" s="86" t="s">
        <v>1356</v>
      </c>
      <c r="B380" s="87" t="s">
        <v>1834</v>
      </c>
      <c r="C380" s="87" t="s">
        <v>1036</v>
      </c>
      <c r="D380" s="86" t="s">
        <v>1386</v>
      </c>
      <c r="F380" s="86" t="s">
        <v>1356</v>
      </c>
      <c r="G380" s="86" t="str">
        <f t="shared" si="33"/>
        <v>中野 潤</v>
      </c>
      <c r="H380" s="90" t="s">
        <v>1832</v>
      </c>
      <c r="I380" s="90" t="s">
        <v>1829</v>
      </c>
      <c r="J380" s="149">
        <v>1948</v>
      </c>
      <c r="K380" s="98">
        <f t="shared" si="35"/>
        <v>68</v>
      </c>
      <c r="L380" s="88" t="str">
        <f t="shared" si="34"/>
        <v>OK</v>
      </c>
      <c r="M380" s="87" t="s">
        <v>84</v>
      </c>
    </row>
    <row r="381" spans="1:13" s="103" customFormat="1" ht="13.5">
      <c r="A381" s="86" t="s">
        <v>1357</v>
      </c>
      <c r="B381" s="87" t="s">
        <v>1834</v>
      </c>
      <c r="C381" s="87" t="s">
        <v>1835</v>
      </c>
      <c r="D381" s="86" t="s">
        <v>1037</v>
      </c>
      <c r="F381" s="86" t="s">
        <v>1357</v>
      </c>
      <c r="G381" s="86" t="str">
        <f>B381&amp;C381</f>
        <v>中野哲也</v>
      </c>
      <c r="H381" s="90" t="s">
        <v>1832</v>
      </c>
      <c r="I381" s="90" t="s">
        <v>1829</v>
      </c>
      <c r="J381" s="149">
        <v>1947</v>
      </c>
      <c r="K381" s="98">
        <f t="shared" si="35"/>
        <v>69</v>
      </c>
      <c r="L381" s="88" t="str">
        <f t="shared" si="34"/>
        <v>OK</v>
      </c>
      <c r="M381" s="87" t="s">
        <v>22</v>
      </c>
    </row>
    <row r="382" spans="1:13" s="103" customFormat="1" ht="13.5">
      <c r="A382" s="86" t="s">
        <v>1359</v>
      </c>
      <c r="B382" s="86" t="s">
        <v>1038</v>
      </c>
      <c r="C382" s="86" t="s">
        <v>1039</v>
      </c>
      <c r="D382" s="86" t="s">
        <v>1040</v>
      </c>
      <c r="E382"/>
      <c r="F382" s="86" t="s">
        <v>1359</v>
      </c>
      <c r="G382" s="86" t="str">
        <f>B382&amp;C382</f>
        <v>堀江孝信</v>
      </c>
      <c r="H382" s="170" t="s">
        <v>1041</v>
      </c>
      <c r="I382" s="90" t="s">
        <v>1002</v>
      </c>
      <c r="J382" s="149">
        <v>1942</v>
      </c>
      <c r="K382" s="98">
        <f t="shared" si="35"/>
        <v>74</v>
      </c>
      <c r="L382" s="88" t="str">
        <f t="shared" si="34"/>
        <v>OK</v>
      </c>
      <c r="M382" s="174" t="s">
        <v>22</v>
      </c>
    </row>
    <row r="383" spans="1:15" ht="13.5">
      <c r="A383" s="86" t="s">
        <v>1360</v>
      </c>
      <c r="B383" s="87" t="s">
        <v>1372</v>
      </c>
      <c r="C383" s="87" t="s">
        <v>1373</v>
      </c>
      <c r="D383" s="86" t="s">
        <v>1042</v>
      </c>
      <c r="E383" s="103"/>
      <c r="F383" s="86" t="s">
        <v>1360</v>
      </c>
      <c r="G383" s="86" t="str">
        <f t="shared" si="33"/>
        <v>羽田昭夫</v>
      </c>
      <c r="H383" s="90" t="s">
        <v>1832</v>
      </c>
      <c r="I383" s="90" t="s">
        <v>1829</v>
      </c>
      <c r="J383" s="149">
        <v>1943</v>
      </c>
      <c r="K383" s="98">
        <f t="shared" si="35"/>
        <v>73</v>
      </c>
      <c r="L383" s="88" t="str">
        <f t="shared" si="34"/>
        <v>OK</v>
      </c>
      <c r="M383" s="183" t="s">
        <v>285</v>
      </c>
      <c r="O383" s="228"/>
    </row>
    <row r="384" spans="1:13" s="103" customFormat="1" ht="13.5">
      <c r="A384" s="86" t="s">
        <v>1361</v>
      </c>
      <c r="B384" s="87" t="s">
        <v>1375</v>
      </c>
      <c r="C384" s="87" t="s">
        <v>1376</v>
      </c>
      <c r="D384" s="86" t="s">
        <v>1043</v>
      </c>
      <c r="F384" s="86" t="s">
        <v>1361</v>
      </c>
      <c r="G384" s="86" t="str">
        <f t="shared" si="33"/>
        <v>樋山達哉</v>
      </c>
      <c r="H384" s="90" t="s">
        <v>1832</v>
      </c>
      <c r="I384" s="90" t="s">
        <v>1829</v>
      </c>
      <c r="J384" s="149">
        <v>1944</v>
      </c>
      <c r="K384" s="98">
        <f t="shared" si="35"/>
        <v>72</v>
      </c>
      <c r="L384" s="88" t="str">
        <f t="shared" si="34"/>
        <v>OK</v>
      </c>
      <c r="M384" s="87" t="s">
        <v>53</v>
      </c>
    </row>
    <row r="385" spans="1:13" s="103" customFormat="1" ht="13.5">
      <c r="A385" s="86" t="s">
        <v>1362</v>
      </c>
      <c r="B385" s="87" t="s">
        <v>1836</v>
      </c>
      <c r="C385" s="87" t="s">
        <v>1837</v>
      </c>
      <c r="D385" s="86" t="s">
        <v>1044</v>
      </c>
      <c r="F385" s="86" t="s">
        <v>1362</v>
      </c>
      <c r="G385" s="86" t="str">
        <f t="shared" si="33"/>
        <v>藤本昌彦</v>
      </c>
      <c r="H385" s="90" t="s">
        <v>1832</v>
      </c>
      <c r="I385" s="90" t="s">
        <v>1829</v>
      </c>
      <c r="J385" s="149">
        <v>1939</v>
      </c>
      <c r="K385" s="98">
        <f t="shared" si="35"/>
        <v>77</v>
      </c>
      <c r="L385" s="88" t="str">
        <f t="shared" si="34"/>
        <v>OK</v>
      </c>
      <c r="M385" s="87" t="s">
        <v>22</v>
      </c>
    </row>
    <row r="386" spans="1:13" s="103" customFormat="1" ht="13.5">
      <c r="A386" s="86" t="s">
        <v>1363</v>
      </c>
      <c r="B386" s="87" t="s">
        <v>1838</v>
      </c>
      <c r="C386" s="87" t="s">
        <v>1839</v>
      </c>
      <c r="D386" s="86" t="s">
        <v>1044</v>
      </c>
      <c r="F386" s="86" t="s">
        <v>1363</v>
      </c>
      <c r="G386" s="86" t="str">
        <f t="shared" si="33"/>
        <v>安田和彦</v>
      </c>
      <c r="H386" s="90" t="s">
        <v>1832</v>
      </c>
      <c r="I386" s="90" t="s">
        <v>1829</v>
      </c>
      <c r="J386" s="149">
        <v>1945</v>
      </c>
      <c r="K386" s="98">
        <f t="shared" si="35"/>
        <v>71</v>
      </c>
      <c r="L386" s="88" t="str">
        <f t="shared" si="34"/>
        <v>OK</v>
      </c>
      <c r="M386" s="87" t="s">
        <v>22</v>
      </c>
    </row>
    <row r="387" spans="1:13" s="103" customFormat="1" ht="13.5">
      <c r="A387" s="86" t="s">
        <v>1366</v>
      </c>
      <c r="B387" s="87" t="s">
        <v>1848</v>
      </c>
      <c r="C387" s="87" t="s">
        <v>1385</v>
      </c>
      <c r="D387" s="86" t="s">
        <v>1045</v>
      </c>
      <c r="F387" s="86" t="s">
        <v>1366</v>
      </c>
      <c r="G387" s="86" t="str">
        <f t="shared" si="33"/>
        <v>吉田知司</v>
      </c>
      <c r="H387" s="90" t="s">
        <v>1832</v>
      </c>
      <c r="I387" s="90" t="s">
        <v>1829</v>
      </c>
      <c r="J387" s="149">
        <v>1948</v>
      </c>
      <c r="K387" s="98">
        <f t="shared" si="35"/>
        <v>68</v>
      </c>
      <c r="L387" s="88" t="str">
        <f t="shared" si="34"/>
        <v>OK</v>
      </c>
      <c r="M387" s="87" t="s">
        <v>22</v>
      </c>
    </row>
    <row r="388" spans="1:13" s="103" customFormat="1" ht="13.5">
      <c r="A388" s="86" t="s">
        <v>1367</v>
      </c>
      <c r="B388" s="87" t="s">
        <v>33</v>
      </c>
      <c r="C388" s="87" t="s">
        <v>1300</v>
      </c>
      <c r="D388" s="86" t="s">
        <v>1046</v>
      </c>
      <c r="E388" s="86"/>
      <c r="F388" s="86" t="s">
        <v>1367</v>
      </c>
      <c r="G388" s="86" t="str">
        <f>B388&amp;C388</f>
        <v>山田直八</v>
      </c>
      <c r="H388" s="90" t="s">
        <v>1832</v>
      </c>
      <c r="I388" s="90" t="s">
        <v>1829</v>
      </c>
      <c r="J388" s="149">
        <v>1972</v>
      </c>
      <c r="K388" s="98">
        <f t="shared" si="35"/>
        <v>44</v>
      </c>
      <c r="L388" s="88" t="str">
        <f t="shared" si="34"/>
        <v>OK</v>
      </c>
      <c r="M388" s="87" t="s">
        <v>53</v>
      </c>
    </row>
    <row r="389" spans="1:13" s="103" customFormat="1" ht="13.5">
      <c r="A389" s="86" t="s">
        <v>1368</v>
      </c>
      <c r="B389" s="87" t="s">
        <v>1047</v>
      </c>
      <c r="C389" s="87" t="s">
        <v>1048</v>
      </c>
      <c r="D389" s="86" t="s">
        <v>1049</v>
      </c>
      <c r="E389" s="86"/>
      <c r="F389" s="86" t="s">
        <v>1368</v>
      </c>
      <c r="G389" s="86" t="str">
        <f>B389&amp;C389</f>
        <v>新屋正男</v>
      </c>
      <c r="H389" s="90" t="s">
        <v>1832</v>
      </c>
      <c r="I389" s="90" t="s">
        <v>936</v>
      </c>
      <c r="J389" s="149">
        <v>1943</v>
      </c>
      <c r="K389" s="98">
        <f t="shared" si="35"/>
        <v>73</v>
      </c>
      <c r="L389" s="88" t="str">
        <f t="shared" si="34"/>
        <v>OK</v>
      </c>
      <c r="M389" s="87" t="s">
        <v>22</v>
      </c>
    </row>
    <row r="390" spans="1:13" s="103" customFormat="1" ht="13.5">
      <c r="A390" s="86" t="s">
        <v>1369</v>
      </c>
      <c r="B390" s="87" t="s">
        <v>1050</v>
      </c>
      <c r="C390" s="87" t="s">
        <v>1051</v>
      </c>
      <c r="D390" s="86" t="s">
        <v>1044</v>
      </c>
      <c r="E390" s="86"/>
      <c r="F390" s="86" t="s">
        <v>1369</v>
      </c>
      <c r="G390" s="86" t="str">
        <f>B390&amp;C390</f>
        <v>青木保憲</v>
      </c>
      <c r="H390" s="90" t="s">
        <v>1832</v>
      </c>
      <c r="I390" s="90" t="s">
        <v>936</v>
      </c>
      <c r="J390" s="149">
        <v>1949</v>
      </c>
      <c r="K390" s="98">
        <f t="shared" si="35"/>
        <v>67</v>
      </c>
      <c r="L390" s="88" t="str">
        <f t="shared" si="34"/>
        <v>OK</v>
      </c>
      <c r="M390" s="87" t="s">
        <v>22</v>
      </c>
    </row>
    <row r="391" spans="1:13" s="103" customFormat="1" ht="13.5">
      <c r="A391" s="86" t="s">
        <v>1370</v>
      </c>
      <c r="B391" s="87" t="s">
        <v>1833</v>
      </c>
      <c r="C391" s="87" t="s">
        <v>1052</v>
      </c>
      <c r="D391" s="86" t="s">
        <v>1053</v>
      </c>
      <c r="E391" s="86"/>
      <c r="F391" s="86" t="s">
        <v>1370</v>
      </c>
      <c r="G391" s="86" t="str">
        <f>B391&amp;C391</f>
        <v>谷口一男</v>
      </c>
      <c r="H391" s="90" t="s">
        <v>1832</v>
      </c>
      <c r="I391" s="90" t="s">
        <v>936</v>
      </c>
      <c r="J391" s="149">
        <v>1947</v>
      </c>
      <c r="K391" s="98">
        <f t="shared" si="35"/>
        <v>69</v>
      </c>
      <c r="L391" s="88" t="str">
        <f t="shared" si="34"/>
        <v>OK</v>
      </c>
      <c r="M391" s="125" t="s">
        <v>39</v>
      </c>
    </row>
    <row r="392" spans="1:13" s="103" customFormat="1" ht="13.5">
      <c r="A392" s="86" t="s">
        <v>1371</v>
      </c>
      <c r="B392" s="92" t="s">
        <v>1388</v>
      </c>
      <c r="C392" s="92" t="s">
        <v>1840</v>
      </c>
      <c r="D392" s="86" t="s">
        <v>1054</v>
      </c>
      <c r="F392" s="86" t="s">
        <v>1371</v>
      </c>
      <c r="G392" s="86" t="str">
        <f t="shared" si="33"/>
        <v>飯塚アイ子</v>
      </c>
      <c r="H392" s="90" t="s">
        <v>1832</v>
      </c>
      <c r="I392" s="90" t="s">
        <v>213</v>
      </c>
      <c r="J392" s="149">
        <v>1943</v>
      </c>
      <c r="K392" s="98">
        <f t="shared" si="35"/>
        <v>73</v>
      </c>
      <c r="L392" s="88" t="str">
        <f t="shared" si="34"/>
        <v>OK</v>
      </c>
      <c r="M392" s="87" t="s">
        <v>22</v>
      </c>
    </row>
    <row r="393" spans="1:13" s="103" customFormat="1" ht="13.5">
      <c r="A393" s="86" t="s">
        <v>1374</v>
      </c>
      <c r="B393" s="92" t="s">
        <v>1841</v>
      </c>
      <c r="C393" s="92" t="s">
        <v>1842</v>
      </c>
      <c r="D393" s="86" t="s">
        <v>1055</v>
      </c>
      <c r="F393" s="86" t="s">
        <v>1374</v>
      </c>
      <c r="G393" s="86" t="str">
        <f t="shared" si="33"/>
        <v>大橋富子</v>
      </c>
      <c r="H393" s="90" t="s">
        <v>1832</v>
      </c>
      <c r="I393" s="90" t="s">
        <v>213</v>
      </c>
      <c r="J393" s="149">
        <v>1949</v>
      </c>
      <c r="K393" s="98">
        <f t="shared" si="35"/>
        <v>67</v>
      </c>
      <c r="L393" s="88" t="str">
        <f t="shared" si="34"/>
        <v>OK</v>
      </c>
      <c r="M393" s="87" t="s">
        <v>30</v>
      </c>
    </row>
    <row r="394" spans="1:13" s="103" customFormat="1" ht="13.5">
      <c r="A394" s="86" t="s">
        <v>1377</v>
      </c>
      <c r="B394" s="92" t="s">
        <v>210</v>
      </c>
      <c r="C394" s="92" t="s">
        <v>1301</v>
      </c>
      <c r="D394" s="86" t="s">
        <v>12</v>
      </c>
      <c r="E394"/>
      <c r="F394" s="86" t="s">
        <v>1377</v>
      </c>
      <c r="G394" s="86" t="str">
        <f>B394&amp;C394</f>
        <v>北川美由紀</v>
      </c>
      <c r="H394" s="90" t="s">
        <v>1832</v>
      </c>
      <c r="I394" s="90" t="s">
        <v>213</v>
      </c>
      <c r="J394" s="149">
        <v>1949</v>
      </c>
      <c r="K394" s="98">
        <f t="shared" si="35"/>
        <v>67</v>
      </c>
      <c r="L394" s="88" t="str">
        <f t="shared" si="34"/>
        <v>OK</v>
      </c>
      <c r="M394" s="87" t="s">
        <v>53</v>
      </c>
    </row>
    <row r="395" spans="1:13" ht="13.5">
      <c r="A395" s="86" t="s">
        <v>1378</v>
      </c>
      <c r="B395" s="92" t="s">
        <v>1405</v>
      </c>
      <c r="C395" s="92" t="s">
        <v>1406</v>
      </c>
      <c r="D395" s="86" t="s">
        <v>1056</v>
      </c>
      <c r="E395" s="103"/>
      <c r="F395" s="86" t="s">
        <v>1378</v>
      </c>
      <c r="G395" s="86" t="str">
        <f t="shared" si="33"/>
        <v>澤井恵子</v>
      </c>
      <c r="H395" s="90" t="s">
        <v>1832</v>
      </c>
      <c r="I395" s="90" t="s">
        <v>213</v>
      </c>
      <c r="J395" s="149">
        <v>1948</v>
      </c>
      <c r="K395" s="98">
        <f t="shared" si="35"/>
        <v>68</v>
      </c>
      <c r="L395" s="88" t="str">
        <f t="shared" si="34"/>
        <v>OK</v>
      </c>
      <c r="M395" s="125" t="s">
        <v>41</v>
      </c>
    </row>
    <row r="396" spans="1:13" s="103" customFormat="1" ht="13.5">
      <c r="A396" s="86" t="s">
        <v>1379</v>
      </c>
      <c r="B396" s="92" t="s">
        <v>13</v>
      </c>
      <c r="C396" s="92" t="s">
        <v>14</v>
      </c>
      <c r="D396" s="86" t="s">
        <v>1057</v>
      </c>
      <c r="F396" s="86" t="s">
        <v>1379</v>
      </c>
      <c r="G396" s="86" t="str">
        <f t="shared" si="33"/>
        <v>平野志津子</v>
      </c>
      <c r="H396" s="90" t="s">
        <v>1832</v>
      </c>
      <c r="I396" s="90" t="s">
        <v>213</v>
      </c>
      <c r="J396" s="149">
        <v>1956</v>
      </c>
      <c r="K396" s="98">
        <f t="shared" si="35"/>
        <v>60</v>
      </c>
      <c r="L396" s="88" t="str">
        <f t="shared" si="34"/>
        <v>OK</v>
      </c>
      <c r="M396" s="87" t="s">
        <v>22</v>
      </c>
    </row>
    <row r="397" spans="1:13" s="103" customFormat="1" ht="13.5">
      <c r="A397" s="86" t="s">
        <v>1382</v>
      </c>
      <c r="B397" s="92" t="s">
        <v>1843</v>
      </c>
      <c r="C397" s="92" t="s">
        <v>1844</v>
      </c>
      <c r="D397" s="86" t="s">
        <v>1058</v>
      </c>
      <c r="F397" s="86" t="s">
        <v>1382</v>
      </c>
      <c r="G397" s="86" t="str">
        <f t="shared" si="33"/>
        <v>堀部品子</v>
      </c>
      <c r="H397" s="90" t="s">
        <v>1832</v>
      </c>
      <c r="I397" s="90" t="s">
        <v>213</v>
      </c>
      <c r="J397" s="149">
        <v>1951</v>
      </c>
      <c r="K397" s="98">
        <f t="shared" si="35"/>
        <v>65</v>
      </c>
      <c r="L397" s="88" t="str">
        <f t="shared" si="34"/>
        <v>OK</v>
      </c>
      <c r="M397" s="125" t="s">
        <v>41</v>
      </c>
    </row>
    <row r="398" spans="1:13" s="103" customFormat="1" ht="13.5">
      <c r="A398" s="86" t="s">
        <v>1383</v>
      </c>
      <c r="B398" s="92" t="s">
        <v>1846</v>
      </c>
      <c r="C398" s="92" t="s">
        <v>1847</v>
      </c>
      <c r="D398" s="86" t="s">
        <v>1034</v>
      </c>
      <c r="F398" s="86" t="s">
        <v>1383</v>
      </c>
      <c r="G398" s="86" t="str">
        <f t="shared" si="33"/>
        <v>森谷洋子</v>
      </c>
      <c r="H398" s="90" t="s">
        <v>1832</v>
      </c>
      <c r="I398" s="90" t="s">
        <v>213</v>
      </c>
      <c r="J398" s="149">
        <v>1951</v>
      </c>
      <c r="K398" s="98">
        <f t="shared" si="35"/>
        <v>65</v>
      </c>
      <c r="L398" s="88" t="str">
        <f t="shared" si="34"/>
        <v>OK</v>
      </c>
      <c r="M398" s="87" t="s">
        <v>53</v>
      </c>
    </row>
    <row r="399" spans="1:13" s="103" customFormat="1" ht="13.5">
      <c r="A399" s="86" t="s">
        <v>1384</v>
      </c>
      <c r="B399" s="92" t="s">
        <v>257</v>
      </c>
      <c r="C399" s="92" t="s">
        <v>258</v>
      </c>
      <c r="D399" s="86" t="s">
        <v>1059</v>
      </c>
      <c r="E399"/>
      <c r="F399" s="86" t="s">
        <v>1384</v>
      </c>
      <c r="G399" s="86" t="str">
        <f t="shared" si="33"/>
        <v>川勝豊子</v>
      </c>
      <c r="H399" s="90" t="s">
        <v>1832</v>
      </c>
      <c r="I399" s="90" t="s">
        <v>213</v>
      </c>
      <c r="J399" s="149">
        <v>1946</v>
      </c>
      <c r="K399" s="98">
        <f t="shared" si="35"/>
        <v>70</v>
      </c>
      <c r="L399" s="88" t="str">
        <f t="shared" si="34"/>
        <v>OK</v>
      </c>
      <c r="M399" s="87" t="s">
        <v>94</v>
      </c>
    </row>
    <row r="400" spans="1:13" ht="13.5">
      <c r="A400" s="86" t="s">
        <v>1387</v>
      </c>
      <c r="B400" s="92" t="s">
        <v>1392</v>
      </c>
      <c r="C400" s="92" t="s">
        <v>111</v>
      </c>
      <c r="D400" s="86" t="s">
        <v>1060</v>
      </c>
      <c r="E400" s="103"/>
      <c r="F400" s="86" t="s">
        <v>1387</v>
      </c>
      <c r="G400" s="86" t="str">
        <f t="shared" si="33"/>
        <v>田邉俊子</v>
      </c>
      <c r="H400" s="90" t="s">
        <v>1832</v>
      </c>
      <c r="I400" s="90" t="s">
        <v>213</v>
      </c>
      <c r="J400" s="149">
        <v>1958</v>
      </c>
      <c r="K400" s="98">
        <f t="shared" si="35"/>
        <v>58</v>
      </c>
      <c r="L400" s="88" t="str">
        <f t="shared" si="34"/>
        <v>OK</v>
      </c>
      <c r="M400" s="87" t="s">
        <v>30</v>
      </c>
    </row>
    <row r="401" spans="1:13" s="103" customFormat="1" ht="13.5">
      <c r="A401" s="86" t="s">
        <v>1389</v>
      </c>
      <c r="B401" s="92" t="s">
        <v>1303</v>
      </c>
      <c r="C401" s="92" t="s">
        <v>109</v>
      </c>
      <c r="D401" s="86" t="s">
        <v>1044</v>
      </c>
      <c r="F401" s="86" t="s">
        <v>1389</v>
      </c>
      <c r="G401" s="86" t="str">
        <f t="shared" si="33"/>
        <v>松田順子</v>
      </c>
      <c r="H401" s="90" t="s">
        <v>1832</v>
      </c>
      <c r="I401" s="90" t="s">
        <v>213</v>
      </c>
      <c r="J401" s="149">
        <v>1965</v>
      </c>
      <c r="K401" s="98">
        <f t="shared" si="35"/>
        <v>51</v>
      </c>
      <c r="L401" s="88" t="str">
        <f t="shared" si="34"/>
        <v>OK</v>
      </c>
      <c r="M401" s="125" t="s">
        <v>41</v>
      </c>
    </row>
    <row r="402" spans="1:13" s="103" customFormat="1" ht="13.5">
      <c r="A402" s="86" t="s">
        <v>1390</v>
      </c>
      <c r="B402" s="92" t="s">
        <v>1898</v>
      </c>
      <c r="C402" s="92" t="s">
        <v>1899</v>
      </c>
      <c r="D402" s="86" t="s">
        <v>1061</v>
      </c>
      <c r="E402"/>
      <c r="F402" s="86" t="s">
        <v>1390</v>
      </c>
      <c r="G402" s="86" t="str">
        <f t="shared" si="33"/>
        <v>本池清子</v>
      </c>
      <c r="H402" s="90" t="s">
        <v>1832</v>
      </c>
      <c r="I402" s="90" t="s">
        <v>213</v>
      </c>
      <c r="J402" s="149">
        <v>1967</v>
      </c>
      <c r="K402" s="98">
        <f t="shared" si="35"/>
        <v>49</v>
      </c>
      <c r="L402" s="88" t="str">
        <f t="shared" si="34"/>
        <v>OK</v>
      </c>
      <c r="M402" s="87" t="s">
        <v>178</v>
      </c>
    </row>
    <row r="403" spans="1:13" ht="13.5">
      <c r="A403" s="86" t="s">
        <v>1391</v>
      </c>
      <c r="B403" s="92" t="s">
        <v>33</v>
      </c>
      <c r="C403" s="92" t="s">
        <v>1304</v>
      </c>
      <c r="D403" s="86" t="s">
        <v>1062</v>
      </c>
      <c r="F403" s="86" t="s">
        <v>1391</v>
      </c>
      <c r="G403" s="86" t="str">
        <f t="shared" si="33"/>
        <v>山田晶枝</v>
      </c>
      <c r="H403" s="90" t="s">
        <v>1832</v>
      </c>
      <c r="I403" s="90" t="s">
        <v>213</v>
      </c>
      <c r="J403" s="149">
        <v>1972</v>
      </c>
      <c r="K403" s="98">
        <f t="shared" si="35"/>
        <v>44</v>
      </c>
      <c r="L403" s="88" t="str">
        <f t="shared" si="34"/>
        <v>OK</v>
      </c>
      <c r="M403" s="87" t="s">
        <v>53</v>
      </c>
    </row>
    <row r="404" spans="1:13" ht="13.5">
      <c r="A404" s="229" t="s">
        <v>1063</v>
      </c>
      <c r="B404" s="229" t="s">
        <v>1380</v>
      </c>
      <c r="C404" s="229" t="s">
        <v>1381</v>
      </c>
      <c r="D404" s="229" t="s">
        <v>1064</v>
      </c>
      <c r="E404" s="230"/>
      <c r="F404" s="192" t="str">
        <f aca="true" t="shared" si="36" ref="F404:F409">A404</f>
        <v>P27</v>
      </c>
      <c r="G404" s="229" t="str">
        <f t="shared" si="33"/>
        <v>前田征人</v>
      </c>
      <c r="H404" s="231" t="s">
        <v>1832</v>
      </c>
      <c r="I404" s="231" t="s">
        <v>936</v>
      </c>
      <c r="J404" s="232">
        <v>1944</v>
      </c>
      <c r="K404" s="98">
        <f t="shared" si="35"/>
        <v>72</v>
      </c>
      <c r="L404" s="88" t="str">
        <f t="shared" si="34"/>
        <v>OK</v>
      </c>
      <c r="M404" s="183" t="s">
        <v>30</v>
      </c>
    </row>
    <row r="405" spans="1:13" ht="13.5" customHeight="1">
      <c r="A405" s="229" t="s">
        <v>1065</v>
      </c>
      <c r="B405" s="229" t="s">
        <v>1066</v>
      </c>
      <c r="C405" s="229" t="s">
        <v>1067</v>
      </c>
      <c r="D405" s="229" t="s">
        <v>1068</v>
      </c>
      <c r="E405" s="229"/>
      <c r="F405" s="229" t="str">
        <f t="shared" si="36"/>
        <v>P28</v>
      </c>
      <c r="G405" s="229" t="str">
        <f t="shared" si="33"/>
        <v>鶴田 進</v>
      </c>
      <c r="H405" s="229" t="s">
        <v>1832</v>
      </c>
      <c r="I405" s="229" t="s">
        <v>936</v>
      </c>
      <c r="J405" s="233">
        <v>1950</v>
      </c>
      <c r="K405" s="98">
        <f t="shared" si="35"/>
        <v>66</v>
      </c>
      <c r="L405" s="88" t="str">
        <f t="shared" si="34"/>
        <v>OK</v>
      </c>
      <c r="M405" s="229" t="s">
        <v>22</v>
      </c>
    </row>
    <row r="406" spans="1:13" ht="13.5" customHeight="1">
      <c r="A406" s="229" t="s">
        <v>1069</v>
      </c>
      <c r="B406" s="125" t="s">
        <v>1380</v>
      </c>
      <c r="C406" s="125" t="s">
        <v>1845</v>
      </c>
      <c r="D406" s="229" t="s">
        <v>1070</v>
      </c>
      <c r="E406" s="229"/>
      <c r="F406" s="229" t="str">
        <f t="shared" si="36"/>
        <v>P29</v>
      </c>
      <c r="G406" s="229" t="str">
        <f t="shared" si="33"/>
        <v>前田喜久子</v>
      </c>
      <c r="H406" s="229" t="s">
        <v>1832</v>
      </c>
      <c r="I406" s="229" t="s">
        <v>213</v>
      </c>
      <c r="J406" s="233">
        <v>1945</v>
      </c>
      <c r="K406" s="98">
        <f t="shared" si="35"/>
        <v>71</v>
      </c>
      <c r="L406" s="88" t="str">
        <f t="shared" si="34"/>
        <v>OK</v>
      </c>
      <c r="M406" s="229" t="s">
        <v>30</v>
      </c>
    </row>
    <row r="407" spans="1:13" ht="13.5" customHeight="1">
      <c r="A407" s="229" t="s">
        <v>1071</v>
      </c>
      <c r="B407" s="125" t="s">
        <v>954</v>
      </c>
      <c r="C407" s="125" t="s">
        <v>1876</v>
      </c>
      <c r="D407" s="229" t="s">
        <v>1072</v>
      </c>
      <c r="E407" s="229"/>
      <c r="F407" s="229" t="str">
        <f t="shared" si="36"/>
        <v>P30</v>
      </c>
      <c r="G407" s="229" t="str">
        <f t="shared" si="33"/>
        <v>岡本直美</v>
      </c>
      <c r="H407" s="229" t="s">
        <v>1832</v>
      </c>
      <c r="I407" s="229" t="s">
        <v>213</v>
      </c>
      <c r="J407" s="233">
        <v>1969</v>
      </c>
      <c r="K407" s="98">
        <f t="shared" si="35"/>
        <v>47</v>
      </c>
      <c r="L407" s="88" t="str">
        <f t="shared" si="34"/>
        <v>OK</v>
      </c>
      <c r="M407" s="229" t="s">
        <v>22</v>
      </c>
    </row>
    <row r="408" spans="1:13" ht="13.5" customHeight="1">
      <c r="A408" s="229" t="s">
        <v>1073</v>
      </c>
      <c r="B408" s="125" t="s">
        <v>1074</v>
      </c>
      <c r="C408" s="125" t="s">
        <v>1075</v>
      </c>
      <c r="D408" s="229" t="s">
        <v>1076</v>
      </c>
      <c r="E408" s="229"/>
      <c r="F408" s="229" t="str">
        <f t="shared" si="36"/>
        <v>P31</v>
      </c>
      <c r="G408" s="229" t="str">
        <f t="shared" si="33"/>
        <v>苗村裕子</v>
      </c>
      <c r="H408" s="229" t="s">
        <v>1832</v>
      </c>
      <c r="I408" s="229" t="s">
        <v>213</v>
      </c>
      <c r="J408" s="233">
        <v>1975</v>
      </c>
      <c r="K408" s="98">
        <f t="shared" si="35"/>
        <v>41</v>
      </c>
      <c r="L408" s="88" t="str">
        <f t="shared" si="34"/>
        <v>OK</v>
      </c>
      <c r="M408" s="229" t="s">
        <v>22</v>
      </c>
    </row>
    <row r="409" spans="1:13" ht="13.5" customHeight="1">
      <c r="A409" s="229" t="s">
        <v>1077</v>
      </c>
      <c r="B409" s="229" t="s">
        <v>1078</v>
      </c>
      <c r="C409" s="229" t="s">
        <v>1079</v>
      </c>
      <c r="D409" s="229" t="s">
        <v>12</v>
      </c>
      <c r="E409" s="229"/>
      <c r="F409" s="229" t="str">
        <f t="shared" si="36"/>
        <v>P32</v>
      </c>
      <c r="G409" s="229" t="str">
        <f t="shared" si="33"/>
        <v>五十嵐英毅</v>
      </c>
      <c r="H409" s="229" t="s">
        <v>1832</v>
      </c>
      <c r="I409" s="229" t="s">
        <v>1080</v>
      </c>
      <c r="J409" s="233">
        <v>1958</v>
      </c>
      <c r="K409" s="98">
        <f t="shared" si="35"/>
        <v>58</v>
      </c>
      <c r="L409" s="88" t="str">
        <f t="shared" si="34"/>
        <v>OK</v>
      </c>
      <c r="M409" s="229" t="s">
        <v>31</v>
      </c>
    </row>
    <row r="410" spans="2:13" ht="13.5">
      <c r="B410" s="92"/>
      <c r="C410" s="92"/>
      <c r="F410" s="88"/>
      <c r="H410" s="90"/>
      <c r="I410" s="90"/>
      <c r="J410" s="149"/>
      <c r="K410" s="98"/>
      <c r="L410" s="88">
        <f t="shared" si="34"/>
      </c>
      <c r="M410" s="87"/>
    </row>
    <row r="411" spans="2:13" ht="13.5">
      <c r="B411" s="92"/>
      <c r="C411" s="92"/>
      <c r="F411" s="88"/>
      <c r="H411" s="90"/>
      <c r="I411" s="90"/>
      <c r="J411" s="149"/>
      <c r="K411" s="98"/>
      <c r="L411" s="88">
        <f t="shared" si="34"/>
      </c>
      <c r="M411" s="87"/>
    </row>
    <row r="412" spans="2:13" ht="13.5">
      <c r="B412" s="92"/>
      <c r="C412" s="92"/>
      <c r="F412" s="88"/>
      <c r="H412" s="90"/>
      <c r="I412" s="90"/>
      <c r="J412" s="149"/>
      <c r="K412" s="98"/>
      <c r="L412" s="88">
        <f t="shared" si="34"/>
      </c>
      <c r="M412" s="87"/>
    </row>
    <row r="413" spans="2:13" ht="13.5">
      <c r="B413" s="92"/>
      <c r="C413" s="92"/>
      <c r="F413" s="88"/>
      <c r="H413" s="90"/>
      <c r="I413" s="90"/>
      <c r="J413" s="149"/>
      <c r="K413" s="98"/>
      <c r="L413" s="88">
        <f t="shared" si="34"/>
      </c>
      <c r="M413" s="87"/>
    </row>
    <row r="414" spans="2:13" ht="13.5">
      <c r="B414" s="92"/>
      <c r="C414" s="92"/>
      <c r="F414" s="88"/>
      <c r="H414" s="90"/>
      <c r="I414" s="90"/>
      <c r="J414" s="149"/>
      <c r="K414" s="98"/>
      <c r="L414" s="88">
        <f t="shared" si="34"/>
      </c>
      <c r="M414" s="87"/>
    </row>
    <row r="415" spans="2:13" ht="13.5">
      <c r="B415" s="92"/>
      <c r="C415" s="92"/>
      <c r="F415" s="88"/>
      <c r="H415" s="90"/>
      <c r="I415" s="90"/>
      <c r="J415" s="149"/>
      <c r="K415" s="98"/>
      <c r="L415" s="88">
        <f t="shared" si="34"/>
      </c>
      <c r="M415" s="87"/>
    </row>
    <row r="416" spans="2:13" ht="13.5">
      <c r="B416" s="92"/>
      <c r="C416" s="92"/>
      <c r="F416" s="88"/>
      <c r="H416" s="90"/>
      <c r="I416" s="90"/>
      <c r="J416" s="149"/>
      <c r="K416" s="98"/>
      <c r="L416" s="88">
        <f t="shared" si="34"/>
      </c>
      <c r="M416" s="87"/>
    </row>
    <row r="417" spans="2:13" ht="13.5">
      <c r="B417" s="92"/>
      <c r="C417" s="92"/>
      <c r="F417" s="88"/>
      <c r="H417" s="90"/>
      <c r="I417" s="90"/>
      <c r="J417" s="149"/>
      <c r="K417" s="98"/>
      <c r="L417" s="88">
        <f t="shared" si="34"/>
      </c>
      <c r="M417" s="87"/>
    </row>
    <row r="418" spans="2:13" ht="13.5">
      <c r="B418" s="92"/>
      <c r="C418" s="92"/>
      <c r="F418" s="88"/>
      <c r="H418" s="90"/>
      <c r="I418" s="90"/>
      <c r="J418" s="149"/>
      <c r="K418" s="98"/>
      <c r="L418" s="88">
        <f t="shared" si="34"/>
      </c>
      <c r="M418" s="87"/>
    </row>
    <row r="419" spans="2:12" ht="13.5">
      <c r="B419" s="783" t="s">
        <v>1081</v>
      </c>
      <c r="C419" s="783"/>
      <c r="D419" s="788" t="s">
        <v>1082</v>
      </c>
      <c r="E419" s="788"/>
      <c r="F419" s="788"/>
      <c r="G419" s="788"/>
      <c r="H419" s="86" t="s">
        <v>1407</v>
      </c>
      <c r="I419" s="791" t="s">
        <v>1408</v>
      </c>
      <c r="J419" s="791"/>
      <c r="K419" s="791"/>
      <c r="L419" s="88">
        <f t="shared" si="34"/>
      </c>
    </row>
    <row r="420" spans="2:12" ht="13.5">
      <c r="B420" s="783"/>
      <c r="C420" s="783"/>
      <c r="D420" s="788"/>
      <c r="E420" s="788"/>
      <c r="F420" s="788"/>
      <c r="G420" s="788"/>
      <c r="H420" s="118">
        <f>COUNTIF(M423:M446,"東近江市")</f>
        <v>5</v>
      </c>
      <c r="I420" s="792">
        <f>(H420/RIGHT(A442,2))</f>
        <v>0.25</v>
      </c>
      <c r="J420" s="792"/>
      <c r="K420" s="792"/>
      <c r="L420" s="88">
        <f t="shared" si="34"/>
      </c>
    </row>
    <row r="421" spans="2:12" ht="13.5">
      <c r="B421" s="87" t="s">
        <v>1395</v>
      </c>
      <c r="C421" s="87"/>
      <c r="D421" s="130"/>
      <c r="F421" s="88">
        <f aca="true" t="shared" si="37" ref="F421:F442">A421</f>
        <v>0</v>
      </c>
      <c r="K421" s="98">
        <f>IF(J421="","",(2012-J421))</f>
      </c>
      <c r="L421" s="88">
        <f t="shared" si="34"/>
      </c>
    </row>
    <row r="422" spans="2:12" ht="13.5">
      <c r="B422" s="790" t="s">
        <v>1083</v>
      </c>
      <c r="C422" s="790"/>
      <c r="F422" s="88">
        <f t="shared" si="37"/>
        <v>0</v>
      </c>
      <c r="G422" s="86" t="str">
        <f>B422&amp;C422</f>
        <v>サプライズ</v>
      </c>
      <c r="K422" s="98"/>
      <c r="L422" s="88"/>
    </row>
    <row r="423" spans="1:13" ht="13.5">
      <c r="A423" s="86" t="s">
        <v>1084</v>
      </c>
      <c r="B423" s="151" t="s">
        <v>1085</v>
      </c>
      <c r="C423" s="151" t="s">
        <v>1474</v>
      </c>
      <c r="D423" s="86" t="str">
        <f>B421</f>
        <v>サプラ　</v>
      </c>
      <c r="F423" s="88" t="str">
        <f t="shared" si="37"/>
        <v>S01</v>
      </c>
      <c r="G423" s="86" t="str">
        <f>B423&amp;C423</f>
        <v>宇尾数行</v>
      </c>
      <c r="H423" s="90" t="s">
        <v>1086</v>
      </c>
      <c r="I423" s="90" t="s">
        <v>1829</v>
      </c>
      <c r="J423" s="100">
        <v>1960</v>
      </c>
      <c r="K423" s="98">
        <f>IF(J423="","",(2016-J423))</f>
        <v>56</v>
      </c>
      <c r="L423" s="88" t="str">
        <f t="shared" si="34"/>
        <v>OK</v>
      </c>
      <c r="M423" s="92" t="s">
        <v>1087</v>
      </c>
    </row>
    <row r="424" spans="1:13" ht="13.5">
      <c r="A424" s="86" t="s">
        <v>1088</v>
      </c>
      <c r="B424" s="151" t="s">
        <v>1479</v>
      </c>
      <c r="C424" s="152" t="s">
        <v>1480</v>
      </c>
      <c r="D424" s="87" t="s">
        <v>1393</v>
      </c>
      <c r="F424" s="86" t="str">
        <f t="shared" si="37"/>
        <v>S02</v>
      </c>
      <c r="G424" s="86" t="str">
        <f>B424&amp;C424</f>
        <v>小倉俊郎</v>
      </c>
      <c r="H424" s="90" t="s">
        <v>1086</v>
      </c>
      <c r="I424" s="90" t="s">
        <v>1829</v>
      </c>
      <c r="J424" s="100">
        <v>1959</v>
      </c>
      <c r="K424" s="98">
        <f aca="true" t="shared" si="38" ref="K424:K442">IF(J424="","",(2016-J424))</f>
        <v>57</v>
      </c>
      <c r="L424" s="88" t="str">
        <f t="shared" si="34"/>
        <v>OK</v>
      </c>
      <c r="M424" s="92"/>
    </row>
    <row r="425" spans="1:13" ht="13.5">
      <c r="A425" s="86" t="s">
        <v>1305</v>
      </c>
      <c r="B425" s="87" t="s">
        <v>1089</v>
      </c>
      <c r="C425" s="87" t="s">
        <v>1090</v>
      </c>
      <c r="D425" s="87" t="s">
        <v>1091</v>
      </c>
      <c r="F425" s="88" t="str">
        <f t="shared" si="37"/>
        <v>S03</v>
      </c>
      <c r="G425" s="86" t="str">
        <f>B425&amp;C425</f>
        <v>梅田 </v>
      </c>
      <c r="H425" s="90" t="s">
        <v>1083</v>
      </c>
      <c r="I425" s="90" t="s">
        <v>1829</v>
      </c>
      <c r="J425" s="100">
        <v>1966</v>
      </c>
      <c r="K425" s="98">
        <f t="shared" si="38"/>
        <v>50</v>
      </c>
      <c r="L425" s="88" t="str">
        <f t="shared" si="34"/>
        <v>OK</v>
      </c>
      <c r="M425" s="92"/>
    </row>
    <row r="426" spans="1:13" ht="13.5">
      <c r="A426" s="86" t="s">
        <v>1306</v>
      </c>
      <c r="B426" s="151" t="s">
        <v>1485</v>
      </c>
      <c r="C426" s="152" t="s">
        <v>1486</v>
      </c>
      <c r="D426" s="87" t="s">
        <v>1092</v>
      </c>
      <c r="F426" s="88" t="str">
        <f t="shared" si="37"/>
        <v>S04</v>
      </c>
      <c r="G426" s="86" t="str">
        <f aca="true" t="shared" si="39" ref="G426:G439">B426&amp;C426</f>
        <v>北野智尋</v>
      </c>
      <c r="H426" s="90" t="s">
        <v>1083</v>
      </c>
      <c r="I426" s="90" t="s">
        <v>1829</v>
      </c>
      <c r="J426" s="97">
        <v>1970</v>
      </c>
      <c r="K426" s="98">
        <f t="shared" si="38"/>
        <v>46</v>
      </c>
      <c r="L426" s="88" t="str">
        <f t="shared" si="34"/>
        <v>OK</v>
      </c>
      <c r="M426" s="92"/>
    </row>
    <row r="427" spans="1:13" ht="13.5">
      <c r="A427" s="86" t="s">
        <v>1307</v>
      </c>
      <c r="B427" s="151" t="s">
        <v>1488</v>
      </c>
      <c r="C427" s="151" t="s">
        <v>1489</v>
      </c>
      <c r="D427" s="87" t="s">
        <v>1092</v>
      </c>
      <c r="F427" s="88" t="str">
        <f t="shared" si="37"/>
        <v>S05</v>
      </c>
      <c r="G427" s="86" t="str">
        <f t="shared" si="39"/>
        <v>木森厚志</v>
      </c>
      <c r="H427" s="90" t="s">
        <v>1093</v>
      </c>
      <c r="I427" s="90" t="s">
        <v>1829</v>
      </c>
      <c r="J427" s="100">
        <v>1961</v>
      </c>
      <c r="K427" s="98">
        <f t="shared" si="38"/>
        <v>55</v>
      </c>
      <c r="L427" s="88" t="str">
        <f t="shared" si="34"/>
        <v>OK</v>
      </c>
      <c r="M427" s="92"/>
    </row>
    <row r="428" spans="1:13" ht="13.5">
      <c r="A428" s="86" t="s">
        <v>1308</v>
      </c>
      <c r="B428" s="151" t="s">
        <v>1493</v>
      </c>
      <c r="C428" s="152" t="s">
        <v>1494</v>
      </c>
      <c r="D428" s="87" t="s">
        <v>1092</v>
      </c>
      <c r="F428" s="88" t="str">
        <f t="shared" si="37"/>
        <v>S06</v>
      </c>
      <c r="G428" s="86" t="str">
        <f t="shared" si="39"/>
        <v>田中宏樹</v>
      </c>
      <c r="H428" s="90" t="s">
        <v>1394</v>
      </c>
      <c r="I428" s="90" t="s">
        <v>1829</v>
      </c>
      <c r="J428" s="97">
        <v>1965</v>
      </c>
      <c r="K428" s="98">
        <f t="shared" si="38"/>
        <v>51</v>
      </c>
      <c r="L428" s="88" t="str">
        <f t="shared" si="34"/>
        <v>OK</v>
      </c>
      <c r="M428" s="92"/>
    </row>
    <row r="429" spans="1:13" ht="13.5">
      <c r="A429" s="86" t="s">
        <v>1309</v>
      </c>
      <c r="B429" s="151" t="s">
        <v>1495</v>
      </c>
      <c r="C429" s="152" t="s">
        <v>1496</v>
      </c>
      <c r="D429" s="87" t="s">
        <v>1094</v>
      </c>
      <c r="F429" s="88" t="str">
        <f t="shared" si="37"/>
        <v>S07</v>
      </c>
      <c r="G429" s="86" t="str">
        <f t="shared" si="39"/>
        <v>坪田敏裕</v>
      </c>
      <c r="H429" s="90" t="s">
        <v>1083</v>
      </c>
      <c r="I429" s="90" t="s">
        <v>1829</v>
      </c>
      <c r="J429" s="100">
        <v>1965</v>
      </c>
      <c r="K429" s="98">
        <f t="shared" si="38"/>
        <v>51</v>
      </c>
      <c r="L429" s="88" t="str">
        <f t="shared" si="34"/>
        <v>OK</v>
      </c>
      <c r="M429" s="92"/>
    </row>
    <row r="430" spans="1:13" ht="13.5">
      <c r="A430" s="86" t="s">
        <v>1310</v>
      </c>
      <c r="B430" s="151" t="s">
        <v>43</v>
      </c>
      <c r="C430" s="152" t="s">
        <v>10</v>
      </c>
      <c r="D430" s="87" t="s">
        <v>1393</v>
      </c>
      <c r="F430" s="88" t="str">
        <f t="shared" si="37"/>
        <v>S08</v>
      </c>
      <c r="G430" s="86" t="str">
        <f t="shared" si="39"/>
        <v>坂口直也</v>
      </c>
      <c r="H430" s="90" t="s">
        <v>1095</v>
      </c>
      <c r="I430" s="90" t="s">
        <v>1829</v>
      </c>
      <c r="J430" s="100">
        <v>1971</v>
      </c>
      <c r="K430" s="98">
        <f t="shared" si="38"/>
        <v>45</v>
      </c>
      <c r="L430" s="88" t="str">
        <f t="shared" si="34"/>
        <v>OK</v>
      </c>
      <c r="M430" s="92"/>
    </row>
    <row r="431" spans="1:13" ht="13.5">
      <c r="A431" s="86" t="s">
        <v>1311</v>
      </c>
      <c r="B431" s="151" t="s">
        <v>1498</v>
      </c>
      <c r="C431" s="152" t="s">
        <v>1499</v>
      </c>
      <c r="D431" s="87" t="s">
        <v>1096</v>
      </c>
      <c r="F431" s="88" t="str">
        <f t="shared" si="37"/>
        <v>S09</v>
      </c>
      <c r="G431" s="86" t="str">
        <f t="shared" si="39"/>
        <v>生岩寛史</v>
      </c>
      <c r="H431" s="90" t="s">
        <v>1083</v>
      </c>
      <c r="I431" s="90" t="s">
        <v>1829</v>
      </c>
      <c r="J431" s="100">
        <v>1978</v>
      </c>
      <c r="K431" s="98">
        <f t="shared" si="38"/>
        <v>38</v>
      </c>
      <c r="L431" s="88" t="str">
        <f t="shared" si="34"/>
        <v>OK</v>
      </c>
      <c r="M431" s="92"/>
    </row>
    <row r="432" spans="1:13" ht="13.5">
      <c r="A432" s="86" t="s">
        <v>1312</v>
      </c>
      <c r="B432" s="151" t="s">
        <v>1396</v>
      </c>
      <c r="C432" s="152" t="s">
        <v>1097</v>
      </c>
      <c r="D432" s="87" t="s">
        <v>1395</v>
      </c>
      <c r="F432" s="88" t="str">
        <f t="shared" si="37"/>
        <v>S10</v>
      </c>
      <c r="G432" s="86" t="str">
        <f t="shared" si="39"/>
        <v>濱田 毅</v>
      </c>
      <c r="H432" s="90" t="s">
        <v>1098</v>
      </c>
      <c r="I432" s="90" t="s">
        <v>1829</v>
      </c>
      <c r="J432" s="100">
        <v>1962</v>
      </c>
      <c r="K432" s="98">
        <f t="shared" si="38"/>
        <v>54</v>
      </c>
      <c r="L432" s="88" t="str">
        <f t="shared" si="34"/>
        <v>OK</v>
      </c>
      <c r="M432" s="92"/>
    </row>
    <row r="433" spans="1:13" ht="13.5">
      <c r="A433" s="86" t="s">
        <v>1313</v>
      </c>
      <c r="B433" s="151" t="s">
        <v>1500</v>
      </c>
      <c r="C433" s="152" t="s">
        <v>1501</v>
      </c>
      <c r="D433" s="87" t="s">
        <v>1099</v>
      </c>
      <c r="F433" s="88" t="str">
        <f t="shared" si="37"/>
        <v>S11</v>
      </c>
      <c r="G433" s="86" t="str">
        <f t="shared" si="39"/>
        <v>別宮敏朗</v>
      </c>
      <c r="H433" s="90" t="s">
        <v>1083</v>
      </c>
      <c r="I433" s="90" t="s">
        <v>1829</v>
      </c>
      <c r="J433" s="100">
        <v>1947</v>
      </c>
      <c r="K433" s="98">
        <f t="shared" si="38"/>
        <v>69</v>
      </c>
      <c r="L433" s="88" t="str">
        <f t="shared" si="34"/>
        <v>OK</v>
      </c>
      <c r="M433" s="92"/>
    </row>
    <row r="434" spans="1:13" ht="13.5">
      <c r="A434" s="86" t="s">
        <v>1314</v>
      </c>
      <c r="B434" s="151" t="s">
        <v>1303</v>
      </c>
      <c r="C434" s="136" t="s">
        <v>1572</v>
      </c>
      <c r="D434" s="87" t="s">
        <v>1393</v>
      </c>
      <c r="F434" s="88" t="str">
        <f t="shared" si="37"/>
        <v>S12</v>
      </c>
      <c r="G434" s="86" t="str">
        <f>B434&amp;C434</f>
        <v>松田憲次</v>
      </c>
      <c r="H434" s="90" t="s">
        <v>1093</v>
      </c>
      <c r="I434" s="90" t="s">
        <v>1829</v>
      </c>
      <c r="J434" s="100">
        <v>1964</v>
      </c>
      <c r="K434" s="98">
        <f t="shared" si="38"/>
        <v>52</v>
      </c>
      <c r="L434" s="88" t="str">
        <f t="shared" si="34"/>
        <v>OK</v>
      </c>
      <c r="M434" s="92" t="s">
        <v>1100</v>
      </c>
    </row>
    <row r="435" spans="1:13" ht="13.5">
      <c r="A435" s="86" t="s">
        <v>1315</v>
      </c>
      <c r="B435" s="151" t="s">
        <v>1101</v>
      </c>
      <c r="C435" s="151" t="s">
        <v>1318</v>
      </c>
      <c r="D435" s="87" t="s">
        <v>1102</v>
      </c>
      <c r="F435" s="88" t="str">
        <f t="shared" si="37"/>
        <v>S13</v>
      </c>
      <c r="G435" s="86" t="str">
        <f>B435&amp;C435</f>
        <v>宇尾 翼</v>
      </c>
      <c r="H435" s="90" t="s">
        <v>1103</v>
      </c>
      <c r="I435" s="90" t="s">
        <v>1829</v>
      </c>
      <c r="J435" s="100">
        <v>1996</v>
      </c>
      <c r="K435" s="98">
        <f t="shared" si="38"/>
        <v>20</v>
      </c>
      <c r="L435" s="88" t="str">
        <f t="shared" si="34"/>
        <v>OK</v>
      </c>
      <c r="M435" s="92" t="s">
        <v>1100</v>
      </c>
    </row>
    <row r="436" spans="1:12" ht="13.5">
      <c r="A436" s="86" t="s">
        <v>1316</v>
      </c>
      <c r="B436" s="234" t="s">
        <v>1104</v>
      </c>
      <c r="C436" s="235" t="s">
        <v>1105</v>
      </c>
      <c r="D436" s="87" t="s">
        <v>1106</v>
      </c>
      <c r="F436" s="88" t="str">
        <f t="shared" si="37"/>
        <v>S14</v>
      </c>
      <c r="G436" s="86" t="str">
        <f>B436&amp;C436</f>
        <v>本田健一</v>
      </c>
      <c r="H436" s="90" t="s">
        <v>1083</v>
      </c>
      <c r="I436" s="90" t="s">
        <v>1448</v>
      </c>
      <c r="J436" s="236">
        <v>1973</v>
      </c>
      <c r="K436" s="98">
        <f t="shared" si="38"/>
        <v>43</v>
      </c>
      <c r="L436" s="88" t="str">
        <f t="shared" si="34"/>
        <v>OK</v>
      </c>
    </row>
    <row r="437" spans="1:12" ht="13.5">
      <c r="A437" s="86" t="s">
        <v>1317</v>
      </c>
      <c r="B437" s="234" t="s">
        <v>1107</v>
      </c>
      <c r="C437" s="235" t="s">
        <v>1108</v>
      </c>
      <c r="D437" s="87" t="s">
        <v>1109</v>
      </c>
      <c r="F437" s="88" t="str">
        <f t="shared" si="37"/>
        <v>S15</v>
      </c>
      <c r="G437" s="86" t="s">
        <v>1110</v>
      </c>
      <c r="H437" s="90" t="s">
        <v>1083</v>
      </c>
      <c r="I437" s="90" t="s">
        <v>1111</v>
      </c>
      <c r="J437" s="236">
        <v>1974</v>
      </c>
      <c r="K437" s="98">
        <f t="shared" si="38"/>
        <v>42</v>
      </c>
      <c r="L437" s="88" t="str">
        <f t="shared" si="34"/>
        <v>2重登録</v>
      </c>
    </row>
    <row r="438" spans="1:13" ht="13.5">
      <c r="A438" s="86" t="s">
        <v>1319</v>
      </c>
      <c r="B438" s="120" t="s">
        <v>1503</v>
      </c>
      <c r="C438" s="121" t="s">
        <v>1504</v>
      </c>
      <c r="D438" s="87" t="s">
        <v>1112</v>
      </c>
      <c r="F438" s="88" t="str">
        <f t="shared" si="37"/>
        <v>S16</v>
      </c>
      <c r="G438" s="86" t="str">
        <f t="shared" si="39"/>
        <v>梅田陽子</v>
      </c>
      <c r="H438" s="90" t="s">
        <v>1113</v>
      </c>
      <c r="I438" s="90" t="s">
        <v>213</v>
      </c>
      <c r="J438" s="100">
        <v>1967</v>
      </c>
      <c r="K438" s="98">
        <f t="shared" si="38"/>
        <v>49</v>
      </c>
      <c r="L438" s="88" t="str">
        <f t="shared" si="34"/>
        <v>OK</v>
      </c>
      <c r="M438" s="92"/>
    </row>
    <row r="439" spans="1:13" ht="13.5">
      <c r="A439" s="86" t="s">
        <v>1320</v>
      </c>
      <c r="B439" s="120" t="s">
        <v>1505</v>
      </c>
      <c r="C439" s="121" t="s">
        <v>1506</v>
      </c>
      <c r="D439" s="87" t="s">
        <v>1102</v>
      </c>
      <c r="F439" s="88" t="str">
        <f t="shared" si="37"/>
        <v>S17</v>
      </c>
      <c r="G439" s="86" t="str">
        <f t="shared" si="39"/>
        <v>鈴木春美</v>
      </c>
      <c r="H439" s="90" t="s">
        <v>1093</v>
      </c>
      <c r="I439" s="90" t="s">
        <v>213</v>
      </c>
      <c r="J439" s="100">
        <v>1965</v>
      </c>
      <c r="K439" s="98">
        <f t="shared" si="38"/>
        <v>51</v>
      </c>
      <c r="L439" s="88" t="str">
        <f t="shared" si="34"/>
        <v>OK</v>
      </c>
      <c r="M439" s="92" t="s">
        <v>41</v>
      </c>
    </row>
    <row r="440" spans="1:13" ht="13.5">
      <c r="A440" s="86" t="s">
        <v>1321</v>
      </c>
      <c r="B440" s="120" t="s">
        <v>55</v>
      </c>
      <c r="C440" s="121" t="s">
        <v>56</v>
      </c>
      <c r="D440" s="87" t="s">
        <v>1393</v>
      </c>
      <c r="F440" s="88" t="str">
        <f t="shared" si="37"/>
        <v>S18</v>
      </c>
      <c r="G440" s="86" t="str">
        <f>B440&amp;C440</f>
        <v>川端文子</v>
      </c>
      <c r="H440" s="90" t="s">
        <v>1114</v>
      </c>
      <c r="I440" s="90" t="s">
        <v>213</v>
      </c>
      <c r="J440" s="105">
        <v>1967</v>
      </c>
      <c r="K440" s="98">
        <f t="shared" si="38"/>
        <v>49</v>
      </c>
      <c r="L440" s="88" t="str">
        <f t="shared" si="34"/>
        <v>OK</v>
      </c>
      <c r="M440" s="92" t="s">
        <v>1087</v>
      </c>
    </row>
    <row r="441" spans="1:13" ht="13.5">
      <c r="A441" s="86" t="s">
        <v>1322</v>
      </c>
      <c r="B441" s="120" t="s">
        <v>1323</v>
      </c>
      <c r="C441" s="237" t="s">
        <v>1115</v>
      </c>
      <c r="D441" s="87" t="s">
        <v>1116</v>
      </c>
      <c r="F441" s="88" t="str">
        <f t="shared" si="37"/>
        <v>S19</v>
      </c>
      <c r="G441" s="86" t="str">
        <f>B441&amp;C441</f>
        <v>更家真佐子</v>
      </c>
      <c r="H441" s="90" t="s">
        <v>1117</v>
      </c>
      <c r="I441" s="90" t="s">
        <v>213</v>
      </c>
      <c r="J441" s="105">
        <v>1951</v>
      </c>
      <c r="K441" s="98">
        <f t="shared" si="38"/>
        <v>65</v>
      </c>
      <c r="L441" s="88" t="str">
        <f aca="true" t="shared" si="40" ref="L441:L451">IF(G441="","",IF(COUNTIF($G$6:$G$535,G441)&gt;1,"2重登録","OK"))</f>
        <v>OK</v>
      </c>
      <c r="M441" s="92"/>
    </row>
    <row r="442" spans="1:13" ht="13.5">
      <c r="A442" s="86" t="s">
        <v>1324</v>
      </c>
      <c r="B442" s="120" t="s">
        <v>1450</v>
      </c>
      <c r="C442" s="121" t="s">
        <v>1325</v>
      </c>
      <c r="D442" s="87" t="s">
        <v>1118</v>
      </c>
      <c r="F442" s="88" t="str">
        <f t="shared" si="37"/>
        <v>S20</v>
      </c>
      <c r="G442" s="86" t="str">
        <f>B442&amp;C442</f>
        <v>田中由紀</v>
      </c>
      <c r="H442" s="90" t="s">
        <v>1119</v>
      </c>
      <c r="I442" s="90" t="s">
        <v>213</v>
      </c>
      <c r="J442" s="105">
        <v>1968</v>
      </c>
      <c r="K442" s="98">
        <f t="shared" si="38"/>
        <v>48</v>
      </c>
      <c r="L442" s="88" t="str">
        <f t="shared" si="40"/>
        <v>OK</v>
      </c>
      <c r="M442" s="92"/>
    </row>
    <row r="443" ht="13.5">
      <c r="L443" s="88">
        <f t="shared" si="40"/>
      </c>
    </row>
    <row r="444" ht="13.5">
      <c r="L444" s="88">
        <f t="shared" si="40"/>
      </c>
    </row>
    <row r="445" spans="2:12" ht="13.5">
      <c r="B445" s="175"/>
      <c r="C445" s="175"/>
      <c r="D445" s="87"/>
      <c r="E445" s="89"/>
      <c r="H445" s="90"/>
      <c r="I445" s="89"/>
      <c r="J445" s="99"/>
      <c r="K445" s="109"/>
      <c r="L445" s="88">
        <f t="shared" si="40"/>
      </c>
    </row>
    <row r="446" spans="2:12" ht="13.5">
      <c r="B446" s="175"/>
      <c r="C446" s="175"/>
      <c r="D446" s="87"/>
      <c r="E446" s="89"/>
      <c r="H446" s="90"/>
      <c r="I446" s="89"/>
      <c r="J446" s="99"/>
      <c r="K446" s="109"/>
      <c r="L446" s="88">
        <f t="shared" si="40"/>
      </c>
    </row>
    <row r="447" spans="2:12" ht="13.5">
      <c r="B447" s="175"/>
      <c r="C447" s="175"/>
      <c r="D447" s="87"/>
      <c r="E447" s="89"/>
      <c r="H447" s="90"/>
      <c r="I447" s="89"/>
      <c r="J447" s="99"/>
      <c r="K447" s="109"/>
      <c r="L447" s="88">
        <f t="shared" si="40"/>
      </c>
    </row>
    <row r="448" spans="2:12" ht="13.5">
      <c r="B448" s="175"/>
      <c r="C448" s="175"/>
      <c r="D448" s="87"/>
      <c r="E448" s="89"/>
      <c r="H448" s="90"/>
      <c r="I448" s="89"/>
      <c r="J448" s="99"/>
      <c r="K448" s="109"/>
      <c r="L448" s="88">
        <f t="shared" si="40"/>
      </c>
    </row>
    <row r="449" spans="2:12" ht="13.5">
      <c r="B449" s="175"/>
      <c r="C449" s="175"/>
      <c r="D449" s="87"/>
      <c r="E449" s="89"/>
      <c r="H449" s="90"/>
      <c r="I449" s="89"/>
      <c r="J449" s="99"/>
      <c r="K449" s="109"/>
      <c r="L449" s="88">
        <f t="shared" si="40"/>
      </c>
    </row>
    <row r="450" spans="2:12" ht="13.5">
      <c r="B450" s="783" t="s">
        <v>1120</v>
      </c>
      <c r="C450" s="783"/>
      <c r="D450" s="785" t="s">
        <v>1121</v>
      </c>
      <c r="E450" s="785"/>
      <c r="F450" s="785"/>
      <c r="G450" s="785"/>
      <c r="L450" s="88">
        <f t="shared" si="40"/>
      </c>
    </row>
    <row r="451" spans="2:12" ht="13.5">
      <c r="B451" s="783"/>
      <c r="C451" s="783"/>
      <c r="D451" s="785"/>
      <c r="E451" s="785"/>
      <c r="F451" s="785"/>
      <c r="G451" s="785"/>
      <c r="L451" s="88">
        <f t="shared" si="40"/>
      </c>
    </row>
    <row r="452" spans="2:12" ht="13.5">
      <c r="B452" s="87"/>
      <c r="C452" s="87"/>
      <c r="D452" s="87"/>
      <c r="F452" s="88"/>
      <c r="G452" s="86" t="s">
        <v>1122</v>
      </c>
      <c r="H452" s="791" t="s">
        <v>1123</v>
      </c>
      <c r="I452" s="791"/>
      <c r="J452" s="791"/>
      <c r="K452" s="88"/>
      <c r="L452" s="88"/>
    </row>
    <row r="453" spans="2:12" ht="13.5">
      <c r="B453" s="790" t="s">
        <v>1124</v>
      </c>
      <c r="C453" s="790"/>
      <c r="F453" s="88"/>
      <c r="G453" s="118">
        <f>COUNTIF(M456:M469,"東近江市")</f>
        <v>0</v>
      </c>
      <c r="H453" s="792">
        <f>(G453/RIGHT(A466,2))</f>
        <v>0</v>
      </c>
      <c r="I453" s="792"/>
      <c r="J453" s="792"/>
      <c r="K453" s="88"/>
      <c r="L453" s="88"/>
    </row>
    <row r="454" spans="2:12" ht="13.5" customHeight="1">
      <c r="B454" s="165"/>
      <c r="C454" s="165"/>
      <c r="D454" s="105" t="s">
        <v>263</v>
      </c>
      <c r="E454" s="105"/>
      <c r="F454" s="105"/>
      <c r="G454" s="118"/>
      <c r="H454" s="119" t="s">
        <v>264</v>
      </c>
      <c r="I454" s="164"/>
      <c r="J454" s="164"/>
      <c r="K454" s="88"/>
      <c r="L454" s="88"/>
    </row>
    <row r="455" spans="1:13" ht="13.5" customHeight="1">
      <c r="A455" s="86" t="s">
        <v>1125</v>
      </c>
      <c r="B455" s="87" t="s">
        <v>1126</v>
      </c>
      <c r="C455" s="87" t="s">
        <v>1127</v>
      </c>
      <c r="D455" s="86" t="s">
        <v>1128</v>
      </c>
      <c r="F455" s="132" t="str">
        <f aca="true" t="shared" si="41" ref="F455:F469">A455</f>
        <v>T01</v>
      </c>
      <c r="G455" s="86" t="str">
        <f aca="true" t="shared" si="42" ref="G455:G469">B455&amp;C455</f>
        <v>野村良平</v>
      </c>
      <c r="H455" s="90" t="s">
        <v>1129</v>
      </c>
      <c r="I455" s="90" t="s">
        <v>1829</v>
      </c>
      <c r="J455" s="100">
        <v>1989</v>
      </c>
      <c r="K455" s="98">
        <f>IF(J455="","",(2016-J455))</f>
        <v>27</v>
      </c>
      <c r="L455" s="88" t="str">
        <f aca="true" t="shared" si="43" ref="L455:L518">IF(G455="","",IF(COUNTIF($G$6:$G$535,G455)&gt;1,"2重登録","OK"))</f>
        <v>OK</v>
      </c>
      <c r="M455" s="86" t="s">
        <v>1130</v>
      </c>
    </row>
    <row r="456" spans="1:13" ht="13.5">
      <c r="A456" s="86" t="s">
        <v>1131</v>
      </c>
      <c r="B456" s="89" t="s">
        <v>1132</v>
      </c>
      <c r="C456" s="89" t="s">
        <v>1133</v>
      </c>
      <c r="D456" s="86" t="s">
        <v>1134</v>
      </c>
      <c r="F456" s="132" t="str">
        <f t="shared" si="41"/>
        <v>T02</v>
      </c>
      <c r="G456" s="86" t="str">
        <f t="shared" si="42"/>
        <v>鹿野雄大</v>
      </c>
      <c r="H456" s="90" t="s">
        <v>1135</v>
      </c>
      <c r="I456" s="90" t="s">
        <v>1829</v>
      </c>
      <c r="J456" s="100">
        <v>1991</v>
      </c>
      <c r="K456" s="98">
        <f aca="true" t="shared" si="44" ref="K456:K469">IF(J456="","",(2016-J456))</f>
        <v>25</v>
      </c>
      <c r="L456" s="88" t="str">
        <f t="shared" si="43"/>
        <v>OK</v>
      </c>
      <c r="M456" s="86" t="s">
        <v>30</v>
      </c>
    </row>
    <row r="457" spans="1:13" ht="13.5">
      <c r="A457" s="86" t="s">
        <v>1136</v>
      </c>
      <c r="B457" s="87" t="s">
        <v>1833</v>
      </c>
      <c r="C457" s="87" t="s">
        <v>1137</v>
      </c>
      <c r="D457" s="86" t="s">
        <v>1138</v>
      </c>
      <c r="F457" s="132" t="str">
        <f t="shared" si="41"/>
        <v>T03</v>
      </c>
      <c r="G457" s="86" t="str">
        <f t="shared" si="42"/>
        <v>谷口 猛</v>
      </c>
      <c r="H457" s="90" t="s">
        <v>1139</v>
      </c>
      <c r="I457" s="90" t="s">
        <v>1829</v>
      </c>
      <c r="J457" s="100">
        <v>1992</v>
      </c>
      <c r="K457" s="98">
        <f t="shared" si="44"/>
        <v>24</v>
      </c>
      <c r="L457" s="88" t="str">
        <f t="shared" si="43"/>
        <v>OK</v>
      </c>
      <c r="M457" s="86" t="s">
        <v>51</v>
      </c>
    </row>
    <row r="458" spans="1:13" ht="13.5">
      <c r="A458" s="86" t="s">
        <v>1140</v>
      </c>
      <c r="B458" s="87" t="s">
        <v>1141</v>
      </c>
      <c r="C458" s="87" t="s">
        <v>1142</v>
      </c>
      <c r="D458" s="86" t="s">
        <v>1143</v>
      </c>
      <c r="F458" s="132" t="str">
        <f t="shared" si="41"/>
        <v>T04</v>
      </c>
      <c r="G458" s="86" t="str">
        <f t="shared" si="42"/>
        <v>上津慶和</v>
      </c>
      <c r="H458" s="90" t="s">
        <v>1144</v>
      </c>
      <c r="I458" s="90" t="s">
        <v>1829</v>
      </c>
      <c r="J458" s="100">
        <v>1993</v>
      </c>
      <c r="K458" s="98">
        <f t="shared" si="44"/>
        <v>23</v>
      </c>
      <c r="L458" s="88" t="str">
        <f t="shared" si="43"/>
        <v>OK</v>
      </c>
      <c r="M458" s="86" t="s">
        <v>51</v>
      </c>
    </row>
    <row r="459" spans="1:13" ht="13.5">
      <c r="A459" s="86" t="s">
        <v>1145</v>
      </c>
      <c r="B459" s="87" t="s">
        <v>1146</v>
      </c>
      <c r="C459" s="87" t="s">
        <v>1147</v>
      </c>
      <c r="D459" s="86" t="s">
        <v>1135</v>
      </c>
      <c r="F459" s="132" t="str">
        <f t="shared" si="41"/>
        <v>T05</v>
      </c>
      <c r="G459" s="86" t="str">
        <f t="shared" si="42"/>
        <v>松本遼太郎</v>
      </c>
      <c r="H459" s="90" t="s">
        <v>1148</v>
      </c>
      <c r="I459" s="90" t="s">
        <v>1829</v>
      </c>
      <c r="J459" s="100">
        <v>1991</v>
      </c>
      <c r="K459" s="98">
        <f t="shared" si="44"/>
        <v>25</v>
      </c>
      <c r="L459" s="88" t="str">
        <f t="shared" si="43"/>
        <v>OK</v>
      </c>
      <c r="M459" s="86" t="s">
        <v>30</v>
      </c>
    </row>
    <row r="460" spans="1:13" ht="13.5">
      <c r="A460" s="86" t="s">
        <v>1149</v>
      </c>
      <c r="B460" s="125" t="s">
        <v>1150</v>
      </c>
      <c r="C460" s="125" t="s">
        <v>1151</v>
      </c>
      <c r="D460" s="86" t="s">
        <v>1152</v>
      </c>
      <c r="F460" s="132" t="str">
        <f t="shared" si="41"/>
        <v>T06</v>
      </c>
      <c r="G460" s="183" t="str">
        <f t="shared" si="42"/>
        <v>吉居さつ紀</v>
      </c>
      <c r="H460" s="90" t="s">
        <v>1153</v>
      </c>
      <c r="I460" s="238" t="s">
        <v>213</v>
      </c>
      <c r="J460" s="100">
        <v>1991</v>
      </c>
      <c r="K460" s="98">
        <f t="shared" si="44"/>
        <v>25</v>
      </c>
      <c r="L460" s="88" t="str">
        <f t="shared" si="43"/>
        <v>OK</v>
      </c>
      <c r="M460" s="86" t="s">
        <v>51</v>
      </c>
    </row>
    <row r="461" spans="1:13" ht="13.5">
      <c r="A461" s="86" t="s">
        <v>1154</v>
      </c>
      <c r="B461" s="125" t="s">
        <v>1155</v>
      </c>
      <c r="C461" s="125" t="s">
        <v>1156</v>
      </c>
      <c r="D461" s="86" t="s">
        <v>1124</v>
      </c>
      <c r="F461" s="132" t="str">
        <f t="shared" si="41"/>
        <v>T07</v>
      </c>
      <c r="G461" s="183" t="str">
        <f t="shared" si="42"/>
        <v>北川　円香</v>
      </c>
      <c r="H461" s="90" t="s">
        <v>1148</v>
      </c>
      <c r="I461" s="238" t="s">
        <v>213</v>
      </c>
      <c r="J461" s="100">
        <v>1991</v>
      </c>
      <c r="K461" s="98">
        <f t="shared" si="44"/>
        <v>25</v>
      </c>
      <c r="L461" s="88" t="str">
        <f t="shared" si="43"/>
        <v>OK</v>
      </c>
      <c r="M461" s="86" t="s">
        <v>51</v>
      </c>
    </row>
    <row r="462" spans="1:13" ht="13.5">
      <c r="A462" s="86" t="s">
        <v>1157</v>
      </c>
      <c r="B462" s="125" t="s">
        <v>1158</v>
      </c>
      <c r="C462" s="125" t="s">
        <v>1159</v>
      </c>
      <c r="D462" s="86" t="s">
        <v>1160</v>
      </c>
      <c r="F462" s="132" t="str">
        <f t="shared" si="41"/>
        <v>T08</v>
      </c>
      <c r="G462" s="183" t="str">
        <f t="shared" si="42"/>
        <v>池田まき</v>
      </c>
      <c r="H462" s="90" t="s">
        <v>1148</v>
      </c>
      <c r="I462" s="238" t="s">
        <v>213</v>
      </c>
      <c r="J462" s="100">
        <v>1991</v>
      </c>
      <c r="K462" s="98">
        <f t="shared" si="44"/>
        <v>25</v>
      </c>
      <c r="L462" s="88" t="str">
        <f t="shared" si="43"/>
        <v>OK</v>
      </c>
      <c r="M462" s="86" t="s">
        <v>51</v>
      </c>
    </row>
    <row r="463" spans="1:13" ht="13.5">
      <c r="A463" s="86" t="s">
        <v>1161</v>
      </c>
      <c r="B463" s="125" t="s">
        <v>1162</v>
      </c>
      <c r="C463" s="125" t="s">
        <v>1163</v>
      </c>
      <c r="D463" s="86" t="s">
        <v>1139</v>
      </c>
      <c r="F463" s="132" t="str">
        <f t="shared" si="41"/>
        <v>T09</v>
      </c>
      <c r="G463" s="183" t="str">
        <f t="shared" si="42"/>
        <v>前川美恵</v>
      </c>
      <c r="H463" s="90" t="s">
        <v>1164</v>
      </c>
      <c r="I463" s="238" t="s">
        <v>213</v>
      </c>
      <c r="J463" s="100">
        <v>1988</v>
      </c>
      <c r="K463" s="98">
        <f t="shared" si="44"/>
        <v>28</v>
      </c>
      <c r="L463" s="88" t="str">
        <f t="shared" si="43"/>
        <v>OK</v>
      </c>
      <c r="M463" s="86" t="s">
        <v>50</v>
      </c>
    </row>
    <row r="464" spans="1:13" ht="13.5">
      <c r="A464" s="86" t="s">
        <v>1165</v>
      </c>
      <c r="B464" s="125" t="s">
        <v>1166</v>
      </c>
      <c r="C464" s="125" t="s">
        <v>1167</v>
      </c>
      <c r="D464" s="86" t="s">
        <v>1168</v>
      </c>
      <c r="F464" s="132" t="str">
        <f t="shared" si="41"/>
        <v>T10</v>
      </c>
      <c r="G464" s="183" t="str">
        <f t="shared" si="42"/>
        <v>草野菜摘</v>
      </c>
      <c r="H464" s="90" t="s">
        <v>1169</v>
      </c>
      <c r="I464" s="238" t="s">
        <v>213</v>
      </c>
      <c r="J464" s="100">
        <v>1993</v>
      </c>
      <c r="K464" s="98">
        <f t="shared" si="44"/>
        <v>23</v>
      </c>
      <c r="L464" s="88" t="str">
        <f t="shared" si="43"/>
        <v>OK</v>
      </c>
      <c r="M464" s="86" t="s">
        <v>50</v>
      </c>
    </row>
    <row r="465" spans="1:13" ht="13.5">
      <c r="A465" s="86" t="s">
        <v>1170</v>
      </c>
      <c r="B465" s="87" t="s">
        <v>1171</v>
      </c>
      <c r="C465" s="87" t="s">
        <v>1172</v>
      </c>
      <c r="D465" s="86" t="s">
        <v>1168</v>
      </c>
      <c r="F465" s="132" t="str">
        <f t="shared" si="41"/>
        <v>T11</v>
      </c>
      <c r="G465" s="86" t="str">
        <f t="shared" si="42"/>
        <v>高橋和也</v>
      </c>
      <c r="H465" s="90" t="s">
        <v>1169</v>
      </c>
      <c r="I465" s="90" t="s">
        <v>7</v>
      </c>
      <c r="J465" s="100">
        <v>1994</v>
      </c>
      <c r="K465" s="98">
        <f t="shared" si="44"/>
        <v>22</v>
      </c>
      <c r="L465" s="88" t="str">
        <f t="shared" si="43"/>
        <v>OK</v>
      </c>
      <c r="M465" s="86" t="s">
        <v>51</v>
      </c>
    </row>
    <row r="466" spans="1:13" ht="13.5">
      <c r="A466" s="86" t="s">
        <v>1173</v>
      </c>
      <c r="B466" s="87" t="s">
        <v>1174</v>
      </c>
      <c r="C466" s="87" t="s">
        <v>1015</v>
      </c>
      <c r="D466" s="86" t="s">
        <v>1129</v>
      </c>
      <c r="F466" s="132" t="str">
        <f t="shared" si="41"/>
        <v>T12</v>
      </c>
      <c r="G466" s="86" t="str">
        <f t="shared" si="42"/>
        <v>川下洋平</v>
      </c>
      <c r="H466" s="90" t="s">
        <v>1148</v>
      </c>
      <c r="I466" s="90" t="s">
        <v>7</v>
      </c>
      <c r="J466" s="100">
        <v>1988</v>
      </c>
      <c r="K466" s="98">
        <f t="shared" si="44"/>
        <v>28</v>
      </c>
      <c r="L466" s="88" t="str">
        <f t="shared" si="43"/>
        <v>OK</v>
      </c>
      <c r="M466" s="86" t="s">
        <v>30</v>
      </c>
    </row>
    <row r="467" spans="1:13" ht="13.5">
      <c r="A467" s="86" t="s">
        <v>625</v>
      </c>
      <c r="B467" s="87" t="s">
        <v>1175</v>
      </c>
      <c r="C467" s="87" t="s">
        <v>1176</v>
      </c>
      <c r="D467" s="86" t="s">
        <v>1177</v>
      </c>
      <c r="F467" s="132" t="str">
        <f t="shared" si="41"/>
        <v>T13</v>
      </c>
      <c r="G467" s="86" t="str">
        <f t="shared" si="42"/>
        <v>上原義弘</v>
      </c>
      <c r="H467" s="90" t="s">
        <v>1139</v>
      </c>
      <c r="I467" s="90" t="s">
        <v>1448</v>
      </c>
      <c r="J467" s="100">
        <v>1974</v>
      </c>
      <c r="K467" s="98">
        <f t="shared" si="44"/>
        <v>42</v>
      </c>
      <c r="L467" s="88" t="str">
        <f>IF(G467="","",IF(COUNTIF($G$1:$G$24,G467)&gt;1,"2重登録","OK"))</f>
        <v>OK</v>
      </c>
      <c r="M467" s="86" t="s">
        <v>30</v>
      </c>
    </row>
    <row r="468" spans="1:13" ht="13.5">
      <c r="A468" s="86" t="s">
        <v>626</v>
      </c>
      <c r="B468" s="87" t="s">
        <v>1178</v>
      </c>
      <c r="C468" s="87" t="s">
        <v>1179</v>
      </c>
      <c r="D468" s="86" t="s">
        <v>1177</v>
      </c>
      <c r="F468" s="132" t="str">
        <f t="shared" si="41"/>
        <v>T14</v>
      </c>
      <c r="G468" s="86" t="str">
        <f t="shared" si="42"/>
        <v>東山 博</v>
      </c>
      <c r="H468" s="90" t="s">
        <v>1180</v>
      </c>
      <c r="I468" s="90" t="s">
        <v>1448</v>
      </c>
      <c r="J468" s="100">
        <v>1964</v>
      </c>
      <c r="K468" s="98">
        <f t="shared" si="44"/>
        <v>52</v>
      </c>
      <c r="L468" s="88" t="s">
        <v>1181</v>
      </c>
      <c r="M468" s="86" t="s">
        <v>30</v>
      </c>
    </row>
    <row r="469" spans="1:13" ht="13.5">
      <c r="A469" s="86" t="s">
        <v>627</v>
      </c>
      <c r="B469" s="86" t="s">
        <v>1182</v>
      </c>
      <c r="C469" s="86" t="s">
        <v>1183</v>
      </c>
      <c r="D469" s="86" t="s">
        <v>1169</v>
      </c>
      <c r="F469" s="132" t="str">
        <f t="shared" si="41"/>
        <v>T15</v>
      </c>
      <c r="G469" s="86" t="str">
        <f t="shared" si="42"/>
        <v>中尾 巧</v>
      </c>
      <c r="H469" s="90" t="s">
        <v>1184</v>
      </c>
      <c r="I469" s="179" t="s">
        <v>1448</v>
      </c>
      <c r="J469" s="100">
        <v>1983</v>
      </c>
      <c r="K469" s="98">
        <f t="shared" si="44"/>
        <v>33</v>
      </c>
      <c r="L469" s="88" t="s">
        <v>1185</v>
      </c>
      <c r="M469" s="86" t="s">
        <v>1186</v>
      </c>
    </row>
    <row r="470" spans="2:12" ht="13.5">
      <c r="B470" s="175"/>
      <c r="C470" s="175"/>
      <c r="D470" s="87"/>
      <c r="E470" s="89"/>
      <c r="H470" s="90"/>
      <c r="I470" s="89"/>
      <c r="J470" s="99"/>
      <c r="K470" s="109"/>
      <c r="L470" s="88">
        <f t="shared" si="43"/>
      </c>
    </row>
    <row r="471" spans="2:12" ht="13.5">
      <c r="B471" s="175"/>
      <c r="C471" s="175"/>
      <c r="D471" s="87"/>
      <c r="E471" s="89"/>
      <c r="H471" s="90"/>
      <c r="I471" s="89"/>
      <c r="J471" s="99"/>
      <c r="K471" s="109"/>
      <c r="L471" s="88">
        <f t="shared" si="43"/>
      </c>
    </row>
    <row r="472" spans="2:12" ht="13.5">
      <c r="B472" s="175"/>
      <c r="C472" s="175"/>
      <c r="D472" s="87"/>
      <c r="E472" s="89"/>
      <c r="H472" s="90"/>
      <c r="I472" s="89"/>
      <c r="J472" s="99"/>
      <c r="K472" s="109"/>
      <c r="L472" s="88">
        <f t="shared" si="43"/>
      </c>
    </row>
    <row r="473" spans="2:12" ht="13.5">
      <c r="B473" s="175"/>
      <c r="C473" s="175"/>
      <c r="D473" s="87"/>
      <c r="E473" s="89"/>
      <c r="H473" s="90"/>
      <c r="I473" s="89"/>
      <c r="J473" s="99"/>
      <c r="K473" s="109"/>
      <c r="L473" s="88">
        <f t="shared" si="43"/>
      </c>
    </row>
    <row r="474" spans="2:12" ht="13.5">
      <c r="B474" s="175"/>
      <c r="C474" s="175"/>
      <c r="D474" s="87"/>
      <c r="E474" s="89"/>
      <c r="H474" s="90"/>
      <c r="I474" s="89"/>
      <c r="J474" s="99"/>
      <c r="K474" s="109"/>
      <c r="L474" s="88">
        <f t="shared" si="43"/>
      </c>
    </row>
    <row r="475" spans="2:12" ht="13.5">
      <c r="B475" s="175"/>
      <c r="C475" s="175"/>
      <c r="D475" s="87"/>
      <c r="E475" s="89"/>
      <c r="H475" s="90"/>
      <c r="I475" s="89"/>
      <c r="J475" s="99"/>
      <c r="K475" s="109"/>
      <c r="L475" s="88">
        <f t="shared" si="43"/>
      </c>
    </row>
    <row r="476" spans="2:12" ht="13.5">
      <c r="B476" s="175"/>
      <c r="C476" s="175"/>
      <c r="D476" s="87"/>
      <c r="E476" s="89"/>
      <c r="H476" s="90"/>
      <c r="I476" s="89"/>
      <c r="J476" s="99"/>
      <c r="K476" s="109"/>
      <c r="L476" s="88">
        <f t="shared" si="43"/>
      </c>
    </row>
    <row r="477" spans="2:12" ht="13.5">
      <c r="B477" s="175"/>
      <c r="C477" s="175"/>
      <c r="D477" s="87"/>
      <c r="E477" s="89"/>
      <c r="H477" s="90"/>
      <c r="I477" s="89"/>
      <c r="J477" s="99"/>
      <c r="K477" s="109"/>
      <c r="L477" s="88">
        <f t="shared" si="43"/>
      </c>
    </row>
    <row r="478" spans="1:14" s="201" customFormat="1" ht="13.5">
      <c r="A478" s="176"/>
      <c r="B478" s="799" t="s">
        <v>1397</v>
      </c>
      <c r="C478" s="799"/>
      <c r="D478" s="799" t="s">
        <v>1187</v>
      </c>
      <c r="E478" s="799"/>
      <c r="F478" s="799"/>
      <c r="G478" s="799"/>
      <c r="H478" s="176"/>
      <c r="I478" s="176"/>
      <c r="J478" s="178"/>
      <c r="K478" s="176"/>
      <c r="L478" s="88">
        <f t="shared" si="43"/>
      </c>
      <c r="M478" s="176"/>
      <c r="N478" s="239"/>
    </row>
    <row r="479" spans="1:14" s="201" customFormat="1" ht="13.5">
      <c r="A479" s="176"/>
      <c r="B479" s="799"/>
      <c r="C479" s="799"/>
      <c r="D479" s="799"/>
      <c r="E479" s="799"/>
      <c r="F479" s="799"/>
      <c r="G479" s="799"/>
      <c r="H479" s="176"/>
      <c r="I479" s="176"/>
      <c r="J479" s="178"/>
      <c r="K479" s="176"/>
      <c r="L479" s="88">
        <f t="shared" si="43"/>
      </c>
      <c r="M479" s="176"/>
      <c r="N479" s="239"/>
    </row>
    <row r="480" spans="1:15" s="201" customFormat="1" ht="13.5">
      <c r="A480" s="89"/>
      <c r="B480" s="89" t="s">
        <v>1824</v>
      </c>
      <c r="C480" s="89"/>
      <c r="D480" s="86"/>
      <c r="E480" s="89"/>
      <c r="F480" s="132"/>
      <c r="G480" s="86" t="s">
        <v>1122</v>
      </c>
      <c r="H480" s="791" t="s">
        <v>1188</v>
      </c>
      <c r="I480" s="791"/>
      <c r="J480" s="791"/>
      <c r="K480" s="109"/>
      <c r="L480" s="88"/>
      <c r="M480" s="86"/>
      <c r="N480" s="240"/>
      <c r="O480" s="241"/>
    </row>
    <row r="481" spans="1:14" s="201" customFormat="1" ht="13.5">
      <c r="A481" s="89"/>
      <c r="B481" s="800" t="s">
        <v>1189</v>
      </c>
      <c r="C481" s="800"/>
      <c r="D481" s="800"/>
      <c r="E481" s="89"/>
      <c r="F481" s="132">
        <f>A481</f>
        <v>0</v>
      </c>
      <c r="G481" s="118">
        <f>COUNTIF(M482:M519,"東近江市")</f>
        <v>5</v>
      </c>
      <c r="H481" s="792">
        <f>(G481/RIGHT(A519,2))</f>
        <v>0.13157894736842105</v>
      </c>
      <c r="I481" s="792"/>
      <c r="J481" s="792"/>
      <c r="K481" s="109"/>
      <c r="L481" s="88"/>
      <c r="M481" s="86"/>
      <c r="N481" s="239"/>
    </row>
    <row r="482" spans="1:14" s="201" customFormat="1" ht="14.25">
      <c r="A482" s="242" t="s">
        <v>1190</v>
      </c>
      <c r="B482" s="111" t="s">
        <v>17</v>
      </c>
      <c r="C482" s="111" t="s">
        <v>18</v>
      </c>
      <c r="D482" s="89" t="s">
        <v>1824</v>
      </c>
      <c r="E482" s="110"/>
      <c r="F482" s="132" t="str">
        <f aca="true" t="shared" si="45" ref="F482:F522">A482</f>
        <v>u01</v>
      </c>
      <c r="G482" s="176" t="str">
        <f>B482&amp;C482</f>
        <v>池上浩幸</v>
      </c>
      <c r="H482" s="89" t="s">
        <v>1398</v>
      </c>
      <c r="I482" s="89" t="s">
        <v>1829</v>
      </c>
      <c r="J482" s="113">
        <v>1965</v>
      </c>
      <c r="K482" s="109">
        <f aca="true" t="shared" si="46" ref="K482:K519">2016-J482</f>
        <v>51</v>
      </c>
      <c r="L482" s="88" t="str">
        <f t="shared" si="43"/>
        <v>OK</v>
      </c>
      <c r="M482" s="114" t="s">
        <v>19</v>
      </c>
      <c r="N482" s="239"/>
    </row>
    <row r="483" spans="1:14" s="201" customFormat="1" ht="14.25">
      <c r="A483" s="242" t="s">
        <v>1191</v>
      </c>
      <c r="B483" s="111" t="s">
        <v>20</v>
      </c>
      <c r="C483" s="111" t="s">
        <v>21</v>
      </c>
      <c r="D483" s="89" t="s">
        <v>1824</v>
      </c>
      <c r="E483" s="110"/>
      <c r="F483" s="132" t="str">
        <f t="shared" si="45"/>
        <v>u02</v>
      </c>
      <c r="G483" s="176" t="str">
        <f>B483&amp;C483</f>
        <v>石井正俊</v>
      </c>
      <c r="H483" s="89" t="s">
        <v>1398</v>
      </c>
      <c r="I483" s="89" t="s">
        <v>1829</v>
      </c>
      <c r="J483" s="113">
        <v>1975</v>
      </c>
      <c r="K483" s="109">
        <f t="shared" si="46"/>
        <v>41</v>
      </c>
      <c r="L483" s="88" t="str">
        <f t="shared" si="43"/>
        <v>OK</v>
      </c>
      <c r="M483" s="114" t="s">
        <v>22</v>
      </c>
      <c r="N483" s="239"/>
    </row>
    <row r="484" spans="1:14" s="201" customFormat="1" ht="13.5">
      <c r="A484" s="242" t="s">
        <v>1192</v>
      </c>
      <c r="B484" s="133" t="s">
        <v>1326</v>
      </c>
      <c r="C484" s="133" t="s">
        <v>1318</v>
      </c>
      <c r="D484" s="89" t="s">
        <v>1824</v>
      </c>
      <c r="E484" s="110"/>
      <c r="F484" s="132" t="str">
        <f t="shared" si="45"/>
        <v>u03</v>
      </c>
      <c r="G484" s="176" t="str">
        <f>B484&amp;C484</f>
        <v>一色 翼</v>
      </c>
      <c r="H484" s="89" t="s">
        <v>1398</v>
      </c>
      <c r="I484" s="117" t="s">
        <v>1829</v>
      </c>
      <c r="J484" s="153">
        <v>1983</v>
      </c>
      <c r="K484" s="109">
        <f t="shared" si="46"/>
        <v>33</v>
      </c>
      <c r="L484" s="88" t="str">
        <f t="shared" si="43"/>
        <v>OK</v>
      </c>
      <c r="M484" s="243" t="s">
        <v>180</v>
      </c>
      <c r="N484" s="239"/>
    </row>
    <row r="485" spans="1:13" s="201" customFormat="1" ht="13.5">
      <c r="A485" s="242" t="s">
        <v>1193</v>
      </c>
      <c r="B485" s="129" t="s">
        <v>1194</v>
      </c>
      <c r="C485" s="176" t="s">
        <v>1195</v>
      </c>
      <c r="D485" s="89" t="s">
        <v>1824</v>
      </c>
      <c r="E485" s="176"/>
      <c r="F485" s="132" t="str">
        <f t="shared" si="45"/>
        <v>u04</v>
      </c>
      <c r="G485" s="176" t="s">
        <v>1196</v>
      </c>
      <c r="H485" s="89" t="s">
        <v>1398</v>
      </c>
      <c r="I485" s="117" t="s">
        <v>936</v>
      </c>
      <c r="J485" s="178">
        <v>1988</v>
      </c>
      <c r="K485" s="109">
        <f t="shared" si="46"/>
        <v>28</v>
      </c>
      <c r="L485" s="88" t="str">
        <f t="shared" si="43"/>
        <v>OK</v>
      </c>
      <c r="M485" s="114" t="s">
        <v>22</v>
      </c>
    </row>
    <row r="486" spans="1:14" s="201" customFormat="1" ht="14.25">
      <c r="A486" s="242" t="s">
        <v>1197</v>
      </c>
      <c r="B486" s="112" t="s">
        <v>23</v>
      </c>
      <c r="C486" s="112" t="s">
        <v>24</v>
      </c>
      <c r="D486" s="89" t="s">
        <v>1824</v>
      </c>
      <c r="E486" s="110"/>
      <c r="F486" s="132" t="str">
        <f t="shared" si="45"/>
        <v>u05</v>
      </c>
      <c r="G486" s="176" t="str">
        <f>B486&amp;C486</f>
        <v>片岡一寿</v>
      </c>
      <c r="H486" s="89" t="s">
        <v>1398</v>
      </c>
      <c r="I486" s="89" t="s">
        <v>1829</v>
      </c>
      <c r="J486" s="113">
        <v>1971</v>
      </c>
      <c r="K486" s="109">
        <f t="shared" si="46"/>
        <v>45</v>
      </c>
      <c r="L486" s="88" t="str">
        <f t="shared" si="43"/>
        <v>OK</v>
      </c>
      <c r="M486" s="114" t="s">
        <v>25</v>
      </c>
      <c r="N486" s="239"/>
    </row>
    <row r="487" spans="1:14" s="201" customFormat="1" ht="14.25">
      <c r="A487" s="242" t="s">
        <v>1198</v>
      </c>
      <c r="B487" s="112" t="s">
        <v>26</v>
      </c>
      <c r="C487" s="112" t="s">
        <v>27</v>
      </c>
      <c r="D487" s="89" t="s">
        <v>1824</v>
      </c>
      <c r="E487" s="110"/>
      <c r="F487" s="132" t="str">
        <f t="shared" si="45"/>
        <v>u06</v>
      </c>
      <c r="G487" s="176" t="str">
        <f>B487&amp;C487</f>
        <v>片岡  大</v>
      </c>
      <c r="H487" s="89" t="s">
        <v>1398</v>
      </c>
      <c r="I487" s="89" t="s">
        <v>1829</v>
      </c>
      <c r="J487" s="113">
        <v>1969</v>
      </c>
      <c r="K487" s="109">
        <f t="shared" si="46"/>
        <v>47</v>
      </c>
      <c r="L487" s="88" t="str">
        <f t="shared" si="43"/>
        <v>OK</v>
      </c>
      <c r="M487" s="114" t="s">
        <v>15</v>
      </c>
      <c r="N487" s="239"/>
    </row>
    <row r="488" spans="1:13" s="201" customFormat="1" ht="13.5">
      <c r="A488" s="242" t="s">
        <v>1199</v>
      </c>
      <c r="B488" s="129" t="s">
        <v>1200</v>
      </c>
      <c r="C488" s="176" t="s">
        <v>1201</v>
      </c>
      <c r="D488" s="89" t="s">
        <v>1824</v>
      </c>
      <c r="E488" s="176"/>
      <c r="F488" s="132" t="str">
        <f t="shared" si="45"/>
        <v>u07</v>
      </c>
      <c r="G488" s="176" t="s">
        <v>1202</v>
      </c>
      <c r="H488" s="89" t="s">
        <v>1398</v>
      </c>
      <c r="I488" s="244" t="s">
        <v>936</v>
      </c>
      <c r="J488" s="178">
        <v>1981</v>
      </c>
      <c r="K488" s="109">
        <f t="shared" si="46"/>
        <v>35</v>
      </c>
      <c r="L488" s="88" t="str">
        <f t="shared" si="43"/>
        <v>OK</v>
      </c>
      <c r="M488" s="114" t="s">
        <v>108</v>
      </c>
    </row>
    <row r="489" spans="1:14" s="201" customFormat="1" ht="14.25">
      <c r="A489" s="242" t="s">
        <v>1203</v>
      </c>
      <c r="B489" s="129" t="s">
        <v>1445</v>
      </c>
      <c r="C489" s="129" t="s">
        <v>1067</v>
      </c>
      <c r="D489" s="89" t="s">
        <v>1824</v>
      </c>
      <c r="E489" s="133"/>
      <c r="F489" s="132" t="str">
        <f t="shared" si="45"/>
        <v>u08</v>
      </c>
      <c r="G489" s="176" t="str">
        <f>B489&amp;C489</f>
        <v>木下 進</v>
      </c>
      <c r="H489" s="89" t="s">
        <v>1398</v>
      </c>
      <c r="I489" s="89" t="s">
        <v>1829</v>
      </c>
      <c r="J489" s="115">
        <v>1950</v>
      </c>
      <c r="K489" s="109">
        <f t="shared" si="46"/>
        <v>66</v>
      </c>
      <c r="L489" s="88" t="str">
        <f t="shared" si="43"/>
        <v>OK</v>
      </c>
      <c r="M489" s="114" t="s">
        <v>1446</v>
      </c>
      <c r="N489" s="239"/>
    </row>
    <row r="490" spans="1:13" s="201" customFormat="1" ht="13.5">
      <c r="A490" s="242" t="s">
        <v>1204</v>
      </c>
      <c r="B490" s="129" t="s">
        <v>281</v>
      </c>
      <c r="C490" s="176" t="s">
        <v>1329</v>
      </c>
      <c r="D490" s="89" t="s">
        <v>1824</v>
      </c>
      <c r="E490" s="176"/>
      <c r="F490" s="177" t="str">
        <f t="shared" si="45"/>
        <v>u09</v>
      </c>
      <c r="G490" s="176" t="str">
        <f>B490&amp;C490</f>
        <v>久保田勉</v>
      </c>
      <c r="H490" s="89" t="s">
        <v>1398</v>
      </c>
      <c r="I490" s="117" t="s">
        <v>936</v>
      </c>
      <c r="J490" s="178">
        <v>1967</v>
      </c>
      <c r="K490" s="109">
        <f t="shared" si="46"/>
        <v>49</v>
      </c>
      <c r="L490" s="88" t="str">
        <f t="shared" si="43"/>
        <v>OK</v>
      </c>
      <c r="M490" s="114" t="s">
        <v>1330</v>
      </c>
    </row>
    <row r="491" spans="1:13" s="201" customFormat="1" ht="13.5">
      <c r="A491" s="242" t="s">
        <v>1205</v>
      </c>
      <c r="B491" s="129" t="s">
        <v>1206</v>
      </c>
      <c r="C491" s="176" t="s">
        <v>1207</v>
      </c>
      <c r="D491" s="89" t="s">
        <v>1824</v>
      </c>
      <c r="E491" s="110"/>
      <c r="F491" s="132" t="str">
        <f t="shared" si="45"/>
        <v>u10</v>
      </c>
      <c r="G491" s="176" t="s">
        <v>1208</v>
      </c>
      <c r="H491" s="89" t="s">
        <v>1398</v>
      </c>
      <c r="I491" s="117" t="s">
        <v>936</v>
      </c>
      <c r="J491" s="178">
        <v>1997</v>
      </c>
      <c r="K491" s="109">
        <f t="shared" si="46"/>
        <v>19</v>
      </c>
      <c r="L491" s="88" t="str">
        <f t="shared" si="43"/>
        <v>OK</v>
      </c>
      <c r="M491" s="92" t="s">
        <v>1449</v>
      </c>
    </row>
    <row r="492" spans="1:20" s="201" customFormat="1" ht="13.5">
      <c r="A492" s="242" t="s">
        <v>1209</v>
      </c>
      <c r="B492" s="139" t="s">
        <v>229</v>
      </c>
      <c r="C492" s="139" t="s">
        <v>230</v>
      </c>
      <c r="D492" s="89" t="s">
        <v>1824</v>
      </c>
      <c r="E492" s="127"/>
      <c r="F492" s="127" t="str">
        <f t="shared" si="45"/>
        <v>u11</v>
      </c>
      <c r="G492" s="86" t="str">
        <f>B492&amp;C492</f>
        <v>稙田優也</v>
      </c>
      <c r="H492" s="89" t="s">
        <v>1398</v>
      </c>
      <c r="I492" s="86" t="s">
        <v>1829</v>
      </c>
      <c r="J492" s="163">
        <v>1982</v>
      </c>
      <c r="K492" s="109">
        <f t="shared" si="46"/>
        <v>34</v>
      </c>
      <c r="L492" s="88" t="str">
        <f t="shared" si="43"/>
        <v>OK</v>
      </c>
      <c r="M492" s="89" t="s">
        <v>22</v>
      </c>
      <c r="N492" s="103"/>
      <c r="O492" s="103"/>
      <c r="P492" s="103"/>
      <c r="Q492" s="103"/>
      <c r="R492" s="103"/>
      <c r="S492" s="103"/>
      <c r="T492" s="103"/>
    </row>
    <row r="493" spans="1:13" s="201" customFormat="1" ht="13.5">
      <c r="A493" s="242" t="s">
        <v>1210</v>
      </c>
      <c r="B493" s="129" t="s">
        <v>1211</v>
      </c>
      <c r="C493" s="176" t="s">
        <v>1172</v>
      </c>
      <c r="D493" s="89" t="s">
        <v>1824</v>
      </c>
      <c r="E493" s="176"/>
      <c r="F493" s="132" t="str">
        <f t="shared" si="45"/>
        <v>u12</v>
      </c>
      <c r="G493" s="176" t="s">
        <v>1212</v>
      </c>
      <c r="H493" s="89" t="s">
        <v>1398</v>
      </c>
      <c r="I493" s="117" t="s">
        <v>936</v>
      </c>
      <c r="J493" s="178">
        <v>1987</v>
      </c>
      <c r="K493" s="109">
        <f t="shared" si="46"/>
        <v>29</v>
      </c>
      <c r="L493" s="88" t="str">
        <f t="shared" si="43"/>
        <v>OK</v>
      </c>
      <c r="M493" s="114" t="s">
        <v>50</v>
      </c>
    </row>
    <row r="494" spans="1:14" s="201" customFormat="1" ht="14.25">
      <c r="A494" s="242" t="s">
        <v>1213</v>
      </c>
      <c r="B494" s="111" t="s">
        <v>28</v>
      </c>
      <c r="C494" s="111" t="s">
        <v>29</v>
      </c>
      <c r="D494" s="89" t="s">
        <v>1824</v>
      </c>
      <c r="E494" s="110"/>
      <c r="F494" s="132" t="str">
        <f t="shared" si="45"/>
        <v>u13</v>
      </c>
      <c r="G494" s="176" t="str">
        <f>B494&amp;C494</f>
        <v>竹田圭佑</v>
      </c>
      <c r="H494" s="89" t="s">
        <v>1398</v>
      </c>
      <c r="I494" s="89" t="s">
        <v>1829</v>
      </c>
      <c r="J494" s="113">
        <v>1982</v>
      </c>
      <c r="K494" s="109">
        <f t="shared" si="46"/>
        <v>34</v>
      </c>
      <c r="L494" s="88" t="str">
        <f t="shared" si="43"/>
        <v>OK</v>
      </c>
      <c r="M494" s="114" t="s">
        <v>30</v>
      </c>
      <c r="N494" s="239"/>
    </row>
    <row r="495" spans="1:13" s="201" customFormat="1" ht="13.5">
      <c r="A495" s="242" t="s">
        <v>1214</v>
      </c>
      <c r="B495" s="129" t="s">
        <v>1215</v>
      </c>
      <c r="C495" s="176" t="s">
        <v>1216</v>
      </c>
      <c r="D495" s="89" t="s">
        <v>1824</v>
      </c>
      <c r="E495" s="176"/>
      <c r="F495" s="132" t="str">
        <f t="shared" si="45"/>
        <v>u14</v>
      </c>
      <c r="G495" s="176" t="s">
        <v>1217</v>
      </c>
      <c r="H495" s="89" t="s">
        <v>1398</v>
      </c>
      <c r="I495" s="244" t="s">
        <v>1829</v>
      </c>
      <c r="J495" s="178">
        <v>1967</v>
      </c>
      <c r="K495" s="109">
        <f t="shared" si="46"/>
        <v>49</v>
      </c>
      <c r="L495" s="88" t="str">
        <f t="shared" si="43"/>
        <v>OK</v>
      </c>
      <c r="M495" s="114" t="s">
        <v>108</v>
      </c>
    </row>
    <row r="496" spans="1:20" s="103" customFormat="1" ht="13.5">
      <c r="A496" s="242" t="s">
        <v>1218</v>
      </c>
      <c r="B496" s="129" t="s">
        <v>1331</v>
      </c>
      <c r="C496" s="129" t="s">
        <v>1332</v>
      </c>
      <c r="D496" s="89" t="s">
        <v>1824</v>
      </c>
      <c r="E496" s="176"/>
      <c r="F496" s="132" t="str">
        <f t="shared" si="45"/>
        <v>u15</v>
      </c>
      <c r="G496" s="176" t="str">
        <f>B496&amp;C496</f>
        <v>永瀬卓夫</v>
      </c>
      <c r="H496" s="89" t="s">
        <v>1398</v>
      </c>
      <c r="I496" s="117" t="s">
        <v>936</v>
      </c>
      <c r="J496" s="178">
        <v>1950</v>
      </c>
      <c r="K496" s="109">
        <f t="shared" si="46"/>
        <v>66</v>
      </c>
      <c r="L496" s="88" t="str">
        <f t="shared" si="43"/>
        <v>OK</v>
      </c>
      <c r="M496" s="114" t="s">
        <v>94</v>
      </c>
      <c r="N496" s="201"/>
      <c r="O496" s="201"/>
      <c r="P496" s="201"/>
      <c r="Q496" s="201"/>
      <c r="R496" s="201"/>
      <c r="S496" s="201"/>
      <c r="T496" s="201"/>
    </row>
    <row r="497" spans="1:20" s="103" customFormat="1" ht="13.5">
      <c r="A497" s="242" t="s">
        <v>1219</v>
      </c>
      <c r="B497" s="129" t="s">
        <v>1220</v>
      </c>
      <c r="C497" s="176" t="s">
        <v>1221</v>
      </c>
      <c r="D497" s="89" t="s">
        <v>1824</v>
      </c>
      <c r="E497" s="176"/>
      <c r="F497" s="132" t="str">
        <f t="shared" si="45"/>
        <v>u16</v>
      </c>
      <c r="G497" s="176" t="str">
        <f>B497&amp;C497</f>
        <v>倍田 武</v>
      </c>
      <c r="H497" s="89" t="s">
        <v>1398</v>
      </c>
      <c r="I497" s="244" t="s">
        <v>1829</v>
      </c>
      <c r="J497" s="178">
        <v>1970</v>
      </c>
      <c r="K497" s="109">
        <f t="shared" si="46"/>
        <v>46</v>
      </c>
      <c r="L497" s="88" t="str">
        <f t="shared" si="43"/>
        <v>OK</v>
      </c>
      <c r="M497" s="114" t="s">
        <v>25</v>
      </c>
      <c r="N497" s="201"/>
      <c r="O497" s="201"/>
      <c r="P497" s="201"/>
      <c r="Q497" s="201"/>
      <c r="R497" s="201"/>
      <c r="S497" s="201"/>
      <c r="T497" s="201"/>
    </row>
    <row r="498" spans="1:20" s="103" customFormat="1" ht="13.5">
      <c r="A498" s="242" t="s">
        <v>1222</v>
      </c>
      <c r="B498" s="129" t="s">
        <v>1335</v>
      </c>
      <c r="C498" s="176" t="s">
        <v>1223</v>
      </c>
      <c r="D498" s="89" t="s">
        <v>1824</v>
      </c>
      <c r="E498" s="176"/>
      <c r="F498" s="177" t="str">
        <f t="shared" si="45"/>
        <v>u17</v>
      </c>
      <c r="G498" s="176" t="str">
        <f aca="true" t="shared" si="47" ref="G498:G510">B498&amp;C498</f>
        <v>久田 彰</v>
      </c>
      <c r="H498" s="89" t="s">
        <v>1398</v>
      </c>
      <c r="I498" s="117" t="s">
        <v>1829</v>
      </c>
      <c r="J498" s="178">
        <v>1971</v>
      </c>
      <c r="K498" s="109">
        <f t="shared" si="46"/>
        <v>45</v>
      </c>
      <c r="L498" s="88" t="str">
        <f t="shared" si="43"/>
        <v>OK</v>
      </c>
      <c r="M498" s="114" t="s">
        <v>25</v>
      </c>
      <c r="N498" s="201"/>
      <c r="O498" s="201"/>
      <c r="P498" s="201"/>
      <c r="Q498" s="201"/>
      <c r="R498" s="201"/>
      <c r="S498" s="201"/>
      <c r="T498" s="201"/>
    </row>
    <row r="499" spans="1:20" s="103" customFormat="1" ht="14.25">
      <c r="A499" s="242" t="s">
        <v>1224</v>
      </c>
      <c r="B499" s="111" t="s">
        <v>33</v>
      </c>
      <c r="C499" s="111" t="s">
        <v>34</v>
      </c>
      <c r="D499" s="89" t="s">
        <v>1824</v>
      </c>
      <c r="E499" s="110"/>
      <c r="F499" s="132" t="str">
        <f t="shared" si="45"/>
        <v>u18</v>
      </c>
      <c r="G499" s="176" t="str">
        <f t="shared" si="47"/>
        <v>山田智史</v>
      </c>
      <c r="H499" s="89" t="s">
        <v>1398</v>
      </c>
      <c r="I499" s="89" t="s">
        <v>1829</v>
      </c>
      <c r="J499" s="113">
        <v>1969</v>
      </c>
      <c r="K499" s="109">
        <f t="shared" si="46"/>
        <v>47</v>
      </c>
      <c r="L499" s="88" t="str">
        <f t="shared" si="43"/>
        <v>OK</v>
      </c>
      <c r="M499" s="114" t="s">
        <v>22</v>
      </c>
      <c r="N499" s="239"/>
      <c r="O499" s="201"/>
      <c r="P499" s="201"/>
      <c r="Q499" s="201"/>
      <c r="R499" s="201"/>
      <c r="S499" s="201"/>
      <c r="T499" s="201"/>
    </row>
    <row r="500" spans="1:14" s="201" customFormat="1" ht="14.25">
      <c r="A500" s="242" t="s">
        <v>1225</v>
      </c>
      <c r="B500" s="111" t="s">
        <v>1869</v>
      </c>
      <c r="C500" s="111" t="s">
        <v>35</v>
      </c>
      <c r="D500" s="89" t="s">
        <v>1824</v>
      </c>
      <c r="E500" s="110"/>
      <c r="F500" s="132" t="str">
        <f t="shared" si="45"/>
        <v>u19</v>
      </c>
      <c r="G500" s="176" t="str">
        <f t="shared" si="47"/>
        <v>山本昌紀</v>
      </c>
      <c r="H500" s="89" t="s">
        <v>1398</v>
      </c>
      <c r="I500" s="89" t="s">
        <v>1829</v>
      </c>
      <c r="J500" s="113">
        <v>1970</v>
      </c>
      <c r="K500" s="109">
        <f t="shared" si="46"/>
        <v>46</v>
      </c>
      <c r="L500" s="88" t="str">
        <f t="shared" si="43"/>
        <v>OK</v>
      </c>
      <c r="M500" s="114" t="s">
        <v>36</v>
      </c>
      <c r="N500" s="239"/>
    </row>
    <row r="501" spans="1:14" s="201" customFormat="1" ht="13.5">
      <c r="A501" s="242" t="s">
        <v>1226</v>
      </c>
      <c r="B501" s="133" t="s">
        <v>1453</v>
      </c>
      <c r="C501" s="133" t="s">
        <v>1227</v>
      </c>
      <c r="D501" s="89" t="s">
        <v>1824</v>
      </c>
      <c r="E501" s="110"/>
      <c r="F501" s="132" t="str">
        <f t="shared" si="45"/>
        <v>u20</v>
      </c>
      <c r="G501" s="176" t="str">
        <f t="shared" si="47"/>
        <v>吉村 淳</v>
      </c>
      <c r="H501" s="89" t="s">
        <v>1398</v>
      </c>
      <c r="I501" s="117" t="s">
        <v>1829</v>
      </c>
      <c r="J501" s="153">
        <v>1976</v>
      </c>
      <c r="K501" s="109">
        <f t="shared" si="46"/>
        <v>40</v>
      </c>
      <c r="L501" s="88" t="str">
        <f t="shared" si="43"/>
        <v>OK</v>
      </c>
      <c r="M501" s="114" t="s">
        <v>83</v>
      </c>
      <c r="N501" s="239"/>
    </row>
    <row r="502" spans="1:20" s="201" customFormat="1" ht="13.5">
      <c r="A502" s="242" t="s">
        <v>1228</v>
      </c>
      <c r="B502" s="86" t="s">
        <v>1820</v>
      </c>
      <c r="C502" s="86" t="s">
        <v>1821</v>
      </c>
      <c r="D502" s="89" t="s">
        <v>1824</v>
      </c>
      <c r="E502" s="86"/>
      <c r="F502" s="86" t="str">
        <f t="shared" si="45"/>
        <v>u21</v>
      </c>
      <c r="G502" s="86" t="str">
        <f t="shared" si="47"/>
        <v>井内一博</v>
      </c>
      <c r="H502" s="89" t="s">
        <v>1398</v>
      </c>
      <c r="I502" s="86" t="s">
        <v>1829</v>
      </c>
      <c r="J502" s="163">
        <v>1976</v>
      </c>
      <c r="K502" s="109">
        <f t="shared" si="46"/>
        <v>40</v>
      </c>
      <c r="L502" s="88" t="str">
        <f t="shared" si="43"/>
        <v>OK</v>
      </c>
      <c r="M502" s="86" t="s">
        <v>53</v>
      </c>
      <c r="N502" s="103"/>
      <c r="O502" s="103"/>
      <c r="P502" s="103"/>
      <c r="Q502" s="103"/>
      <c r="R502" s="103"/>
      <c r="S502" s="103"/>
      <c r="T502" s="105"/>
    </row>
    <row r="503" spans="1:14" s="201" customFormat="1" ht="14.25">
      <c r="A503" s="242" t="s">
        <v>1229</v>
      </c>
      <c r="B503" s="154" t="s">
        <v>1399</v>
      </c>
      <c r="C503" s="155" t="s">
        <v>1400</v>
      </c>
      <c r="D503" s="89" t="s">
        <v>1824</v>
      </c>
      <c r="E503" s="156"/>
      <c r="F503" s="132" t="str">
        <f t="shared" si="45"/>
        <v>u22</v>
      </c>
      <c r="G503" s="176" t="str">
        <f t="shared" si="47"/>
        <v>高瀬眞志</v>
      </c>
      <c r="H503" s="89" t="s">
        <v>1398</v>
      </c>
      <c r="I503" s="89" t="s">
        <v>1829</v>
      </c>
      <c r="J503" s="157">
        <v>1959</v>
      </c>
      <c r="K503" s="109">
        <f t="shared" si="46"/>
        <v>57</v>
      </c>
      <c r="L503" s="88" t="str">
        <f t="shared" si="43"/>
        <v>OK</v>
      </c>
      <c r="M503" s="114" t="s">
        <v>19</v>
      </c>
      <c r="N503" s="239"/>
    </row>
    <row r="504" spans="1:20" s="201" customFormat="1" ht="13.5">
      <c r="A504" s="242" t="s">
        <v>1230</v>
      </c>
      <c r="B504" s="87" t="s">
        <v>1822</v>
      </c>
      <c r="C504" s="87" t="s">
        <v>1823</v>
      </c>
      <c r="D504" s="89" t="s">
        <v>1824</v>
      </c>
      <c r="E504" s="86"/>
      <c r="F504" s="86" t="str">
        <f t="shared" si="45"/>
        <v>u23</v>
      </c>
      <c r="G504" s="86" t="str">
        <f t="shared" si="47"/>
        <v>竹下英伸</v>
      </c>
      <c r="H504" s="89" t="s">
        <v>1398</v>
      </c>
      <c r="I504" s="86" t="s">
        <v>1829</v>
      </c>
      <c r="J504" s="163">
        <v>1972</v>
      </c>
      <c r="K504" s="109">
        <f t="shared" si="46"/>
        <v>44</v>
      </c>
      <c r="L504" s="88" t="str">
        <f t="shared" si="43"/>
        <v>OK</v>
      </c>
      <c r="M504" s="92" t="s">
        <v>1449</v>
      </c>
      <c r="N504" s="103"/>
      <c r="O504" s="103"/>
      <c r="P504" s="103"/>
      <c r="Q504" s="103"/>
      <c r="R504" s="103"/>
      <c r="S504" s="105"/>
      <c r="T504" s="103"/>
    </row>
    <row r="505" spans="1:20" s="201" customFormat="1" ht="13.5">
      <c r="A505" s="242" t="s">
        <v>1231</v>
      </c>
      <c r="B505" s="87" t="s">
        <v>1232</v>
      </c>
      <c r="C505" s="87" t="s">
        <v>1233</v>
      </c>
      <c r="D505" s="89" t="s">
        <v>1824</v>
      </c>
      <c r="E505" s="86"/>
      <c r="F505" s="86" t="str">
        <f t="shared" si="45"/>
        <v>u24</v>
      </c>
      <c r="G505" s="86" t="str">
        <f t="shared" si="47"/>
        <v>中原康晶</v>
      </c>
      <c r="H505" s="89" t="s">
        <v>1398</v>
      </c>
      <c r="I505" s="86" t="s">
        <v>936</v>
      </c>
      <c r="J505" s="163">
        <v>1984</v>
      </c>
      <c r="K505" s="109">
        <f t="shared" si="46"/>
        <v>32</v>
      </c>
      <c r="L505" s="88" t="str">
        <f t="shared" si="43"/>
        <v>OK</v>
      </c>
      <c r="M505" s="86" t="s">
        <v>53</v>
      </c>
      <c r="N505" s="103"/>
      <c r="O505" s="103"/>
      <c r="P505" s="103"/>
      <c r="Q505" s="103"/>
      <c r="R505" s="103"/>
      <c r="S505" s="103"/>
      <c r="T505" s="103"/>
    </row>
    <row r="506" spans="1:20" s="201" customFormat="1" ht="13.5">
      <c r="A506" s="242" t="s">
        <v>1234</v>
      </c>
      <c r="B506" s="87" t="s">
        <v>1235</v>
      </c>
      <c r="C506" s="87" t="s">
        <v>1236</v>
      </c>
      <c r="D506" s="89" t="s">
        <v>1824</v>
      </c>
      <c r="E506" s="86"/>
      <c r="F506" s="86" t="str">
        <f t="shared" si="45"/>
        <v>u25</v>
      </c>
      <c r="G506" s="86" t="str">
        <f t="shared" si="47"/>
        <v>田中邦明</v>
      </c>
      <c r="H506" s="89" t="s">
        <v>1398</v>
      </c>
      <c r="I506" s="86" t="s">
        <v>1829</v>
      </c>
      <c r="J506" s="163">
        <v>1984</v>
      </c>
      <c r="K506" s="109">
        <f t="shared" si="46"/>
        <v>32</v>
      </c>
      <c r="L506" s="88" t="str">
        <f t="shared" si="43"/>
        <v>OK</v>
      </c>
      <c r="M506" s="86" t="s">
        <v>53</v>
      </c>
      <c r="N506" s="103"/>
      <c r="O506" s="103"/>
      <c r="P506" s="105"/>
      <c r="Q506" s="103"/>
      <c r="R506" s="103"/>
      <c r="S506" s="103"/>
      <c r="T506" s="103"/>
    </row>
    <row r="507" spans="1:14" s="201" customFormat="1" ht="14.25">
      <c r="A507" s="242" t="s">
        <v>1237</v>
      </c>
      <c r="B507" s="245" t="s">
        <v>1439</v>
      </c>
      <c r="C507" s="245" t="s">
        <v>109</v>
      </c>
      <c r="D507" s="89" t="s">
        <v>1824</v>
      </c>
      <c r="E507" s="110"/>
      <c r="F507" s="132" t="str">
        <f t="shared" si="45"/>
        <v>u26</v>
      </c>
      <c r="G507" s="176" t="str">
        <f t="shared" si="47"/>
        <v>今井順子</v>
      </c>
      <c r="H507" s="89" t="s">
        <v>1398</v>
      </c>
      <c r="I507" s="89" t="s">
        <v>1830</v>
      </c>
      <c r="J507" s="115">
        <v>1958</v>
      </c>
      <c r="K507" s="109">
        <f t="shared" si="46"/>
        <v>58</v>
      </c>
      <c r="L507" s="88" t="str">
        <f t="shared" si="43"/>
        <v>OK</v>
      </c>
      <c r="M507" s="128" t="s">
        <v>1449</v>
      </c>
      <c r="N507" s="239"/>
    </row>
    <row r="508" spans="1:14" s="201" customFormat="1" ht="13.5">
      <c r="A508" s="242" t="s">
        <v>1238</v>
      </c>
      <c r="B508" s="158" t="s">
        <v>45</v>
      </c>
      <c r="C508" s="159" t="s">
        <v>46</v>
      </c>
      <c r="D508" s="89" t="s">
        <v>1824</v>
      </c>
      <c r="E508" s="160"/>
      <c r="F508" s="132" t="str">
        <f t="shared" si="45"/>
        <v>u27</v>
      </c>
      <c r="G508" s="176" t="str">
        <f t="shared" si="47"/>
        <v>植垣貴美子</v>
      </c>
      <c r="H508" s="89" t="s">
        <v>1398</v>
      </c>
      <c r="I508" s="89" t="s">
        <v>1830</v>
      </c>
      <c r="J508" s="161">
        <v>1965</v>
      </c>
      <c r="K508" s="109">
        <f t="shared" si="46"/>
        <v>51</v>
      </c>
      <c r="L508" s="88" t="str">
        <f t="shared" si="43"/>
        <v>OK</v>
      </c>
      <c r="M508" s="162" t="s">
        <v>54</v>
      </c>
      <c r="N508" s="239"/>
    </row>
    <row r="509" spans="1:14" s="201" customFormat="1" ht="13.5">
      <c r="A509" s="242" t="s">
        <v>1239</v>
      </c>
      <c r="B509" s="158" t="s">
        <v>23</v>
      </c>
      <c r="C509" s="159" t="s">
        <v>1240</v>
      </c>
      <c r="D509" s="89" t="s">
        <v>1824</v>
      </c>
      <c r="E509" s="161" t="s">
        <v>1241</v>
      </c>
      <c r="F509" s="132" t="str">
        <f t="shared" si="45"/>
        <v>u28</v>
      </c>
      <c r="G509" s="86" t="str">
        <f t="shared" si="47"/>
        <v>片岡 聖</v>
      </c>
      <c r="H509" s="89" t="s">
        <v>1398</v>
      </c>
      <c r="I509" s="89" t="s">
        <v>1830</v>
      </c>
      <c r="J509" s="161">
        <v>2002</v>
      </c>
      <c r="K509" s="109">
        <f t="shared" si="46"/>
        <v>14</v>
      </c>
      <c r="L509" s="88" t="str">
        <f t="shared" si="43"/>
        <v>OK</v>
      </c>
      <c r="M509" s="162" t="s">
        <v>25</v>
      </c>
      <c r="N509" s="239"/>
    </row>
    <row r="510" spans="1:20" s="103" customFormat="1" ht="14.25">
      <c r="A510" s="242" t="s">
        <v>1242</v>
      </c>
      <c r="B510" s="116" t="s">
        <v>1447</v>
      </c>
      <c r="C510" s="116" t="s">
        <v>1401</v>
      </c>
      <c r="D510" s="89" t="s">
        <v>1824</v>
      </c>
      <c r="E510" s="133"/>
      <c r="F510" s="132" t="str">
        <f t="shared" si="45"/>
        <v>u29</v>
      </c>
      <c r="G510" s="176" t="str">
        <f t="shared" si="47"/>
        <v>鹿取あつみ</v>
      </c>
      <c r="H510" s="89" t="s">
        <v>1398</v>
      </c>
      <c r="I510" s="89" t="s">
        <v>1830</v>
      </c>
      <c r="J510" s="115">
        <v>1963</v>
      </c>
      <c r="K510" s="109">
        <f t="shared" si="46"/>
        <v>53</v>
      </c>
      <c r="L510" s="88" t="str">
        <f t="shared" si="43"/>
        <v>OK</v>
      </c>
      <c r="M510" s="114" t="s">
        <v>51</v>
      </c>
      <c r="N510" s="239"/>
      <c r="O510" s="201"/>
      <c r="P510" s="201"/>
      <c r="Q510" s="201"/>
      <c r="R510" s="201"/>
      <c r="S510" s="201"/>
      <c r="T510" s="201"/>
    </row>
    <row r="511" spans="1:13" s="201" customFormat="1" ht="13.5">
      <c r="A511" s="242" t="s">
        <v>1243</v>
      </c>
      <c r="B511" s="213" t="s">
        <v>1244</v>
      </c>
      <c r="C511" s="246" t="s">
        <v>1245</v>
      </c>
      <c r="D511" s="89" t="s">
        <v>1824</v>
      </c>
      <c r="E511" s="176"/>
      <c r="F511" s="132" t="str">
        <f t="shared" si="45"/>
        <v>u30</v>
      </c>
      <c r="G511" s="176" t="s">
        <v>1246</v>
      </c>
      <c r="H511" s="89" t="s">
        <v>1398</v>
      </c>
      <c r="I511" s="244" t="s">
        <v>213</v>
      </c>
      <c r="J511" s="178">
        <v>1965</v>
      </c>
      <c r="K511" s="109">
        <f t="shared" si="46"/>
        <v>51</v>
      </c>
      <c r="L511" s="88" t="str">
        <f t="shared" si="43"/>
        <v>OK</v>
      </c>
      <c r="M511" s="114" t="s">
        <v>16</v>
      </c>
    </row>
    <row r="512" spans="1:14" s="201" customFormat="1" ht="13.5">
      <c r="A512" s="242" t="s">
        <v>1247</v>
      </c>
      <c r="B512" s="245" t="s">
        <v>1440</v>
      </c>
      <c r="C512" s="245" t="s">
        <v>1441</v>
      </c>
      <c r="D512" s="89" t="s">
        <v>1824</v>
      </c>
      <c r="E512" s="110"/>
      <c r="F512" s="132" t="str">
        <f t="shared" si="45"/>
        <v>u31</v>
      </c>
      <c r="G512" s="176" t="str">
        <f>B512&amp;C512</f>
        <v>川崎悦子</v>
      </c>
      <c r="H512" s="89" t="s">
        <v>1398</v>
      </c>
      <c r="I512" s="89" t="s">
        <v>1830</v>
      </c>
      <c r="J512" s="153">
        <v>1955</v>
      </c>
      <c r="K512" s="109">
        <f t="shared" si="46"/>
        <v>61</v>
      </c>
      <c r="L512" s="88" t="str">
        <f t="shared" si="43"/>
        <v>OK</v>
      </c>
      <c r="M512" s="114" t="s">
        <v>30</v>
      </c>
      <c r="N512" s="239"/>
    </row>
    <row r="513" spans="1:14" s="201" customFormat="1" ht="14.25">
      <c r="A513" s="242" t="s">
        <v>1248</v>
      </c>
      <c r="B513" s="116" t="s">
        <v>37</v>
      </c>
      <c r="C513" s="116" t="s">
        <v>1825</v>
      </c>
      <c r="D513" s="89" t="s">
        <v>1824</v>
      </c>
      <c r="E513" s="110"/>
      <c r="F513" s="132" t="str">
        <f t="shared" si="45"/>
        <v>u32</v>
      </c>
      <c r="G513" s="176" t="str">
        <f>B513&amp;C513</f>
        <v>古株淳子</v>
      </c>
      <c r="H513" s="89" t="s">
        <v>1398</v>
      </c>
      <c r="I513" s="89" t="s">
        <v>1830</v>
      </c>
      <c r="J513" s="113">
        <v>1968</v>
      </c>
      <c r="K513" s="109">
        <f t="shared" si="46"/>
        <v>48</v>
      </c>
      <c r="L513" s="88" t="str">
        <f t="shared" si="43"/>
        <v>OK</v>
      </c>
      <c r="M513" s="114" t="s">
        <v>22</v>
      </c>
      <c r="N513" s="239"/>
    </row>
    <row r="514" spans="1:20" s="201" customFormat="1" ht="13.5">
      <c r="A514" s="242" t="s">
        <v>1249</v>
      </c>
      <c r="B514" s="92" t="s">
        <v>395</v>
      </c>
      <c r="C514" s="92" t="s">
        <v>245</v>
      </c>
      <c r="D514" s="89" t="s">
        <v>1824</v>
      </c>
      <c r="E514" s="86"/>
      <c r="F514" s="88" t="str">
        <f t="shared" si="45"/>
        <v>u33</v>
      </c>
      <c r="G514" s="86" t="str">
        <f>B514&amp;C514</f>
        <v>辻 佳子</v>
      </c>
      <c r="H514" s="89" t="s">
        <v>1398</v>
      </c>
      <c r="I514" s="90" t="s">
        <v>213</v>
      </c>
      <c r="J514" s="130">
        <v>1973</v>
      </c>
      <c r="K514" s="109">
        <f t="shared" si="46"/>
        <v>43</v>
      </c>
      <c r="L514" s="88" t="str">
        <f t="shared" si="43"/>
        <v>OK</v>
      </c>
      <c r="M514" s="86" t="s">
        <v>30</v>
      </c>
      <c r="N514" s="103"/>
      <c r="O514" s="103"/>
      <c r="P514" s="103"/>
      <c r="Q514" s="103"/>
      <c r="R514" s="103"/>
      <c r="S514" s="103"/>
      <c r="T514" s="103"/>
    </row>
    <row r="515" spans="1:14" s="201" customFormat="1" ht="14.25">
      <c r="A515" s="242" t="s">
        <v>1250</v>
      </c>
      <c r="B515" s="116" t="s">
        <v>1327</v>
      </c>
      <c r="C515" s="116" t="s">
        <v>1328</v>
      </c>
      <c r="D515" s="89" t="s">
        <v>1824</v>
      </c>
      <c r="E515" s="110"/>
      <c r="F515" s="132" t="str">
        <f t="shared" si="45"/>
        <v>u34</v>
      </c>
      <c r="G515" s="86" t="str">
        <f>B515&amp;C515</f>
        <v>西崎友香</v>
      </c>
      <c r="H515" s="89" t="s">
        <v>1398</v>
      </c>
      <c r="I515" s="89" t="s">
        <v>1830</v>
      </c>
      <c r="J515" s="113">
        <v>1980</v>
      </c>
      <c r="K515" s="109">
        <f t="shared" si="46"/>
        <v>36</v>
      </c>
      <c r="L515" s="88" t="str">
        <f t="shared" si="43"/>
        <v>OK</v>
      </c>
      <c r="M515" s="114" t="s">
        <v>30</v>
      </c>
      <c r="N515" s="239"/>
    </row>
    <row r="516" spans="1:13" s="201" customFormat="1" ht="13.5">
      <c r="A516" s="242" t="s">
        <v>1251</v>
      </c>
      <c r="B516" s="213" t="s">
        <v>1220</v>
      </c>
      <c r="C516" s="246" t="s">
        <v>1302</v>
      </c>
      <c r="D516" s="89" t="s">
        <v>1824</v>
      </c>
      <c r="E516" s="176"/>
      <c r="F516" s="132" t="str">
        <f t="shared" si="45"/>
        <v>u35</v>
      </c>
      <c r="G516" s="176" t="s">
        <v>1252</v>
      </c>
      <c r="H516" s="89" t="s">
        <v>1398</v>
      </c>
      <c r="I516" s="244" t="s">
        <v>213</v>
      </c>
      <c r="J516" s="178">
        <v>1969</v>
      </c>
      <c r="K516" s="109">
        <f t="shared" si="46"/>
        <v>47</v>
      </c>
      <c r="L516" s="88" t="str">
        <f t="shared" si="43"/>
        <v>OK</v>
      </c>
      <c r="M516" s="114" t="s">
        <v>25</v>
      </c>
    </row>
    <row r="517" spans="1:14" s="201" customFormat="1" ht="14.25">
      <c r="A517" s="242" t="s">
        <v>1253</v>
      </c>
      <c r="B517" s="116" t="s">
        <v>1444</v>
      </c>
      <c r="C517" s="116" t="s">
        <v>1435</v>
      </c>
      <c r="D517" s="89" t="s">
        <v>1824</v>
      </c>
      <c r="E517" s="110"/>
      <c r="F517" s="132" t="str">
        <f t="shared" si="45"/>
        <v>u36</v>
      </c>
      <c r="G517" s="176" t="str">
        <f aca="true" t="shared" si="48" ref="G517:G522">B517&amp;C517</f>
        <v>村井典子</v>
      </c>
      <c r="H517" s="89" t="s">
        <v>1398</v>
      </c>
      <c r="I517" s="89" t="s">
        <v>1830</v>
      </c>
      <c r="J517" s="115">
        <v>1968</v>
      </c>
      <c r="K517" s="109">
        <f t="shared" si="46"/>
        <v>48</v>
      </c>
      <c r="L517" s="88" t="str">
        <f t="shared" si="43"/>
        <v>OK</v>
      </c>
      <c r="M517" s="114" t="s">
        <v>22</v>
      </c>
      <c r="N517" s="239"/>
    </row>
    <row r="518" spans="1:14" s="201" customFormat="1" ht="14.25">
      <c r="A518" s="242" t="s">
        <v>1254</v>
      </c>
      <c r="B518" s="116" t="s">
        <v>1442</v>
      </c>
      <c r="C518" s="116" t="s">
        <v>1900</v>
      </c>
      <c r="D518" s="89" t="s">
        <v>1824</v>
      </c>
      <c r="E518" s="110"/>
      <c r="F518" s="132" t="str">
        <f t="shared" si="45"/>
        <v>u37</v>
      </c>
      <c r="G518" s="176" t="str">
        <f t="shared" si="48"/>
        <v>矢野由美子</v>
      </c>
      <c r="H518" s="89" t="s">
        <v>1398</v>
      </c>
      <c r="I518" s="89" t="s">
        <v>1830</v>
      </c>
      <c r="J518" s="115">
        <v>1963</v>
      </c>
      <c r="K518" s="109">
        <f t="shared" si="46"/>
        <v>53</v>
      </c>
      <c r="L518" s="88" t="str">
        <f t="shared" si="43"/>
        <v>OK</v>
      </c>
      <c r="M518" s="114" t="s">
        <v>1443</v>
      </c>
      <c r="N518" s="239"/>
    </row>
    <row r="519" spans="1:20" s="201" customFormat="1" ht="13.5">
      <c r="A519" s="242" t="s">
        <v>1255</v>
      </c>
      <c r="B519" s="91" t="s">
        <v>1256</v>
      </c>
      <c r="C519" s="91" t="s">
        <v>237</v>
      </c>
      <c r="D519" s="89" t="s">
        <v>1824</v>
      </c>
      <c r="E519" s="86"/>
      <c r="F519" s="88" t="str">
        <f t="shared" si="45"/>
        <v>u38</v>
      </c>
      <c r="G519" s="86" t="str">
        <f t="shared" si="48"/>
        <v>竹下光代</v>
      </c>
      <c r="H519" s="89" t="s">
        <v>1398</v>
      </c>
      <c r="I519" s="90" t="s">
        <v>213</v>
      </c>
      <c r="J519" s="130">
        <v>1974</v>
      </c>
      <c r="K519" s="109">
        <f t="shared" si="46"/>
        <v>42</v>
      </c>
      <c r="L519" s="88" t="str">
        <f>IF(G519="","",IF(COUNTIF($G$6:$G$535,G519)&gt;1,"2重登録","OK"))</f>
        <v>OK</v>
      </c>
      <c r="M519" s="92" t="s">
        <v>1449</v>
      </c>
      <c r="N519" s="103"/>
      <c r="O519" s="103"/>
      <c r="P519" s="103"/>
      <c r="Q519" s="103"/>
      <c r="R519" s="103"/>
      <c r="S519" s="103"/>
      <c r="T519" s="103"/>
    </row>
    <row r="520" spans="1:13" s="176" customFormat="1" ht="13.5">
      <c r="A520" s="242" t="s">
        <v>1257</v>
      </c>
      <c r="B520" s="129" t="s">
        <v>1258</v>
      </c>
      <c r="C520" s="176" t="s">
        <v>1259</v>
      </c>
      <c r="D520" s="89" t="s">
        <v>1824</v>
      </c>
      <c r="F520" s="88" t="str">
        <f t="shared" si="45"/>
        <v>u39</v>
      </c>
      <c r="G520" s="176" t="str">
        <f t="shared" si="48"/>
        <v>野上亮平</v>
      </c>
      <c r="H520" s="89" t="s">
        <v>1398</v>
      </c>
      <c r="I520" s="176" t="s">
        <v>1829</v>
      </c>
      <c r="J520" s="178">
        <v>1986</v>
      </c>
      <c r="K520" s="109">
        <f>2016-J520</f>
        <v>30</v>
      </c>
      <c r="L520" s="132" t="s">
        <v>1260</v>
      </c>
      <c r="M520" s="114" t="s">
        <v>50</v>
      </c>
    </row>
    <row r="521" spans="1:13" s="176" customFormat="1" ht="13.5">
      <c r="A521" s="242" t="s">
        <v>1261</v>
      </c>
      <c r="B521" s="176" t="s">
        <v>1262</v>
      </c>
      <c r="C521" s="176" t="s">
        <v>1263</v>
      </c>
      <c r="D521" s="89" t="s">
        <v>1824</v>
      </c>
      <c r="F521" s="132" t="str">
        <f t="shared" si="45"/>
        <v>u40</v>
      </c>
      <c r="G521" s="86" t="str">
        <f t="shared" si="48"/>
        <v>神田圭右</v>
      </c>
      <c r="H521" s="89" t="s">
        <v>1398</v>
      </c>
      <c r="I521" s="176" t="s">
        <v>1829</v>
      </c>
      <c r="J521" s="178">
        <v>1991</v>
      </c>
      <c r="K521" s="109">
        <f>2016-J521</f>
        <v>25</v>
      </c>
      <c r="L521" s="132" t="s">
        <v>1334</v>
      </c>
      <c r="M521" s="114" t="s">
        <v>1264</v>
      </c>
    </row>
    <row r="522" spans="1:13" s="176" customFormat="1" ht="13.5">
      <c r="A522" s="242" t="s">
        <v>1265</v>
      </c>
      <c r="B522" s="212" t="s">
        <v>1266</v>
      </c>
      <c r="C522" s="212" t="s">
        <v>1267</v>
      </c>
      <c r="D522" s="89" t="s">
        <v>1824</v>
      </c>
      <c r="F522" s="132" t="str">
        <f t="shared" si="45"/>
        <v>u41</v>
      </c>
      <c r="G522" s="176" t="str">
        <f t="shared" si="48"/>
        <v>山脇慶子</v>
      </c>
      <c r="H522" s="89" t="s">
        <v>1398</v>
      </c>
      <c r="I522" s="244" t="s">
        <v>213</v>
      </c>
      <c r="J522" s="178">
        <v>1986</v>
      </c>
      <c r="K522" s="109">
        <f>2016-J522</f>
        <v>30</v>
      </c>
      <c r="L522" s="132" t="s">
        <v>1334</v>
      </c>
      <c r="M522" s="114" t="s">
        <v>51</v>
      </c>
    </row>
    <row r="523" spans="1:13" s="176" customFormat="1" ht="13.5">
      <c r="A523" s="110"/>
      <c r="B523" s="212"/>
      <c r="C523" s="212"/>
      <c r="D523" s="89"/>
      <c r="F523" s="132"/>
      <c r="H523" s="89"/>
      <c r="I523" s="244"/>
      <c r="J523" s="178"/>
      <c r="K523" s="109"/>
      <c r="L523" s="132"/>
      <c r="M523" s="114"/>
    </row>
    <row r="524" spans="1:13" s="176" customFormat="1" ht="13.5">
      <c r="A524" s="131"/>
      <c r="B524" s="783" t="s">
        <v>1268</v>
      </c>
      <c r="C524" s="783"/>
      <c r="D524" s="787" t="s">
        <v>1269</v>
      </c>
      <c r="E524" s="788"/>
      <c r="F524" s="788"/>
      <c r="G524" s="788"/>
      <c r="H524" s="86" t="s">
        <v>1407</v>
      </c>
      <c r="I524" s="791" t="s">
        <v>1408</v>
      </c>
      <c r="J524" s="791"/>
      <c r="K524" s="791"/>
      <c r="L524" s="88">
        <f aca="true" t="shared" si="49" ref="L524:L530">IF(G524="","",IF(COUNTIF($G$6:$G$535,G524)&gt;1,"2重登録","OK"))</f>
      </c>
      <c r="M524" s="86"/>
    </row>
    <row r="525" spans="2:12" ht="13.5">
      <c r="B525" s="783"/>
      <c r="C525" s="783"/>
      <c r="D525" s="788"/>
      <c r="E525" s="788"/>
      <c r="F525" s="788"/>
      <c r="G525" s="788"/>
      <c r="H525" s="118">
        <f>COUNTIF(M528:M533,"東近江市")</f>
        <v>1</v>
      </c>
      <c r="I525" s="792">
        <f>(H525/RIGHT(A532,2))</f>
        <v>0.2</v>
      </c>
      <c r="J525" s="792"/>
      <c r="K525" s="792"/>
      <c r="L525" s="88">
        <f t="shared" si="49"/>
      </c>
    </row>
    <row r="526" spans="2:12" ht="13.5">
      <c r="B526" s="87" t="s">
        <v>1270</v>
      </c>
      <c r="C526" s="87"/>
      <c r="D526" s="130" t="s">
        <v>1271</v>
      </c>
      <c r="F526" s="88">
        <f>A527</f>
        <v>0</v>
      </c>
      <c r="K526" s="98">
        <f>IF(J526="","",(2012-J526))</f>
      </c>
      <c r="L526" s="88">
        <f t="shared" si="49"/>
      </c>
    </row>
    <row r="527" spans="2:12" ht="13.5">
      <c r="B527" s="790" t="s">
        <v>1272</v>
      </c>
      <c r="C527" s="790"/>
      <c r="D527" s="86" t="s">
        <v>1273</v>
      </c>
      <c r="F527" s="88"/>
      <c r="G527" s="86" t="str">
        <f aca="true" t="shared" si="50" ref="G527:G532">B527&amp;C527</f>
        <v>Mut(ムート）</v>
      </c>
      <c r="K527" s="98">
        <f>IF(J527="","",(2012-J527))</f>
      </c>
      <c r="L527" s="88" t="str">
        <f t="shared" si="49"/>
        <v>OK</v>
      </c>
    </row>
    <row r="528" spans="1:13" ht="13.5">
      <c r="A528" s="86" t="s">
        <v>1274</v>
      </c>
      <c r="B528" s="92" t="s">
        <v>395</v>
      </c>
      <c r="C528" s="92" t="s">
        <v>1275</v>
      </c>
      <c r="D528" s="87" t="s">
        <v>1270</v>
      </c>
      <c r="F528" s="88" t="str">
        <f>A528</f>
        <v>Y01</v>
      </c>
      <c r="G528" s="86" t="str">
        <f t="shared" si="50"/>
        <v>辻 真弓</v>
      </c>
      <c r="H528" s="87" t="s">
        <v>1270</v>
      </c>
      <c r="I528" s="90" t="s">
        <v>213</v>
      </c>
      <c r="J528" s="100">
        <v>1985</v>
      </c>
      <c r="K528" s="98">
        <f>IF(J528="","",(2016-J528))</f>
        <v>31</v>
      </c>
      <c r="L528" s="88" t="str">
        <f t="shared" si="49"/>
        <v>OK</v>
      </c>
      <c r="M528" s="92" t="s">
        <v>1409</v>
      </c>
    </row>
    <row r="529" spans="1:13" ht="13.5">
      <c r="A529" s="86" t="s">
        <v>1276</v>
      </c>
      <c r="B529" s="92" t="s">
        <v>1848</v>
      </c>
      <c r="C529" s="92" t="s">
        <v>1277</v>
      </c>
      <c r="D529" s="87" t="s">
        <v>1270</v>
      </c>
      <c r="F529" s="86" t="str">
        <f>A529</f>
        <v>Y02</v>
      </c>
      <c r="G529" s="86" t="str">
        <f t="shared" si="50"/>
        <v>吉田淳子</v>
      </c>
      <c r="H529" s="87" t="s">
        <v>1270</v>
      </c>
      <c r="I529" s="90" t="s">
        <v>213</v>
      </c>
      <c r="J529" s="97">
        <v>1966</v>
      </c>
      <c r="K529" s="98">
        <f>IF(J529="","",(2016-J529))</f>
        <v>50</v>
      </c>
      <c r="L529" s="88" t="str">
        <f t="shared" si="49"/>
        <v>OK</v>
      </c>
      <c r="M529" s="87" t="s">
        <v>25</v>
      </c>
    </row>
    <row r="530" spans="1:13" ht="13.5">
      <c r="A530" s="86" t="s">
        <v>1278</v>
      </c>
      <c r="B530" s="87" t="s">
        <v>1279</v>
      </c>
      <c r="C530" s="87" t="s">
        <v>1280</v>
      </c>
      <c r="D530" s="87" t="s">
        <v>1281</v>
      </c>
      <c r="F530" s="88" t="str">
        <f>A530</f>
        <v>Y03</v>
      </c>
      <c r="G530" s="86" t="str">
        <f t="shared" si="50"/>
        <v>山口稔貴</v>
      </c>
      <c r="H530" s="87" t="s">
        <v>1270</v>
      </c>
      <c r="I530" s="90" t="s">
        <v>1829</v>
      </c>
      <c r="J530" s="100">
        <v>1988</v>
      </c>
      <c r="K530" s="98">
        <f>IF(J530="","",(2016-J530))</f>
        <v>28</v>
      </c>
      <c r="L530" s="88" t="str">
        <f t="shared" si="49"/>
        <v>OK</v>
      </c>
      <c r="M530" s="87" t="s">
        <v>25</v>
      </c>
    </row>
    <row r="531" spans="1:13" ht="13.5">
      <c r="A531" s="86" t="s">
        <v>1282</v>
      </c>
      <c r="B531" s="89" t="s">
        <v>1283</v>
      </c>
      <c r="C531" s="89" t="s">
        <v>1284</v>
      </c>
      <c r="D531" s="87" t="s">
        <v>1285</v>
      </c>
      <c r="F531" s="88" t="str">
        <f>A531</f>
        <v>Y04</v>
      </c>
      <c r="G531" s="86" t="str">
        <f t="shared" si="50"/>
        <v>白井秀幸</v>
      </c>
      <c r="H531" s="87" t="s">
        <v>1286</v>
      </c>
      <c r="I531" s="90" t="s">
        <v>1829</v>
      </c>
      <c r="J531" s="100">
        <v>1988</v>
      </c>
      <c r="K531" s="98">
        <f>IF(J531="","",(2016-J531))</f>
        <v>28</v>
      </c>
      <c r="L531" s="88" t="str">
        <f>IF(G531="","",IF(COUNTIF($G$3:$G$624,G531)&gt;1,"2重登録","OK"))</f>
        <v>OK</v>
      </c>
      <c r="M531" s="87" t="s">
        <v>25</v>
      </c>
    </row>
    <row r="532" spans="1:13" ht="13.5">
      <c r="A532" s="86" t="s">
        <v>1287</v>
      </c>
      <c r="B532" s="87" t="s">
        <v>954</v>
      </c>
      <c r="C532" s="87" t="s">
        <v>1288</v>
      </c>
      <c r="D532" s="87" t="s">
        <v>1289</v>
      </c>
      <c r="F532" s="88" t="str">
        <f>A532</f>
        <v>Y05</v>
      </c>
      <c r="G532" s="86" t="str">
        <f t="shared" si="50"/>
        <v>岡本悟志</v>
      </c>
      <c r="H532" s="87" t="s">
        <v>1289</v>
      </c>
      <c r="I532" s="90" t="s">
        <v>1829</v>
      </c>
      <c r="J532" s="100">
        <v>1988</v>
      </c>
      <c r="K532" s="98">
        <f>IF(J532="","",(2016-J532))</f>
        <v>28</v>
      </c>
      <c r="L532" s="88" t="str">
        <f>IF(G532="","",IF(COUNTIF($G$3:$G$624,G532)&gt;1,"2重登録","OK"))</f>
        <v>OK</v>
      </c>
      <c r="M532" s="87" t="s">
        <v>36</v>
      </c>
    </row>
    <row r="533" spans="2:13" ht="13.5">
      <c r="B533" s="87"/>
      <c r="C533" s="87"/>
      <c r="D533" s="87"/>
      <c r="F533" s="88"/>
      <c r="H533" s="87"/>
      <c r="I533" s="90"/>
      <c r="J533" s="100"/>
      <c r="K533" s="98"/>
      <c r="L533" s="88"/>
      <c r="M533" s="87"/>
    </row>
    <row r="534" spans="3:13" ht="13.5">
      <c r="C534" s="89"/>
      <c r="D534" s="89"/>
      <c r="E534" s="133"/>
      <c r="F534" s="132"/>
      <c r="G534" s="801" t="s">
        <v>1290</v>
      </c>
      <c r="H534" s="801"/>
      <c r="I534" s="89"/>
      <c r="J534" s="99"/>
      <c r="K534" s="134"/>
      <c r="L534" s="132"/>
      <c r="M534" s="133"/>
    </row>
    <row r="535" spans="1:13" s="103" customFormat="1" ht="18.75" customHeight="1">
      <c r="A535" s="86"/>
      <c r="B535" s="163"/>
      <c r="C535" s="163"/>
      <c r="D535" s="86"/>
      <c r="E535" s="86"/>
      <c r="F535" s="88"/>
      <c r="G535" s="801"/>
      <c r="H535" s="801"/>
      <c r="I535" s="86"/>
      <c r="J535" s="97"/>
      <c r="K535" s="97"/>
      <c r="L535" s="86"/>
      <c r="M535" s="86"/>
    </row>
    <row r="536" spans="1:13" s="103" customFormat="1" ht="18.75" customHeight="1">
      <c r="A536" s="791" t="s">
        <v>1826</v>
      </c>
      <c r="B536" s="791"/>
      <c r="C536" s="802">
        <f>RIGHT(A522,2)+RIGHT(A532,2)+RIGHT(A469,2)+RIGHT(A442,2)+RIGHT(A409,2)+RIGHT(A362,2)+RIGHT(A298,2)+RIGHT(A250,2)+RIGHT(A168,2)+RIGHT(A123,2)+RIGHT(A50,2)+RIGHT(A15,2)</f>
        <v>380</v>
      </c>
      <c r="D536" s="802"/>
      <c r="E536" s="802"/>
      <c r="F536" s="88"/>
      <c r="G536" s="803">
        <f>$H$20+$G$195+$G$257+$G$311+$G$375+$G$481+$H$420+$G$67+$G$453+G137+$G$5+$H$525</f>
        <v>85</v>
      </c>
      <c r="H536" s="803"/>
      <c r="I536" s="86"/>
      <c r="J536" s="97"/>
      <c r="K536" s="97"/>
      <c r="L536" s="86"/>
      <c r="M536" s="86"/>
    </row>
    <row r="537" spans="1:13" s="103" customFormat="1" ht="18.75" customHeight="1">
      <c r="A537" s="791"/>
      <c r="B537" s="791"/>
      <c r="C537" s="802"/>
      <c r="D537" s="802"/>
      <c r="E537" s="802"/>
      <c r="F537" s="88"/>
      <c r="G537" s="803"/>
      <c r="H537" s="803"/>
      <c r="I537" s="86"/>
      <c r="J537" s="97"/>
      <c r="K537" s="97"/>
      <c r="L537" s="86"/>
      <c r="M537" s="86"/>
    </row>
    <row r="538" spans="1:13" s="103" customFormat="1" ht="18.75" customHeight="1">
      <c r="A538" s="163"/>
      <c r="B538" s="86"/>
      <c r="C538" s="86"/>
      <c r="D538" s="86"/>
      <c r="E538" s="86"/>
      <c r="F538" s="86"/>
      <c r="G538" s="124"/>
      <c r="H538" s="124"/>
      <c r="I538" s="86"/>
      <c r="J538" s="97"/>
      <c r="K538" s="97"/>
      <c r="L538" s="86"/>
      <c r="M538" s="86"/>
    </row>
    <row r="539" spans="1:13" s="103" customFormat="1" ht="13.5">
      <c r="A539" s="86"/>
      <c r="B539" s="86"/>
      <c r="C539" s="86"/>
      <c r="D539" s="804"/>
      <c r="E539" s="86"/>
      <c r="F539" s="86"/>
      <c r="G539" s="801" t="s">
        <v>1291</v>
      </c>
      <c r="H539" s="801"/>
      <c r="I539" s="86"/>
      <c r="J539" s="97"/>
      <c r="K539" s="97"/>
      <c r="L539" s="86"/>
      <c r="M539" s="86"/>
    </row>
    <row r="540" spans="1:13" s="103" customFormat="1" ht="13.5">
      <c r="A540" s="86"/>
      <c r="B540" s="86"/>
      <c r="C540" s="804"/>
      <c r="D540" s="791"/>
      <c r="E540" s="86"/>
      <c r="F540" s="86"/>
      <c r="G540" s="801"/>
      <c r="H540" s="801"/>
      <c r="I540" s="86"/>
      <c r="J540" s="97"/>
      <c r="K540" s="97"/>
      <c r="L540" s="86"/>
      <c r="M540" s="86"/>
    </row>
    <row r="541" spans="1:13" s="103" customFormat="1" ht="13.5">
      <c r="A541" s="86"/>
      <c r="B541" s="86"/>
      <c r="C541" s="802"/>
      <c r="D541" s="86"/>
      <c r="E541" s="86"/>
      <c r="F541" s="86"/>
      <c r="G541" s="805">
        <f>$G$536/$C$536</f>
        <v>0.2236842105263158</v>
      </c>
      <c r="H541" s="805"/>
      <c r="I541" s="86"/>
      <c r="J541" s="97"/>
      <c r="K541" s="97"/>
      <c r="L541" s="86"/>
      <c r="M541" s="86"/>
    </row>
    <row r="542" spans="1:13" s="103" customFormat="1" ht="13.5">
      <c r="A542" s="86"/>
      <c r="B542" s="86"/>
      <c r="C542" s="86"/>
      <c r="D542" s="86"/>
      <c r="E542" s="86"/>
      <c r="F542" s="86"/>
      <c r="G542" s="805"/>
      <c r="H542" s="805"/>
      <c r="I542" s="86"/>
      <c r="J542" s="97"/>
      <c r="K542" s="97"/>
      <c r="L542" s="86"/>
      <c r="M542" s="86"/>
    </row>
    <row r="543" spans="1:13" s="103" customFormat="1" ht="13.5">
      <c r="A543" s="86"/>
      <c r="B543" s="86"/>
      <c r="C543" s="135"/>
      <c r="D543" s="86"/>
      <c r="E543" s="86"/>
      <c r="F543" s="86"/>
      <c r="G543" s="86"/>
      <c r="H543" s="86"/>
      <c r="I543" s="86"/>
      <c r="J543" s="97"/>
      <c r="K543" s="97"/>
      <c r="L543" s="86"/>
      <c r="M543" s="86"/>
    </row>
    <row r="544" spans="1:13" s="103" customFormat="1" ht="13.5">
      <c r="A544" s="86"/>
      <c r="B544" s="86"/>
      <c r="C544" s="86"/>
      <c r="D544" s="86"/>
      <c r="E544" s="86"/>
      <c r="F544" s="86"/>
      <c r="G544" s="86"/>
      <c r="H544" s="86"/>
      <c r="I544" s="86"/>
      <c r="J544" s="97"/>
      <c r="K544" s="97"/>
      <c r="L544" s="86"/>
      <c r="M544" s="86"/>
    </row>
  </sheetData>
  <sheetProtection password="CC53" sheet="1"/>
  <mergeCells count="58">
    <mergeCell ref="D539:D540"/>
    <mergeCell ref="G539:H540"/>
    <mergeCell ref="C540:C541"/>
    <mergeCell ref="G541:H542"/>
    <mergeCell ref="B527:C527"/>
    <mergeCell ref="G534:H535"/>
    <mergeCell ref="A536:B537"/>
    <mergeCell ref="C536:E537"/>
    <mergeCell ref="G536:H537"/>
    <mergeCell ref="B524:C525"/>
    <mergeCell ref="D524:G525"/>
    <mergeCell ref="I524:K524"/>
    <mergeCell ref="I525:K525"/>
    <mergeCell ref="B478:C479"/>
    <mergeCell ref="D478:G479"/>
    <mergeCell ref="H480:J480"/>
    <mergeCell ref="B481:D481"/>
    <mergeCell ref="H481:J481"/>
    <mergeCell ref="H256:J256"/>
    <mergeCell ref="H257:J257"/>
    <mergeCell ref="B307:D308"/>
    <mergeCell ref="B309:C310"/>
    <mergeCell ref="B195:D196"/>
    <mergeCell ref="B254:C255"/>
    <mergeCell ref="D254:G255"/>
    <mergeCell ref="B256:C257"/>
    <mergeCell ref="H136:J136"/>
    <mergeCell ref="B137:C137"/>
    <mergeCell ref="C192:D193"/>
    <mergeCell ref="E192:H193"/>
    <mergeCell ref="H137:J137"/>
    <mergeCell ref="I19:K19"/>
    <mergeCell ref="B21:C21"/>
    <mergeCell ref="C64:D65"/>
    <mergeCell ref="E64:I65"/>
    <mergeCell ref="B22:C22"/>
    <mergeCell ref="H452:J452"/>
    <mergeCell ref="H453:J453"/>
    <mergeCell ref="B450:C451"/>
    <mergeCell ref="D450:G451"/>
    <mergeCell ref="B453:C453"/>
    <mergeCell ref="B422:C422"/>
    <mergeCell ref="B372:C373"/>
    <mergeCell ref="D372:H373"/>
    <mergeCell ref="H374:J374"/>
    <mergeCell ref="H375:J375"/>
    <mergeCell ref="B377:C377"/>
    <mergeCell ref="B419:C420"/>
    <mergeCell ref="D419:G420"/>
    <mergeCell ref="I419:K419"/>
    <mergeCell ref="I420:K420"/>
    <mergeCell ref="B66:C67"/>
    <mergeCell ref="B134:C135"/>
    <mergeCell ref="B2:C3"/>
    <mergeCell ref="D2:H3"/>
    <mergeCell ref="B19:C20"/>
    <mergeCell ref="D19:G20"/>
    <mergeCell ref="D134:H135"/>
  </mergeCells>
  <hyperlinks>
    <hyperlink ref="D403" r:id="rId1" display="naru_yoshida_88@leto.eonet.ne.jp"/>
  </hyperlinks>
  <printOptions/>
  <pageMargins left="0.75" right="0.75" top="1" bottom="1" header="0.5111111111111111" footer="0.5111111111111111"/>
  <pageSetup horizontalDpi="1200" verticalDpi="1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>
    <tabColor indexed="15"/>
  </sheetPr>
  <dimension ref="A1:DX251"/>
  <sheetViews>
    <sheetView zoomScaleSheetLayoutView="100" zoomScalePageLayoutView="0" workbookViewId="0" topLeftCell="A86">
      <selection activeCell="AA18" sqref="AA18:AH21"/>
    </sheetView>
  </sheetViews>
  <sheetFormatPr defaultColWidth="1.25" defaultRowHeight="7.5" customHeight="1"/>
  <cols>
    <col min="1" max="1" width="5.25390625" style="4" customWidth="1"/>
    <col min="2" max="2" width="0.5" style="4" hidden="1" customWidth="1"/>
    <col min="3" max="4" width="1.25" style="4" hidden="1" customWidth="1"/>
    <col min="5" max="5" width="2.875" style="4" hidden="1" customWidth="1"/>
    <col min="6" max="9" width="1.25" style="4" customWidth="1"/>
    <col min="10" max="10" width="3.75390625" style="4" customWidth="1"/>
    <col min="11" max="17" width="1.25" style="4" customWidth="1"/>
    <col min="18" max="18" width="0.2421875" style="4" customWidth="1"/>
    <col min="19" max="20" width="1.25" style="4" customWidth="1"/>
    <col min="21" max="21" width="0.74609375" style="4" customWidth="1"/>
    <col min="22" max="25" width="1.25" style="4" customWidth="1"/>
    <col min="26" max="26" width="0.5" style="4" hidden="1" customWidth="1"/>
    <col min="27" max="32" width="1.25" style="4" customWidth="1"/>
    <col min="33" max="33" width="1.12109375" style="4" customWidth="1"/>
    <col min="34" max="34" width="1.25" style="4" hidden="1" customWidth="1"/>
    <col min="35" max="35" width="4.75390625" style="4" customWidth="1"/>
    <col min="36" max="36" width="1.37890625" style="4" customWidth="1"/>
    <col min="37" max="43" width="1.25" style="4" customWidth="1"/>
    <col min="44" max="44" width="2.875" style="4" hidden="1" customWidth="1"/>
    <col min="45" max="45" width="2.375" style="4" hidden="1" customWidth="1"/>
    <col min="46" max="46" width="1.25" style="4" hidden="1" customWidth="1"/>
    <col min="47" max="47" width="2.875" style="4" hidden="1" customWidth="1"/>
    <col min="48" max="51" width="1.25" style="4" customWidth="1"/>
    <col min="52" max="52" width="3.625" style="4" customWidth="1"/>
    <col min="53" max="59" width="1.25" style="4" customWidth="1"/>
    <col min="60" max="60" width="0.74609375" style="4" customWidth="1"/>
    <col min="61" max="62" width="1.25" style="4" customWidth="1"/>
    <col min="63" max="63" width="0.37109375" style="4" customWidth="1"/>
    <col min="64" max="66" width="1.25" style="4" customWidth="1"/>
    <col min="67" max="67" width="0.875" style="4" customWidth="1"/>
    <col min="68" max="68" width="1.25" style="4" hidden="1" customWidth="1"/>
    <col min="69" max="70" width="1.25" style="4" customWidth="1"/>
    <col min="71" max="71" width="0.74609375" style="4" customWidth="1"/>
    <col min="72" max="73" width="1.25" style="4" customWidth="1"/>
    <col min="74" max="74" width="1.875" style="4" customWidth="1"/>
    <col min="75" max="75" width="0.37109375" style="4" customWidth="1"/>
    <col min="76" max="76" width="1.25" style="4" hidden="1" customWidth="1"/>
    <col min="77" max="77" width="4.50390625" style="4" customWidth="1"/>
    <col min="78" max="16384" width="1.25" style="4" customWidth="1"/>
  </cols>
  <sheetData>
    <row r="1" spans="3:84" ht="7.5" customHeight="1">
      <c r="C1" s="605" t="s">
        <v>707</v>
      </c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  <c r="AM1" s="605"/>
      <c r="AN1" s="605"/>
      <c r="AO1" s="605"/>
      <c r="AP1" s="605"/>
      <c r="AQ1" s="605"/>
      <c r="AR1" s="605"/>
      <c r="AS1" s="605"/>
      <c r="AT1" s="605"/>
      <c r="AU1" s="605"/>
      <c r="AV1" s="605"/>
      <c r="AW1" s="605"/>
      <c r="AX1" s="605"/>
      <c r="AY1" s="605"/>
      <c r="AZ1" s="605"/>
      <c r="BA1" s="605"/>
      <c r="BB1" s="605"/>
      <c r="BC1" s="605"/>
      <c r="BD1" s="605"/>
      <c r="BE1" s="605"/>
      <c r="BF1" s="605"/>
      <c r="BG1" s="605"/>
      <c r="BH1" s="605"/>
      <c r="BI1" s="605"/>
      <c r="BJ1" s="605"/>
      <c r="BK1" s="605"/>
      <c r="BL1" s="605"/>
      <c r="BM1" s="605"/>
      <c r="BN1" s="605"/>
      <c r="BO1" s="605"/>
      <c r="BP1" s="605"/>
      <c r="BQ1" s="605"/>
      <c r="BR1" s="605"/>
      <c r="BS1" s="605"/>
      <c r="BT1" s="605"/>
      <c r="BU1" s="605"/>
      <c r="BV1" s="605"/>
      <c r="BW1" s="605"/>
      <c r="BX1" s="605"/>
      <c r="BY1" s="605"/>
      <c r="BZ1" s="605"/>
      <c r="CA1" s="605"/>
      <c r="CB1" s="605"/>
      <c r="CC1" s="605"/>
      <c r="CD1" s="605"/>
      <c r="CE1" s="605"/>
      <c r="CF1" s="605"/>
    </row>
    <row r="2" spans="3:84" ht="7.5" customHeight="1"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5"/>
      <c r="AM2" s="605"/>
      <c r="AN2" s="605"/>
      <c r="AO2" s="605"/>
      <c r="AP2" s="605"/>
      <c r="AQ2" s="605"/>
      <c r="AR2" s="605"/>
      <c r="AS2" s="605"/>
      <c r="AT2" s="605"/>
      <c r="AU2" s="605"/>
      <c r="AV2" s="605"/>
      <c r="AW2" s="605"/>
      <c r="AX2" s="605"/>
      <c r="AY2" s="605"/>
      <c r="AZ2" s="605"/>
      <c r="BA2" s="605"/>
      <c r="BB2" s="605"/>
      <c r="BC2" s="605"/>
      <c r="BD2" s="605"/>
      <c r="BE2" s="605"/>
      <c r="BF2" s="605"/>
      <c r="BG2" s="605"/>
      <c r="BH2" s="605"/>
      <c r="BI2" s="605"/>
      <c r="BJ2" s="605"/>
      <c r="BK2" s="605"/>
      <c r="BL2" s="605"/>
      <c r="BM2" s="605"/>
      <c r="BN2" s="605"/>
      <c r="BO2" s="605"/>
      <c r="BP2" s="605"/>
      <c r="BQ2" s="605"/>
      <c r="BR2" s="605"/>
      <c r="BS2" s="605"/>
      <c r="BT2" s="605"/>
      <c r="BU2" s="605"/>
      <c r="BV2" s="605"/>
      <c r="BW2" s="605"/>
      <c r="BX2" s="605"/>
      <c r="BY2" s="605"/>
      <c r="BZ2" s="605"/>
      <c r="CA2" s="605"/>
      <c r="CB2" s="605"/>
      <c r="CC2" s="605"/>
      <c r="CD2" s="605"/>
      <c r="CE2" s="605"/>
      <c r="CF2" s="605"/>
    </row>
    <row r="3" spans="3:84" ht="5.25" customHeight="1"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  <c r="AU3" s="605"/>
      <c r="AV3" s="605"/>
      <c r="AW3" s="605"/>
      <c r="AX3" s="605"/>
      <c r="AY3" s="605"/>
      <c r="AZ3" s="605"/>
      <c r="BA3" s="605"/>
      <c r="BB3" s="605"/>
      <c r="BC3" s="605"/>
      <c r="BD3" s="605"/>
      <c r="BE3" s="605"/>
      <c r="BF3" s="605"/>
      <c r="BG3" s="605"/>
      <c r="BH3" s="605"/>
      <c r="BI3" s="605"/>
      <c r="BJ3" s="605"/>
      <c r="BK3" s="605"/>
      <c r="BL3" s="605"/>
      <c r="BM3" s="605"/>
      <c r="BN3" s="605"/>
      <c r="BO3" s="605"/>
      <c r="BP3" s="605"/>
      <c r="BQ3" s="605"/>
      <c r="BR3" s="605"/>
      <c r="BS3" s="605"/>
      <c r="BT3" s="605"/>
      <c r="BU3" s="605"/>
      <c r="BV3" s="605"/>
      <c r="BW3" s="605"/>
      <c r="BX3" s="605"/>
      <c r="BY3" s="605"/>
      <c r="BZ3" s="605"/>
      <c r="CA3" s="605"/>
      <c r="CB3" s="605"/>
      <c r="CC3" s="605"/>
      <c r="CD3" s="605"/>
      <c r="CE3" s="605"/>
      <c r="CF3" s="605"/>
    </row>
    <row r="4" spans="3:82" ht="7.5" customHeight="1">
      <c r="C4" s="401" t="s">
        <v>695</v>
      </c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3"/>
      <c r="AQ4" s="3"/>
      <c r="AS4" s="401" t="s">
        <v>706</v>
      </c>
      <c r="AT4" s="401"/>
      <c r="AU4" s="401"/>
      <c r="AV4" s="401"/>
      <c r="AW4" s="401"/>
      <c r="AX4" s="401"/>
      <c r="AY4" s="401"/>
      <c r="AZ4" s="401"/>
      <c r="BA4" s="401"/>
      <c r="BB4" s="401"/>
      <c r="BC4" s="401"/>
      <c r="BD4" s="401"/>
      <c r="BE4" s="401"/>
      <c r="BF4" s="401"/>
      <c r="BG4" s="401"/>
      <c r="BH4" s="401"/>
      <c r="BI4" s="401"/>
      <c r="BJ4" s="401"/>
      <c r="BK4" s="401"/>
      <c r="BL4" s="401"/>
      <c r="BM4" s="401"/>
      <c r="BN4" s="401"/>
      <c r="BO4" s="401"/>
      <c r="BP4" s="401"/>
      <c r="BQ4" s="401"/>
      <c r="BR4" s="401"/>
      <c r="BS4" s="401"/>
      <c r="BT4" s="401"/>
      <c r="BU4" s="401"/>
      <c r="BV4" s="401"/>
      <c r="BW4" s="401"/>
      <c r="BX4" s="401"/>
      <c r="BY4" s="401"/>
      <c r="BZ4" s="401"/>
      <c r="CA4" s="401"/>
      <c r="CB4" s="401"/>
      <c r="CC4" s="401"/>
      <c r="CD4" s="401"/>
    </row>
    <row r="5" spans="3:82" ht="7.5" customHeight="1" thickBot="1"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  <c r="AH5" s="562"/>
      <c r="AI5" s="562"/>
      <c r="AJ5" s="562"/>
      <c r="AK5" s="562"/>
      <c r="AL5" s="562"/>
      <c r="AM5" s="562"/>
      <c r="AN5" s="562"/>
      <c r="AO5" s="562"/>
      <c r="AP5" s="3"/>
      <c r="AQ5" s="3"/>
      <c r="AS5" s="562"/>
      <c r="AT5" s="562"/>
      <c r="AU5" s="562"/>
      <c r="AV5" s="562"/>
      <c r="AW5" s="562"/>
      <c r="AX5" s="562"/>
      <c r="AY5" s="562"/>
      <c r="AZ5" s="562"/>
      <c r="BA5" s="562"/>
      <c r="BB5" s="562"/>
      <c r="BC5" s="562"/>
      <c r="BD5" s="562"/>
      <c r="BE5" s="562"/>
      <c r="BF5" s="562"/>
      <c r="BG5" s="562"/>
      <c r="BH5" s="562"/>
      <c r="BI5" s="562"/>
      <c r="BJ5" s="562"/>
      <c r="BK5" s="562"/>
      <c r="BL5" s="562"/>
      <c r="BM5" s="562"/>
      <c r="BN5" s="562"/>
      <c r="BO5" s="562"/>
      <c r="BP5" s="562"/>
      <c r="BQ5" s="562"/>
      <c r="BR5" s="562"/>
      <c r="BS5" s="562"/>
      <c r="BT5" s="562"/>
      <c r="BU5" s="562"/>
      <c r="BV5" s="562"/>
      <c r="BW5" s="562"/>
      <c r="BX5" s="562"/>
      <c r="BY5" s="562"/>
      <c r="BZ5" s="562"/>
      <c r="CA5" s="562"/>
      <c r="CB5" s="562"/>
      <c r="CC5" s="562"/>
      <c r="CD5" s="562"/>
    </row>
    <row r="6" spans="1:84" ht="7.5" customHeight="1">
      <c r="A6" s="16"/>
      <c r="B6" s="16"/>
      <c r="C6" s="413" t="s">
        <v>1454</v>
      </c>
      <c r="D6" s="401"/>
      <c r="E6" s="401"/>
      <c r="F6" s="401"/>
      <c r="G6" s="401"/>
      <c r="H6" s="401"/>
      <c r="I6" s="401"/>
      <c r="J6" s="401"/>
      <c r="K6" s="456" t="str">
        <f>F10</f>
        <v>松本遼太郎</v>
      </c>
      <c r="L6" s="450"/>
      <c r="M6" s="450"/>
      <c r="N6" s="450"/>
      <c r="O6" s="450"/>
      <c r="P6" s="450"/>
      <c r="Q6" s="450"/>
      <c r="R6" s="457"/>
      <c r="S6" s="375" t="str">
        <f>F14</f>
        <v>杉本龍平</v>
      </c>
      <c r="T6" s="401"/>
      <c r="U6" s="401"/>
      <c r="V6" s="401"/>
      <c r="W6" s="401"/>
      <c r="X6" s="401"/>
      <c r="Y6" s="401"/>
      <c r="Z6" s="401"/>
      <c r="AA6" s="456" t="str">
        <f>F18</f>
        <v>坂下真央</v>
      </c>
      <c r="AB6" s="450"/>
      <c r="AC6" s="450"/>
      <c r="AD6" s="450"/>
      <c r="AE6" s="450"/>
      <c r="AF6" s="450"/>
      <c r="AG6" s="450"/>
      <c r="AH6" s="530"/>
      <c r="AI6" s="531">
        <f>IF(AI12&lt;&gt;"","取得","")</f>
      </c>
      <c r="AJ6" s="51"/>
      <c r="AK6" s="450" t="s">
        <v>1455</v>
      </c>
      <c r="AL6" s="450"/>
      <c r="AM6" s="450"/>
      <c r="AN6" s="450"/>
      <c r="AO6" s="450"/>
      <c r="AP6" s="451"/>
      <c r="AQ6" s="84"/>
      <c r="AR6" s="16"/>
      <c r="AS6" s="413" t="s">
        <v>616</v>
      </c>
      <c r="AT6" s="401"/>
      <c r="AU6" s="401"/>
      <c r="AV6" s="401"/>
      <c r="AW6" s="401"/>
      <c r="AX6" s="401"/>
      <c r="AY6" s="401"/>
      <c r="AZ6" s="401"/>
      <c r="BA6" s="456" t="str">
        <f>AV10</f>
        <v>上村悠大</v>
      </c>
      <c r="BB6" s="450"/>
      <c r="BC6" s="450"/>
      <c r="BD6" s="450"/>
      <c r="BE6" s="450"/>
      <c r="BF6" s="450"/>
      <c r="BG6" s="450"/>
      <c r="BH6" s="457"/>
      <c r="BI6" s="375" t="str">
        <f>AV14</f>
        <v>白井秀幸</v>
      </c>
      <c r="BJ6" s="401"/>
      <c r="BK6" s="401"/>
      <c r="BL6" s="401"/>
      <c r="BM6" s="401"/>
      <c r="BN6" s="401"/>
      <c r="BO6" s="401"/>
      <c r="BP6" s="401"/>
      <c r="BQ6" s="456" t="str">
        <f>AV18</f>
        <v>山田洋平</v>
      </c>
      <c r="BR6" s="450"/>
      <c r="BS6" s="450"/>
      <c r="BT6" s="450"/>
      <c r="BU6" s="450"/>
      <c r="BV6" s="450"/>
      <c r="BW6" s="450"/>
      <c r="BX6" s="530"/>
      <c r="BY6" s="531">
        <f>IF(BY12&lt;&gt;"","取得","")</f>
      </c>
      <c r="BZ6" s="51"/>
      <c r="CA6" s="450" t="s">
        <v>1455</v>
      </c>
      <c r="CB6" s="450"/>
      <c r="CC6" s="450"/>
      <c r="CD6" s="450"/>
      <c r="CE6" s="450"/>
      <c r="CF6" s="451"/>
    </row>
    <row r="7" spans="1:84" ht="7.5" customHeight="1">
      <c r="A7" s="16"/>
      <c r="C7" s="413"/>
      <c r="D7" s="401"/>
      <c r="E7" s="401"/>
      <c r="F7" s="401"/>
      <c r="G7" s="401"/>
      <c r="H7" s="401"/>
      <c r="I7" s="401"/>
      <c r="J7" s="401"/>
      <c r="K7" s="375"/>
      <c r="L7" s="401"/>
      <c r="M7" s="401"/>
      <c r="N7" s="401"/>
      <c r="O7" s="401"/>
      <c r="P7" s="401"/>
      <c r="Q7" s="401"/>
      <c r="R7" s="379"/>
      <c r="S7" s="375"/>
      <c r="T7" s="401"/>
      <c r="U7" s="401"/>
      <c r="V7" s="401"/>
      <c r="W7" s="401"/>
      <c r="X7" s="401"/>
      <c r="Y7" s="401"/>
      <c r="Z7" s="401"/>
      <c r="AA7" s="375"/>
      <c r="AB7" s="401"/>
      <c r="AC7" s="401"/>
      <c r="AD7" s="401"/>
      <c r="AE7" s="401"/>
      <c r="AF7" s="401"/>
      <c r="AG7" s="401"/>
      <c r="AH7" s="357"/>
      <c r="AI7" s="437"/>
      <c r="AK7" s="401"/>
      <c r="AL7" s="401"/>
      <c r="AM7" s="401"/>
      <c r="AN7" s="401"/>
      <c r="AO7" s="401"/>
      <c r="AP7" s="433"/>
      <c r="AQ7" s="84"/>
      <c r="AS7" s="413"/>
      <c r="AT7" s="401"/>
      <c r="AU7" s="401"/>
      <c r="AV7" s="401"/>
      <c r="AW7" s="401"/>
      <c r="AX7" s="401"/>
      <c r="AY7" s="401"/>
      <c r="AZ7" s="401"/>
      <c r="BA7" s="375"/>
      <c r="BB7" s="401"/>
      <c r="BC7" s="401"/>
      <c r="BD7" s="401"/>
      <c r="BE7" s="401"/>
      <c r="BF7" s="401"/>
      <c r="BG7" s="401"/>
      <c r="BH7" s="379"/>
      <c r="BI7" s="375"/>
      <c r="BJ7" s="401"/>
      <c r="BK7" s="401"/>
      <c r="BL7" s="401"/>
      <c r="BM7" s="401"/>
      <c r="BN7" s="401"/>
      <c r="BO7" s="401"/>
      <c r="BP7" s="401"/>
      <c r="BQ7" s="375"/>
      <c r="BR7" s="401"/>
      <c r="BS7" s="401"/>
      <c r="BT7" s="401"/>
      <c r="BU7" s="401"/>
      <c r="BV7" s="401"/>
      <c r="BW7" s="401"/>
      <c r="BX7" s="357"/>
      <c r="BY7" s="437"/>
      <c r="CA7" s="401"/>
      <c r="CB7" s="401"/>
      <c r="CC7" s="401"/>
      <c r="CD7" s="401"/>
      <c r="CE7" s="401"/>
      <c r="CF7" s="433"/>
    </row>
    <row r="8" spans="1:84" ht="7.5" customHeight="1">
      <c r="A8" s="16"/>
      <c r="C8" s="413"/>
      <c r="D8" s="401"/>
      <c r="E8" s="401"/>
      <c r="F8" s="401"/>
      <c r="G8" s="401"/>
      <c r="H8" s="401"/>
      <c r="I8" s="401"/>
      <c r="J8" s="401"/>
      <c r="K8" s="375" t="str">
        <f>F12</f>
        <v>TDC</v>
      </c>
      <c r="L8" s="401"/>
      <c r="M8" s="401"/>
      <c r="N8" s="401"/>
      <c r="O8" s="401"/>
      <c r="P8" s="401"/>
      <c r="Q8" s="401"/>
      <c r="R8" s="379"/>
      <c r="S8" s="375" t="str">
        <f>F16</f>
        <v>村田八日市</v>
      </c>
      <c r="T8" s="401"/>
      <c r="U8" s="401"/>
      <c r="V8" s="401"/>
      <c r="W8" s="401"/>
      <c r="X8" s="401"/>
      <c r="Y8" s="401"/>
      <c r="Z8" s="401"/>
      <c r="AA8" s="375" t="str">
        <f>F20</f>
        <v>一般Jr</v>
      </c>
      <c r="AB8" s="401"/>
      <c r="AC8" s="401"/>
      <c r="AD8" s="401"/>
      <c r="AE8" s="401"/>
      <c r="AF8" s="401"/>
      <c r="AG8" s="401"/>
      <c r="AH8" s="379"/>
      <c r="AI8" s="437">
        <f>IF(AI12&lt;&gt;"","ゲーム率","")</f>
      </c>
      <c r="AJ8" s="401"/>
      <c r="AK8" s="401" t="s">
        <v>1456</v>
      </c>
      <c r="AL8" s="401"/>
      <c r="AM8" s="401"/>
      <c r="AN8" s="401"/>
      <c r="AO8" s="401"/>
      <c r="AP8" s="433"/>
      <c r="AQ8" s="84"/>
      <c r="AS8" s="413"/>
      <c r="AT8" s="401"/>
      <c r="AU8" s="401"/>
      <c r="AV8" s="401"/>
      <c r="AW8" s="401"/>
      <c r="AX8" s="401"/>
      <c r="AY8" s="401"/>
      <c r="AZ8" s="401"/>
      <c r="BA8" s="375" t="str">
        <f>AV12</f>
        <v>Ｋテニスカレッジ</v>
      </c>
      <c r="BB8" s="401"/>
      <c r="BC8" s="401"/>
      <c r="BD8" s="401"/>
      <c r="BE8" s="401"/>
      <c r="BF8" s="401"/>
      <c r="BG8" s="401"/>
      <c r="BH8" s="379"/>
      <c r="BI8" s="375" t="str">
        <f>AV16</f>
        <v>Mut</v>
      </c>
      <c r="BJ8" s="401"/>
      <c r="BK8" s="401"/>
      <c r="BL8" s="401"/>
      <c r="BM8" s="401"/>
      <c r="BN8" s="401"/>
      <c r="BO8" s="401"/>
      <c r="BP8" s="401"/>
      <c r="BQ8" s="375" t="str">
        <f>AV20</f>
        <v>一般</v>
      </c>
      <c r="BR8" s="401"/>
      <c r="BS8" s="401"/>
      <c r="BT8" s="401"/>
      <c r="BU8" s="401"/>
      <c r="BV8" s="401"/>
      <c r="BW8" s="401"/>
      <c r="BX8" s="379"/>
      <c r="BY8" s="437">
        <f>IF(BY12&lt;&gt;"","ゲーム率","")</f>
      </c>
      <c r="BZ8" s="401"/>
      <c r="CA8" s="401" t="s">
        <v>1456</v>
      </c>
      <c r="CB8" s="401"/>
      <c r="CC8" s="401"/>
      <c r="CD8" s="401"/>
      <c r="CE8" s="401"/>
      <c r="CF8" s="433"/>
    </row>
    <row r="9" spans="1:84" ht="7.5" customHeight="1">
      <c r="A9" s="16"/>
      <c r="C9" s="529"/>
      <c r="D9" s="359"/>
      <c r="E9" s="359"/>
      <c r="F9" s="359"/>
      <c r="G9" s="359"/>
      <c r="H9" s="359"/>
      <c r="I9" s="359"/>
      <c r="J9" s="359"/>
      <c r="K9" s="358"/>
      <c r="L9" s="359"/>
      <c r="M9" s="359"/>
      <c r="N9" s="359"/>
      <c r="O9" s="359"/>
      <c r="P9" s="359"/>
      <c r="Q9" s="359"/>
      <c r="R9" s="289"/>
      <c r="S9" s="358"/>
      <c r="T9" s="359"/>
      <c r="U9" s="359"/>
      <c r="V9" s="359"/>
      <c r="W9" s="359"/>
      <c r="X9" s="359"/>
      <c r="Y9" s="359"/>
      <c r="Z9" s="359"/>
      <c r="AA9" s="358"/>
      <c r="AB9" s="359"/>
      <c r="AC9" s="359"/>
      <c r="AD9" s="359"/>
      <c r="AE9" s="359"/>
      <c r="AF9" s="359"/>
      <c r="AG9" s="359"/>
      <c r="AH9" s="289"/>
      <c r="AI9" s="438"/>
      <c r="AJ9" s="359"/>
      <c r="AK9" s="359"/>
      <c r="AL9" s="359"/>
      <c r="AM9" s="359"/>
      <c r="AN9" s="359"/>
      <c r="AO9" s="359"/>
      <c r="AP9" s="434"/>
      <c r="AQ9" s="84"/>
      <c r="AS9" s="529"/>
      <c r="AT9" s="359"/>
      <c r="AU9" s="359"/>
      <c r="AV9" s="359"/>
      <c r="AW9" s="359"/>
      <c r="AX9" s="359"/>
      <c r="AY9" s="359"/>
      <c r="AZ9" s="359"/>
      <c r="BA9" s="358"/>
      <c r="BB9" s="359"/>
      <c r="BC9" s="359"/>
      <c r="BD9" s="359"/>
      <c r="BE9" s="359"/>
      <c r="BF9" s="359"/>
      <c r="BG9" s="359"/>
      <c r="BH9" s="289"/>
      <c r="BI9" s="358"/>
      <c r="BJ9" s="359"/>
      <c r="BK9" s="359"/>
      <c r="BL9" s="359"/>
      <c r="BM9" s="359"/>
      <c r="BN9" s="359"/>
      <c r="BO9" s="359"/>
      <c r="BP9" s="359"/>
      <c r="BQ9" s="358"/>
      <c r="BR9" s="359"/>
      <c r="BS9" s="359"/>
      <c r="BT9" s="359"/>
      <c r="BU9" s="359"/>
      <c r="BV9" s="359"/>
      <c r="BW9" s="359"/>
      <c r="BX9" s="289"/>
      <c r="BY9" s="438"/>
      <c r="BZ9" s="359"/>
      <c r="CA9" s="359"/>
      <c r="CB9" s="359"/>
      <c r="CC9" s="359"/>
      <c r="CD9" s="359"/>
      <c r="CE9" s="359"/>
      <c r="CF9" s="434"/>
    </row>
    <row r="10" spans="1:84" s="3" customFormat="1" ht="7.5" customHeight="1">
      <c r="A10" s="80"/>
      <c r="B10" s="449">
        <f>AM12</f>
        <v>1</v>
      </c>
      <c r="C10" s="414" t="s">
        <v>630</v>
      </c>
      <c r="D10" s="349"/>
      <c r="E10" s="349"/>
      <c r="F10" s="454" t="str">
        <f>IF(C10="ここに","",VLOOKUP(C10,'登録ナンバー'!$F$1:$I$600,2,0))</f>
        <v>松本遼太郎</v>
      </c>
      <c r="G10" s="454"/>
      <c r="H10" s="454"/>
      <c r="I10" s="454"/>
      <c r="J10" s="454"/>
      <c r="K10" s="518">
        <f>IF(S10="","丸付き数字は試合順番","")</f>
      </c>
      <c r="L10" s="519"/>
      <c r="M10" s="519"/>
      <c r="N10" s="519"/>
      <c r="O10" s="519"/>
      <c r="P10" s="519"/>
      <c r="Q10" s="519"/>
      <c r="R10" s="520"/>
      <c r="S10" s="527" t="s">
        <v>114</v>
      </c>
      <c r="T10" s="479"/>
      <c r="U10" s="479"/>
      <c r="V10" s="479" t="s">
        <v>1458</v>
      </c>
      <c r="W10" s="479">
        <v>0</v>
      </c>
      <c r="X10" s="479"/>
      <c r="Y10" s="479"/>
      <c r="Z10" s="480"/>
      <c r="AA10" s="527" t="s">
        <v>114</v>
      </c>
      <c r="AB10" s="479"/>
      <c r="AC10" s="479"/>
      <c r="AD10" s="479" t="s">
        <v>1458</v>
      </c>
      <c r="AE10" s="479">
        <v>5</v>
      </c>
      <c r="AF10" s="479"/>
      <c r="AG10" s="479"/>
      <c r="AH10" s="480"/>
      <c r="AI10" s="487">
        <f>IF(COUNTIF(AJ10:AL20,1)=2,"直接対決","")</f>
      </c>
      <c r="AJ10" s="417">
        <f>COUNTIF(K10:AH11,"⑥")+COUNTIF(K10:AH11,"⑦")</f>
        <v>2</v>
      </c>
      <c r="AK10" s="417"/>
      <c r="AL10" s="417"/>
      <c r="AM10" s="421">
        <f>IF(S10="","",2-AJ10)</f>
        <v>0</v>
      </c>
      <c r="AN10" s="421"/>
      <c r="AO10" s="421"/>
      <c r="AP10" s="422"/>
      <c r="AQ10" s="247"/>
      <c r="AR10" s="449">
        <f>CC12</f>
        <v>2</v>
      </c>
      <c r="AS10" s="414" t="s">
        <v>639</v>
      </c>
      <c r="AT10" s="349"/>
      <c r="AU10" s="349"/>
      <c r="AV10" s="349" t="str">
        <f>IF(AS10="ここに","",VLOOKUP(AS10,'登録ナンバー'!$F$1:$I$600,2,0))</f>
        <v>上村悠大</v>
      </c>
      <c r="AW10" s="349"/>
      <c r="AX10" s="349"/>
      <c r="AY10" s="349"/>
      <c r="AZ10" s="349"/>
      <c r="BA10" s="594">
        <f>IF(BI10="","丸付き数字は試合順番","")</f>
      </c>
      <c r="BB10" s="595"/>
      <c r="BC10" s="595"/>
      <c r="BD10" s="595"/>
      <c r="BE10" s="595"/>
      <c r="BF10" s="595"/>
      <c r="BG10" s="595"/>
      <c r="BH10" s="596"/>
      <c r="BI10" s="532" t="s">
        <v>113</v>
      </c>
      <c r="BJ10" s="377"/>
      <c r="BK10" s="377"/>
      <c r="BL10" s="377" t="s">
        <v>1458</v>
      </c>
      <c r="BM10" s="377">
        <v>2</v>
      </c>
      <c r="BN10" s="377"/>
      <c r="BO10" s="377"/>
      <c r="BP10" s="368"/>
      <c r="BQ10" s="532">
        <v>5</v>
      </c>
      <c r="BR10" s="377"/>
      <c r="BS10" s="377"/>
      <c r="BT10" s="377" t="s">
        <v>1458</v>
      </c>
      <c r="BU10" s="377">
        <v>6</v>
      </c>
      <c r="BV10" s="377"/>
      <c r="BW10" s="377"/>
      <c r="BX10" s="368"/>
      <c r="BY10" s="445">
        <f>IF(COUNTIF(BZ10:CB20,1)=2,"直接対決","")</f>
      </c>
      <c r="BZ10" s="439">
        <f>COUNTIF(BA10:BX11,"⑥")+COUNTIF(BA10:BX11,"⑦")</f>
        <v>1</v>
      </c>
      <c r="CA10" s="439"/>
      <c r="CB10" s="439"/>
      <c r="CC10" s="464">
        <f>IF(BI10="","",2-BZ10)</f>
        <v>1</v>
      </c>
      <c r="CD10" s="464"/>
      <c r="CE10" s="464"/>
      <c r="CF10" s="465"/>
    </row>
    <row r="11" spans="1:84" s="3" customFormat="1" ht="7.5" customHeight="1">
      <c r="A11" s="80"/>
      <c r="B11" s="449"/>
      <c r="C11" s="413"/>
      <c r="D11" s="401"/>
      <c r="E11" s="401"/>
      <c r="F11" s="455"/>
      <c r="G11" s="455"/>
      <c r="H11" s="455"/>
      <c r="I11" s="455"/>
      <c r="J11" s="455"/>
      <c r="K11" s="521"/>
      <c r="L11" s="522"/>
      <c r="M11" s="522"/>
      <c r="N11" s="522"/>
      <c r="O11" s="522"/>
      <c r="P11" s="522"/>
      <c r="Q11" s="522"/>
      <c r="R11" s="523"/>
      <c r="S11" s="528"/>
      <c r="T11" s="481"/>
      <c r="U11" s="481"/>
      <c r="V11" s="481"/>
      <c r="W11" s="481"/>
      <c r="X11" s="481"/>
      <c r="Y11" s="481"/>
      <c r="Z11" s="482"/>
      <c r="AA11" s="528"/>
      <c r="AB11" s="481"/>
      <c r="AC11" s="481"/>
      <c r="AD11" s="481"/>
      <c r="AE11" s="481"/>
      <c r="AF11" s="481"/>
      <c r="AG11" s="481"/>
      <c r="AH11" s="482"/>
      <c r="AI11" s="488"/>
      <c r="AJ11" s="418"/>
      <c r="AK11" s="418"/>
      <c r="AL11" s="418"/>
      <c r="AM11" s="423"/>
      <c r="AN11" s="423"/>
      <c r="AO11" s="423"/>
      <c r="AP11" s="424"/>
      <c r="AQ11" s="247"/>
      <c r="AR11" s="449"/>
      <c r="AS11" s="413"/>
      <c r="AT11" s="401"/>
      <c r="AU11" s="401"/>
      <c r="AV11" s="401"/>
      <c r="AW11" s="401"/>
      <c r="AX11" s="401"/>
      <c r="AY11" s="401"/>
      <c r="AZ11" s="401"/>
      <c r="BA11" s="597"/>
      <c r="BB11" s="598"/>
      <c r="BC11" s="598"/>
      <c r="BD11" s="598"/>
      <c r="BE11" s="598"/>
      <c r="BF11" s="598"/>
      <c r="BG11" s="598"/>
      <c r="BH11" s="599"/>
      <c r="BI11" s="533"/>
      <c r="BJ11" s="369"/>
      <c r="BK11" s="369"/>
      <c r="BL11" s="369"/>
      <c r="BM11" s="369"/>
      <c r="BN11" s="369"/>
      <c r="BO11" s="369"/>
      <c r="BP11" s="370"/>
      <c r="BQ11" s="533"/>
      <c r="BR11" s="369"/>
      <c r="BS11" s="369"/>
      <c r="BT11" s="369"/>
      <c r="BU11" s="369"/>
      <c r="BV11" s="369"/>
      <c r="BW11" s="369"/>
      <c r="BX11" s="370"/>
      <c r="BY11" s="446"/>
      <c r="BZ11" s="440"/>
      <c r="CA11" s="440"/>
      <c r="CB11" s="440"/>
      <c r="CC11" s="466"/>
      <c r="CD11" s="466"/>
      <c r="CE11" s="466"/>
      <c r="CF11" s="467"/>
    </row>
    <row r="12" spans="1:84" ht="14.25" customHeight="1">
      <c r="A12" s="16"/>
      <c r="C12" s="413" t="s">
        <v>1459</v>
      </c>
      <c r="D12" s="401"/>
      <c r="E12" s="401"/>
      <c r="F12" s="455" t="str">
        <f>IF(C10="ここに","",VLOOKUP(C10,'登録ナンバー'!$F$4:$I$484,3,0))</f>
        <v>TDC</v>
      </c>
      <c r="G12" s="455"/>
      <c r="H12" s="455"/>
      <c r="I12" s="455"/>
      <c r="J12" s="455"/>
      <c r="K12" s="521"/>
      <c r="L12" s="522"/>
      <c r="M12" s="522"/>
      <c r="N12" s="522"/>
      <c r="O12" s="522"/>
      <c r="P12" s="522"/>
      <c r="Q12" s="522"/>
      <c r="R12" s="523"/>
      <c r="S12" s="528"/>
      <c r="T12" s="481"/>
      <c r="U12" s="481"/>
      <c r="V12" s="481"/>
      <c r="W12" s="481"/>
      <c r="X12" s="481"/>
      <c r="Y12" s="481"/>
      <c r="Z12" s="482"/>
      <c r="AA12" s="528"/>
      <c r="AB12" s="481"/>
      <c r="AC12" s="481"/>
      <c r="AD12" s="481"/>
      <c r="AE12" s="481"/>
      <c r="AF12" s="481"/>
      <c r="AG12" s="481"/>
      <c r="AH12" s="482"/>
      <c r="AI12" s="443">
        <f>IF(OR(COUNTIF(AJ10:AL20,2)=3,COUNTIF(AJ10:AL20,1)=3),(S13+AA13)/(S13+AA13+W10+AE10),"")</f>
      </c>
      <c r="AJ12" s="419"/>
      <c r="AK12" s="419"/>
      <c r="AL12" s="419"/>
      <c r="AM12" s="425">
        <f>IF(AI12&lt;&gt;"",RANK(AI12,AI12:AI20),RANK(AJ10,AJ10:AL20))</f>
        <v>1</v>
      </c>
      <c r="AN12" s="425"/>
      <c r="AO12" s="425"/>
      <c r="AP12" s="426"/>
      <c r="AQ12" s="248"/>
      <c r="AS12" s="413" t="s">
        <v>1459</v>
      </c>
      <c r="AT12" s="401"/>
      <c r="AU12" s="401"/>
      <c r="AV12" s="401" t="str">
        <f>IF(AS10="ここに","",VLOOKUP(AS10,'登録ナンバー'!$F$4:$I$484,3,0))</f>
        <v>Ｋテニスカレッジ</v>
      </c>
      <c r="AW12" s="401"/>
      <c r="AX12" s="401"/>
      <c r="AY12" s="401"/>
      <c r="AZ12" s="401"/>
      <c r="BA12" s="597"/>
      <c r="BB12" s="598"/>
      <c r="BC12" s="598"/>
      <c r="BD12" s="598"/>
      <c r="BE12" s="598"/>
      <c r="BF12" s="598"/>
      <c r="BG12" s="598"/>
      <c r="BH12" s="599"/>
      <c r="BI12" s="533"/>
      <c r="BJ12" s="369"/>
      <c r="BK12" s="369"/>
      <c r="BL12" s="369"/>
      <c r="BM12" s="369"/>
      <c r="BN12" s="369"/>
      <c r="BO12" s="369"/>
      <c r="BP12" s="370"/>
      <c r="BQ12" s="533"/>
      <c r="BR12" s="369"/>
      <c r="BS12" s="369"/>
      <c r="BT12" s="369"/>
      <c r="BU12" s="369"/>
      <c r="BV12" s="369"/>
      <c r="BW12" s="369"/>
      <c r="BX12" s="370"/>
      <c r="BY12" s="447">
        <f>IF(OR(COUNTIF(BZ10:CB20,2)=3,COUNTIF(BZ10:CB20,1)=3),(BI13+BQ13)/(BI13+BQ13+BM10+BU10),"")</f>
      </c>
      <c r="BZ12" s="485"/>
      <c r="CA12" s="485"/>
      <c r="CB12" s="485"/>
      <c r="CC12" s="460">
        <f>IF(BY12&lt;&gt;"",RANK(BY12,BY12:BY20),RANK(BZ10,BZ10:CB20))</f>
        <v>2</v>
      </c>
      <c r="CD12" s="460"/>
      <c r="CE12" s="460"/>
      <c r="CF12" s="461"/>
    </row>
    <row r="13" spans="1:84" ht="3.75" customHeight="1" hidden="1">
      <c r="A13" s="16"/>
      <c r="C13" s="413"/>
      <c r="D13" s="401"/>
      <c r="E13" s="401"/>
      <c r="F13" s="274"/>
      <c r="G13" s="274"/>
      <c r="H13" s="274"/>
      <c r="I13" s="274"/>
      <c r="J13" s="274"/>
      <c r="K13" s="524"/>
      <c r="L13" s="525"/>
      <c r="M13" s="525"/>
      <c r="N13" s="525"/>
      <c r="O13" s="525"/>
      <c r="P13" s="525"/>
      <c r="Q13" s="525"/>
      <c r="R13" s="526"/>
      <c r="S13" s="287" t="str">
        <f>IF(S10="⑦","7",IF(S10="⑥","6",S10))</f>
        <v>6</v>
      </c>
      <c r="T13" s="288"/>
      <c r="U13" s="288"/>
      <c r="V13" s="288"/>
      <c r="W13" s="288"/>
      <c r="X13" s="288"/>
      <c r="Y13" s="288"/>
      <c r="Z13" s="288"/>
      <c r="AA13" s="287" t="str">
        <f>IF(AA10="⑦","7",IF(AA10="⑥","6",AA10))</f>
        <v>6</v>
      </c>
      <c r="AB13" s="288"/>
      <c r="AC13" s="288"/>
      <c r="AD13" s="288"/>
      <c r="AE13" s="288"/>
      <c r="AF13" s="288"/>
      <c r="AG13" s="288"/>
      <c r="AH13" s="290"/>
      <c r="AI13" s="444"/>
      <c r="AJ13" s="420"/>
      <c r="AK13" s="420"/>
      <c r="AL13" s="420"/>
      <c r="AM13" s="427"/>
      <c r="AN13" s="427"/>
      <c r="AO13" s="427"/>
      <c r="AP13" s="428"/>
      <c r="AQ13" s="248"/>
      <c r="AS13" s="413"/>
      <c r="AT13" s="401"/>
      <c r="AU13" s="401"/>
      <c r="AV13" s="3"/>
      <c r="AW13" s="3"/>
      <c r="AX13" s="3"/>
      <c r="AY13" s="3"/>
      <c r="AZ13" s="3"/>
      <c r="BA13" s="600"/>
      <c r="BB13" s="601"/>
      <c r="BC13" s="601"/>
      <c r="BD13" s="601"/>
      <c r="BE13" s="601"/>
      <c r="BF13" s="601"/>
      <c r="BG13" s="601"/>
      <c r="BH13" s="602"/>
      <c r="BI13" s="23" t="str">
        <f>IF(BI10="⑦","7",IF(BI10="⑥","6",BI10))</f>
        <v>6</v>
      </c>
      <c r="BJ13" s="24"/>
      <c r="BK13" s="24"/>
      <c r="BL13" s="24"/>
      <c r="BM13" s="24"/>
      <c r="BN13" s="24"/>
      <c r="BO13" s="24"/>
      <c r="BP13" s="24"/>
      <c r="BQ13" s="23">
        <f>IF(BQ10="⑦","7",IF(BQ10="⑥","6",BQ10))</f>
        <v>5</v>
      </c>
      <c r="BR13" s="24"/>
      <c r="BS13" s="24"/>
      <c r="BT13" s="24"/>
      <c r="BU13" s="24"/>
      <c r="BV13" s="24"/>
      <c r="BW13" s="24"/>
      <c r="BX13" s="25"/>
      <c r="BY13" s="448"/>
      <c r="BZ13" s="593"/>
      <c r="CA13" s="593"/>
      <c r="CB13" s="593"/>
      <c r="CC13" s="462"/>
      <c r="CD13" s="462"/>
      <c r="CE13" s="462"/>
      <c r="CF13" s="463"/>
    </row>
    <row r="14" spans="1:84" ht="7.5" customHeight="1">
      <c r="A14" s="16"/>
      <c r="B14" s="449">
        <f>AM16</f>
        <v>3</v>
      </c>
      <c r="C14" s="414" t="s">
        <v>651</v>
      </c>
      <c r="D14" s="349"/>
      <c r="E14" s="349"/>
      <c r="F14" s="349" t="str">
        <f>IF(C14="ここに","",VLOOKUP(C14,'登録ナンバー'!$F$1:$I$600,2,0))</f>
        <v>杉本龍平</v>
      </c>
      <c r="G14" s="349"/>
      <c r="H14" s="349"/>
      <c r="I14" s="349"/>
      <c r="J14" s="349"/>
      <c r="K14" s="412">
        <f>IF(S10="","",IF(AND(W10=6,S10&lt;&gt;"⑦"),"⑥",IF(W10=7,"⑦",W10)))</f>
        <v>0</v>
      </c>
      <c r="L14" s="349"/>
      <c r="M14" s="349"/>
      <c r="N14" s="349" t="s">
        <v>1458</v>
      </c>
      <c r="O14" s="349">
        <f>IF(S10="","",IF(S10="⑥",6,IF(S10="⑦",7,S10)))</f>
        <v>6</v>
      </c>
      <c r="P14" s="349"/>
      <c r="Q14" s="349"/>
      <c r="R14" s="350"/>
      <c r="S14" s="534"/>
      <c r="T14" s="535"/>
      <c r="U14" s="535"/>
      <c r="V14" s="535"/>
      <c r="W14" s="535"/>
      <c r="X14" s="535"/>
      <c r="Y14" s="535"/>
      <c r="Z14" s="535"/>
      <c r="AA14" s="532">
        <v>4</v>
      </c>
      <c r="AB14" s="377"/>
      <c r="AC14" s="377"/>
      <c r="AD14" s="377" t="s">
        <v>1458</v>
      </c>
      <c r="AE14" s="377">
        <v>6</v>
      </c>
      <c r="AF14" s="377"/>
      <c r="AG14" s="377"/>
      <c r="AH14" s="368"/>
      <c r="AI14" s="445">
        <f>IF(COUNTIF(AJ10:AL20,1)=2,"直接対決","")</f>
      </c>
      <c r="AJ14" s="439">
        <f>COUNTIF(K14:AH15,"⑥")+COUNTIF(K14:AH15,"⑦")</f>
        <v>0</v>
      </c>
      <c r="AK14" s="439"/>
      <c r="AL14" s="439"/>
      <c r="AM14" s="464">
        <f>IF(S10="","",2-AJ14)</f>
        <v>2</v>
      </c>
      <c r="AN14" s="464"/>
      <c r="AO14" s="464"/>
      <c r="AP14" s="465"/>
      <c r="AQ14" s="247"/>
      <c r="AR14" s="449">
        <f>CC16</f>
        <v>3</v>
      </c>
      <c r="AS14" s="414" t="s">
        <v>643</v>
      </c>
      <c r="AT14" s="349"/>
      <c r="AU14" s="349"/>
      <c r="AV14" s="349" t="str">
        <f>IF(AS14="ここに","",VLOOKUP(AS14,'登録ナンバー'!$F$1:$I$600,2,0))</f>
        <v>白井秀幸</v>
      </c>
      <c r="AW14" s="349"/>
      <c r="AX14" s="349"/>
      <c r="AY14" s="349"/>
      <c r="AZ14" s="349"/>
      <c r="BA14" s="412">
        <f>IF(BI10="","",IF(AND(BM10=6,BI10&lt;&gt;"⑦"),"⑥",IF(BM10=7,"⑦",BM10)))</f>
        <v>2</v>
      </c>
      <c r="BB14" s="349"/>
      <c r="BC14" s="349"/>
      <c r="BD14" s="349" t="s">
        <v>1458</v>
      </c>
      <c r="BE14" s="349">
        <f>IF(BI10="","",IF(BI10="⑥",6,IF(BI10="⑦",7,BI10)))</f>
        <v>6</v>
      </c>
      <c r="BF14" s="349"/>
      <c r="BG14" s="349"/>
      <c r="BH14" s="350"/>
      <c r="BI14" s="534"/>
      <c r="BJ14" s="535"/>
      <c r="BK14" s="535"/>
      <c r="BL14" s="535"/>
      <c r="BM14" s="535"/>
      <c r="BN14" s="535"/>
      <c r="BO14" s="535"/>
      <c r="BP14" s="535"/>
      <c r="BQ14" s="532">
        <v>4</v>
      </c>
      <c r="BR14" s="377"/>
      <c r="BS14" s="377"/>
      <c r="BT14" s="377" t="s">
        <v>1458</v>
      </c>
      <c r="BU14" s="377">
        <v>6</v>
      </c>
      <c r="BV14" s="377"/>
      <c r="BW14" s="377"/>
      <c r="BX14" s="368"/>
      <c r="BY14" s="445">
        <f>IF(COUNTIF(BZ10:CB20,1)=2,"直接対決","")</f>
      </c>
      <c r="BZ14" s="439">
        <f>COUNTIF(BA14:BX15,"⑥")+COUNTIF(BA14:BX15,"⑦")</f>
        <v>0</v>
      </c>
      <c r="CA14" s="439"/>
      <c r="CB14" s="439"/>
      <c r="CC14" s="464">
        <f>IF(BI10="","",2-BZ14)</f>
        <v>2</v>
      </c>
      <c r="CD14" s="464"/>
      <c r="CE14" s="464"/>
      <c r="CF14" s="465"/>
    </row>
    <row r="15" spans="1:84" ht="7.5" customHeight="1">
      <c r="A15" s="16"/>
      <c r="B15" s="449"/>
      <c r="C15" s="413"/>
      <c r="D15" s="401"/>
      <c r="E15" s="401"/>
      <c r="F15" s="401"/>
      <c r="G15" s="401"/>
      <c r="H15" s="401"/>
      <c r="I15" s="401"/>
      <c r="J15" s="401"/>
      <c r="K15" s="375"/>
      <c r="L15" s="401"/>
      <c r="M15" s="401"/>
      <c r="N15" s="401"/>
      <c r="O15" s="401"/>
      <c r="P15" s="401"/>
      <c r="Q15" s="401"/>
      <c r="R15" s="379"/>
      <c r="S15" s="536"/>
      <c r="T15" s="537"/>
      <c r="U15" s="537"/>
      <c r="V15" s="537"/>
      <c r="W15" s="537"/>
      <c r="X15" s="537"/>
      <c r="Y15" s="537"/>
      <c r="Z15" s="537"/>
      <c r="AA15" s="533"/>
      <c r="AB15" s="369"/>
      <c r="AC15" s="369"/>
      <c r="AD15" s="369"/>
      <c r="AE15" s="369"/>
      <c r="AF15" s="369"/>
      <c r="AG15" s="369"/>
      <c r="AH15" s="370"/>
      <c r="AI15" s="446"/>
      <c r="AJ15" s="440"/>
      <c r="AK15" s="440"/>
      <c r="AL15" s="440"/>
      <c r="AM15" s="466"/>
      <c r="AN15" s="466"/>
      <c r="AO15" s="466"/>
      <c r="AP15" s="467"/>
      <c r="AQ15" s="247"/>
      <c r="AR15" s="449"/>
      <c r="AS15" s="413"/>
      <c r="AT15" s="401"/>
      <c r="AU15" s="401"/>
      <c r="AV15" s="401"/>
      <c r="AW15" s="401"/>
      <c r="AX15" s="401"/>
      <c r="AY15" s="401"/>
      <c r="AZ15" s="401"/>
      <c r="BA15" s="375"/>
      <c r="BB15" s="401"/>
      <c r="BC15" s="401"/>
      <c r="BD15" s="401"/>
      <c r="BE15" s="401"/>
      <c r="BF15" s="401"/>
      <c r="BG15" s="401"/>
      <c r="BH15" s="379"/>
      <c r="BI15" s="536"/>
      <c r="BJ15" s="537"/>
      <c r="BK15" s="537"/>
      <c r="BL15" s="537"/>
      <c r="BM15" s="537"/>
      <c r="BN15" s="537"/>
      <c r="BO15" s="537"/>
      <c r="BP15" s="537"/>
      <c r="BQ15" s="533"/>
      <c r="BR15" s="369"/>
      <c r="BS15" s="369"/>
      <c r="BT15" s="369"/>
      <c r="BU15" s="369"/>
      <c r="BV15" s="369"/>
      <c r="BW15" s="369"/>
      <c r="BX15" s="370"/>
      <c r="BY15" s="446"/>
      <c r="BZ15" s="440"/>
      <c r="CA15" s="440"/>
      <c r="CB15" s="440"/>
      <c r="CC15" s="466"/>
      <c r="CD15" s="466"/>
      <c r="CE15" s="466"/>
      <c r="CF15" s="467"/>
    </row>
    <row r="16" spans="1:84" ht="14.25" customHeight="1">
      <c r="A16" s="16"/>
      <c r="B16" s="16"/>
      <c r="C16" s="413" t="s">
        <v>1459</v>
      </c>
      <c r="D16" s="401"/>
      <c r="E16" s="401"/>
      <c r="F16" s="401" t="str">
        <f>IF(C14="ここに","",VLOOKUP(C14,'登録ナンバー'!$F$4:$H$484,3,0))</f>
        <v>村田八日市</v>
      </c>
      <c r="G16" s="401"/>
      <c r="H16" s="401"/>
      <c r="I16" s="401"/>
      <c r="J16" s="401"/>
      <c r="K16" s="375"/>
      <c r="L16" s="401"/>
      <c r="M16" s="401"/>
      <c r="N16" s="401"/>
      <c r="O16" s="401"/>
      <c r="P16" s="401"/>
      <c r="Q16" s="401"/>
      <c r="R16" s="379"/>
      <c r="S16" s="536"/>
      <c r="T16" s="537"/>
      <c r="U16" s="537"/>
      <c r="V16" s="537"/>
      <c r="W16" s="537"/>
      <c r="X16" s="537"/>
      <c r="Y16" s="537"/>
      <c r="Z16" s="537"/>
      <c r="AA16" s="533"/>
      <c r="AB16" s="369"/>
      <c r="AC16" s="369"/>
      <c r="AD16" s="369"/>
      <c r="AE16" s="371"/>
      <c r="AF16" s="371"/>
      <c r="AG16" s="371"/>
      <c r="AH16" s="372"/>
      <c r="AI16" s="447">
        <f>IF(OR(COUNTIF(AJ10:AL20,2)=3,COUNTIF(AJ10:AL20,1)=3),(K17+AA17)/(K17+AA17+O14+AE14),"")</f>
      </c>
      <c r="AJ16" s="401"/>
      <c r="AK16" s="401"/>
      <c r="AL16" s="401"/>
      <c r="AM16" s="460">
        <f>IF(AI16&lt;&gt;"",RANK(AI16,AI12:AI20),RANK(AJ14,AJ10:AL20))</f>
        <v>3</v>
      </c>
      <c r="AN16" s="460"/>
      <c r="AO16" s="460"/>
      <c r="AP16" s="461"/>
      <c r="AQ16" s="248"/>
      <c r="AR16" s="16"/>
      <c r="AS16" s="413" t="s">
        <v>1459</v>
      </c>
      <c r="AT16" s="401"/>
      <c r="AU16" s="401"/>
      <c r="AV16" s="401" t="s">
        <v>1289</v>
      </c>
      <c r="AW16" s="401"/>
      <c r="AX16" s="401"/>
      <c r="AY16" s="401"/>
      <c r="AZ16" s="401"/>
      <c r="BA16" s="375"/>
      <c r="BB16" s="401"/>
      <c r="BC16" s="401"/>
      <c r="BD16" s="401"/>
      <c r="BE16" s="401"/>
      <c r="BF16" s="401"/>
      <c r="BG16" s="401"/>
      <c r="BH16" s="379"/>
      <c r="BI16" s="536"/>
      <c r="BJ16" s="537"/>
      <c r="BK16" s="537"/>
      <c r="BL16" s="537"/>
      <c r="BM16" s="537"/>
      <c r="BN16" s="537"/>
      <c r="BO16" s="537"/>
      <c r="BP16" s="537"/>
      <c r="BQ16" s="533"/>
      <c r="BR16" s="369"/>
      <c r="BS16" s="369"/>
      <c r="BT16" s="369"/>
      <c r="BU16" s="371"/>
      <c r="BV16" s="371"/>
      <c r="BW16" s="371"/>
      <c r="BX16" s="372"/>
      <c r="BY16" s="447">
        <f>IF(OR(COUNTIF(BZ10:CB20,2)=3,COUNTIF(BZ10:CB20,1)=3),(BA17+BQ17)/(BA17+BQ17+BE14+BU14),"")</f>
      </c>
      <c r="BZ16" s="401"/>
      <c r="CA16" s="401"/>
      <c r="CB16" s="401"/>
      <c r="CC16" s="460">
        <f>IF(BY16&lt;&gt;"",RANK(BY16,BY12:BY20),RANK(BZ14,BZ10:CB20))</f>
        <v>3</v>
      </c>
      <c r="CD16" s="460"/>
      <c r="CE16" s="460"/>
      <c r="CF16" s="461"/>
    </row>
    <row r="17" spans="1:84" ht="3" customHeight="1" hidden="1">
      <c r="A17" s="16"/>
      <c r="B17" s="16"/>
      <c r="C17" s="413"/>
      <c r="D17" s="401"/>
      <c r="E17" s="401"/>
      <c r="F17" s="3"/>
      <c r="G17" s="3"/>
      <c r="H17" s="3"/>
      <c r="I17" s="3"/>
      <c r="J17" s="3"/>
      <c r="K17" s="23">
        <f>IF(K14="⑦","7",IF(K14="⑥","6",K14))</f>
        <v>0</v>
      </c>
      <c r="L17" s="12"/>
      <c r="M17" s="12"/>
      <c r="N17" s="12"/>
      <c r="O17" s="12"/>
      <c r="P17" s="12"/>
      <c r="Q17" s="12"/>
      <c r="R17" s="26"/>
      <c r="S17" s="538"/>
      <c r="T17" s="539"/>
      <c r="U17" s="539"/>
      <c r="V17" s="539"/>
      <c r="W17" s="539"/>
      <c r="X17" s="539"/>
      <c r="Y17" s="539"/>
      <c r="Z17" s="539"/>
      <c r="AA17" s="23">
        <f>IF(AA14="⑦","7",IF(AA14="⑥","6",AA14))</f>
        <v>4</v>
      </c>
      <c r="AB17" s="24"/>
      <c r="AC17" s="24"/>
      <c r="AD17" s="24"/>
      <c r="AE17" s="24"/>
      <c r="AF17" s="24"/>
      <c r="AG17" s="24"/>
      <c r="AH17" s="25"/>
      <c r="AI17" s="448"/>
      <c r="AJ17" s="359"/>
      <c r="AK17" s="359"/>
      <c r="AL17" s="359"/>
      <c r="AM17" s="462"/>
      <c r="AN17" s="462"/>
      <c r="AO17" s="462"/>
      <c r="AP17" s="463"/>
      <c r="AQ17" s="248"/>
      <c r="AR17" s="16"/>
      <c r="AS17" s="413"/>
      <c r="AT17" s="401"/>
      <c r="AU17" s="401"/>
      <c r="AV17" s="3"/>
      <c r="AW17" s="3"/>
      <c r="AX17" s="3"/>
      <c r="AY17" s="3"/>
      <c r="AZ17" s="3"/>
      <c r="BA17" s="23">
        <f>IF(BA14="⑦","7",IF(BA14="⑥","6",BA14))</f>
        <v>2</v>
      </c>
      <c r="BB17" s="12"/>
      <c r="BC17" s="12"/>
      <c r="BD17" s="12"/>
      <c r="BE17" s="12"/>
      <c r="BF17" s="12"/>
      <c r="BG17" s="12"/>
      <c r="BH17" s="26"/>
      <c r="BI17" s="538"/>
      <c r="BJ17" s="539"/>
      <c r="BK17" s="539"/>
      <c r="BL17" s="539"/>
      <c r="BM17" s="539"/>
      <c r="BN17" s="539"/>
      <c r="BO17" s="539"/>
      <c r="BP17" s="539"/>
      <c r="BQ17" s="23">
        <f>IF(BQ14="⑦","7",IF(BQ14="⑥","6",BQ14))</f>
        <v>4</v>
      </c>
      <c r="BR17" s="24"/>
      <c r="BS17" s="24"/>
      <c r="BT17" s="24"/>
      <c r="BU17" s="24"/>
      <c r="BV17" s="24"/>
      <c r="BW17" s="24"/>
      <c r="BX17" s="25"/>
      <c r="BY17" s="448"/>
      <c r="BZ17" s="359"/>
      <c r="CA17" s="359"/>
      <c r="CB17" s="359"/>
      <c r="CC17" s="462"/>
      <c r="CD17" s="462"/>
      <c r="CE17" s="462"/>
      <c r="CF17" s="463"/>
    </row>
    <row r="18" spans="1:84" ht="7.5" customHeight="1">
      <c r="A18" s="16"/>
      <c r="B18" s="449">
        <f>AM20</f>
        <v>2</v>
      </c>
      <c r="C18" s="414" t="s">
        <v>1457</v>
      </c>
      <c r="D18" s="349"/>
      <c r="E18" s="349"/>
      <c r="F18" s="349" t="s">
        <v>661</v>
      </c>
      <c r="G18" s="349"/>
      <c r="H18" s="349"/>
      <c r="I18" s="349"/>
      <c r="J18" s="349"/>
      <c r="K18" s="412">
        <f>IF(S10="","",IF(AND(AE10=6,AA10&lt;&gt;"⑦"),"⑥",IF(AE10=7,"⑦",AE10)))</f>
        <v>5</v>
      </c>
      <c r="L18" s="349"/>
      <c r="M18" s="349"/>
      <c r="N18" s="349" t="s">
        <v>1458</v>
      </c>
      <c r="O18" s="349">
        <f>IF(S10="","",IF(AA10="⑥",6,IF(AA10="⑦",7,AA10)))</f>
        <v>6</v>
      </c>
      <c r="P18" s="349"/>
      <c r="Q18" s="349"/>
      <c r="R18" s="350"/>
      <c r="S18" s="412" t="str">
        <f>IF(S10="","",IF(AND(AE14=6,AA14&lt;&gt;"⑦"),"⑥",IF(AE14=7,"⑦",AE14)))</f>
        <v>⑥</v>
      </c>
      <c r="T18" s="349"/>
      <c r="U18" s="349"/>
      <c r="V18" s="349" t="s">
        <v>1458</v>
      </c>
      <c r="W18" s="349">
        <f>IF(S10="","",IF(AA14="⑥",6,IF(AA14="⑦",7,AA14)))</f>
        <v>4</v>
      </c>
      <c r="X18" s="349"/>
      <c r="Y18" s="349"/>
      <c r="Z18" s="350"/>
      <c r="AA18" s="472"/>
      <c r="AB18" s="473"/>
      <c r="AC18" s="473"/>
      <c r="AD18" s="473"/>
      <c r="AE18" s="473"/>
      <c r="AF18" s="473"/>
      <c r="AG18" s="474"/>
      <c r="AH18" s="475"/>
      <c r="AI18" s="445">
        <f>IF(COUNTIF(AJ10:AL24,1)=2,"直接対決","")</f>
      </c>
      <c r="AJ18" s="439">
        <f>COUNTIF(K18:AH19,"⑥")+COUNTIF(K18:AH19,"⑦")</f>
        <v>1</v>
      </c>
      <c r="AK18" s="439"/>
      <c r="AL18" s="439"/>
      <c r="AM18" s="464">
        <f>IF(S6="","",2-AJ18)</f>
        <v>1</v>
      </c>
      <c r="AN18" s="464"/>
      <c r="AO18" s="464"/>
      <c r="AP18" s="465"/>
      <c r="AQ18" s="247"/>
      <c r="AR18" s="449">
        <f>CC20</f>
        <v>1</v>
      </c>
      <c r="AS18" s="414" t="s">
        <v>1457</v>
      </c>
      <c r="AT18" s="349"/>
      <c r="AU18" s="349"/>
      <c r="AV18" s="454" t="s">
        <v>660</v>
      </c>
      <c r="AW18" s="454"/>
      <c r="AX18" s="454"/>
      <c r="AY18" s="454"/>
      <c r="AZ18" s="454"/>
      <c r="BA18" s="499" t="str">
        <f>IF(BI10="","",IF(AND(BU10=6,BQ10&lt;&gt;"⑦"),"⑥",IF(BU10=7,"⑦",BU10)))</f>
        <v>⑥</v>
      </c>
      <c r="BB18" s="454"/>
      <c r="BC18" s="454"/>
      <c r="BD18" s="454" t="s">
        <v>1458</v>
      </c>
      <c r="BE18" s="454">
        <f>IF(BI10="","",IF(BQ10="⑥",6,IF(BQ10="⑦",7,BQ10)))</f>
        <v>5</v>
      </c>
      <c r="BF18" s="454"/>
      <c r="BG18" s="454"/>
      <c r="BH18" s="512"/>
      <c r="BI18" s="499" t="str">
        <f>IF(BI10="","",IF(AND(BU14=6,BQ14&lt;&gt;"⑦"),"⑥",IF(BU14=7,"⑦",BU14)))</f>
        <v>⑥</v>
      </c>
      <c r="BJ18" s="454"/>
      <c r="BK18" s="454"/>
      <c r="BL18" s="454" t="s">
        <v>1458</v>
      </c>
      <c r="BM18" s="454">
        <f>IF(BI10="","",IF(BQ14="⑥",6,IF(BQ14="⑦",7,BQ14)))</f>
        <v>4</v>
      </c>
      <c r="BN18" s="454"/>
      <c r="BO18" s="454"/>
      <c r="BP18" s="512"/>
      <c r="BQ18" s="373"/>
      <c r="BR18" s="351"/>
      <c r="BS18" s="351"/>
      <c r="BT18" s="351"/>
      <c r="BU18" s="351"/>
      <c r="BV18" s="351"/>
      <c r="BW18" s="352"/>
      <c r="BX18" s="353"/>
      <c r="BY18" s="487">
        <f>IF(COUNTIF(BZ10:CB24,1)=2,"直接対決","")</f>
      </c>
      <c r="BZ18" s="417">
        <f>COUNTIF(BA18:BX19,"⑥")+COUNTIF(BA18:BX19,"⑦")</f>
        <v>2</v>
      </c>
      <c r="CA18" s="417"/>
      <c r="CB18" s="417"/>
      <c r="CC18" s="421">
        <f>IF(BI6="","",2-BZ18)</f>
        <v>0</v>
      </c>
      <c r="CD18" s="421"/>
      <c r="CE18" s="421"/>
      <c r="CF18" s="422"/>
    </row>
    <row r="19" spans="1:84" ht="7.5" customHeight="1">
      <c r="A19" s="16"/>
      <c r="B19" s="449"/>
      <c r="C19" s="413"/>
      <c r="D19" s="401"/>
      <c r="E19" s="401"/>
      <c r="F19" s="401"/>
      <c r="G19" s="401"/>
      <c r="H19" s="401"/>
      <c r="I19" s="401"/>
      <c r="J19" s="401"/>
      <c r="K19" s="375"/>
      <c r="L19" s="401"/>
      <c r="M19" s="401"/>
      <c r="N19" s="401"/>
      <c r="O19" s="401"/>
      <c r="P19" s="401"/>
      <c r="Q19" s="401"/>
      <c r="R19" s="379"/>
      <c r="S19" s="375"/>
      <c r="T19" s="401"/>
      <c r="U19" s="401"/>
      <c r="V19" s="401"/>
      <c r="W19" s="401"/>
      <c r="X19" s="401"/>
      <c r="Y19" s="401"/>
      <c r="Z19" s="379"/>
      <c r="AA19" s="476"/>
      <c r="AB19" s="474"/>
      <c r="AC19" s="474"/>
      <c r="AD19" s="474"/>
      <c r="AE19" s="474"/>
      <c r="AF19" s="474"/>
      <c r="AG19" s="474"/>
      <c r="AH19" s="475"/>
      <c r="AI19" s="446"/>
      <c r="AJ19" s="440"/>
      <c r="AK19" s="440"/>
      <c r="AL19" s="440"/>
      <c r="AM19" s="466"/>
      <c r="AN19" s="466"/>
      <c r="AO19" s="466"/>
      <c r="AP19" s="467"/>
      <c r="AQ19" s="247"/>
      <c r="AR19" s="449"/>
      <c r="AS19" s="413"/>
      <c r="AT19" s="401"/>
      <c r="AU19" s="401"/>
      <c r="AV19" s="455"/>
      <c r="AW19" s="455"/>
      <c r="AX19" s="455"/>
      <c r="AY19" s="455"/>
      <c r="AZ19" s="455"/>
      <c r="BA19" s="500"/>
      <c r="BB19" s="455"/>
      <c r="BC19" s="455"/>
      <c r="BD19" s="455"/>
      <c r="BE19" s="455"/>
      <c r="BF19" s="455"/>
      <c r="BG19" s="455"/>
      <c r="BH19" s="513"/>
      <c r="BI19" s="500"/>
      <c r="BJ19" s="455"/>
      <c r="BK19" s="455"/>
      <c r="BL19" s="455"/>
      <c r="BM19" s="455"/>
      <c r="BN19" s="455"/>
      <c r="BO19" s="455"/>
      <c r="BP19" s="513"/>
      <c r="BQ19" s="354"/>
      <c r="BR19" s="352"/>
      <c r="BS19" s="352"/>
      <c r="BT19" s="352"/>
      <c r="BU19" s="352"/>
      <c r="BV19" s="352"/>
      <c r="BW19" s="352"/>
      <c r="BX19" s="353"/>
      <c r="BY19" s="488"/>
      <c r="BZ19" s="418"/>
      <c r="CA19" s="418"/>
      <c r="CB19" s="418"/>
      <c r="CC19" s="423"/>
      <c r="CD19" s="423"/>
      <c r="CE19" s="423"/>
      <c r="CF19" s="424"/>
    </row>
    <row r="20" spans="1:84" ht="14.25" customHeight="1" thickBot="1">
      <c r="A20" s="16"/>
      <c r="B20" s="16"/>
      <c r="C20" s="413" t="s">
        <v>1459</v>
      </c>
      <c r="D20" s="401"/>
      <c r="E20" s="401"/>
      <c r="F20" s="401" t="s">
        <v>595</v>
      </c>
      <c r="G20" s="401"/>
      <c r="H20" s="401"/>
      <c r="I20" s="401"/>
      <c r="J20" s="401"/>
      <c r="K20" s="375"/>
      <c r="L20" s="401"/>
      <c r="M20" s="401"/>
      <c r="N20" s="401"/>
      <c r="O20" s="359"/>
      <c r="P20" s="359"/>
      <c r="Q20" s="359"/>
      <c r="R20" s="289"/>
      <c r="S20" s="375"/>
      <c r="T20" s="401"/>
      <c r="U20" s="401"/>
      <c r="V20" s="401"/>
      <c r="W20" s="401"/>
      <c r="X20" s="401"/>
      <c r="Y20" s="401"/>
      <c r="Z20" s="379"/>
      <c r="AA20" s="476"/>
      <c r="AB20" s="474"/>
      <c r="AC20" s="474"/>
      <c r="AD20" s="474"/>
      <c r="AE20" s="474"/>
      <c r="AF20" s="474"/>
      <c r="AG20" s="474"/>
      <c r="AH20" s="475"/>
      <c r="AI20" s="447">
        <f>IF(OR(COUNTIF(AJ10:AL20,2)=3,COUNTIF(AJ10:AL20,1)=3),(S21+K21)/(K21+W18+O18+S21),"")</f>
      </c>
      <c r="AJ20" s="485"/>
      <c r="AK20" s="485"/>
      <c r="AL20" s="485"/>
      <c r="AM20" s="460">
        <f>IF(AI20&lt;&gt;"",RANK(AI20,AI12:AI20),RANK(AJ18,AJ10:AL20))</f>
        <v>2</v>
      </c>
      <c r="AN20" s="460"/>
      <c r="AO20" s="460"/>
      <c r="AP20" s="461"/>
      <c r="AQ20" s="248"/>
      <c r="AR20" s="16"/>
      <c r="AS20" s="413" t="s">
        <v>1459</v>
      </c>
      <c r="AT20" s="401"/>
      <c r="AU20" s="401"/>
      <c r="AV20" s="455" t="s">
        <v>1333</v>
      </c>
      <c r="AW20" s="455"/>
      <c r="AX20" s="455"/>
      <c r="AY20" s="455"/>
      <c r="AZ20" s="455"/>
      <c r="BA20" s="500"/>
      <c r="BB20" s="455"/>
      <c r="BC20" s="455"/>
      <c r="BD20" s="455"/>
      <c r="BE20" s="486"/>
      <c r="BF20" s="486"/>
      <c r="BG20" s="486"/>
      <c r="BH20" s="554"/>
      <c r="BI20" s="500"/>
      <c r="BJ20" s="455"/>
      <c r="BK20" s="455"/>
      <c r="BL20" s="455"/>
      <c r="BM20" s="455"/>
      <c r="BN20" s="455"/>
      <c r="BO20" s="455"/>
      <c r="BP20" s="513"/>
      <c r="BQ20" s="354"/>
      <c r="BR20" s="352"/>
      <c r="BS20" s="352"/>
      <c r="BT20" s="352"/>
      <c r="BU20" s="352"/>
      <c r="BV20" s="352"/>
      <c r="BW20" s="352"/>
      <c r="BX20" s="353"/>
      <c r="BY20" s="443">
        <f>IF(OR(COUNTIF(BZ10:CB20,2)=3,COUNTIF(BZ10:CB20,1)=3),(BI21+BA21)/(BA21+BM18+BE18+BI21),"")</f>
      </c>
      <c r="BZ20" s="419"/>
      <c r="CA20" s="419"/>
      <c r="CB20" s="419"/>
      <c r="CC20" s="425">
        <f>IF(BY20&lt;&gt;"",RANK(BY20,BY12:BY20),RANK(BZ18,BZ10:CB20))</f>
        <v>1</v>
      </c>
      <c r="CD20" s="425"/>
      <c r="CE20" s="425"/>
      <c r="CF20" s="426"/>
    </row>
    <row r="21" spans="2:84" ht="3" customHeight="1" hidden="1">
      <c r="B21" s="16"/>
      <c r="C21" s="413"/>
      <c r="D21" s="401"/>
      <c r="E21" s="401"/>
      <c r="F21" s="3"/>
      <c r="G21" s="3"/>
      <c r="H21" s="3"/>
      <c r="I21" s="3"/>
      <c r="J21" s="3"/>
      <c r="K21" s="53">
        <f>IF(K18="⑦","7",IF(K18="⑥","6",K18))</f>
        <v>5</v>
      </c>
      <c r="R21" s="20"/>
      <c r="S21" s="53" t="str">
        <f>IF(S18="⑦","7",IF(S18="⑥","6",S18))</f>
        <v>6</v>
      </c>
      <c r="AA21" s="476"/>
      <c r="AB21" s="474"/>
      <c r="AC21" s="474"/>
      <c r="AD21" s="474"/>
      <c r="AE21" s="474"/>
      <c r="AF21" s="474"/>
      <c r="AG21" s="474"/>
      <c r="AH21" s="475"/>
      <c r="AI21" s="447"/>
      <c r="AJ21" s="485"/>
      <c r="AK21" s="485"/>
      <c r="AL21" s="485"/>
      <c r="AM21" s="460"/>
      <c r="AN21" s="460"/>
      <c r="AO21" s="460"/>
      <c r="AP21" s="461"/>
      <c r="AQ21" s="81"/>
      <c r="AR21" s="16"/>
      <c r="AS21" s="413"/>
      <c r="AT21" s="401"/>
      <c r="AU21" s="401"/>
      <c r="AV21" s="274"/>
      <c r="AW21" s="274"/>
      <c r="AX21" s="274"/>
      <c r="AY21" s="274"/>
      <c r="AZ21" s="274"/>
      <c r="BA21" s="304" t="str">
        <f>IF(BA18="⑦","7",IF(BA18="⑥","6",BA18))</f>
        <v>6</v>
      </c>
      <c r="BB21" s="250"/>
      <c r="BC21" s="250"/>
      <c r="BD21" s="250"/>
      <c r="BE21" s="250"/>
      <c r="BF21" s="250"/>
      <c r="BG21" s="250"/>
      <c r="BH21" s="252"/>
      <c r="BI21" s="304" t="str">
        <f>IF(BI18="⑦","7",IF(BI18="⑥","6",BI18))</f>
        <v>6</v>
      </c>
      <c r="BJ21" s="250"/>
      <c r="BK21" s="250"/>
      <c r="BL21" s="250"/>
      <c r="BM21" s="250"/>
      <c r="BN21" s="250"/>
      <c r="BO21" s="250"/>
      <c r="BP21" s="250"/>
      <c r="BQ21" s="354"/>
      <c r="BR21" s="352"/>
      <c r="BS21" s="352"/>
      <c r="BT21" s="352"/>
      <c r="BU21" s="352"/>
      <c r="BV21" s="352"/>
      <c r="BW21" s="352"/>
      <c r="BX21" s="353"/>
      <c r="BY21" s="443"/>
      <c r="BZ21" s="419"/>
      <c r="CA21" s="419"/>
      <c r="CB21" s="419"/>
      <c r="CC21" s="425"/>
      <c r="CD21" s="425"/>
      <c r="CE21" s="425"/>
      <c r="CF21" s="426"/>
    </row>
    <row r="22" spans="3:84" ht="7.5" customHeight="1">
      <c r="C22" s="450" t="s">
        <v>696</v>
      </c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5"/>
      <c r="AQ22" s="3"/>
      <c r="AS22" s="450" t="s">
        <v>706</v>
      </c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0"/>
      <c r="BS22" s="450"/>
      <c r="BT22" s="450"/>
      <c r="BU22" s="450"/>
      <c r="BV22" s="450"/>
      <c r="BW22" s="450"/>
      <c r="BX22" s="450"/>
      <c r="BY22" s="450"/>
      <c r="BZ22" s="450"/>
      <c r="CA22" s="450"/>
      <c r="CB22" s="450"/>
      <c r="CC22" s="450"/>
      <c r="CD22" s="450"/>
      <c r="CE22" s="51"/>
      <c r="CF22" s="51"/>
    </row>
    <row r="23" spans="3:84" ht="7.5" customHeight="1" thickBot="1">
      <c r="C23" s="562"/>
      <c r="D23" s="562"/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2"/>
      <c r="P23" s="562"/>
      <c r="Q23" s="562"/>
      <c r="R23" s="562"/>
      <c r="S23" s="562"/>
      <c r="T23" s="562"/>
      <c r="U23" s="562"/>
      <c r="V23" s="562"/>
      <c r="W23" s="562"/>
      <c r="X23" s="562"/>
      <c r="Y23" s="562"/>
      <c r="Z23" s="562"/>
      <c r="AA23" s="562"/>
      <c r="AB23" s="562"/>
      <c r="AC23" s="562"/>
      <c r="AD23" s="562"/>
      <c r="AE23" s="562"/>
      <c r="AF23" s="562"/>
      <c r="AG23" s="562"/>
      <c r="AH23" s="562"/>
      <c r="AI23" s="562"/>
      <c r="AJ23" s="562"/>
      <c r="AK23" s="562"/>
      <c r="AL23" s="562"/>
      <c r="AM23" s="562"/>
      <c r="AN23" s="562"/>
      <c r="AO23" s="562"/>
      <c r="AP23" s="3"/>
      <c r="AQ23" s="3"/>
      <c r="AS23" s="562"/>
      <c r="AT23" s="562"/>
      <c r="AU23" s="562"/>
      <c r="AV23" s="562"/>
      <c r="AW23" s="562"/>
      <c r="AX23" s="562"/>
      <c r="AY23" s="562"/>
      <c r="AZ23" s="562"/>
      <c r="BA23" s="562"/>
      <c r="BB23" s="562"/>
      <c r="BC23" s="562"/>
      <c r="BD23" s="562"/>
      <c r="BE23" s="562"/>
      <c r="BF23" s="562"/>
      <c r="BG23" s="562"/>
      <c r="BH23" s="562"/>
      <c r="BI23" s="562"/>
      <c r="BJ23" s="562"/>
      <c r="BK23" s="562"/>
      <c r="BL23" s="562"/>
      <c r="BM23" s="562"/>
      <c r="BN23" s="562"/>
      <c r="BO23" s="562"/>
      <c r="BP23" s="562"/>
      <c r="BQ23" s="562"/>
      <c r="BR23" s="562"/>
      <c r="BS23" s="562"/>
      <c r="BT23" s="562"/>
      <c r="BU23" s="562"/>
      <c r="BV23" s="562"/>
      <c r="BW23" s="562"/>
      <c r="BX23" s="562"/>
      <c r="BY23" s="562"/>
      <c r="BZ23" s="562"/>
      <c r="CA23" s="562"/>
      <c r="CB23" s="562"/>
      <c r="CC23" s="562"/>
      <c r="CD23" s="562"/>
      <c r="CE23" s="7"/>
      <c r="CF23" s="7"/>
    </row>
    <row r="24" spans="1:84" ht="7.5" customHeight="1">
      <c r="A24" s="16"/>
      <c r="B24" s="16"/>
      <c r="C24" s="413" t="s">
        <v>1467</v>
      </c>
      <c r="D24" s="401"/>
      <c r="E24" s="401"/>
      <c r="F24" s="401"/>
      <c r="G24" s="401"/>
      <c r="H24" s="401"/>
      <c r="I24" s="401"/>
      <c r="J24" s="401"/>
      <c r="K24" s="456" t="str">
        <f>F28</f>
        <v>押谷繁樹</v>
      </c>
      <c r="L24" s="450"/>
      <c r="M24" s="450"/>
      <c r="N24" s="450"/>
      <c r="O24" s="450"/>
      <c r="P24" s="450"/>
      <c r="Q24" s="450"/>
      <c r="R24" s="457"/>
      <c r="S24" s="375" t="str">
        <f>F32</f>
        <v>浜中岳史</v>
      </c>
      <c r="T24" s="401"/>
      <c r="U24" s="401"/>
      <c r="V24" s="401"/>
      <c r="W24" s="401"/>
      <c r="X24" s="401"/>
      <c r="Y24" s="401"/>
      <c r="Z24" s="401"/>
      <c r="AA24" s="456" t="str">
        <f>F36</f>
        <v>東石大介</v>
      </c>
      <c r="AB24" s="450"/>
      <c r="AC24" s="450"/>
      <c r="AD24" s="450"/>
      <c r="AE24" s="450"/>
      <c r="AF24" s="450"/>
      <c r="AG24" s="450"/>
      <c r="AH24" s="530"/>
      <c r="AI24" s="531">
        <f>IF(AI30&lt;&gt;"","取得","")</f>
      </c>
      <c r="AJ24" s="51"/>
      <c r="AK24" s="450" t="s">
        <v>1455</v>
      </c>
      <c r="AL24" s="450"/>
      <c r="AM24" s="450"/>
      <c r="AN24" s="450"/>
      <c r="AO24" s="450"/>
      <c r="AP24" s="451"/>
      <c r="AQ24" s="84"/>
      <c r="AR24" s="16"/>
      <c r="AS24" s="413" t="s">
        <v>618</v>
      </c>
      <c r="AT24" s="401"/>
      <c r="AU24" s="401"/>
      <c r="AV24" s="401"/>
      <c r="AW24" s="401"/>
      <c r="AX24" s="401"/>
      <c r="AY24" s="401"/>
      <c r="AZ24" s="401"/>
      <c r="BA24" s="456" t="str">
        <f>AV28</f>
        <v>小倉俊郎</v>
      </c>
      <c r="BB24" s="450"/>
      <c r="BC24" s="450"/>
      <c r="BD24" s="450"/>
      <c r="BE24" s="450"/>
      <c r="BF24" s="450"/>
      <c r="BG24" s="450"/>
      <c r="BH24" s="457"/>
      <c r="BI24" s="375" t="str">
        <f>AV32</f>
        <v>谷口友宏</v>
      </c>
      <c r="BJ24" s="401"/>
      <c r="BK24" s="401"/>
      <c r="BL24" s="401"/>
      <c r="BM24" s="401"/>
      <c r="BN24" s="401"/>
      <c r="BO24" s="401"/>
      <c r="BP24" s="401"/>
      <c r="BQ24" s="456" t="str">
        <f>AV36</f>
        <v>杉原　徹</v>
      </c>
      <c r="BR24" s="450"/>
      <c r="BS24" s="450"/>
      <c r="BT24" s="450"/>
      <c r="BU24" s="450"/>
      <c r="BV24" s="450"/>
      <c r="BW24" s="450"/>
      <c r="BX24" s="530"/>
      <c r="BY24" s="531" t="str">
        <f>IF(BY30&lt;&gt;"","取得","")</f>
        <v>取得</v>
      </c>
      <c r="BZ24" s="51"/>
      <c r="CA24" s="450" t="s">
        <v>1455</v>
      </c>
      <c r="CB24" s="450"/>
      <c r="CC24" s="450"/>
      <c r="CD24" s="450"/>
      <c r="CE24" s="450"/>
      <c r="CF24" s="451"/>
    </row>
    <row r="25" spans="1:84" ht="7.5" customHeight="1">
      <c r="A25" s="16"/>
      <c r="C25" s="413"/>
      <c r="D25" s="401"/>
      <c r="E25" s="401"/>
      <c r="F25" s="401"/>
      <c r="G25" s="401"/>
      <c r="H25" s="401"/>
      <c r="I25" s="401"/>
      <c r="J25" s="401"/>
      <c r="K25" s="375"/>
      <c r="L25" s="401"/>
      <c r="M25" s="401"/>
      <c r="N25" s="401"/>
      <c r="O25" s="401"/>
      <c r="P25" s="401"/>
      <c r="Q25" s="401"/>
      <c r="R25" s="379"/>
      <c r="S25" s="375"/>
      <c r="T25" s="401"/>
      <c r="U25" s="401"/>
      <c r="V25" s="401"/>
      <c r="W25" s="401"/>
      <c r="X25" s="401"/>
      <c r="Y25" s="401"/>
      <c r="Z25" s="401"/>
      <c r="AA25" s="375"/>
      <c r="AB25" s="401"/>
      <c r="AC25" s="401"/>
      <c r="AD25" s="401"/>
      <c r="AE25" s="401"/>
      <c r="AF25" s="401"/>
      <c r="AG25" s="401"/>
      <c r="AH25" s="357"/>
      <c r="AI25" s="437"/>
      <c r="AK25" s="401"/>
      <c r="AL25" s="401"/>
      <c r="AM25" s="401"/>
      <c r="AN25" s="401"/>
      <c r="AO25" s="401"/>
      <c r="AP25" s="433"/>
      <c r="AQ25" s="84"/>
      <c r="AS25" s="413"/>
      <c r="AT25" s="401"/>
      <c r="AU25" s="401"/>
      <c r="AV25" s="401"/>
      <c r="AW25" s="401"/>
      <c r="AX25" s="401"/>
      <c r="AY25" s="401"/>
      <c r="AZ25" s="401"/>
      <c r="BA25" s="375"/>
      <c r="BB25" s="401"/>
      <c r="BC25" s="401"/>
      <c r="BD25" s="401"/>
      <c r="BE25" s="401"/>
      <c r="BF25" s="401"/>
      <c r="BG25" s="401"/>
      <c r="BH25" s="379"/>
      <c r="BI25" s="375"/>
      <c r="BJ25" s="401"/>
      <c r="BK25" s="401"/>
      <c r="BL25" s="401"/>
      <c r="BM25" s="401"/>
      <c r="BN25" s="401"/>
      <c r="BO25" s="401"/>
      <c r="BP25" s="401"/>
      <c r="BQ25" s="375"/>
      <c r="BR25" s="401"/>
      <c r="BS25" s="401"/>
      <c r="BT25" s="401"/>
      <c r="BU25" s="401"/>
      <c r="BV25" s="401"/>
      <c r="BW25" s="401"/>
      <c r="BX25" s="357"/>
      <c r="BY25" s="437"/>
      <c r="CA25" s="401"/>
      <c r="CB25" s="401"/>
      <c r="CC25" s="401"/>
      <c r="CD25" s="401"/>
      <c r="CE25" s="401"/>
      <c r="CF25" s="433"/>
    </row>
    <row r="26" spans="1:84" ht="8.25" customHeight="1">
      <c r="A26" s="16"/>
      <c r="C26" s="413"/>
      <c r="D26" s="401"/>
      <c r="E26" s="401"/>
      <c r="F26" s="401"/>
      <c r="G26" s="401"/>
      <c r="H26" s="401"/>
      <c r="I26" s="401"/>
      <c r="J26" s="401"/>
      <c r="K26" s="375" t="str">
        <f>F30</f>
        <v>ぼんズ</v>
      </c>
      <c r="L26" s="401"/>
      <c r="M26" s="401"/>
      <c r="N26" s="401"/>
      <c r="O26" s="401"/>
      <c r="P26" s="401"/>
      <c r="Q26" s="401"/>
      <c r="R26" s="379"/>
      <c r="S26" s="375" t="str">
        <f>F34</f>
        <v>Mut</v>
      </c>
      <c r="T26" s="401"/>
      <c r="U26" s="401"/>
      <c r="V26" s="401"/>
      <c r="W26" s="401"/>
      <c r="X26" s="401"/>
      <c r="Y26" s="401"/>
      <c r="Z26" s="401"/>
      <c r="AA26" s="375" t="str">
        <f>F38</f>
        <v>一般</v>
      </c>
      <c r="AB26" s="401"/>
      <c r="AC26" s="401"/>
      <c r="AD26" s="401"/>
      <c r="AE26" s="401"/>
      <c r="AF26" s="401"/>
      <c r="AG26" s="401"/>
      <c r="AH26" s="379"/>
      <c r="AI26" s="437">
        <f>IF(AI30&lt;&gt;"","ゲーム率","")</f>
      </c>
      <c r="AJ26" s="401"/>
      <c r="AK26" s="401" t="s">
        <v>1456</v>
      </c>
      <c r="AL26" s="401"/>
      <c r="AM26" s="401"/>
      <c r="AN26" s="401"/>
      <c r="AO26" s="401"/>
      <c r="AP26" s="433"/>
      <c r="AQ26" s="84"/>
      <c r="AS26" s="413"/>
      <c r="AT26" s="401"/>
      <c r="AU26" s="401"/>
      <c r="AV26" s="401"/>
      <c r="AW26" s="401"/>
      <c r="AX26" s="401"/>
      <c r="AY26" s="401"/>
      <c r="AZ26" s="401"/>
      <c r="BA26" s="375" t="str">
        <f>AV30</f>
        <v>サプライズ</v>
      </c>
      <c r="BB26" s="401"/>
      <c r="BC26" s="401"/>
      <c r="BD26" s="401"/>
      <c r="BE26" s="401"/>
      <c r="BF26" s="401"/>
      <c r="BG26" s="401"/>
      <c r="BH26" s="379"/>
      <c r="BI26" s="375" t="str">
        <f>AV34</f>
        <v>ぼんズ</v>
      </c>
      <c r="BJ26" s="401"/>
      <c r="BK26" s="401"/>
      <c r="BL26" s="401"/>
      <c r="BM26" s="401"/>
      <c r="BN26" s="401"/>
      <c r="BO26" s="401"/>
      <c r="BP26" s="401"/>
      <c r="BQ26" s="375" t="str">
        <f>AV38</f>
        <v>一般</v>
      </c>
      <c r="BR26" s="401"/>
      <c r="BS26" s="401"/>
      <c r="BT26" s="401"/>
      <c r="BU26" s="401"/>
      <c r="BV26" s="401"/>
      <c r="BW26" s="401"/>
      <c r="BX26" s="379"/>
      <c r="BY26" s="437" t="str">
        <f>IF(BY30&lt;&gt;"","ゲーム率","")</f>
        <v>ゲーム率</v>
      </c>
      <c r="BZ26" s="401"/>
      <c r="CA26" s="401" t="s">
        <v>1456</v>
      </c>
      <c r="CB26" s="401"/>
      <c r="CC26" s="401"/>
      <c r="CD26" s="401"/>
      <c r="CE26" s="401"/>
      <c r="CF26" s="433"/>
    </row>
    <row r="27" spans="1:84" ht="7.5" customHeight="1">
      <c r="A27" s="16"/>
      <c r="C27" s="529"/>
      <c r="D27" s="359"/>
      <c r="E27" s="359"/>
      <c r="F27" s="359"/>
      <c r="G27" s="359"/>
      <c r="H27" s="359"/>
      <c r="I27" s="359"/>
      <c r="J27" s="359"/>
      <c r="K27" s="358"/>
      <c r="L27" s="359"/>
      <c r="M27" s="359"/>
      <c r="N27" s="359"/>
      <c r="O27" s="359"/>
      <c r="P27" s="359"/>
      <c r="Q27" s="359"/>
      <c r="R27" s="289"/>
      <c r="S27" s="358"/>
      <c r="T27" s="359"/>
      <c r="U27" s="359"/>
      <c r="V27" s="359"/>
      <c r="W27" s="359"/>
      <c r="X27" s="359"/>
      <c r="Y27" s="359"/>
      <c r="Z27" s="359"/>
      <c r="AA27" s="358"/>
      <c r="AB27" s="359"/>
      <c r="AC27" s="359"/>
      <c r="AD27" s="359"/>
      <c r="AE27" s="359"/>
      <c r="AF27" s="359"/>
      <c r="AG27" s="359"/>
      <c r="AH27" s="289"/>
      <c r="AI27" s="438"/>
      <c r="AJ27" s="359"/>
      <c r="AK27" s="359"/>
      <c r="AL27" s="359"/>
      <c r="AM27" s="359"/>
      <c r="AN27" s="359"/>
      <c r="AO27" s="359"/>
      <c r="AP27" s="434"/>
      <c r="AQ27" s="84"/>
      <c r="AS27" s="529"/>
      <c r="AT27" s="359"/>
      <c r="AU27" s="359"/>
      <c r="AV27" s="359"/>
      <c r="AW27" s="359"/>
      <c r="AX27" s="359"/>
      <c r="AY27" s="359"/>
      <c r="AZ27" s="359"/>
      <c r="BA27" s="358"/>
      <c r="BB27" s="359"/>
      <c r="BC27" s="359"/>
      <c r="BD27" s="359"/>
      <c r="BE27" s="359"/>
      <c r="BF27" s="359"/>
      <c r="BG27" s="359"/>
      <c r="BH27" s="289"/>
      <c r="BI27" s="358"/>
      <c r="BJ27" s="359"/>
      <c r="BK27" s="359"/>
      <c r="BL27" s="359"/>
      <c r="BM27" s="359"/>
      <c r="BN27" s="359"/>
      <c r="BO27" s="359"/>
      <c r="BP27" s="359"/>
      <c r="BQ27" s="358"/>
      <c r="BR27" s="359"/>
      <c r="BS27" s="359"/>
      <c r="BT27" s="359"/>
      <c r="BU27" s="359"/>
      <c r="BV27" s="359"/>
      <c r="BW27" s="359"/>
      <c r="BX27" s="289"/>
      <c r="BY27" s="438"/>
      <c r="BZ27" s="359"/>
      <c r="CA27" s="359"/>
      <c r="CB27" s="359"/>
      <c r="CC27" s="359"/>
      <c r="CD27" s="359"/>
      <c r="CE27" s="359"/>
      <c r="CF27" s="434"/>
    </row>
    <row r="28" spans="1:86" s="3" customFormat="1" ht="7.5" customHeight="1">
      <c r="A28" s="80"/>
      <c r="B28" s="449">
        <f>AM30</f>
        <v>1</v>
      </c>
      <c r="C28" s="414" t="s">
        <v>640</v>
      </c>
      <c r="D28" s="349"/>
      <c r="E28" s="349"/>
      <c r="F28" s="454" t="str">
        <f>IF(C28="ここに","",VLOOKUP(C28,'登録ナンバー'!$F$1:$I$600,2,0))</f>
        <v>押谷繁樹</v>
      </c>
      <c r="G28" s="454"/>
      <c r="H28" s="454"/>
      <c r="I28" s="454"/>
      <c r="J28" s="454"/>
      <c r="K28" s="518">
        <f>IF(S28="","丸付き数字は試合順番","")</f>
      </c>
      <c r="L28" s="519"/>
      <c r="M28" s="519"/>
      <c r="N28" s="519"/>
      <c r="O28" s="519"/>
      <c r="P28" s="519"/>
      <c r="Q28" s="519"/>
      <c r="R28" s="520"/>
      <c r="S28" s="527" t="s">
        <v>114</v>
      </c>
      <c r="T28" s="479"/>
      <c r="U28" s="479"/>
      <c r="V28" s="479" t="s">
        <v>1458</v>
      </c>
      <c r="W28" s="479">
        <v>2</v>
      </c>
      <c r="X28" s="479"/>
      <c r="Y28" s="479"/>
      <c r="Z28" s="480"/>
      <c r="AA28" s="527" t="s">
        <v>114</v>
      </c>
      <c r="AB28" s="479"/>
      <c r="AC28" s="479"/>
      <c r="AD28" s="479" t="s">
        <v>1458</v>
      </c>
      <c r="AE28" s="479">
        <v>2</v>
      </c>
      <c r="AF28" s="479"/>
      <c r="AG28" s="479"/>
      <c r="AH28" s="480"/>
      <c r="AI28" s="487">
        <f>IF(COUNTIF(AJ28:AL38,1)=2,"直接対決","")</f>
      </c>
      <c r="AJ28" s="417">
        <f>COUNTIF(K28:AH29,"⑥")+COUNTIF(K28:AH29,"⑦")</f>
        <v>2</v>
      </c>
      <c r="AK28" s="417"/>
      <c r="AL28" s="417"/>
      <c r="AM28" s="421">
        <f>IF(S28="","",2-AJ28)</f>
        <v>0</v>
      </c>
      <c r="AN28" s="421"/>
      <c r="AO28" s="421"/>
      <c r="AP28" s="422"/>
      <c r="AQ28" s="247"/>
      <c r="AR28" s="449">
        <f>CC30</f>
        <v>3</v>
      </c>
      <c r="AS28" s="414" t="s">
        <v>638</v>
      </c>
      <c r="AT28" s="349"/>
      <c r="AU28" s="349"/>
      <c r="AV28" s="349" t="str">
        <f>IF(AS28="ここに","",VLOOKUP(AS28,'登録ナンバー'!$F$1:$I$600,2,0))</f>
        <v>小倉俊郎</v>
      </c>
      <c r="AW28" s="349"/>
      <c r="AX28" s="349"/>
      <c r="AY28" s="349"/>
      <c r="AZ28" s="349"/>
      <c r="BA28" s="594">
        <f>IF(BI28="","丸付き数字は試合順番","")</f>
      </c>
      <c r="BB28" s="595"/>
      <c r="BC28" s="595"/>
      <c r="BD28" s="595"/>
      <c r="BE28" s="595"/>
      <c r="BF28" s="595"/>
      <c r="BG28" s="595"/>
      <c r="BH28" s="596"/>
      <c r="BI28" s="532" t="s">
        <v>126</v>
      </c>
      <c r="BJ28" s="377"/>
      <c r="BK28" s="377"/>
      <c r="BL28" s="377" t="s">
        <v>1458</v>
      </c>
      <c r="BM28" s="377">
        <v>4</v>
      </c>
      <c r="BN28" s="377"/>
      <c r="BO28" s="377"/>
      <c r="BP28" s="368"/>
      <c r="BQ28" s="532">
        <v>3</v>
      </c>
      <c r="BR28" s="377"/>
      <c r="BS28" s="377"/>
      <c r="BT28" s="377" t="s">
        <v>1458</v>
      </c>
      <c r="BU28" s="377">
        <v>6</v>
      </c>
      <c r="BV28" s="377"/>
      <c r="BW28" s="377"/>
      <c r="BX28" s="368"/>
      <c r="BY28" s="445">
        <f>IF(COUNTIF(BZ28:CB38,1)=2,"直接対決","")</f>
      </c>
      <c r="BZ28" s="439">
        <f>COUNTIF(BA28:BX29,"⑥")+COUNTIF(BA28:BX29,"⑦")</f>
        <v>1</v>
      </c>
      <c r="CA28" s="439"/>
      <c r="CB28" s="439"/>
      <c r="CC28" s="464">
        <f>IF(BI28="","",2-BZ28)</f>
        <v>1</v>
      </c>
      <c r="CD28" s="464"/>
      <c r="CE28" s="464"/>
      <c r="CF28" s="465"/>
      <c r="CG28" s="4"/>
      <c r="CH28" s="4"/>
    </row>
    <row r="29" spans="1:86" s="3" customFormat="1" ht="7.5" customHeight="1">
      <c r="A29" s="80"/>
      <c r="B29" s="449"/>
      <c r="C29" s="413"/>
      <c r="D29" s="401"/>
      <c r="E29" s="401"/>
      <c r="F29" s="455"/>
      <c r="G29" s="455"/>
      <c r="H29" s="455"/>
      <c r="I29" s="455"/>
      <c r="J29" s="455"/>
      <c r="K29" s="521"/>
      <c r="L29" s="522"/>
      <c r="M29" s="522"/>
      <c r="N29" s="522"/>
      <c r="O29" s="522"/>
      <c r="P29" s="522"/>
      <c r="Q29" s="522"/>
      <c r="R29" s="523"/>
      <c r="S29" s="528"/>
      <c r="T29" s="481"/>
      <c r="U29" s="481"/>
      <c r="V29" s="481"/>
      <c r="W29" s="481"/>
      <c r="X29" s="481"/>
      <c r="Y29" s="481"/>
      <c r="Z29" s="482"/>
      <c r="AA29" s="528"/>
      <c r="AB29" s="481"/>
      <c r="AC29" s="481"/>
      <c r="AD29" s="481"/>
      <c r="AE29" s="481"/>
      <c r="AF29" s="481"/>
      <c r="AG29" s="481"/>
      <c r="AH29" s="482"/>
      <c r="AI29" s="488"/>
      <c r="AJ29" s="418"/>
      <c r="AK29" s="418"/>
      <c r="AL29" s="418"/>
      <c r="AM29" s="423"/>
      <c r="AN29" s="423"/>
      <c r="AO29" s="423"/>
      <c r="AP29" s="424"/>
      <c r="AQ29" s="247"/>
      <c r="AR29" s="449"/>
      <c r="AS29" s="413"/>
      <c r="AT29" s="401"/>
      <c r="AU29" s="401"/>
      <c r="AV29" s="401"/>
      <c r="AW29" s="401"/>
      <c r="AX29" s="401"/>
      <c r="AY29" s="401"/>
      <c r="AZ29" s="401"/>
      <c r="BA29" s="597"/>
      <c r="BB29" s="598"/>
      <c r="BC29" s="598"/>
      <c r="BD29" s="598"/>
      <c r="BE29" s="598"/>
      <c r="BF29" s="598"/>
      <c r="BG29" s="598"/>
      <c r="BH29" s="599"/>
      <c r="BI29" s="533"/>
      <c r="BJ29" s="369"/>
      <c r="BK29" s="369"/>
      <c r="BL29" s="369"/>
      <c r="BM29" s="369"/>
      <c r="BN29" s="369"/>
      <c r="BO29" s="369"/>
      <c r="BP29" s="370"/>
      <c r="BQ29" s="533"/>
      <c r="BR29" s="369"/>
      <c r="BS29" s="369"/>
      <c r="BT29" s="369"/>
      <c r="BU29" s="369"/>
      <c r="BV29" s="369"/>
      <c r="BW29" s="369"/>
      <c r="BX29" s="370"/>
      <c r="BY29" s="446"/>
      <c r="BZ29" s="440"/>
      <c r="CA29" s="440"/>
      <c r="CB29" s="440"/>
      <c r="CC29" s="466"/>
      <c r="CD29" s="466"/>
      <c r="CE29" s="466"/>
      <c r="CF29" s="467"/>
      <c r="CG29" s="4"/>
      <c r="CH29" s="4"/>
    </row>
    <row r="30" spans="1:84" ht="15" customHeight="1">
      <c r="A30" s="16"/>
      <c r="C30" s="413" t="s">
        <v>1459</v>
      </c>
      <c r="D30" s="401"/>
      <c r="E30" s="401"/>
      <c r="F30" s="455" t="str">
        <f>IF(C28="ここに","",VLOOKUP(C28,'登録ナンバー'!$F$4:$I$484,3,0))</f>
        <v>ぼんズ</v>
      </c>
      <c r="G30" s="455"/>
      <c r="H30" s="455"/>
      <c r="I30" s="455"/>
      <c r="J30" s="455"/>
      <c r="K30" s="521"/>
      <c r="L30" s="522"/>
      <c r="M30" s="522"/>
      <c r="N30" s="522"/>
      <c r="O30" s="522"/>
      <c r="P30" s="522"/>
      <c r="Q30" s="522"/>
      <c r="R30" s="523"/>
      <c r="S30" s="528"/>
      <c r="T30" s="481"/>
      <c r="U30" s="481"/>
      <c r="V30" s="481"/>
      <c r="W30" s="481"/>
      <c r="X30" s="481"/>
      <c r="Y30" s="481"/>
      <c r="Z30" s="482"/>
      <c r="AA30" s="528"/>
      <c r="AB30" s="481"/>
      <c r="AC30" s="481"/>
      <c r="AD30" s="481"/>
      <c r="AE30" s="481"/>
      <c r="AF30" s="481"/>
      <c r="AG30" s="481"/>
      <c r="AH30" s="482"/>
      <c r="AI30" s="443">
        <f>IF(OR(COUNTIF(AJ28:AL38,2)=3,COUNTIF(AJ28:AL38,1)=3),(S31+AA31)/(S31+AA31+W28+AE28),"")</f>
      </c>
      <c r="AJ30" s="419"/>
      <c r="AK30" s="419"/>
      <c r="AL30" s="419"/>
      <c r="AM30" s="425">
        <f>IF(AI30&lt;&gt;"",RANK(AI30,AI30:AI38),RANK(AJ28,AJ28:AL38))</f>
        <v>1</v>
      </c>
      <c r="AN30" s="425"/>
      <c r="AO30" s="425"/>
      <c r="AP30" s="426"/>
      <c r="AQ30" s="248"/>
      <c r="AS30" s="413" t="s">
        <v>1849</v>
      </c>
      <c r="AT30" s="401"/>
      <c r="AU30" s="401"/>
      <c r="AV30" s="401" t="str">
        <f>IF(AS28="ここに","",VLOOKUP(AS28,'登録ナンバー'!$F$4:$I$484,3,0))</f>
        <v>サプライズ</v>
      </c>
      <c r="AW30" s="401"/>
      <c r="AX30" s="401"/>
      <c r="AY30" s="401"/>
      <c r="AZ30" s="401"/>
      <c r="BA30" s="597"/>
      <c r="BB30" s="598"/>
      <c r="BC30" s="598"/>
      <c r="BD30" s="598"/>
      <c r="BE30" s="598"/>
      <c r="BF30" s="598"/>
      <c r="BG30" s="598"/>
      <c r="BH30" s="599"/>
      <c r="BI30" s="533"/>
      <c r="BJ30" s="369"/>
      <c r="BK30" s="369"/>
      <c r="BL30" s="369"/>
      <c r="BM30" s="369"/>
      <c r="BN30" s="369"/>
      <c r="BO30" s="369"/>
      <c r="BP30" s="370"/>
      <c r="BQ30" s="533"/>
      <c r="BR30" s="369"/>
      <c r="BS30" s="369"/>
      <c r="BT30" s="369"/>
      <c r="BU30" s="369"/>
      <c r="BV30" s="369"/>
      <c r="BW30" s="369"/>
      <c r="BX30" s="370"/>
      <c r="BY30" s="447">
        <f>IF(OR(COUNTIF(BZ28:CB38,2)=3,COUNTIF(BZ28:CB38,1)=3),(BI31+BQ31)/(BI31+BQ31+BM28+BU28),"")</f>
        <v>0.47368421052631576</v>
      </c>
      <c r="BZ30" s="485"/>
      <c r="CA30" s="485"/>
      <c r="CB30" s="485"/>
      <c r="CC30" s="460">
        <f>IF(BY30&lt;&gt;"",RANK(BY30,BY30:BY38),RANK(BZ28,BZ28:CB38))</f>
        <v>3</v>
      </c>
      <c r="CD30" s="460"/>
      <c r="CE30" s="460"/>
      <c r="CF30" s="461"/>
    </row>
    <row r="31" spans="1:84" ht="4.5" customHeight="1" hidden="1">
      <c r="A31" s="16"/>
      <c r="C31" s="413"/>
      <c r="D31" s="401"/>
      <c r="E31" s="401"/>
      <c r="F31" s="274"/>
      <c r="G31" s="274"/>
      <c r="H31" s="274"/>
      <c r="I31" s="274"/>
      <c r="J31" s="274"/>
      <c r="K31" s="524"/>
      <c r="L31" s="525"/>
      <c r="M31" s="525"/>
      <c r="N31" s="525"/>
      <c r="O31" s="525"/>
      <c r="P31" s="525"/>
      <c r="Q31" s="525"/>
      <c r="R31" s="526"/>
      <c r="S31" s="287" t="str">
        <f>IF(S28="⑦","7",IF(S28="⑥","6",S28))</f>
        <v>6</v>
      </c>
      <c r="T31" s="288"/>
      <c r="U31" s="288"/>
      <c r="V31" s="288"/>
      <c r="W31" s="288"/>
      <c r="X31" s="288"/>
      <c r="Y31" s="288"/>
      <c r="Z31" s="288"/>
      <c r="AA31" s="287" t="str">
        <f>IF(AA28="⑦","7",IF(AA28="⑥","6",AA28))</f>
        <v>6</v>
      </c>
      <c r="AB31" s="288"/>
      <c r="AC31" s="288"/>
      <c r="AD31" s="288"/>
      <c r="AE31" s="288"/>
      <c r="AF31" s="288"/>
      <c r="AG31" s="288"/>
      <c r="AH31" s="290"/>
      <c r="AI31" s="444"/>
      <c r="AJ31" s="420"/>
      <c r="AK31" s="420"/>
      <c r="AL31" s="420"/>
      <c r="AM31" s="427"/>
      <c r="AN31" s="427"/>
      <c r="AO31" s="427"/>
      <c r="AP31" s="428"/>
      <c r="AQ31" s="248"/>
      <c r="AS31" s="413"/>
      <c r="AT31" s="401"/>
      <c r="AU31" s="401"/>
      <c r="AV31" s="3"/>
      <c r="AW31" s="3"/>
      <c r="AX31" s="3"/>
      <c r="AY31" s="3"/>
      <c r="AZ31" s="3"/>
      <c r="BA31" s="600"/>
      <c r="BB31" s="601"/>
      <c r="BC31" s="601"/>
      <c r="BD31" s="601"/>
      <c r="BE31" s="601"/>
      <c r="BF31" s="601"/>
      <c r="BG31" s="601"/>
      <c r="BH31" s="602"/>
      <c r="BI31" s="23" t="str">
        <f>IF(BI28="⑦","7",IF(BI28="⑥","6",BI28))</f>
        <v>6</v>
      </c>
      <c r="BJ31" s="24"/>
      <c r="BK31" s="24"/>
      <c r="BL31" s="24"/>
      <c r="BM31" s="24"/>
      <c r="BN31" s="24"/>
      <c r="BO31" s="24"/>
      <c r="BP31" s="24"/>
      <c r="BQ31" s="23">
        <f>IF(BQ28="⑦","7",IF(BQ28="⑥","6",BQ28))</f>
        <v>3</v>
      </c>
      <c r="BR31" s="24"/>
      <c r="BS31" s="24"/>
      <c r="BT31" s="24"/>
      <c r="BU31" s="24"/>
      <c r="BV31" s="24"/>
      <c r="BW31" s="24"/>
      <c r="BX31" s="25"/>
      <c r="BY31" s="448"/>
      <c r="BZ31" s="593"/>
      <c r="CA31" s="593"/>
      <c r="CB31" s="593"/>
      <c r="CC31" s="462"/>
      <c r="CD31" s="462"/>
      <c r="CE31" s="462"/>
      <c r="CF31" s="463"/>
    </row>
    <row r="32" spans="1:84" ht="7.5" customHeight="1">
      <c r="A32" s="16"/>
      <c r="B32" s="449">
        <f>AM34</f>
        <v>3</v>
      </c>
      <c r="C32" s="414" t="s">
        <v>644</v>
      </c>
      <c r="D32" s="349"/>
      <c r="E32" s="349"/>
      <c r="F32" s="349" t="s">
        <v>645</v>
      </c>
      <c r="G32" s="349"/>
      <c r="H32" s="349"/>
      <c r="I32" s="349"/>
      <c r="J32" s="349"/>
      <c r="K32" s="412">
        <f>IF(S28="","",IF(AND(W28=6,S28&lt;&gt;"⑦"),"⑥",IF(W28=7,"⑦",W28)))</f>
        <v>2</v>
      </c>
      <c r="L32" s="349"/>
      <c r="M32" s="349"/>
      <c r="N32" s="349" t="s">
        <v>1458</v>
      </c>
      <c r="O32" s="349">
        <f>IF(S28="","",IF(S28="⑥",6,IF(S28="⑦",7,S28)))</f>
        <v>6</v>
      </c>
      <c r="P32" s="349"/>
      <c r="Q32" s="349"/>
      <c r="R32" s="350"/>
      <c r="S32" s="534"/>
      <c r="T32" s="535"/>
      <c r="U32" s="535"/>
      <c r="V32" s="535"/>
      <c r="W32" s="535"/>
      <c r="X32" s="535"/>
      <c r="Y32" s="535"/>
      <c r="Z32" s="535"/>
      <c r="AA32" s="532">
        <v>4</v>
      </c>
      <c r="AB32" s="377"/>
      <c r="AC32" s="377"/>
      <c r="AD32" s="377" t="s">
        <v>1458</v>
      </c>
      <c r="AE32" s="377">
        <v>6</v>
      </c>
      <c r="AF32" s="377"/>
      <c r="AG32" s="377"/>
      <c r="AH32" s="368"/>
      <c r="AI32" s="445">
        <f>IF(COUNTIF(AJ28:AL38,1)=2,"直接対決","")</f>
      </c>
      <c r="AJ32" s="439">
        <f>COUNTIF(K32:AH33,"⑥")+COUNTIF(K32:AH33,"⑦")</f>
        <v>0</v>
      </c>
      <c r="AK32" s="439"/>
      <c r="AL32" s="439"/>
      <c r="AM32" s="464">
        <f>IF(S28="","",2-AJ32)</f>
        <v>2</v>
      </c>
      <c r="AN32" s="464"/>
      <c r="AO32" s="464"/>
      <c r="AP32" s="465"/>
      <c r="AQ32" s="247"/>
      <c r="AR32" s="449">
        <f>CC34</f>
        <v>1</v>
      </c>
      <c r="AS32" s="414" t="s">
        <v>655</v>
      </c>
      <c r="AT32" s="349"/>
      <c r="AU32" s="349"/>
      <c r="AV32" s="454" t="str">
        <f>IF(AS32="ここに","",VLOOKUP(AS32,'登録ナンバー'!$F$1:$I$600,2,0))</f>
        <v>谷口友宏</v>
      </c>
      <c r="AW32" s="454"/>
      <c r="AX32" s="454"/>
      <c r="AY32" s="454"/>
      <c r="AZ32" s="454"/>
      <c r="BA32" s="499">
        <f>IF(BI28="","",IF(AND(BM28=6,BI28&lt;&gt;"⑦"),"⑥",IF(BM28=7,"⑦",BM28)))</f>
        <v>4</v>
      </c>
      <c r="BB32" s="454"/>
      <c r="BC32" s="454"/>
      <c r="BD32" s="454" t="s">
        <v>1458</v>
      </c>
      <c r="BE32" s="454">
        <f>IF(BI28="","",IF(BI28="⑥",6,IF(BI28="⑦",7,BI28)))</f>
        <v>6</v>
      </c>
      <c r="BF32" s="454"/>
      <c r="BG32" s="454"/>
      <c r="BH32" s="512"/>
      <c r="BI32" s="548"/>
      <c r="BJ32" s="549"/>
      <c r="BK32" s="549"/>
      <c r="BL32" s="549"/>
      <c r="BM32" s="549"/>
      <c r="BN32" s="549"/>
      <c r="BO32" s="549"/>
      <c r="BP32" s="549"/>
      <c r="BQ32" s="527" t="s">
        <v>113</v>
      </c>
      <c r="BR32" s="479"/>
      <c r="BS32" s="479"/>
      <c r="BT32" s="479" t="s">
        <v>1458</v>
      </c>
      <c r="BU32" s="479">
        <v>3</v>
      </c>
      <c r="BV32" s="479"/>
      <c r="BW32" s="479"/>
      <c r="BX32" s="480"/>
      <c r="BY32" s="487">
        <f>IF(COUNTIF(BZ28:CB38,1)=2,"直接対決","")</f>
      </c>
      <c r="BZ32" s="417">
        <f>COUNTIF(BA32:BX33,"⑥")+COUNTIF(BA32:BX33,"⑦")</f>
        <v>1</v>
      </c>
      <c r="CA32" s="417"/>
      <c r="CB32" s="417"/>
      <c r="CC32" s="421">
        <f>IF(BI28="","",2-BZ32)</f>
        <v>1</v>
      </c>
      <c r="CD32" s="421"/>
      <c r="CE32" s="421"/>
      <c r="CF32" s="422"/>
    </row>
    <row r="33" spans="1:84" ht="7.5" customHeight="1">
      <c r="A33" s="16"/>
      <c r="B33" s="449"/>
      <c r="C33" s="413"/>
      <c r="D33" s="401"/>
      <c r="E33" s="401"/>
      <c r="F33" s="401"/>
      <c r="G33" s="401"/>
      <c r="H33" s="401"/>
      <c r="I33" s="401"/>
      <c r="J33" s="401"/>
      <c r="K33" s="375"/>
      <c r="L33" s="401"/>
      <c r="M33" s="401"/>
      <c r="N33" s="401"/>
      <c r="O33" s="401"/>
      <c r="P33" s="401"/>
      <c r="Q33" s="401"/>
      <c r="R33" s="379"/>
      <c r="S33" s="536"/>
      <c r="T33" s="537"/>
      <c r="U33" s="537"/>
      <c r="V33" s="537"/>
      <c r="W33" s="537"/>
      <c r="X33" s="537"/>
      <c r="Y33" s="537"/>
      <c r="Z33" s="537"/>
      <c r="AA33" s="533"/>
      <c r="AB33" s="369"/>
      <c r="AC33" s="369"/>
      <c r="AD33" s="369"/>
      <c r="AE33" s="369"/>
      <c r="AF33" s="369"/>
      <c r="AG33" s="369"/>
      <c r="AH33" s="370"/>
      <c r="AI33" s="446"/>
      <c r="AJ33" s="440"/>
      <c r="AK33" s="440"/>
      <c r="AL33" s="440"/>
      <c r="AM33" s="466"/>
      <c r="AN33" s="466"/>
      <c r="AO33" s="466"/>
      <c r="AP33" s="467"/>
      <c r="AQ33" s="247"/>
      <c r="AR33" s="449"/>
      <c r="AS33" s="413"/>
      <c r="AT33" s="401"/>
      <c r="AU33" s="401"/>
      <c r="AV33" s="455"/>
      <c r="AW33" s="455"/>
      <c r="AX33" s="455"/>
      <c r="AY33" s="455"/>
      <c r="AZ33" s="455"/>
      <c r="BA33" s="500"/>
      <c r="BB33" s="455"/>
      <c r="BC33" s="455"/>
      <c r="BD33" s="455"/>
      <c r="BE33" s="455"/>
      <c r="BF33" s="455"/>
      <c r="BG33" s="455"/>
      <c r="BH33" s="513"/>
      <c r="BI33" s="550"/>
      <c r="BJ33" s="551"/>
      <c r="BK33" s="551"/>
      <c r="BL33" s="551"/>
      <c r="BM33" s="551"/>
      <c r="BN33" s="551"/>
      <c r="BO33" s="551"/>
      <c r="BP33" s="551"/>
      <c r="BQ33" s="528"/>
      <c r="BR33" s="481"/>
      <c r="BS33" s="481"/>
      <c r="BT33" s="481"/>
      <c r="BU33" s="481"/>
      <c r="BV33" s="481"/>
      <c r="BW33" s="481"/>
      <c r="BX33" s="482"/>
      <c r="BY33" s="488"/>
      <c r="BZ33" s="418"/>
      <c r="CA33" s="418"/>
      <c r="CB33" s="418"/>
      <c r="CC33" s="423"/>
      <c r="CD33" s="423"/>
      <c r="CE33" s="423"/>
      <c r="CF33" s="424"/>
    </row>
    <row r="34" spans="1:84" ht="16.5" customHeight="1">
      <c r="A34" s="16"/>
      <c r="B34" s="16"/>
      <c r="C34" s="413" t="s">
        <v>1459</v>
      </c>
      <c r="D34" s="401"/>
      <c r="E34" s="401"/>
      <c r="F34" s="401" t="s">
        <v>648</v>
      </c>
      <c r="G34" s="401"/>
      <c r="H34" s="401"/>
      <c r="I34" s="401"/>
      <c r="J34" s="401"/>
      <c r="K34" s="375"/>
      <c r="L34" s="401"/>
      <c r="M34" s="401"/>
      <c r="N34" s="401"/>
      <c r="O34" s="401"/>
      <c r="P34" s="401"/>
      <c r="Q34" s="401"/>
      <c r="R34" s="379"/>
      <c r="S34" s="536"/>
      <c r="T34" s="537"/>
      <c r="U34" s="537"/>
      <c r="V34" s="537"/>
      <c r="W34" s="537"/>
      <c r="X34" s="537"/>
      <c r="Y34" s="537"/>
      <c r="Z34" s="537"/>
      <c r="AA34" s="533"/>
      <c r="AB34" s="369"/>
      <c r="AC34" s="369"/>
      <c r="AD34" s="369"/>
      <c r="AE34" s="371"/>
      <c r="AF34" s="371"/>
      <c r="AG34" s="371"/>
      <c r="AH34" s="372"/>
      <c r="AI34" s="447">
        <f>IF(OR(COUNTIF(AJ28:AL38,2)=3,COUNTIF(AJ28:AL38,1)=3),(K35+AA35)/(K35+AA35+O32+AE32),"")</f>
      </c>
      <c r="AJ34" s="401"/>
      <c r="AK34" s="401"/>
      <c r="AL34" s="401"/>
      <c r="AM34" s="460">
        <f>IF(AI34&lt;&gt;"",RANK(AI34,AI30:AI38),RANK(AJ32,AJ28:AL38))</f>
        <v>3</v>
      </c>
      <c r="AN34" s="460"/>
      <c r="AO34" s="460"/>
      <c r="AP34" s="461"/>
      <c r="AQ34" s="248"/>
      <c r="AR34" s="16"/>
      <c r="AS34" s="413" t="s">
        <v>1459</v>
      </c>
      <c r="AT34" s="401"/>
      <c r="AU34" s="401"/>
      <c r="AV34" s="455" t="str">
        <f>IF(AS32="ここに","",VLOOKUP(AS32,'登録ナンバー'!$F$4:$H$484,3,0))</f>
        <v>ぼんズ</v>
      </c>
      <c r="AW34" s="455"/>
      <c r="AX34" s="455"/>
      <c r="AY34" s="455"/>
      <c r="AZ34" s="455"/>
      <c r="BA34" s="500"/>
      <c r="BB34" s="455"/>
      <c r="BC34" s="455"/>
      <c r="BD34" s="455"/>
      <c r="BE34" s="455"/>
      <c r="BF34" s="455"/>
      <c r="BG34" s="455"/>
      <c r="BH34" s="513"/>
      <c r="BI34" s="550"/>
      <c r="BJ34" s="551"/>
      <c r="BK34" s="551"/>
      <c r="BL34" s="551"/>
      <c r="BM34" s="551"/>
      <c r="BN34" s="551"/>
      <c r="BO34" s="551"/>
      <c r="BP34" s="551"/>
      <c r="BQ34" s="528"/>
      <c r="BR34" s="481"/>
      <c r="BS34" s="481"/>
      <c r="BT34" s="481"/>
      <c r="BU34" s="483"/>
      <c r="BV34" s="483"/>
      <c r="BW34" s="483"/>
      <c r="BX34" s="484"/>
      <c r="BY34" s="443">
        <f>IF(OR(COUNTIF(BZ28:CB38,2)=3,COUNTIF(BZ28:CB38,1)=3),(BA35+BQ35)/(BA35+BQ35+BE32+BU32),"")</f>
        <v>0.5263157894736842</v>
      </c>
      <c r="BZ34" s="455"/>
      <c r="CA34" s="455"/>
      <c r="CB34" s="455"/>
      <c r="CC34" s="425">
        <f>IF(BY34&lt;&gt;"",RANK(BY34,BY30:BY38),RANK(BZ32,BZ28:CB38))</f>
        <v>1</v>
      </c>
      <c r="CD34" s="425"/>
      <c r="CE34" s="425"/>
      <c r="CF34" s="426"/>
    </row>
    <row r="35" spans="1:84" ht="3.75" customHeight="1" hidden="1">
      <c r="A35" s="16"/>
      <c r="B35" s="16"/>
      <c r="C35" s="413"/>
      <c r="D35" s="401"/>
      <c r="E35" s="401"/>
      <c r="F35" s="3"/>
      <c r="G35" s="3"/>
      <c r="H35" s="3"/>
      <c r="I35" s="3"/>
      <c r="J35" s="3"/>
      <c r="K35" s="23">
        <f>IF(K32="⑦","7",IF(K32="⑥","6",K32))</f>
        <v>2</v>
      </c>
      <c r="L35" s="12"/>
      <c r="M35" s="12"/>
      <c r="N35" s="12"/>
      <c r="O35" s="12"/>
      <c r="P35" s="12"/>
      <c r="Q35" s="12"/>
      <c r="R35" s="26"/>
      <c r="S35" s="538"/>
      <c r="T35" s="539"/>
      <c r="U35" s="539"/>
      <c r="V35" s="539"/>
      <c r="W35" s="539"/>
      <c r="X35" s="539"/>
      <c r="Y35" s="539"/>
      <c r="Z35" s="539"/>
      <c r="AA35" s="23">
        <f>IF(AA32="⑦","7",IF(AA32="⑥","6",AA32))</f>
        <v>4</v>
      </c>
      <c r="AB35" s="24"/>
      <c r="AC35" s="24"/>
      <c r="AD35" s="24"/>
      <c r="AE35" s="24"/>
      <c r="AF35" s="24"/>
      <c r="AG35" s="24"/>
      <c r="AH35" s="25"/>
      <c r="AI35" s="448"/>
      <c r="AJ35" s="359"/>
      <c r="AK35" s="359"/>
      <c r="AL35" s="359"/>
      <c r="AM35" s="462"/>
      <c r="AN35" s="462"/>
      <c r="AO35" s="462"/>
      <c r="AP35" s="463"/>
      <c r="AQ35" s="248"/>
      <c r="AR35" s="16"/>
      <c r="AS35" s="413"/>
      <c r="AT35" s="401"/>
      <c r="AU35" s="401"/>
      <c r="AV35" s="274"/>
      <c r="AW35" s="274"/>
      <c r="AX35" s="274"/>
      <c r="AY35" s="274"/>
      <c r="AZ35" s="274"/>
      <c r="BA35" s="287">
        <f>IF(BA32="⑦","7",IF(BA32="⑥","6",BA32))</f>
        <v>4</v>
      </c>
      <c r="BB35" s="251"/>
      <c r="BC35" s="251"/>
      <c r="BD35" s="251"/>
      <c r="BE35" s="251"/>
      <c r="BF35" s="251"/>
      <c r="BG35" s="251"/>
      <c r="BH35" s="299"/>
      <c r="BI35" s="552"/>
      <c r="BJ35" s="553"/>
      <c r="BK35" s="553"/>
      <c r="BL35" s="553"/>
      <c r="BM35" s="553"/>
      <c r="BN35" s="553"/>
      <c r="BO35" s="553"/>
      <c r="BP35" s="553"/>
      <c r="BQ35" s="287" t="str">
        <f>IF(BQ32="⑦","7",IF(BQ32="⑥","6",BQ32))</f>
        <v>6</v>
      </c>
      <c r="BR35" s="288"/>
      <c r="BS35" s="288"/>
      <c r="BT35" s="288"/>
      <c r="BU35" s="288"/>
      <c r="BV35" s="288"/>
      <c r="BW35" s="288"/>
      <c r="BX35" s="290"/>
      <c r="BY35" s="444"/>
      <c r="BZ35" s="486"/>
      <c r="CA35" s="486"/>
      <c r="CB35" s="486"/>
      <c r="CC35" s="427"/>
      <c r="CD35" s="427"/>
      <c r="CE35" s="427"/>
      <c r="CF35" s="428"/>
    </row>
    <row r="36" spans="1:84" ht="7.5" customHeight="1">
      <c r="A36" s="16"/>
      <c r="B36" s="449">
        <f>AM38</f>
        <v>2</v>
      </c>
      <c r="C36" s="414" t="s">
        <v>1457</v>
      </c>
      <c r="D36" s="349"/>
      <c r="E36" s="349"/>
      <c r="F36" s="349" t="s">
        <v>665</v>
      </c>
      <c r="G36" s="349"/>
      <c r="H36" s="349"/>
      <c r="I36" s="349"/>
      <c r="J36" s="349"/>
      <c r="K36" s="412">
        <f>IF(S28="","",IF(AND(AE28=6,AA28&lt;&gt;"⑦"),"⑥",IF(AE28=7,"⑦",AE28)))</f>
        <v>2</v>
      </c>
      <c r="L36" s="349"/>
      <c r="M36" s="349"/>
      <c r="N36" s="349" t="s">
        <v>1458</v>
      </c>
      <c r="O36" s="349">
        <f>IF(S28="","",IF(AA28="⑥",6,IF(AA28="⑦",7,AA28)))</f>
        <v>6</v>
      </c>
      <c r="P36" s="349"/>
      <c r="Q36" s="349"/>
      <c r="R36" s="350"/>
      <c r="S36" s="412" t="str">
        <f>IF(S28="","",IF(AND(AE32=6,AA32&lt;&gt;"⑦"),"⑥",IF(AE32=7,"⑦",AE32)))</f>
        <v>⑥</v>
      </c>
      <c r="T36" s="349"/>
      <c r="U36" s="349"/>
      <c r="V36" s="349" t="s">
        <v>1458</v>
      </c>
      <c r="W36" s="349">
        <f>IF(S28="","",IF(AA32="⑥",6,IF(AA32="⑦",7,AA32)))</f>
        <v>4</v>
      </c>
      <c r="X36" s="349"/>
      <c r="Y36" s="349"/>
      <c r="Z36" s="350"/>
      <c r="AA36" s="472"/>
      <c r="AB36" s="473"/>
      <c r="AC36" s="473"/>
      <c r="AD36" s="473"/>
      <c r="AE36" s="473"/>
      <c r="AF36" s="473"/>
      <c r="AG36" s="474"/>
      <c r="AH36" s="475"/>
      <c r="AI36" s="445">
        <f>IF(COUNTIF(AJ28:AL42,1)=2,"直接対決","")</f>
      </c>
      <c r="AJ36" s="439">
        <f>COUNTIF(K36:AH37,"⑥")+COUNTIF(K36:AH37,"⑦")</f>
        <v>1</v>
      </c>
      <c r="AK36" s="439"/>
      <c r="AL36" s="439"/>
      <c r="AM36" s="464">
        <f>IF(S24="","",2-AJ36)</f>
        <v>1</v>
      </c>
      <c r="AN36" s="464"/>
      <c r="AO36" s="464"/>
      <c r="AP36" s="465"/>
      <c r="AQ36" s="247"/>
      <c r="AR36" s="449">
        <f>CC38</f>
        <v>2</v>
      </c>
      <c r="AS36" s="414" t="s">
        <v>1457</v>
      </c>
      <c r="AT36" s="349"/>
      <c r="AU36" s="349"/>
      <c r="AV36" s="349" t="s">
        <v>662</v>
      </c>
      <c r="AW36" s="349"/>
      <c r="AX36" s="349"/>
      <c r="AY36" s="349"/>
      <c r="AZ36" s="349"/>
      <c r="BA36" s="412" t="str">
        <f>IF(BI28="","",IF(AND(BU28=6,BQ28&lt;&gt;"⑦"),"⑥",IF(BU28=7,"⑦",BU28)))</f>
        <v>⑥</v>
      </c>
      <c r="BB36" s="349"/>
      <c r="BC36" s="349"/>
      <c r="BD36" s="349" t="s">
        <v>1458</v>
      </c>
      <c r="BE36" s="349">
        <f>IF(BI28="","",IF(BQ28="⑥",6,IF(BQ28="⑦",7,BQ28)))</f>
        <v>3</v>
      </c>
      <c r="BF36" s="349"/>
      <c r="BG36" s="349"/>
      <c r="BH36" s="350"/>
      <c r="BI36" s="412">
        <f>IF(BI28="","",IF(AND(BU32=6,BQ32&lt;&gt;"⑦"),"⑥",IF(BU32=7,"⑦",BU32)))</f>
        <v>3</v>
      </c>
      <c r="BJ36" s="349"/>
      <c r="BK36" s="349"/>
      <c r="BL36" s="349" t="s">
        <v>1458</v>
      </c>
      <c r="BM36" s="349">
        <f>IF(BI28="","",IF(BQ32="⑥",6,IF(BQ32="⑦",7,BQ32)))</f>
        <v>6</v>
      </c>
      <c r="BN36" s="349"/>
      <c r="BO36" s="349"/>
      <c r="BP36" s="350"/>
      <c r="BQ36" s="472"/>
      <c r="BR36" s="473"/>
      <c r="BS36" s="473"/>
      <c r="BT36" s="473"/>
      <c r="BU36" s="473"/>
      <c r="BV36" s="473"/>
      <c r="BW36" s="474"/>
      <c r="BX36" s="475"/>
      <c r="BY36" s="445">
        <f>IF(COUNTIF(BZ28:CB111,1)=2,"直接対決","")</f>
      </c>
      <c r="BZ36" s="439">
        <f>COUNTIF(BA36:BX37,"⑥")+COUNTIF(BA36:BX37,"⑦")</f>
        <v>1</v>
      </c>
      <c r="CA36" s="439"/>
      <c r="CB36" s="439"/>
      <c r="CC36" s="464">
        <f>IF(BI24="","",2-BZ36)</f>
        <v>1</v>
      </c>
      <c r="CD36" s="464"/>
      <c r="CE36" s="464"/>
      <c r="CF36" s="465"/>
    </row>
    <row r="37" spans="1:84" ht="7.5" customHeight="1">
      <c r="A37" s="16"/>
      <c r="B37" s="449"/>
      <c r="C37" s="413"/>
      <c r="D37" s="401"/>
      <c r="E37" s="401"/>
      <c r="F37" s="401"/>
      <c r="G37" s="401"/>
      <c r="H37" s="401"/>
      <c r="I37" s="401"/>
      <c r="J37" s="401"/>
      <c r="K37" s="375"/>
      <c r="L37" s="401"/>
      <c r="M37" s="401"/>
      <c r="N37" s="401"/>
      <c r="O37" s="401"/>
      <c r="P37" s="401"/>
      <c r="Q37" s="401"/>
      <c r="R37" s="379"/>
      <c r="S37" s="375"/>
      <c r="T37" s="401"/>
      <c r="U37" s="401"/>
      <c r="V37" s="401"/>
      <c r="W37" s="401"/>
      <c r="X37" s="401"/>
      <c r="Y37" s="401"/>
      <c r="Z37" s="379"/>
      <c r="AA37" s="476"/>
      <c r="AB37" s="474"/>
      <c r="AC37" s="474"/>
      <c r="AD37" s="474"/>
      <c r="AE37" s="474"/>
      <c r="AF37" s="474"/>
      <c r="AG37" s="474"/>
      <c r="AH37" s="475"/>
      <c r="AI37" s="446"/>
      <c r="AJ37" s="440"/>
      <c r="AK37" s="440"/>
      <c r="AL37" s="440"/>
      <c r="AM37" s="466"/>
      <c r="AN37" s="466"/>
      <c r="AO37" s="466"/>
      <c r="AP37" s="467"/>
      <c r="AQ37" s="247"/>
      <c r="AR37" s="449"/>
      <c r="AS37" s="413"/>
      <c r="AT37" s="401"/>
      <c r="AU37" s="401"/>
      <c r="AV37" s="401"/>
      <c r="AW37" s="401"/>
      <c r="AX37" s="401"/>
      <c r="AY37" s="401"/>
      <c r="AZ37" s="401"/>
      <c r="BA37" s="375"/>
      <c r="BB37" s="401"/>
      <c r="BC37" s="401"/>
      <c r="BD37" s="401"/>
      <c r="BE37" s="401"/>
      <c r="BF37" s="401"/>
      <c r="BG37" s="401"/>
      <c r="BH37" s="379"/>
      <c r="BI37" s="375"/>
      <c r="BJ37" s="401"/>
      <c r="BK37" s="401"/>
      <c r="BL37" s="401"/>
      <c r="BM37" s="401"/>
      <c r="BN37" s="401"/>
      <c r="BO37" s="401"/>
      <c r="BP37" s="379"/>
      <c r="BQ37" s="476"/>
      <c r="BR37" s="474"/>
      <c r="BS37" s="474"/>
      <c r="BT37" s="474"/>
      <c r="BU37" s="474"/>
      <c r="BV37" s="474"/>
      <c r="BW37" s="474"/>
      <c r="BX37" s="475"/>
      <c r="BY37" s="446"/>
      <c r="BZ37" s="440"/>
      <c r="CA37" s="440"/>
      <c r="CB37" s="440"/>
      <c r="CC37" s="466"/>
      <c r="CD37" s="466"/>
      <c r="CE37" s="466"/>
      <c r="CF37" s="467"/>
    </row>
    <row r="38" spans="1:84" ht="14.25" customHeight="1" thickBot="1">
      <c r="A38" s="16"/>
      <c r="B38" s="16"/>
      <c r="C38" s="413" t="s">
        <v>1459</v>
      </c>
      <c r="D38" s="401"/>
      <c r="E38" s="401"/>
      <c r="F38" s="401" t="s">
        <v>1333</v>
      </c>
      <c r="G38" s="401"/>
      <c r="H38" s="401"/>
      <c r="I38" s="401"/>
      <c r="J38" s="401"/>
      <c r="K38" s="375"/>
      <c r="L38" s="401"/>
      <c r="M38" s="401"/>
      <c r="N38" s="401"/>
      <c r="O38" s="359"/>
      <c r="P38" s="359"/>
      <c r="Q38" s="359"/>
      <c r="R38" s="289"/>
      <c r="S38" s="375"/>
      <c r="T38" s="401"/>
      <c r="U38" s="401"/>
      <c r="V38" s="401"/>
      <c r="W38" s="401"/>
      <c r="X38" s="401"/>
      <c r="Y38" s="401"/>
      <c r="Z38" s="379"/>
      <c r="AA38" s="476"/>
      <c r="AB38" s="474"/>
      <c r="AC38" s="474"/>
      <c r="AD38" s="474"/>
      <c r="AE38" s="474"/>
      <c r="AF38" s="474"/>
      <c r="AG38" s="474"/>
      <c r="AH38" s="475"/>
      <c r="AI38" s="447">
        <f>IF(OR(COUNTIF(AJ28:AL38,2)=3,COUNTIF(AJ28:AL38,1)=3),(S39+K39)/(K39+W36+O36+S39),"")</f>
      </c>
      <c r="AJ38" s="485"/>
      <c r="AK38" s="485"/>
      <c r="AL38" s="485"/>
      <c r="AM38" s="460">
        <f>IF(AI38&lt;&gt;"",RANK(AI38,AI30:AI38),RANK(AJ36,AJ28:AL38))</f>
        <v>2</v>
      </c>
      <c r="AN38" s="460"/>
      <c r="AO38" s="460"/>
      <c r="AP38" s="461"/>
      <c r="AQ38" s="248"/>
      <c r="AR38" s="16"/>
      <c r="AS38" s="413" t="s">
        <v>1459</v>
      </c>
      <c r="AT38" s="401"/>
      <c r="AU38" s="401"/>
      <c r="AV38" s="401" t="s">
        <v>1333</v>
      </c>
      <c r="AW38" s="401"/>
      <c r="AX38" s="401"/>
      <c r="AY38" s="401"/>
      <c r="AZ38" s="401"/>
      <c r="BA38" s="375"/>
      <c r="BB38" s="401"/>
      <c r="BC38" s="401"/>
      <c r="BD38" s="401"/>
      <c r="BE38" s="359"/>
      <c r="BF38" s="359"/>
      <c r="BG38" s="359"/>
      <c r="BH38" s="289"/>
      <c r="BI38" s="375"/>
      <c r="BJ38" s="401"/>
      <c r="BK38" s="401"/>
      <c r="BL38" s="401"/>
      <c r="BM38" s="401"/>
      <c r="BN38" s="401"/>
      <c r="BO38" s="401"/>
      <c r="BP38" s="379"/>
      <c r="BQ38" s="476"/>
      <c r="BR38" s="474"/>
      <c r="BS38" s="474"/>
      <c r="BT38" s="474"/>
      <c r="BU38" s="474"/>
      <c r="BV38" s="474"/>
      <c r="BW38" s="474"/>
      <c r="BX38" s="475"/>
      <c r="BY38" s="447">
        <f>IF(OR(COUNTIF(BZ28:CB38,2)=3,COUNTIF(BZ28:CB38,1)=3),(BI39+BA39)/(BA39+BM36+BE36+BI39),"")</f>
        <v>0.5</v>
      </c>
      <c r="BZ38" s="485"/>
      <c r="CA38" s="485"/>
      <c r="CB38" s="485"/>
      <c r="CC38" s="460">
        <f>IF(BY38&lt;&gt;"",RANK(BY38,BY30:BY38),RANK(BZ36,BZ28:CB38))</f>
        <v>2</v>
      </c>
      <c r="CD38" s="460"/>
      <c r="CE38" s="460"/>
      <c r="CF38" s="461"/>
    </row>
    <row r="39" spans="2:88" ht="3.75" customHeight="1" hidden="1">
      <c r="B39" s="16"/>
      <c r="C39" s="413"/>
      <c r="D39" s="401"/>
      <c r="E39" s="401"/>
      <c r="F39" s="3"/>
      <c r="G39" s="3"/>
      <c r="H39" s="3"/>
      <c r="I39" s="3"/>
      <c r="J39" s="3"/>
      <c r="K39" s="53">
        <f>IF(K36="⑦","7",IF(K36="⑥","6",K36))</f>
        <v>2</v>
      </c>
      <c r="R39" s="20"/>
      <c r="S39" s="53" t="str">
        <f>IF(S36="⑦","7",IF(S36="⑥","6",S36))</f>
        <v>6</v>
      </c>
      <c r="AA39" s="476"/>
      <c r="AB39" s="474"/>
      <c r="AC39" s="474"/>
      <c r="AD39" s="474"/>
      <c r="AE39" s="474"/>
      <c r="AF39" s="474"/>
      <c r="AG39" s="474"/>
      <c r="AH39" s="475"/>
      <c r="AI39" s="447"/>
      <c r="AJ39" s="485"/>
      <c r="AK39" s="485"/>
      <c r="AL39" s="485"/>
      <c r="AM39" s="460"/>
      <c r="AN39" s="460"/>
      <c r="AO39" s="460"/>
      <c r="AP39" s="461"/>
      <c r="AQ39" s="81"/>
      <c r="AR39" s="16"/>
      <c r="AS39" s="413"/>
      <c r="AT39" s="401"/>
      <c r="AU39" s="401"/>
      <c r="AV39" s="3"/>
      <c r="AW39" s="3"/>
      <c r="AX39" s="3"/>
      <c r="AY39" s="3"/>
      <c r="AZ39" s="3"/>
      <c r="BA39" s="53" t="str">
        <f>IF(BA36="⑦","7",IF(BA36="⑥","6",BA36))</f>
        <v>6</v>
      </c>
      <c r="BH39" s="20"/>
      <c r="BI39" s="53">
        <f>IF(BI36="⑦","7",IF(BI36="⑥","6",BI36))</f>
        <v>3</v>
      </c>
      <c r="BQ39" s="476"/>
      <c r="BR39" s="474"/>
      <c r="BS39" s="474"/>
      <c r="BT39" s="474"/>
      <c r="BU39" s="474"/>
      <c r="BV39" s="474"/>
      <c r="BW39" s="474"/>
      <c r="BX39" s="475"/>
      <c r="BY39" s="447"/>
      <c r="BZ39" s="485"/>
      <c r="CA39" s="485"/>
      <c r="CB39" s="485"/>
      <c r="CC39" s="460"/>
      <c r="CD39" s="460"/>
      <c r="CE39" s="460"/>
      <c r="CF39" s="461"/>
      <c r="CJ39" s="4" t="s">
        <v>1462</v>
      </c>
    </row>
    <row r="40" spans="3:84" ht="7.5" customHeight="1">
      <c r="C40" s="450" t="s">
        <v>697</v>
      </c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450"/>
      <c r="AE40" s="450"/>
      <c r="AF40" s="450"/>
      <c r="AG40" s="450"/>
      <c r="AH40" s="450"/>
      <c r="AI40" s="450"/>
      <c r="AJ40" s="450"/>
      <c r="AK40" s="450"/>
      <c r="AL40" s="450"/>
      <c r="AM40" s="450"/>
      <c r="AN40" s="450"/>
      <c r="AO40" s="450"/>
      <c r="AP40" s="5"/>
      <c r="AQ40" s="3"/>
      <c r="AS40" s="450" t="s">
        <v>706</v>
      </c>
      <c r="AT40" s="450"/>
      <c r="AU40" s="450"/>
      <c r="AV40" s="450"/>
      <c r="AW40" s="450"/>
      <c r="AX40" s="450"/>
      <c r="AY40" s="450"/>
      <c r="AZ40" s="450"/>
      <c r="BA40" s="450"/>
      <c r="BB40" s="450"/>
      <c r="BC40" s="450"/>
      <c r="BD40" s="450"/>
      <c r="BE40" s="450"/>
      <c r="BF40" s="450"/>
      <c r="BG40" s="450"/>
      <c r="BH40" s="450"/>
      <c r="BI40" s="450"/>
      <c r="BJ40" s="450"/>
      <c r="BK40" s="450"/>
      <c r="BL40" s="450"/>
      <c r="BM40" s="450"/>
      <c r="BN40" s="450"/>
      <c r="BO40" s="450"/>
      <c r="BP40" s="450"/>
      <c r="BQ40" s="450"/>
      <c r="BR40" s="450"/>
      <c r="BS40" s="450"/>
      <c r="BT40" s="450"/>
      <c r="BU40" s="450"/>
      <c r="BV40" s="450"/>
      <c r="BW40" s="450"/>
      <c r="BX40" s="450"/>
      <c r="BY40" s="450"/>
      <c r="BZ40" s="450"/>
      <c r="CA40" s="450"/>
      <c r="CB40" s="450"/>
      <c r="CC40" s="450"/>
      <c r="CD40" s="450"/>
      <c r="CE40" s="51"/>
      <c r="CF40" s="83"/>
    </row>
    <row r="41" spans="3:84" ht="7.5" customHeight="1" thickBot="1">
      <c r="C41" s="562"/>
      <c r="D41" s="562"/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562"/>
      <c r="P41" s="562"/>
      <c r="Q41" s="562"/>
      <c r="R41" s="562"/>
      <c r="S41" s="562"/>
      <c r="T41" s="562"/>
      <c r="U41" s="562"/>
      <c r="V41" s="562"/>
      <c r="W41" s="562"/>
      <c r="X41" s="562"/>
      <c r="Y41" s="562"/>
      <c r="Z41" s="562"/>
      <c r="AA41" s="562"/>
      <c r="AB41" s="562"/>
      <c r="AC41" s="562"/>
      <c r="AD41" s="562"/>
      <c r="AE41" s="562"/>
      <c r="AF41" s="562"/>
      <c r="AG41" s="562"/>
      <c r="AH41" s="562"/>
      <c r="AI41" s="562"/>
      <c r="AJ41" s="562"/>
      <c r="AK41" s="562"/>
      <c r="AL41" s="562"/>
      <c r="AM41" s="562"/>
      <c r="AN41" s="562"/>
      <c r="AO41" s="562"/>
      <c r="AP41" s="3"/>
      <c r="AQ41" s="3"/>
      <c r="AS41" s="562"/>
      <c r="AT41" s="562"/>
      <c r="AU41" s="562"/>
      <c r="AV41" s="562"/>
      <c r="AW41" s="562"/>
      <c r="AX41" s="562"/>
      <c r="AY41" s="562"/>
      <c r="AZ41" s="562"/>
      <c r="BA41" s="562"/>
      <c r="BB41" s="562"/>
      <c r="BC41" s="562"/>
      <c r="BD41" s="562"/>
      <c r="BE41" s="562"/>
      <c r="BF41" s="562"/>
      <c r="BG41" s="562"/>
      <c r="BH41" s="562"/>
      <c r="BI41" s="562"/>
      <c r="BJ41" s="562"/>
      <c r="BK41" s="562"/>
      <c r="BL41" s="562"/>
      <c r="BM41" s="562"/>
      <c r="BN41" s="562"/>
      <c r="BO41" s="562"/>
      <c r="BP41" s="562"/>
      <c r="BQ41" s="562"/>
      <c r="BR41" s="562"/>
      <c r="BS41" s="562"/>
      <c r="BT41" s="562"/>
      <c r="BU41" s="562"/>
      <c r="BV41" s="562"/>
      <c r="BW41" s="562"/>
      <c r="BX41" s="562"/>
      <c r="BY41" s="562"/>
      <c r="BZ41" s="562"/>
      <c r="CA41" s="562"/>
      <c r="CB41" s="562"/>
      <c r="CC41" s="562"/>
      <c r="CD41" s="562"/>
      <c r="CE41" s="7"/>
      <c r="CF41" s="57"/>
    </row>
    <row r="42" spans="1:84" ht="7.5" customHeight="1">
      <c r="A42" s="16"/>
      <c r="B42" s="16"/>
      <c r="C42" s="413" t="s">
        <v>1468</v>
      </c>
      <c r="D42" s="401"/>
      <c r="E42" s="401"/>
      <c r="F42" s="401"/>
      <c r="G42" s="401"/>
      <c r="H42" s="401"/>
      <c r="I42" s="401"/>
      <c r="J42" s="401"/>
      <c r="K42" s="456" t="str">
        <f>F46</f>
        <v>田中邦明</v>
      </c>
      <c r="L42" s="450"/>
      <c r="M42" s="450"/>
      <c r="N42" s="450"/>
      <c r="O42" s="450"/>
      <c r="P42" s="450"/>
      <c r="Q42" s="450"/>
      <c r="R42" s="457"/>
      <c r="S42" s="375" t="str">
        <f>F50</f>
        <v>小澤藤信</v>
      </c>
      <c r="T42" s="401"/>
      <c r="U42" s="401"/>
      <c r="V42" s="401"/>
      <c r="W42" s="401"/>
      <c r="X42" s="401"/>
      <c r="Y42" s="401"/>
      <c r="Z42" s="401"/>
      <c r="AA42" s="375" t="str">
        <f>F54</f>
        <v>山本陽大</v>
      </c>
      <c r="AB42" s="401"/>
      <c r="AC42" s="401"/>
      <c r="AD42" s="401"/>
      <c r="AE42" s="401"/>
      <c r="AF42" s="401"/>
      <c r="AG42" s="401"/>
      <c r="AH42" s="379"/>
      <c r="AI42" s="531">
        <f>IF(AI48&lt;&gt;"","取得","")</f>
      </c>
      <c r="AJ42" s="51"/>
      <c r="AK42" s="450" t="s">
        <v>1455</v>
      </c>
      <c r="AL42" s="450"/>
      <c r="AM42" s="450"/>
      <c r="AN42" s="450"/>
      <c r="AO42" s="450"/>
      <c r="AP42" s="451"/>
      <c r="AQ42" s="84"/>
      <c r="AR42" s="16"/>
      <c r="AS42" s="413" t="s">
        <v>619</v>
      </c>
      <c r="AT42" s="401"/>
      <c r="AU42" s="401"/>
      <c r="AV42" s="401"/>
      <c r="AW42" s="401"/>
      <c r="AX42" s="401"/>
      <c r="AY42" s="401"/>
      <c r="AZ42" s="401"/>
      <c r="BA42" s="456" t="str">
        <f>AV46</f>
        <v>鹿野雄大</v>
      </c>
      <c r="BB42" s="450"/>
      <c r="BC42" s="450"/>
      <c r="BD42" s="450"/>
      <c r="BE42" s="450"/>
      <c r="BF42" s="450"/>
      <c r="BG42" s="450"/>
      <c r="BH42" s="457"/>
      <c r="BI42" s="375" t="str">
        <f>AV50</f>
        <v>津曲崇志</v>
      </c>
      <c r="BJ42" s="401"/>
      <c r="BK42" s="401"/>
      <c r="BL42" s="401"/>
      <c r="BM42" s="401"/>
      <c r="BN42" s="401"/>
      <c r="BO42" s="401"/>
      <c r="BP42" s="401"/>
      <c r="BQ42" s="456" t="str">
        <f>AV54</f>
        <v>原　和輝</v>
      </c>
      <c r="BR42" s="450"/>
      <c r="BS42" s="450"/>
      <c r="BT42" s="450"/>
      <c r="BU42" s="450"/>
      <c r="BV42" s="450"/>
      <c r="BW42" s="450"/>
      <c r="BX42" s="530"/>
      <c r="BY42" s="531">
        <f>IF(BY48&lt;&gt;"","取得","")</f>
      </c>
      <c r="BZ42" s="51"/>
      <c r="CA42" s="450" t="s">
        <v>1455</v>
      </c>
      <c r="CB42" s="450"/>
      <c r="CC42" s="450"/>
      <c r="CD42" s="450"/>
      <c r="CE42" s="450"/>
      <c r="CF42" s="451"/>
    </row>
    <row r="43" spans="1:84" ht="7.5" customHeight="1">
      <c r="A43" s="16"/>
      <c r="C43" s="413"/>
      <c r="D43" s="401"/>
      <c r="E43" s="401"/>
      <c r="F43" s="401"/>
      <c r="G43" s="401"/>
      <c r="H43" s="401"/>
      <c r="I43" s="401"/>
      <c r="J43" s="401"/>
      <c r="K43" s="375"/>
      <c r="L43" s="401"/>
      <c r="M43" s="401"/>
      <c r="N43" s="401"/>
      <c r="O43" s="401"/>
      <c r="P43" s="401"/>
      <c r="Q43" s="401"/>
      <c r="R43" s="379"/>
      <c r="S43" s="375"/>
      <c r="T43" s="401"/>
      <c r="U43" s="401"/>
      <c r="V43" s="401"/>
      <c r="W43" s="401"/>
      <c r="X43" s="401"/>
      <c r="Y43" s="401"/>
      <c r="Z43" s="401"/>
      <c r="AA43" s="375"/>
      <c r="AB43" s="401"/>
      <c r="AC43" s="401"/>
      <c r="AD43" s="401"/>
      <c r="AE43" s="401"/>
      <c r="AF43" s="401"/>
      <c r="AG43" s="401"/>
      <c r="AH43" s="379"/>
      <c r="AI43" s="437"/>
      <c r="AK43" s="401"/>
      <c r="AL43" s="401"/>
      <c r="AM43" s="401"/>
      <c r="AN43" s="401"/>
      <c r="AO43" s="401"/>
      <c r="AP43" s="433"/>
      <c r="AQ43" s="84"/>
      <c r="AS43" s="413"/>
      <c r="AT43" s="401"/>
      <c r="AU43" s="401"/>
      <c r="AV43" s="401"/>
      <c r="AW43" s="401"/>
      <c r="AX43" s="401"/>
      <c r="AY43" s="401"/>
      <c r="AZ43" s="401"/>
      <c r="BA43" s="375"/>
      <c r="BB43" s="401"/>
      <c r="BC43" s="401"/>
      <c r="BD43" s="401"/>
      <c r="BE43" s="401"/>
      <c r="BF43" s="401"/>
      <c r="BG43" s="401"/>
      <c r="BH43" s="379"/>
      <c r="BI43" s="375"/>
      <c r="BJ43" s="401"/>
      <c r="BK43" s="401"/>
      <c r="BL43" s="401"/>
      <c r="BM43" s="401"/>
      <c r="BN43" s="401"/>
      <c r="BO43" s="401"/>
      <c r="BP43" s="401"/>
      <c r="BQ43" s="375"/>
      <c r="BR43" s="401"/>
      <c r="BS43" s="401"/>
      <c r="BT43" s="401"/>
      <c r="BU43" s="401"/>
      <c r="BV43" s="401"/>
      <c r="BW43" s="401"/>
      <c r="BX43" s="357"/>
      <c r="BY43" s="437"/>
      <c r="CA43" s="401"/>
      <c r="CB43" s="401"/>
      <c r="CC43" s="401"/>
      <c r="CD43" s="401"/>
      <c r="CE43" s="401"/>
      <c r="CF43" s="433"/>
    </row>
    <row r="44" spans="1:84" ht="7.5" customHeight="1">
      <c r="A44" s="16"/>
      <c r="C44" s="413"/>
      <c r="D44" s="401"/>
      <c r="E44" s="401"/>
      <c r="F44" s="401"/>
      <c r="G44" s="401"/>
      <c r="H44" s="401"/>
      <c r="I44" s="401"/>
      <c r="J44" s="401"/>
      <c r="K44" s="375" t="str">
        <f>F48</f>
        <v>うさかめ</v>
      </c>
      <c r="L44" s="401"/>
      <c r="M44" s="401"/>
      <c r="N44" s="401"/>
      <c r="O44" s="401"/>
      <c r="P44" s="401"/>
      <c r="Q44" s="401"/>
      <c r="R44" s="379"/>
      <c r="S44" s="375" t="str">
        <f>F52</f>
        <v>Ｋテニスカレッジ</v>
      </c>
      <c r="T44" s="401"/>
      <c r="U44" s="401"/>
      <c r="V44" s="401"/>
      <c r="W44" s="401"/>
      <c r="X44" s="401"/>
      <c r="Y44" s="401"/>
      <c r="Z44" s="401"/>
      <c r="AA44" s="375" t="str">
        <f>F56</f>
        <v>一般</v>
      </c>
      <c r="AB44" s="401"/>
      <c r="AC44" s="401"/>
      <c r="AD44" s="401"/>
      <c r="AE44" s="401"/>
      <c r="AF44" s="401"/>
      <c r="AG44" s="401"/>
      <c r="AH44" s="379"/>
      <c r="AI44" s="437">
        <f>IF(AI48&lt;&gt;"","ゲーム率","")</f>
      </c>
      <c r="AJ44" s="401"/>
      <c r="AK44" s="401" t="s">
        <v>1456</v>
      </c>
      <c r="AL44" s="401"/>
      <c r="AM44" s="401"/>
      <c r="AN44" s="401"/>
      <c r="AO44" s="401"/>
      <c r="AP44" s="433"/>
      <c r="AQ44" s="84"/>
      <c r="AS44" s="413"/>
      <c r="AT44" s="401"/>
      <c r="AU44" s="401"/>
      <c r="AV44" s="401"/>
      <c r="AW44" s="401"/>
      <c r="AX44" s="401"/>
      <c r="AY44" s="401"/>
      <c r="AZ44" s="401"/>
      <c r="BA44" s="375" t="str">
        <f>AV48</f>
        <v>TDC</v>
      </c>
      <c r="BB44" s="401"/>
      <c r="BC44" s="401"/>
      <c r="BD44" s="401"/>
      <c r="BE44" s="401"/>
      <c r="BF44" s="401"/>
      <c r="BG44" s="401"/>
      <c r="BH44" s="379"/>
      <c r="BI44" s="375" t="str">
        <f>AV52</f>
        <v>Mut</v>
      </c>
      <c r="BJ44" s="401"/>
      <c r="BK44" s="401"/>
      <c r="BL44" s="401"/>
      <c r="BM44" s="401"/>
      <c r="BN44" s="401"/>
      <c r="BO44" s="401"/>
      <c r="BP44" s="401"/>
      <c r="BQ44" s="375" t="str">
        <f>AV56</f>
        <v>一般</v>
      </c>
      <c r="BR44" s="401"/>
      <c r="BS44" s="401"/>
      <c r="BT44" s="401"/>
      <c r="BU44" s="401"/>
      <c r="BV44" s="401"/>
      <c r="BW44" s="401"/>
      <c r="BX44" s="379"/>
      <c r="BY44" s="437">
        <f>IF(BY48&lt;&gt;"","ゲーム率","")</f>
      </c>
      <c r="BZ44" s="401"/>
      <c r="CA44" s="401" t="s">
        <v>1456</v>
      </c>
      <c r="CB44" s="401"/>
      <c r="CC44" s="401"/>
      <c r="CD44" s="401"/>
      <c r="CE44" s="401"/>
      <c r="CF44" s="433"/>
    </row>
    <row r="45" spans="1:84" ht="7.5" customHeight="1">
      <c r="A45" s="16"/>
      <c r="C45" s="529"/>
      <c r="D45" s="359"/>
      <c r="E45" s="359"/>
      <c r="F45" s="359"/>
      <c r="G45" s="359"/>
      <c r="H45" s="359"/>
      <c r="I45" s="359"/>
      <c r="J45" s="359"/>
      <c r="K45" s="358"/>
      <c r="L45" s="359"/>
      <c r="M45" s="359"/>
      <c r="N45" s="359"/>
      <c r="O45" s="359"/>
      <c r="P45" s="359"/>
      <c r="Q45" s="359"/>
      <c r="R45" s="289"/>
      <c r="S45" s="358"/>
      <c r="T45" s="359"/>
      <c r="U45" s="359"/>
      <c r="V45" s="359"/>
      <c r="W45" s="359"/>
      <c r="X45" s="359"/>
      <c r="Y45" s="359"/>
      <c r="Z45" s="359"/>
      <c r="AA45" s="358"/>
      <c r="AB45" s="359"/>
      <c r="AC45" s="359"/>
      <c r="AD45" s="359"/>
      <c r="AE45" s="359"/>
      <c r="AF45" s="359"/>
      <c r="AG45" s="359"/>
      <c r="AH45" s="289"/>
      <c r="AI45" s="438"/>
      <c r="AJ45" s="359"/>
      <c r="AK45" s="359"/>
      <c r="AL45" s="359"/>
      <c r="AM45" s="359"/>
      <c r="AN45" s="359"/>
      <c r="AO45" s="359"/>
      <c r="AP45" s="434"/>
      <c r="AQ45" s="84"/>
      <c r="AS45" s="529"/>
      <c r="AT45" s="359"/>
      <c r="AU45" s="359"/>
      <c r="AV45" s="359"/>
      <c r="AW45" s="359"/>
      <c r="AX45" s="359"/>
      <c r="AY45" s="359"/>
      <c r="AZ45" s="359"/>
      <c r="BA45" s="358"/>
      <c r="BB45" s="359"/>
      <c r="BC45" s="359"/>
      <c r="BD45" s="359"/>
      <c r="BE45" s="359"/>
      <c r="BF45" s="359"/>
      <c r="BG45" s="359"/>
      <c r="BH45" s="289"/>
      <c r="BI45" s="358"/>
      <c r="BJ45" s="359"/>
      <c r="BK45" s="359"/>
      <c r="BL45" s="359"/>
      <c r="BM45" s="359"/>
      <c r="BN45" s="359"/>
      <c r="BO45" s="359"/>
      <c r="BP45" s="359"/>
      <c r="BQ45" s="358"/>
      <c r="BR45" s="359"/>
      <c r="BS45" s="359"/>
      <c r="BT45" s="359"/>
      <c r="BU45" s="359"/>
      <c r="BV45" s="359"/>
      <c r="BW45" s="359"/>
      <c r="BX45" s="289"/>
      <c r="BY45" s="438"/>
      <c r="BZ45" s="359"/>
      <c r="CA45" s="359"/>
      <c r="CB45" s="359"/>
      <c r="CC45" s="359"/>
      <c r="CD45" s="359"/>
      <c r="CE45" s="359"/>
      <c r="CF45" s="434"/>
    </row>
    <row r="46" spans="1:103" s="3" customFormat="1" ht="7.5" customHeight="1">
      <c r="A46" s="80"/>
      <c r="B46" s="449">
        <f>AM48</f>
        <v>1</v>
      </c>
      <c r="C46" s="414" t="s">
        <v>634</v>
      </c>
      <c r="D46" s="349"/>
      <c r="E46" s="349"/>
      <c r="F46" s="454" t="str">
        <f>IF(C46="ここに","",VLOOKUP(C46,'登録ナンバー'!$F$1:$I$600,2,0))</f>
        <v>田中邦明</v>
      </c>
      <c r="G46" s="454"/>
      <c r="H46" s="454"/>
      <c r="I46" s="454"/>
      <c r="J46" s="454"/>
      <c r="K46" s="518">
        <f>IF(S46="","丸付き数字は試合順番","")</f>
      </c>
      <c r="L46" s="519"/>
      <c r="M46" s="519"/>
      <c r="N46" s="519"/>
      <c r="O46" s="519"/>
      <c r="P46" s="519"/>
      <c r="Q46" s="519"/>
      <c r="R46" s="520"/>
      <c r="S46" s="527" t="s">
        <v>117</v>
      </c>
      <c r="T46" s="479"/>
      <c r="U46" s="479"/>
      <c r="V46" s="479" t="s">
        <v>1458</v>
      </c>
      <c r="W46" s="479">
        <v>0</v>
      </c>
      <c r="X46" s="479"/>
      <c r="Y46" s="479"/>
      <c r="Z46" s="480"/>
      <c r="AA46" s="527" t="s">
        <v>114</v>
      </c>
      <c r="AB46" s="479"/>
      <c r="AC46" s="479"/>
      <c r="AD46" s="479" t="s">
        <v>1458</v>
      </c>
      <c r="AE46" s="479">
        <v>0</v>
      </c>
      <c r="AF46" s="479"/>
      <c r="AG46" s="479"/>
      <c r="AH46" s="480"/>
      <c r="AI46" s="487">
        <f>IF(COUNTIF(AJ46:AL56,1)=2,"直接対決","")</f>
      </c>
      <c r="AJ46" s="417">
        <f>COUNTIF(K46:AH47,"⑥")+COUNTIF(K46:AH47,"⑦")</f>
        <v>2</v>
      </c>
      <c r="AK46" s="417"/>
      <c r="AL46" s="417"/>
      <c r="AM46" s="421">
        <f>IF(S46="","",2-AJ46)</f>
        <v>0</v>
      </c>
      <c r="AN46" s="421"/>
      <c r="AO46" s="421"/>
      <c r="AP46" s="422"/>
      <c r="AQ46" s="247"/>
      <c r="AR46" s="449">
        <f>CC48</f>
        <v>1</v>
      </c>
      <c r="AS46" s="414" t="s">
        <v>635</v>
      </c>
      <c r="AT46" s="349"/>
      <c r="AU46" s="349"/>
      <c r="AV46" s="454" t="str">
        <f>IF(AS46="ここに","",VLOOKUP(AS46,'登録ナンバー'!$F$1:$I$600,2,0))</f>
        <v>鹿野雄大</v>
      </c>
      <c r="AW46" s="454"/>
      <c r="AX46" s="454"/>
      <c r="AY46" s="454"/>
      <c r="AZ46" s="454"/>
      <c r="BA46" s="518">
        <f>IF(BI46="","丸付き数字は試合順番","")</f>
      </c>
      <c r="BB46" s="519"/>
      <c r="BC46" s="519"/>
      <c r="BD46" s="519"/>
      <c r="BE46" s="519"/>
      <c r="BF46" s="519"/>
      <c r="BG46" s="519"/>
      <c r="BH46" s="520"/>
      <c r="BI46" s="527" t="s">
        <v>114</v>
      </c>
      <c r="BJ46" s="479"/>
      <c r="BK46" s="479"/>
      <c r="BL46" s="479" t="s">
        <v>1458</v>
      </c>
      <c r="BM46" s="479">
        <v>3</v>
      </c>
      <c r="BN46" s="479"/>
      <c r="BO46" s="479"/>
      <c r="BP46" s="480"/>
      <c r="BQ46" s="527" t="s">
        <v>114</v>
      </c>
      <c r="BR46" s="479"/>
      <c r="BS46" s="479"/>
      <c r="BT46" s="479" t="s">
        <v>1458</v>
      </c>
      <c r="BU46" s="479">
        <v>3</v>
      </c>
      <c r="BV46" s="479"/>
      <c r="BW46" s="479"/>
      <c r="BX46" s="480"/>
      <c r="BY46" s="487">
        <f>IF(COUNTIF(BZ46:CB56,1)=2,"直接対決","")</f>
      </c>
      <c r="BZ46" s="417">
        <f>COUNTIF(BA46:BX47,"⑥")+COUNTIF(BA46:BX47,"⑦")</f>
        <v>2</v>
      </c>
      <c r="CA46" s="417"/>
      <c r="CB46" s="417"/>
      <c r="CC46" s="421">
        <f>IF(BI46="","",2-BZ46)</f>
        <v>0</v>
      </c>
      <c r="CD46" s="421"/>
      <c r="CE46" s="421"/>
      <c r="CF46" s="422"/>
      <c r="CG46" s="4"/>
      <c r="CH46" s="4"/>
      <c r="CU46" s="18"/>
      <c r="CV46" s="18"/>
      <c r="CW46" s="18"/>
      <c r="CX46" s="18"/>
      <c r="CY46" s="18"/>
    </row>
    <row r="47" spans="1:103" s="3" customFormat="1" ht="7.5" customHeight="1">
      <c r="A47" s="80"/>
      <c r="B47" s="449"/>
      <c r="C47" s="413"/>
      <c r="D47" s="401"/>
      <c r="E47" s="401"/>
      <c r="F47" s="455"/>
      <c r="G47" s="455"/>
      <c r="H47" s="455"/>
      <c r="I47" s="455"/>
      <c r="J47" s="455"/>
      <c r="K47" s="521"/>
      <c r="L47" s="522"/>
      <c r="M47" s="522"/>
      <c r="N47" s="522"/>
      <c r="O47" s="522"/>
      <c r="P47" s="522"/>
      <c r="Q47" s="522"/>
      <c r="R47" s="523"/>
      <c r="S47" s="528"/>
      <c r="T47" s="481"/>
      <c r="U47" s="481"/>
      <c r="V47" s="481"/>
      <c r="W47" s="481"/>
      <c r="X47" s="481"/>
      <c r="Y47" s="481"/>
      <c r="Z47" s="482"/>
      <c r="AA47" s="528"/>
      <c r="AB47" s="481"/>
      <c r="AC47" s="481"/>
      <c r="AD47" s="481"/>
      <c r="AE47" s="481"/>
      <c r="AF47" s="481"/>
      <c r="AG47" s="481"/>
      <c r="AH47" s="482"/>
      <c r="AI47" s="488"/>
      <c r="AJ47" s="418"/>
      <c r="AK47" s="418"/>
      <c r="AL47" s="418"/>
      <c r="AM47" s="423"/>
      <c r="AN47" s="423"/>
      <c r="AO47" s="423"/>
      <c r="AP47" s="424"/>
      <c r="AQ47" s="247"/>
      <c r="AR47" s="449"/>
      <c r="AS47" s="413"/>
      <c r="AT47" s="401"/>
      <c r="AU47" s="401"/>
      <c r="AV47" s="455"/>
      <c r="AW47" s="455"/>
      <c r="AX47" s="455"/>
      <c r="AY47" s="455"/>
      <c r="AZ47" s="455"/>
      <c r="BA47" s="521"/>
      <c r="BB47" s="522"/>
      <c r="BC47" s="522"/>
      <c r="BD47" s="522"/>
      <c r="BE47" s="522"/>
      <c r="BF47" s="522"/>
      <c r="BG47" s="522"/>
      <c r="BH47" s="523"/>
      <c r="BI47" s="528"/>
      <c r="BJ47" s="481"/>
      <c r="BK47" s="481"/>
      <c r="BL47" s="481"/>
      <c r="BM47" s="481"/>
      <c r="BN47" s="481"/>
      <c r="BO47" s="481"/>
      <c r="BP47" s="482"/>
      <c r="BQ47" s="528"/>
      <c r="BR47" s="481"/>
      <c r="BS47" s="481"/>
      <c r="BT47" s="481"/>
      <c r="BU47" s="481"/>
      <c r="BV47" s="481"/>
      <c r="BW47" s="481"/>
      <c r="BX47" s="482"/>
      <c r="BY47" s="488"/>
      <c r="BZ47" s="418"/>
      <c r="CA47" s="418"/>
      <c r="CB47" s="418"/>
      <c r="CC47" s="423"/>
      <c r="CD47" s="423"/>
      <c r="CE47" s="423"/>
      <c r="CF47" s="424"/>
      <c r="CG47" s="4"/>
      <c r="CH47" s="4"/>
      <c r="CU47" s="18"/>
      <c r="CV47" s="18"/>
      <c r="CW47" s="18"/>
      <c r="CX47" s="18"/>
      <c r="CY47" s="18"/>
    </row>
    <row r="48" spans="1:103" ht="14.25" customHeight="1">
      <c r="A48" s="16"/>
      <c r="C48" s="413" t="s">
        <v>1459</v>
      </c>
      <c r="D48" s="401"/>
      <c r="E48" s="401"/>
      <c r="F48" s="455" t="s">
        <v>116</v>
      </c>
      <c r="G48" s="455"/>
      <c r="H48" s="455"/>
      <c r="I48" s="455"/>
      <c r="J48" s="455"/>
      <c r="K48" s="521"/>
      <c r="L48" s="522"/>
      <c r="M48" s="522"/>
      <c r="N48" s="522"/>
      <c r="O48" s="522"/>
      <c r="P48" s="522"/>
      <c r="Q48" s="522"/>
      <c r="R48" s="523"/>
      <c r="S48" s="528"/>
      <c r="T48" s="481"/>
      <c r="U48" s="481"/>
      <c r="V48" s="481"/>
      <c r="W48" s="481"/>
      <c r="X48" s="481"/>
      <c r="Y48" s="481"/>
      <c r="Z48" s="482"/>
      <c r="AA48" s="528"/>
      <c r="AB48" s="481"/>
      <c r="AC48" s="481"/>
      <c r="AD48" s="481"/>
      <c r="AE48" s="481"/>
      <c r="AF48" s="481"/>
      <c r="AG48" s="481"/>
      <c r="AH48" s="482"/>
      <c r="AI48" s="443">
        <f>IF(OR(COUNTIF(AJ46:AL56,2)=3,COUNTIF(AJ46:AL56,1)=3),(S49+AA49)/(S49+AA49+W46+AE46),"")</f>
      </c>
      <c r="AJ48" s="419"/>
      <c r="AK48" s="419"/>
      <c r="AL48" s="419"/>
      <c r="AM48" s="425">
        <f>IF(AI48&lt;&gt;"",RANK(AI48,AI48:AI56),RANK(AJ46,AJ46:AL56))</f>
        <v>1</v>
      </c>
      <c r="AN48" s="425"/>
      <c r="AO48" s="425"/>
      <c r="AP48" s="426"/>
      <c r="AQ48" s="248"/>
      <c r="AS48" s="413" t="s">
        <v>1459</v>
      </c>
      <c r="AT48" s="401"/>
      <c r="AU48" s="401"/>
      <c r="AV48" s="455" t="str">
        <f>IF(AS46="ここに","",VLOOKUP(AS46,'登録ナンバー'!$F$4:$I$484,3,0))</f>
        <v>TDC</v>
      </c>
      <c r="AW48" s="455"/>
      <c r="AX48" s="455"/>
      <c r="AY48" s="455"/>
      <c r="AZ48" s="455"/>
      <c r="BA48" s="521"/>
      <c r="BB48" s="522"/>
      <c r="BC48" s="522"/>
      <c r="BD48" s="522"/>
      <c r="BE48" s="522"/>
      <c r="BF48" s="522"/>
      <c r="BG48" s="522"/>
      <c r="BH48" s="523"/>
      <c r="BI48" s="528"/>
      <c r="BJ48" s="481"/>
      <c r="BK48" s="481"/>
      <c r="BL48" s="481"/>
      <c r="BM48" s="481"/>
      <c r="BN48" s="481"/>
      <c r="BO48" s="481"/>
      <c r="BP48" s="482"/>
      <c r="BQ48" s="528"/>
      <c r="BR48" s="481"/>
      <c r="BS48" s="481"/>
      <c r="BT48" s="481"/>
      <c r="BU48" s="481"/>
      <c r="BV48" s="481"/>
      <c r="BW48" s="481"/>
      <c r="BX48" s="482"/>
      <c r="BY48" s="443">
        <f>IF(OR(COUNTIF(BZ46:CB56,2)=3,COUNTIF(BZ46:CB56,1)=3),(BI49+BQ49)/(BI49+BQ49+BM46+BU46),"")</f>
      </c>
      <c r="BZ48" s="419"/>
      <c r="CA48" s="419"/>
      <c r="CB48" s="419"/>
      <c r="CC48" s="425">
        <f>IF(BY48&lt;&gt;"",RANK(BY48,BY48:BY56),RANK(BZ46,BZ46:CB56))</f>
        <v>1</v>
      </c>
      <c r="CD48" s="425"/>
      <c r="CE48" s="425"/>
      <c r="CF48" s="426"/>
      <c r="CU48" s="18"/>
      <c r="CV48" s="18"/>
      <c r="CW48" s="18"/>
      <c r="CX48" s="18"/>
      <c r="CY48" s="18"/>
    </row>
    <row r="49" spans="1:84" ht="3.75" customHeight="1" hidden="1">
      <c r="A49" s="16"/>
      <c r="C49" s="413"/>
      <c r="D49" s="401"/>
      <c r="E49" s="401"/>
      <c r="F49" s="274"/>
      <c r="G49" s="274"/>
      <c r="H49" s="274"/>
      <c r="I49" s="274"/>
      <c r="J49" s="274"/>
      <c r="K49" s="524"/>
      <c r="L49" s="525"/>
      <c r="M49" s="525"/>
      <c r="N49" s="525"/>
      <c r="O49" s="525"/>
      <c r="P49" s="525"/>
      <c r="Q49" s="525"/>
      <c r="R49" s="526"/>
      <c r="S49" s="287" t="str">
        <f>IF(S46="⑦","7",IF(S46="⑥","6",S46))</f>
        <v>6</v>
      </c>
      <c r="T49" s="288"/>
      <c r="U49" s="288"/>
      <c r="V49" s="288"/>
      <c r="W49" s="288"/>
      <c r="X49" s="288"/>
      <c r="Y49" s="288"/>
      <c r="Z49" s="288"/>
      <c r="AA49" s="287" t="str">
        <f>IF(AA46="⑦","7",IF(AA46="⑥","6",AA46))</f>
        <v>6</v>
      </c>
      <c r="AB49" s="288"/>
      <c r="AC49" s="288"/>
      <c r="AD49" s="288"/>
      <c r="AE49" s="288"/>
      <c r="AF49" s="288"/>
      <c r="AG49" s="288"/>
      <c r="AH49" s="290"/>
      <c r="AI49" s="444"/>
      <c r="AJ49" s="420"/>
      <c r="AK49" s="420"/>
      <c r="AL49" s="420"/>
      <c r="AM49" s="427"/>
      <c r="AN49" s="427"/>
      <c r="AO49" s="427"/>
      <c r="AP49" s="428"/>
      <c r="AQ49" s="248"/>
      <c r="AS49" s="413"/>
      <c r="AT49" s="401"/>
      <c r="AU49" s="401"/>
      <c r="AV49" s="274"/>
      <c r="AW49" s="274"/>
      <c r="AX49" s="274"/>
      <c r="AY49" s="274"/>
      <c r="AZ49" s="274"/>
      <c r="BA49" s="524"/>
      <c r="BB49" s="525"/>
      <c r="BC49" s="525"/>
      <c r="BD49" s="525"/>
      <c r="BE49" s="525"/>
      <c r="BF49" s="525"/>
      <c r="BG49" s="525"/>
      <c r="BH49" s="526"/>
      <c r="BI49" s="287" t="str">
        <f>IF(BI46="⑦","7",IF(BI46="⑥","6",BI46))</f>
        <v>6</v>
      </c>
      <c r="BJ49" s="288"/>
      <c r="BK49" s="288"/>
      <c r="BL49" s="288"/>
      <c r="BM49" s="288"/>
      <c r="BN49" s="288"/>
      <c r="BO49" s="288"/>
      <c r="BP49" s="288"/>
      <c r="BQ49" s="287" t="str">
        <f>IF(BQ46="⑦","7",IF(BQ46="⑥","6",BQ46))</f>
        <v>6</v>
      </c>
      <c r="BR49" s="288"/>
      <c r="BS49" s="288"/>
      <c r="BT49" s="288"/>
      <c r="BU49" s="288"/>
      <c r="BV49" s="288"/>
      <c r="BW49" s="288"/>
      <c r="BX49" s="290"/>
      <c r="BY49" s="444"/>
      <c r="BZ49" s="420"/>
      <c r="CA49" s="420"/>
      <c r="CB49" s="420"/>
      <c r="CC49" s="427"/>
      <c r="CD49" s="427"/>
      <c r="CE49" s="427"/>
      <c r="CF49" s="428"/>
    </row>
    <row r="50" spans="1:84" ht="7.5" customHeight="1">
      <c r="A50" s="16"/>
      <c r="B50" s="449">
        <f>AM52</f>
        <v>3</v>
      </c>
      <c r="C50" s="414" t="s">
        <v>656</v>
      </c>
      <c r="D50" s="349"/>
      <c r="E50" s="349"/>
      <c r="F50" s="349" t="str">
        <f>IF(C50="ここに","",VLOOKUP(C50,'登録ナンバー'!$F$1:$I$600,2,0))</f>
        <v>小澤藤信</v>
      </c>
      <c r="G50" s="349"/>
      <c r="H50" s="349"/>
      <c r="I50" s="349"/>
      <c r="J50" s="349"/>
      <c r="K50" s="412">
        <f>IF(S46="","",IF(AND(W46=6,S46&lt;&gt;"⑦"),"⑥",IF(W46=7,"⑦",W46)))</f>
        <v>0</v>
      </c>
      <c r="L50" s="349"/>
      <c r="M50" s="349"/>
      <c r="N50" s="349" t="s">
        <v>1458</v>
      </c>
      <c r="O50" s="349">
        <f>IF(S46="","",IF(S46="⑥",6,IF(S46="⑦",7,S46)))</f>
        <v>6</v>
      </c>
      <c r="P50" s="349"/>
      <c r="Q50" s="349"/>
      <c r="R50" s="350"/>
      <c r="S50" s="534"/>
      <c r="T50" s="535"/>
      <c r="U50" s="535"/>
      <c r="V50" s="535"/>
      <c r="W50" s="535"/>
      <c r="X50" s="535"/>
      <c r="Y50" s="535"/>
      <c r="Z50" s="535"/>
      <c r="AA50" s="532">
        <v>4</v>
      </c>
      <c r="AB50" s="377"/>
      <c r="AC50" s="377"/>
      <c r="AD50" s="377" t="s">
        <v>1458</v>
      </c>
      <c r="AE50" s="377">
        <v>6</v>
      </c>
      <c r="AF50" s="377"/>
      <c r="AG50" s="377"/>
      <c r="AH50" s="368"/>
      <c r="AI50" s="445">
        <f>IF(COUNTIF(AJ46:AL56,1)=2,"直接対決","")</f>
      </c>
      <c r="AJ50" s="439">
        <f>COUNTIF(K50:AH51,"⑥")+COUNTIF(K50:AH51,"⑦")</f>
        <v>0</v>
      </c>
      <c r="AK50" s="439"/>
      <c r="AL50" s="439"/>
      <c r="AM50" s="464">
        <f>IF(S46="","",2-AJ50)</f>
        <v>2</v>
      </c>
      <c r="AN50" s="464"/>
      <c r="AO50" s="464"/>
      <c r="AP50" s="465"/>
      <c r="AQ50" s="247"/>
      <c r="AR50" s="449">
        <f>CC52</f>
        <v>3</v>
      </c>
      <c r="AS50" s="414" t="s">
        <v>1457</v>
      </c>
      <c r="AT50" s="349"/>
      <c r="AU50" s="349"/>
      <c r="AV50" s="349" t="s">
        <v>646</v>
      </c>
      <c r="AW50" s="349"/>
      <c r="AX50" s="349"/>
      <c r="AY50" s="349"/>
      <c r="AZ50" s="349"/>
      <c r="BA50" s="412">
        <f>IF(BI46="","",IF(AND(BM46=6,BI46&lt;&gt;"⑦"),"⑥",IF(BM46=7,"⑦",BM46)))</f>
        <v>3</v>
      </c>
      <c r="BB50" s="349"/>
      <c r="BC50" s="349"/>
      <c r="BD50" s="349" t="s">
        <v>1458</v>
      </c>
      <c r="BE50" s="349">
        <f>IF(BI46="","",IF(BI46="⑥",6,IF(BI46="⑦",7,BI46)))</f>
        <v>6</v>
      </c>
      <c r="BF50" s="349"/>
      <c r="BG50" s="349"/>
      <c r="BH50" s="350"/>
      <c r="BI50" s="534"/>
      <c r="BJ50" s="535"/>
      <c r="BK50" s="535"/>
      <c r="BL50" s="535"/>
      <c r="BM50" s="535"/>
      <c r="BN50" s="535"/>
      <c r="BO50" s="535"/>
      <c r="BP50" s="535"/>
      <c r="BQ50" s="532">
        <v>3</v>
      </c>
      <c r="BR50" s="377"/>
      <c r="BS50" s="377"/>
      <c r="BT50" s="377" t="s">
        <v>1458</v>
      </c>
      <c r="BU50" s="377">
        <v>6</v>
      </c>
      <c r="BV50" s="377"/>
      <c r="BW50" s="377"/>
      <c r="BX50" s="368"/>
      <c r="BY50" s="445">
        <f>IF(COUNTIF(BZ46:CB56,1)=2,"直接対決","")</f>
      </c>
      <c r="BZ50" s="439">
        <f>COUNTIF(BA50:BX51,"⑥")+COUNTIF(BA50:BX51,"⑦")</f>
        <v>0</v>
      </c>
      <c r="CA50" s="439"/>
      <c r="CB50" s="439"/>
      <c r="CC50" s="464">
        <f>IF(BI46="","",2-BZ50)</f>
        <v>2</v>
      </c>
      <c r="CD50" s="464"/>
      <c r="CE50" s="464"/>
      <c r="CF50" s="465"/>
    </row>
    <row r="51" spans="1:84" ht="7.5" customHeight="1">
      <c r="A51" s="16"/>
      <c r="B51" s="449"/>
      <c r="C51" s="413"/>
      <c r="D51" s="401"/>
      <c r="E51" s="401"/>
      <c r="F51" s="401"/>
      <c r="G51" s="401"/>
      <c r="H51" s="401"/>
      <c r="I51" s="401"/>
      <c r="J51" s="401"/>
      <c r="K51" s="375"/>
      <c r="L51" s="401"/>
      <c r="M51" s="401"/>
      <c r="N51" s="401"/>
      <c r="O51" s="401"/>
      <c r="P51" s="401"/>
      <c r="Q51" s="401"/>
      <c r="R51" s="379"/>
      <c r="S51" s="536"/>
      <c r="T51" s="537"/>
      <c r="U51" s="537"/>
      <c r="V51" s="537"/>
      <c r="W51" s="537"/>
      <c r="X51" s="537"/>
      <c r="Y51" s="537"/>
      <c r="Z51" s="537"/>
      <c r="AA51" s="533"/>
      <c r="AB51" s="369"/>
      <c r="AC51" s="369"/>
      <c r="AD51" s="369"/>
      <c r="AE51" s="369"/>
      <c r="AF51" s="369"/>
      <c r="AG51" s="369"/>
      <c r="AH51" s="370"/>
      <c r="AI51" s="446"/>
      <c r="AJ51" s="440"/>
      <c r="AK51" s="440"/>
      <c r="AL51" s="440"/>
      <c r="AM51" s="466"/>
      <c r="AN51" s="466"/>
      <c r="AO51" s="466"/>
      <c r="AP51" s="467"/>
      <c r="AQ51" s="247"/>
      <c r="AR51" s="449"/>
      <c r="AS51" s="413"/>
      <c r="AT51" s="401"/>
      <c r="AU51" s="401"/>
      <c r="AV51" s="401"/>
      <c r="AW51" s="401"/>
      <c r="AX51" s="401"/>
      <c r="AY51" s="401"/>
      <c r="AZ51" s="401"/>
      <c r="BA51" s="375"/>
      <c r="BB51" s="401"/>
      <c r="BC51" s="401"/>
      <c r="BD51" s="401"/>
      <c r="BE51" s="401"/>
      <c r="BF51" s="401"/>
      <c r="BG51" s="401"/>
      <c r="BH51" s="379"/>
      <c r="BI51" s="536"/>
      <c r="BJ51" s="537"/>
      <c r="BK51" s="537"/>
      <c r="BL51" s="537"/>
      <c r="BM51" s="537"/>
      <c r="BN51" s="537"/>
      <c r="BO51" s="537"/>
      <c r="BP51" s="537"/>
      <c r="BQ51" s="533"/>
      <c r="BR51" s="369"/>
      <c r="BS51" s="369"/>
      <c r="BT51" s="369"/>
      <c r="BU51" s="369"/>
      <c r="BV51" s="369"/>
      <c r="BW51" s="369"/>
      <c r="BX51" s="370"/>
      <c r="BY51" s="446"/>
      <c r="BZ51" s="440"/>
      <c r="CA51" s="440"/>
      <c r="CB51" s="440"/>
      <c r="CC51" s="466"/>
      <c r="CD51" s="466"/>
      <c r="CE51" s="466"/>
      <c r="CF51" s="467"/>
    </row>
    <row r="52" spans="1:84" ht="13.5" customHeight="1">
      <c r="A52" s="16"/>
      <c r="B52" s="16"/>
      <c r="C52" s="413" t="s">
        <v>1459</v>
      </c>
      <c r="D52" s="401"/>
      <c r="E52" s="401"/>
      <c r="F52" s="401" t="str">
        <f>IF(C50="ここに","",VLOOKUP(C50,'登録ナンバー'!$F$4:$H$484,3,0))</f>
        <v>Ｋテニスカレッジ</v>
      </c>
      <c r="G52" s="401"/>
      <c r="H52" s="401"/>
      <c r="I52" s="401"/>
      <c r="J52" s="401"/>
      <c r="K52" s="375"/>
      <c r="L52" s="401"/>
      <c r="M52" s="401"/>
      <c r="N52" s="401"/>
      <c r="O52" s="401"/>
      <c r="P52" s="401"/>
      <c r="Q52" s="401"/>
      <c r="R52" s="379"/>
      <c r="S52" s="536"/>
      <c r="T52" s="537"/>
      <c r="U52" s="537"/>
      <c r="V52" s="537"/>
      <c r="W52" s="537"/>
      <c r="X52" s="537"/>
      <c r="Y52" s="537"/>
      <c r="Z52" s="537"/>
      <c r="AA52" s="533"/>
      <c r="AB52" s="369"/>
      <c r="AC52" s="369"/>
      <c r="AD52" s="369"/>
      <c r="AE52" s="371"/>
      <c r="AF52" s="371"/>
      <c r="AG52" s="371"/>
      <c r="AH52" s="372"/>
      <c r="AI52" s="447">
        <f>IF(OR(COUNTIF(AJ46:AL56,2)=3,COUNTIF(AJ46:AL56,1)=3),(K53+AA53)/(K53+AA53+O50+AE50),"")</f>
      </c>
      <c r="AJ52" s="401"/>
      <c r="AK52" s="401"/>
      <c r="AL52" s="401"/>
      <c r="AM52" s="460">
        <f>IF(AI52&lt;&gt;"",RANK(AI52,AI48:AI56),RANK(AJ50,AJ46:AL56))</f>
        <v>3</v>
      </c>
      <c r="AN52" s="460"/>
      <c r="AO52" s="460"/>
      <c r="AP52" s="461"/>
      <c r="AQ52" s="248"/>
      <c r="AR52" s="16"/>
      <c r="AS52" s="413" t="s">
        <v>1459</v>
      </c>
      <c r="AT52" s="401"/>
      <c r="AU52" s="401"/>
      <c r="AV52" s="401" t="s">
        <v>647</v>
      </c>
      <c r="AW52" s="401"/>
      <c r="AX52" s="401"/>
      <c r="AY52" s="401"/>
      <c r="AZ52" s="401"/>
      <c r="BA52" s="375"/>
      <c r="BB52" s="401"/>
      <c r="BC52" s="401"/>
      <c r="BD52" s="401"/>
      <c r="BE52" s="401"/>
      <c r="BF52" s="401"/>
      <c r="BG52" s="401"/>
      <c r="BH52" s="379"/>
      <c r="BI52" s="536"/>
      <c r="BJ52" s="537"/>
      <c r="BK52" s="537"/>
      <c r="BL52" s="537"/>
      <c r="BM52" s="537"/>
      <c r="BN52" s="537"/>
      <c r="BO52" s="537"/>
      <c r="BP52" s="537"/>
      <c r="BQ52" s="533"/>
      <c r="BR52" s="369"/>
      <c r="BS52" s="369"/>
      <c r="BT52" s="369"/>
      <c r="BU52" s="371"/>
      <c r="BV52" s="371"/>
      <c r="BW52" s="371"/>
      <c r="BX52" s="372"/>
      <c r="BY52" s="447">
        <f>IF(OR(COUNTIF(BZ46:CB56,2)=3,COUNTIF(BZ46:CB56,1)=3),(BA53+BQ53)/(BA53+BQ53+BE50+BU50),"")</f>
      </c>
      <c r="BZ52" s="401"/>
      <c r="CA52" s="401"/>
      <c r="CB52" s="401"/>
      <c r="CC52" s="460">
        <f>IF(BY52&lt;&gt;"",RANK(BY52,BY48:BY56),RANK(BZ50,BZ46:CB56))</f>
        <v>3</v>
      </c>
      <c r="CD52" s="460"/>
      <c r="CE52" s="460"/>
      <c r="CF52" s="461"/>
    </row>
    <row r="53" spans="1:84" ht="4.5" customHeight="1" hidden="1">
      <c r="A53" s="16"/>
      <c r="B53" s="16"/>
      <c r="C53" s="413"/>
      <c r="D53" s="401"/>
      <c r="E53" s="401"/>
      <c r="F53" s="3"/>
      <c r="G53" s="3"/>
      <c r="H53" s="3"/>
      <c r="I53" s="3"/>
      <c r="J53" s="3"/>
      <c r="K53" s="23">
        <f>IF(K50="⑦","7",IF(K50="⑥","6",K50))</f>
        <v>0</v>
      </c>
      <c r="L53" s="12"/>
      <c r="M53" s="12"/>
      <c r="N53" s="12"/>
      <c r="O53" s="12"/>
      <c r="P53" s="12"/>
      <c r="Q53" s="12"/>
      <c r="R53" s="26"/>
      <c r="S53" s="538"/>
      <c r="T53" s="539"/>
      <c r="U53" s="539"/>
      <c r="V53" s="539"/>
      <c r="W53" s="539"/>
      <c r="X53" s="539"/>
      <c r="Y53" s="539"/>
      <c r="Z53" s="539"/>
      <c r="AA53" s="23">
        <f>IF(AA50="⑦","7",IF(AA50="⑥","6",AA50))</f>
        <v>4</v>
      </c>
      <c r="AB53" s="24"/>
      <c r="AC53" s="24"/>
      <c r="AD53" s="24"/>
      <c r="AE53" s="24"/>
      <c r="AF53" s="24"/>
      <c r="AG53" s="24"/>
      <c r="AH53" s="25"/>
      <c r="AI53" s="448"/>
      <c r="AJ53" s="359"/>
      <c r="AK53" s="359"/>
      <c r="AL53" s="359"/>
      <c r="AM53" s="462"/>
      <c r="AN53" s="462"/>
      <c r="AO53" s="462"/>
      <c r="AP53" s="463"/>
      <c r="AQ53" s="248"/>
      <c r="AR53" s="16"/>
      <c r="AS53" s="413"/>
      <c r="AT53" s="401"/>
      <c r="AU53" s="401"/>
      <c r="AV53" s="3"/>
      <c r="AW53" s="3"/>
      <c r="AX53" s="3"/>
      <c r="AY53" s="3"/>
      <c r="AZ53" s="3"/>
      <c r="BA53" s="23">
        <f>IF(BA50="⑦","7",IF(BA50="⑥","6",BA50))</f>
        <v>3</v>
      </c>
      <c r="BB53" s="12"/>
      <c r="BC53" s="12"/>
      <c r="BD53" s="12"/>
      <c r="BE53" s="12"/>
      <c r="BF53" s="12"/>
      <c r="BG53" s="12"/>
      <c r="BH53" s="26"/>
      <c r="BI53" s="538"/>
      <c r="BJ53" s="539"/>
      <c r="BK53" s="539"/>
      <c r="BL53" s="539"/>
      <c r="BM53" s="539"/>
      <c r="BN53" s="539"/>
      <c r="BO53" s="539"/>
      <c r="BP53" s="539"/>
      <c r="BQ53" s="23">
        <f>IF(BQ50="⑦","7",IF(BQ50="⑥","6",BQ50))</f>
        <v>3</v>
      </c>
      <c r="BR53" s="24"/>
      <c r="BS53" s="24"/>
      <c r="BT53" s="24"/>
      <c r="BU53" s="24"/>
      <c r="BV53" s="24"/>
      <c r="BW53" s="24"/>
      <c r="BX53" s="25"/>
      <c r="BY53" s="448"/>
      <c r="BZ53" s="359"/>
      <c r="CA53" s="359"/>
      <c r="CB53" s="359"/>
      <c r="CC53" s="462"/>
      <c r="CD53" s="462"/>
      <c r="CE53" s="462"/>
      <c r="CF53" s="463"/>
    </row>
    <row r="54" spans="1:84" ht="7.5" customHeight="1">
      <c r="A54" s="16"/>
      <c r="B54" s="449">
        <f>AM56</f>
        <v>2</v>
      </c>
      <c r="C54" s="414" t="s">
        <v>1457</v>
      </c>
      <c r="D54" s="349"/>
      <c r="E54" s="349"/>
      <c r="F54" s="349" t="s">
        <v>663</v>
      </c>
      <c r="G54" s="349"/>
      <c r="H54" s="349"/>
      <c r="I54" s="349"/>
      <c r="J54" s="349"/>
      <c r="K54" s="412">
        <f>IF(S46="","",IF(AND(AE46=6,AA46&lt;&gt;"⑦"),"⑥",IF(AE46=7,"⑦",AE46)))</f>
        <v>0</v>
      </c>
      <c r="L54" s="349"/>
      <c r="M54" s="349"/>
      <c r="N54" s="349" t="s">
        <v>1458</v>
      </c>
      <c r="O54" s="349">
        <f>IF(S46="","",IF(AA46="⑥",6,IF(AA46="⑦",7,AA46)))</f>
        <v>6</v>
      </c>
      <c r="P54" s="349"/>
      <c r="Q54" s="349"/>
      <c r="R54" s="350"/>
      <c r="S54" s="412" t="str">
        <f>IF(S46="","",IF(AND(AE50=6,AA50&lt;&gt;"⑦"),"⑥",IF(AE50=7,"⑦",AE50)))</f>
        <v>⑥</v>
      </c>
      <c r="T54" s="349"/>
      <c r="U54" s="349"/>
      <c r="V54" s="349" t="s">
        <v>1458</v>
      </c>
      <c r="W54" s="349">
        <f>IF(S46="","",IF(AA50="⑥",6,IF(AA50="⑦",7,AA50)))</f>
        <v>4</v>
      </c>
      <c r="X54" s="349"/>
      <c r="Y54" s="349"/>
      <c r="Z54" s="350"/>
      <c r="AA54" s="472"/>
      <c r="AB54" s="473"/>
      <c r="AC54" s="473"/>
      <c r="AD54" s="473"/>
      <c r="AE54" s="473"/>
      <c r="AF54" s="473"/>
      <c r="AG54" s="474"/>
      <c r="AH54" s="475"/>
      <c r="AI54" s="445">
        <f>IF(COUNTIF(AJ46:AL60,1)=2,"直接対決","")</f>
      </c>
      <c r="AJ54" s="439">
        <f>COUNTIF(K54:AH55,"⑥")+COUNTIF(K54:AH55,"⑦")</f>
        <v>1</v>
      </c>
      <c r="AK54" s="439"/>
      <c r="AL54" s="439"/>
      <c r="AM54" s="464">
        <f>IF(S42="","",2-AJ54)</f>
        <v>1</v>
      </c>
      <c r="AN54" s="464"/>
      <c r="AO54" s="464"/>
      <c r="AP54" s="465"/>
      <c r="AQ54" s="247"/>
      <c r="AR54" s="449">
        <f>CC56</f>
        <v>2</v>
      </c>
      <c r="AS54" s="414" t="s">
        <v>1457</v>
      </c>
      <c r="AT54" s="349"/>
      <c r="AU54" s="349"/>
      <c r="AV54" s="349" t="s">
        <v>664</v>
      </c>
      <c r="AW54" s="349"/>
      <c r="AX54" s="349"/>
      <c r="AY54" s="349"/>
      <c r="AZ54" s="349"/>
      <c r="BA54" s="412">
        <f>IF(BI46="","",IF(AND(BU46=6,BQ46&lt;&gt;"⑦"),"⑥",IF(BU46=7,"⑦",BU46)))</f>
        <v>3</v>
      </c>
      <c r="BB54" s="349"/>
      <c r="BC54" s="349"/>
      <c r="BD54" s="349" t="s">
        <v>1458</v>
      </c>
      <c r="BE54" s="349">
        <f>IF(BI46="","",IF(BQ46="⑥",6,IF(BQ46="⑦",7,BQ46)))</f>
        <v>6</v>
      </c>
      <c r="BF54" s="349"/>
      <c r="BG54" s="349"/>
      <c r="BH54" s="350"/>
      <c r="BI54" s="412" t="str">
        <f>IF(BI46="","",IF(AND(BU50=6,BQ50&lt;&gt;"⑦"),"⑥",IF(BU50=7,"⑦",BU50)))</f>
        <v>⑥</v>
      </c>
      <c r="BJ54" s="349"/>
      <c r="BK54" s="349"/>
      <c r="BL54" s="349" t="s">
        <v>1458</v>
      </c>
      <c r="BM54" s="349">
        <f>IF(BI46="","",IF(BQ50="⑥",6,IF(BQ50="⑦",7,BQ50)))</f>
        <v>3</v>
      </c>
      <c r="BN54" s="349"/>
      <c r="BO54" s="349"/>
      <c r="BP54" s="350"/>
      <c r="BQ54" s="472"/>
      <c r="BR54" s="473"/>
      <c r="BS54" s="473"/>
      <c r="BT54" s="473"/>
      <c r="BU54" s="473"/>
      <c r="BV54" s="473"/>
      <c r="BW54" s="474"/>
      <c r="BX54" s="475"/>
      <c r="BY54" s="445">
        <f>IF(COUNTIF(BZ46:CB111,1)=2,"直接対決","")</f>
      </c>
      <c r="BZ54" s="439">
        <f>COUNTIF(BA54:BX55,"⑥")+COUNTIF(BA54:BX55,"⑦")</f>
        <v>1</v>
      </c>
      <c r="CA54" s="439"/>
      <c r="CB54" s="439"/>
      <c r="CC54" s="464">
        <f>IF(BI42="","",2-BZ54)</f>
        <v>1</v>
      </c>
      <c r="CD54" s="464"/>
      <c r="CE54" s="464"/>
      <c r="CF54" s="465"/>
    </row>
    <row r="55" spans="1:84" ht="7.5" customHeight="1">
      <c r="A55" s="16"/>
      <c r="B55" s="449"/>
      <c r="C55" s="413"/>
      <c r="D55" s="401"/>
      <c r="E55" s="401"/>
      <c r="F55" s="401"/>
      <c r="G55" s="401"/>
      <c r="H55" s="401"/>
      <c r="I55" s="401"/>
      <c r="J55" s="401"/>
      <c r="K55" s="375"/>
      <c r="L55" s="401"/>
      <c r="M55" s="401"/>
      <c r="N55" s="401"/>
      <c r="O55" s="401"/>
      <c r="P55" s="401"/>
      <c r="Q55" s="401"/>
      <c r="R55" s="379"/>
      <c r="S55" s="375"/>
      <c r="T55" s="401"/>
      <c r="U55" s="401"/>
      <c r="V55" s="401"/>
      <c r="W55" s="401"/>
      <c r="X55" s="401"/>
      <c r="Y55" s="401"/>
      <c r="Z55" s="379"/>
      <c r="AA55" s="476"/>
      <c r="AB55" s="474"/>
      <c r="AC55" s="474"/>
      <c r="AD55" s="474"/>
      <c r="AE55" s="474"/>
      <c r="AF55" s="474"/>
      <c r="AG55" s="474"/>
      <c r="AH55" s="475"/>
      <c r="AI55" s="446"/>
      <c r="AJ55" s="440"/>
      <c r="AK55" s="440"/>
      <c r="AL55" s="440"/>
      <c r="AM55" s="466"/>
      <c r="AN55" s="466"/>
      <c r="AO55" s="466"/>
      <c r="AP55" s="467"/>
      <c r="AQ55" s="247"/>
      <c r="AR55" s="449"/>
      <c r="AS55" s="413"/>
      <c r="AT55" s="401"/>
      <c r="AU55" s="401"/>
      <c r="AV55" s="401"/>
      <c r="AW55" s="401"/>
      <c r="AX55" s="401"/>
      <c r="AY55" s="401"/>
      <c r="AZ55" s="401"/>
      <c r="BA55" s="375"/>
      <c r="BB55" s="401"/>
      <c r="BC55" s="401"/>
      <c r="BD55" s="401"/>
      <c r="BE55" s="401"/>
      <c r="BF55" s="401"/>
      <c r="BG55" s="401"/>
      <c r="BH55" s="379"/>
      <c r="BI55" s="375"/>
      <c r="BJ55" s="401"/>
      <c r="BK55" s="401"/>
      <c r="BL55" s="401"/>
      <c r="BM55" s="401"/>
      <c r="BN55" s="401"/>
      <c r="BO55" s="401"/>
      <c r="BP55" s="379"/>
      <c r="BQ55" s="476"/>
      <c r="BR55" s="474"/>
      <c r="BS55" s="474"/>
      <c r="BT55" s="474"/>
      <c r="BU55" s="474"/>
      <c r="BV55" s="474"/>
      <c r="BW55" s="474"/>
      <c r="BX55" s="475"/>
      <c r="BY55" s="446"/>
      <c r="BZ55" s="440"/>
      <c r="CA55" s="440"/>
      <c r="CB55" s="440"/>
      <c r="CC55" s="466"/>
      <c r="CD55" s="466"/>
      <c r="CE55" s="466"/>
      <c r="CF55" s="467"/>
    </row>
    <row r="56" spans="1:84" ht="13.5" customHeight="1" thickBot="1">
      <c r="A56" s="16"/>
      <c r="B56" s="16"/>
      <c r="C56" s="413" t="s">
        <v>1459</v>
      </c>
      <c r="D56" s="401"/>
      <c r="E56" s="401"/>
      <c r="F56" s="401" t="s">
        <v>1333</v>
      </c>
      <c r="G56" s="401"/>
      <c r="H56" s="401"/>
      <c r="I56" s="401"/>
      <c r="J56" s="401"/>
      <c r="K56" s="375"/>
      <c r="L56" s="401"/>
      <c r="M56" s="401"/>
      <c r="N56" s="401"/>
      <c r="O56" s="359"/>
      <c r="P56" s="359"/>
      <c r="Q56" s="359"/>
      <c r="R56" s="289"/>
      <c r="S56" s="375"/>
      <c r="T56" s="401"/>
      <c r="U56" s="401"/>
      <c r="V56" s="401"/>
      <c r="W56" s="401"/>
      <c r="X56" s="401"/>
      <c r="Y56" s="401"/>
      <c r="Z56" s="379"/>
      <c r="AA56" s="476"/>
      <c r="AB56" s="474"/>
      <c r="AC56" s="474"/>
      <c r="AD56" s="474"/>
      <c r="AE56" s="474"/>
      <c r="AF56" s="474"/>
      <c r="AG56" s="474"/>
      <c r="AH56" s="475"/>
      <c r="AI56" s="447">
        <f>IF(OR(COUNTIF(AJ46:AL56,2)=3,COUNTIF(AJ46:AL56,1)=3),(S57+K57)/(K57+W54+O54+S57),"")</f>
      </c>
      <c r="AJ56" s="485"/>
      <c r="AK56" s="485"/>
      <c r="AL56" s="485"/>
      <c r="AM56" s="460">
        <f>IF(AI56&lt;&gt;"",RANK(AI56,AI48:AI56),RANK(AJ54,AJ46:AL56))</f>
        <v>2</v>
      </c>
      <c r="AN56" s="460"/>
      <c r="AO56" s="460"/>
      <c r="AP56" s="461"/>
      <c r="AQ56" s="248"/>
      <c r="AR56" s="16"/>
      <c r="AS56" s="413" t="s">
        <v>1459</v>
      </c>
      <c r="AT56" s="401"/>
      <c r="AU56" s="401"/>
      <c r="AV56" s="401" t="s">
        <v>1333</v>
      </c>
      <c r="AW56" s="401"/>
      <c r="AX56" s="401"/>
      <c r="AY56" s="401"/>
      <c r="AZ56" s="401"/>
      <c r="BA56" s="375"/>
      <c r="BB56" s="401"/>
      <c r="BC56" s="401"/>
      <c r="BD56" s="401"/>
      <c r="BE56" s="359"/>
      <c r="BF56" s="359"/>
      <c r="BG56" s="359"/>
      <c r="BH56" s="289"/>
      <c r="BI56" s="375"/>
      <c r="BJ56" s="401"/>
      <c r="BK56" s="401"/>
      <c r="BL56" s="401"/>
      <c r="BM56" s="401"/>
      <c r="BN56" s="401"/>
      <c r="BO56" s="401"/>
      <c r="BP56" s="379"/>
      <c r="BQ56" s="476"/>
      <c r="BR56" s="474"/>
      <c r="BS56" s="474"/>
      <c r="BT56" s="474"/>
      <c r="BU56" s="474"/>
      <c r="BV56" s="474"/>
      <c r="BW56" s="474"/>
      <c r="BX56" s="475"/>
      <c r="BY56" s="447">
        <f>IF(OR(COUNTIF(BZ46:CB56,2)=3,COUNTIF(BZ46:CB56,1)=3),(BI57+BA57)/(BA57+BM54+BE54+BI57),"")</f>
      </c>
      <c r="BZ56" s="485"/>
      <c r="CA56" s="485"/>
      <c r="CB56" s="485"/>
      <c r="CC56" s="460">
        <f>IF(BY56&lt;&gt;"",RANK(BY56,BY48:BY56),RANK(BZ54,BZ46:CB56))</f>
        <v>2</v>
      </c>
      <c r="CD56" s="460"/>
      <c r="CE56" s="460"/>
      <c r="CF56" s="461"/>
    </row>
    <row r="57" spans="2:84" ht="3.75" customHeight="1" hidden="1">
      <c r="B57" s="16"/>
      <c r="C57" s="413"/>
      <c r="D57" s="401"/>
      <c r="E57" s="401"/>
      <c r="F57" s="3"/>
      <c r="G57" s="3"/>
      <c r="H57" s="3"/>
      <c r="I57" s="3"/>
      <c r="J57" s="3"/>
      <c r="K57" s="53">
        <f>IF(K54="⑦","7",IF(K54="⑥","6",K54))</f>
        <v>0</v>
      </c>
      <c r="R57" s="20"/>
      <c r="S57" s="53" t="str">
        <f>IF(S54="⑦","7",IF(S54="⑥","6",S54))</f>
        <v>6</v>
      </c>
      <c r="AA57" s="476"/>
      <c r="AB57" s="474"/>
      <c r="AC57" s="474"/>
      <c r="AD57" s="474"/>
      <c r="AE57" s="474"/>
      <c r="AF57" s="474"/>
      <c r="AG57" s="474"/>
      <c r="AH57" s="475"/>
      <c r="AI57" s="447"/>
      <c r="AJ57" s="485"/>
      <c r="AK57" s="485"/>
      <c r="AL57" s="485"/>
      <c r="AM57" s="460"/>
      <c r="AN57" s="460"/>
      <c r="AO57" s="460"/>
      <c r="AP57" s="461"/>
      <c r="AQ57" s="81"/>
      <c r="AR57" s="16"/>
      <c r="AS57" s="413"/>
      <c r="AT57" s="401"/>
      <c r="AU57" s="401"/>
      <c r="AV57" s="3"/>
      <c r="AW57" s="3"/>
      <c r="AX57" s="3"/>
      <c r="AY57" s="3"/>
      <c r="AZ57" s="3"/>
      <c r="BA57" s="53">
        <f>IF(BA54="⑦","7",IF(BA54="⑥","6",BA54))</f>
        <v>3</v>
      </c>
      <c r="BH57" s="20"/>
      <c r="BI57" s="53" t="str">
        <f>IF(BI54="⑦","7",IF(BI54="⑥","6",BI54))</f>
        <v>6</v>
      </c>
      <c r="BQ57" s="476"/>
      <c r="BR57" s="474"/>
      <c r="BS57" s="474"/>
      <c r="BT57" s="474"/>
      <c r="BU57" s="474"/>
      <c r="BV57" s="474"/>
      <c r="BW57" s="474"/>
      <c r="BX57" s="475"/>
      <c r="BY57" s="447"/>
      <c r="BZ57" s="485"/>
      <c r="CA57" s="485"/>
      <c r="CB57" s="485"/>
      <c r="CC57" s="460"/>
      <c r="CD57" s="460"/>
      <c r="CE57" s="460"/>
      <c r="CF57" s="461"/>
    </row>
    <row r="58" spans="2:84" ht="7.5" customHeight="1">
      <c r="B58" s="51"/>
      <c r="C58" s="450" t="s">
        <v>914</v>
      </c>
      <c r="D58" s="450"/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0"/>
      <c r="AA58" s="450"/>
      <c r="AB58" s="450"/>
      <c r="AC58" s="450"/>
      <c r="AD58" s="450"/>
      <c r="AE58" s="450"/>
      <c r="AF58" s="450"/>
      <c r="AG58" s="450"/>
      <c r="AH58" s="450"/>
      <c r="AI58" s="450"/>
      <c r="AJ58" s="450"/>
      <c r="AK58" s="450"/>
      <c r="AL58" s="450"/>
      <c r="AM58" s="450"/>
      <c r="AN58" s="450"/>
      <c r="AO58" s="450"/>
      <c r="AP58" s="5"/>
      <c r="AQ58" s="3"/>
      <c r="AS58" s="450" t="s">
        <v>706</v>
      </c>
      <c r="AT58" s="450"/>
      <c r="AU58" s="450"/>
      <c r="AV58" s="450"/>
      <c r="AW58" s="450"/>
      <c r="AX58" s="450"/>
      <c r="AY58" s="450"/>
      <c r="AZ58" s="450"/>
      <c r="BA58" s="450"/>
      <c r="BB58" s="450"/>
      <c r="BC58" s="450"/>
      <c r="BD58" s="450"/>
      <c r="BE58" s="450"/>
      <c r="BF58" s="450"/>
      <c r="BG58" s="450"/>
      <c r="BH58" s="450"/>
      <c r="BI58" s="450"/>
      <c r="BJ58" s="450"/>
      <c r="BK58" s="450"/>
      <c r="BL58" s="450"/>
      <c r="BM58" s="450"/>
      <c r="BN58" s="450"/>
      <c r="BO58" s="450"/>
      <c r="BP58" s="450"/>
      <c r="BQ58" s="450"/>
      <c r="BR58" s="450"/>
      <c r="BS58" s="450"/>
      <c r="BT58" s="450"/>
      <c r="BU58" s="450"/>
      <c r="BV58" s="450"/>
      <c r="BW58" s="450"/>
      <c r="BX58" s="450"/>
      <c r="BY58" s="450"/>
      <c r="BZ58" s="450"/>
      <c r="CA58" s="450"/>
      <c r="CB58" s="450"/>
      <c r="CC58" s="450"/>
      <c r="CD58" s="450"/>
      <c r="CE58" s="51"/>
      <c r="CF58" s="83"/>
    </row>
    <row r="59" spans="3:84" ht="7.5" customHeight="1" thickBot="1">
      <c r="C59" s="562"/>
      <c r="D59" s="562"/>
      <c r="E59" s="562"/>
      <c r="F59" s="562"/>
      <c r="G59" s="562"/>
      <c r="H59" s="562"/>
      <c r="I59" s="562"/>
      <c r="J59" s="562"/>
      <c r="K59" s="562"/>
      <c r="L59" s="562"/>
      <c r="M59" s="562"/>
      <c r="N59" s="562"/>
      <c r="O59" s="562"/>
      <c r="P59" s="562"/>
      <c r="Q59" s="562"/>
      <c r="R59" s="562"/>
      <c r="S59" s="562"/>
      <c r="T59" s="562"/>
      <c r="U59" s="562"/>
      <c r="V59" s="562"/>
      <c r="W59" s="562"/>
      <c r="X59" s="562"/>
      <c r="Y59" s="562"/>
      <c r="Z59" s="562"/>
      <c r="AA59" s="562"/>
      <c r="AB59" s="562"/>
      <c r="AC59" s="562"/>
      <c r="AD59" s="562"/>
      <c r="AE59" s="562"/>
      <c r="AF59" s="562"/>
      <c r="AG59" s="562"/>
      <c r="AH59" s="562"/>
      <c r="AI59" s="562"/>
      <c r="AJ59" s="562"/>
      <c r="AK59" s="562"/>
      <c r="AL59" s="562"/>
      <c r="AM59" s="562"/>
      <c r="AN59" s="562"/>
      <c r="AO59" s="562"/>
      <c r="AP59" s="3"/>
      <c r="AQ59" s="3"/>
      <c r="AS59" s="562"/>
      <c r="AT59" s="562"/>
      <c r="AU59" s="562"/>
      <c r="AV59" s="562"/>
      <c r="AW59" s="562"/>
      <c r="AX59" s="562"/>
      <c r="AY59" s="562"/>
      <c r="AZ59" s="562"/>
      <c r="BA59" s="562"/>
      <c r="BB59" s="562"/>
      <c r="BC59" s="562"/>
      <c r="BD59" s="562"/>
      <c r="BE59" s="562"/>
      <c r="BF59" s="562"/>
      <c r="BG59" s="562"/>
      <c r="BH59" s="562"/>
      <c r="BI59" s="562"/>
      <c r="BJ59" s="562"/>
      <c r="BK59" s="562"/>
      <c r="BL59" s="562"/>
      <c r="BM59" s="562"/>
      <c r="BN59" s="562"/>
      <c r="BO59" s="562"/>
      <c r="BP59" s="562"/>
      <c r="BQ59" s="562"/>
      <c r="BR59" s="562"/>
      <c r="BS59" s="562"/>
      <c r="BT59" s="562"/>
      <c r="BU59" s="562"/>
      <c r="BV59" s="562"/>
      <c r="BW59" s="562"/>
      <c r="BX59" s="562"/>
      <c r="BY59" s="562"/>
      <c r="BZ59" s="562"/>
      <c r="CA59" s="562"/>
      <c r="CB59" s="562"/>
      <c r="CC59" s="562"/>
      <c r="CD59" s="562"/>
      <c r="CE59" s="7"/>
      <c r="CF59" s="57"/>
    </row>
    <row r="60" spans="1:84" ht="7.5" customHeight="1">
      <c r="A60" s="16"/>
      <c r="B60" s="16"/>
      <c r="C60" s="413" t="s">
        <v>1470</v>
      </c>
      <c r="D60" s="401"/>
      <c r="E60" s="401"/>
      <c r="F60" s="401"/>
      <c r="G60" s="401"/>
      <c r="H60" s="401"/>
      <c r="I60" s="401"/>
      <c r="J60" s="401"/>
      <c r="K60" s="456" t="str">
        <f>F64</f>
        <v>赤木 拓</v>
      </c>
      <c r="L60" s="450"/>
      <c r="M60" s="450"/>
      <c r="N60" s="450"/>
      <c r="O60" s="450"/>
      <c r="P60" s="450"/>
      <c r="Q60" s="450"/>
      <c r="R60" s="457"/>
      <c r="S60" s="375" t="str">
        <f>F68</f>
        <v>上原義弘</v>
      </c>
      <c r="T60" s="401"/>
      <c r="U60" s="401"/>
      <c r="V60" s="401"/>
      <c r="W60" s="401"/>
      <c r="X60" s="401"/>
      <c r="Y60" s="401"/>
      <c r="Z60" s="401"/>
      <c r="AA60" s="456" t="str">
        <f>F72</f>
        <v>国松　誠</v>
      </c>
      <c r="AB60" s="450"/>
      <c r="AC60" s="450"/>
      <c r="AD60" s="450"/>
      <c r="AE60" s="450"/>
      <c r="AF60" s="450"/>
      <c r="AG60" s="450"/>
      <c r="AH60" s="530"/>
      <c r="AI60" s="531">
        <f>IF(AI66&lt;&gt;"","取得","")</f>
      </c>
      <c r="AJ60" s="51"/>
      <c r="AK60" s="450" t="s">
        <v>1455</v>
      </c>
      <c r="AL60" s="450"/>
      <c r="AM60" s="450"/>
      <c r="AN60" s="450"/>
      <c r="AO60" s="450"/>
      <c r="AP60" s="451"/>
      <c r="AQ60" s="84"/>
      <c r="AR60" s="16"/>
      <c r="AS60" s="413" t="s">
        <v>620</v>
      </c>
      <c r="AT60" s="401"/>
      <c r="AU60" s="401"/>
      <c r="AV60" s="401"/>
      <c r="AW60" s="401"/>
      <c r="AX60" s="401"/>
      <c r="AY60" s="401"/>
      <c r="AZ60" s="401"/>
      <c r="BA60" s="456" t="str">
        <f>AV64</f>
        <v>遠崎大樹</v>
      </c>
      <c r="BB60" s="450"/>
      <c r="BC60" s="450"/>
      <c r="BD60" s="450"/>
      <c r="BE60" s="450"/>
      <c r="BF60" s="450"/>
      <c r="BG60" s="450"/>
      <c r="BH60" s="457"/>
      <c r="BI60" s="375" t="str">
        <f>AV68</f>
        <v>一色 翼</v>
      </c>
      <c r="BJ60" s="401"/>
      <c r="BK60" s="401"/>
      <c r="BL60" s="401"/>
      <c r="BM60" s="401"/>
      <c r="BN60" s="401"/>
      <c r="BO60" s="401"/>
      <c r="BP60" s="401"/>
      <c r="BQ60" s="456" t="str">
        <f>AV72</f>
        <v>西田壮一</v>
      </c>
      <c r="BR60" s="450"/>
      <c r="BS60" s="450"/>
      <c r="BT60" s="450"/>
      <c r="BU60" s="450"/>
      <c r="BV60" s="450"/>
      <c r="BW60" s="450"/>
      <c r="BX60" s="530"/>
      <c r="BY60" s="531">
        <f>IF(BY66&lt;&gt;"","取得","")</f>
      </c>
      <c r="BZ60" s="51"/>
      <c r="CA60" s="450" t="s">
        <v>1455</v>
      </c>
      <c r="CB60" s="450"/>
      <c r="CC60" s="450"/>
      <c r="CD60" s="450"/>
      <c r="CE60" s="450"/>
      <c r="CF60" s="451"/>
    </row>
    <row r="61" spans="1:84" ht="7.5" customHeight="1">
      <c r="A61" s="16"/>
      <c r="C61" s="413"/>
      <c r="D61" s="401"/>
      <c r="E61" s="401"/>
      <c r="F61" s="401"/>
      <c r="G61" s="401"/>
      <c r="H61" s="401"/>
      <c r="I61" s="401"/>
      <c r="J61" s="401"/>
      <c r="K61" s="375"/>
      <c r="L61" s="401"/>
      <c r="M61" s="401"/>
      <c r="N61" s="401"/>
      <c r="O61" s="401"/>
      <c r="P61" s="401"/>
      <c r="Q61" s="401"/>
      <c r="R61" s="379"/>
      <c r="S61" s="375"/>
      <c r="T61" s="401"/>
      <c r="U61" s="401"/>
      <c r="V61" s="401"/>
      <c r="W61" s="401"/>
      <c r="X61" s="401"/>
      <c r="Y61" s="401"/>
      <c r="Z61" s="401"/>
      <c r="AA61" s="375"/>
      <c r="AB61" s="401"/>
      <c r="AC61" s="401"/>
      <c r="AD61" s="401"/>
      <c r="AE61" s="401"/>
      <c r="AF61" s="401"/>
      <c r="AG61" s="401"/>
      <c r="AH61" s="357"/>
      <c r="AI61" s="437"/>
      <c r="AK61" s="401"/>
      <c r="AL61" s="401"/>
      <c r="AM61" s="401"/>
      <c r="AN61" s="401"/>
      <c r="AO61" s="401"/>
      <c r="AP61" s="433"/>
      <c r="AQ61" s="84"/>
      <c r="AS61" s="413"/>
      <c r="AT61" s="401"/>
      <c r="AU61" s="401"/>
      <c r="AV61" s="401"/>
      <c r="AW61" s="401"/>
      <c r="AX61" s="401"/>
      <c r="AY61" s="401"/>
      <c r="AZ61" s="401"/>
      <c r="BA61" s="375"/>
      <c r="BB61" s="401"/>
      <c r="BC61" s="401"/>
      <c r="BD61" s="401"/>
      <c r="BE61" s="401"/>
      <c r="BF61" s="401"/>
      <c r="BG61" s="401"/>
      <c r="BH61" s="379"/>
      <c r="BI61" s="375"/>
      <c r="BJ61" s="401"/>
      <c r="BK61" s="401"/>
      <c r="BL61" s="401"/>
      <c r="BM61" s="401"/>
      <c r="BN61" s="401"/>
      <c r="BO61" s="401"/>
      <c r="BP61" s="401"/>
      <c r="BQ61" s="375"/>
      <c r="BR61" s="401"/>
      <c r="BS61" s="401"/>
      <c r="BT61" s="401"/>
      <c r="BU61" s="401"/>
      <c r="BV61" s="401"/>
      <c r="BW61" s="401"/>
      <c r="BX61" s="357"/>
      <c r="BY61" s="437"/>
      <c r="CA61" s="401"/>
      <c r="CB61" s="401"/>
      <c r="CC61" s="401"/>
      <c r="CD61" s="401"/>
      <c r="CE61" s="401"/>
      <c r="CF61" s="433"/>
    </row>
    <row r="62" spans="1:84" ht="7.5" customHeight="1">
      <c r="A62" s="16"/>
      <c r="C62" s="413"/>
      <c r="D62" s="401"/>
      <c r="E62" s="401"/>
      <c r="F62" s="401"/>
      <c r="G62" s="401"/>
      <c r="H62" s="401"/>
      <c r="I62" s="401"/>
      <c r="J62" s="401"/>
      <c r="K62" s="375" t="str">
        <f>F66</f>
        <v>京セラTC</v>
      </c>
      <c r="L62" s="401"/>
      <c r="M62" s="401"/>
      <c r="N62" s="401"/>
      <c r="O62" s="401"/>
      <c r="P62" s="401"/>
      <c r="Q62" s="401"/>
      <c r="R62" s="379"/>
      <c r="S62" s="375" t="str">
        <f>F70</f>
        <v>TDC</v>
      </c>
      <c r="T62" s="401"/>
      <c r="U62" s="401"/>
      <c r="V62" s="401"/>
      <c r="W62" s="401"/>
      <c r="X62" s="401"/>
      <c r="Y62" s="401"/>
      <c r="Z62" s="401"/>
      <c r="AA62" s="375" t="str">
        <f>F74</f>
        <v>一般</v>
      </c>
      <c r="AB62" s="401"/>
      <c r="AC62" s="401"/>
      <c r="AD62" s="401"/>
      <c r="AE62" s="401"/>
      <c r="AF62" s="401"/>
      <c r="AG62" s="401"/>
      <c r="AH62" s="379"/>
      <c r="AI62" s="437">
        <f>IF(AI66&lt;&gt;"","ゲーム率","")</f>
      </c>
      <c r="AJ62" s="401"/>
      <c r="AK62" s="401" t="s">
        <v>1456</v>
      </c>
      <c r="AL62" s="401"/>
      <c r="AM62" s="401"/>
      <c r="AN62" s="401"/>
      <c r="AO62" s="401"/>
      <c r="AP62" s="433"/>
      <c r="AQ62" s="84"/>
      <c r="AS62" s="413"/>
      <c r="AT62" s="401"/>
      <c r="AU62" s="401"/>
      <c r="AV62" s="401"/>
      <c r="AW62" s="401"/>
      <c r="AX62" s="401"/>
      <c r="AY62" s="401"/>
      <c r="AZ62" s="401"/>
      <c r="BA62" s="375" t="str">
        <f>AV66</f>
        <v>村田八日市</v>
      </c>
      <c r="BB62" s="401"/>
      <c r="BC62" s="401"/>
      <c r="BD62" s="401"/>
      <c r="BE62" s="401"/>
      <c r="BF62" s="401"/>
      <c r="BG62" s="401"/>
      <c r="BH62" s="379"/>
      <c r="BI62" s="375" t="str">
        <f>AV70</f>
        <v>うさかめ</v>
      </c>
      <c r="BJ62" s="401"/>
      <c r="BK62" s="401"/>
      <c r="BL62" s="401"/>
      <c r="BM62" s="401"/>
      <c r="BN62" s="401"/>
      <c r="BO62" s="401"/>
      <c r="BP62" s="401"/>
      <c r="BQ62" s="375" t="str">
        <f>AV74</f>
        <v>一般</v>
      </c>
      <c r="BR62" s="401"/>
      <c r="BS62" s="401"/>
      <c r="BT62" s="401"/>
      <c r="BU62" s="401"/>
      <c r="BV62" s="401"/>
      <c r="BW62" s="401"/>
      <c r="BX62" s="379"/>
      <c r="BY62" s="437">
        <f>IF(BY66&lt;&gt;"","ゲーム率","")</f>
      </c>
      <c r="BZ62" s="401"/>
      <c r="CA62" s="401" t="s">
        <v>1456</v>
      </c>
      <c r="CB62" s="401"/>
      <c r="CC62" s="401"/>
      <c r="CD62" s="401"/>
      <c r="CE62" s="401"/>
      <c r="CF62" s="433"/>
    </row>
    <row r="63" spans="1:84" ht="7.5" customHeight="1">
      <c r="A63" s="16"/>
      <c r="C63" s="529"/>
      <c r="D63" s="359"/>
      <c r="E63" s="359"/>
      <c r="F63" s="359"/>
      <c r="G63" s="359"/>
      <c r="H63" s="359"/>
      <c r="I63" s="359"/>
      <c r="J63" s="359"/>
      <c r="K63" s="358"/>
      <c r="L63" s="359"/>
      <c r="M63" s="359"/>
      <c r="N63" s="359"/>
      <c r="O63" s="359"/>
      <c r="P63" s="359"/>
      <c r="Q63" s="359"/>
      <c r="R63" s="289"/>
      <c r="S63" s="358"/>
      <c r="T63" s="359"/>
      <c r="U63" s="359"/>
      <c r="V63" s="359"/>
      <c r="W63" s="359"/>
      <c r="X63" s="359"/>
      <c r="Y63" s="359"/>
      <c r="Z63" s="359"/>
      <c r="AA63" s="358"/>
      <c r="AB63" s="359"/>
      <c r="AC63" s="359"/>
      <c r="AD63" s="359"/>
      <c r="AE63" s="359"/>
      <c r="AF63" s="359"/>
      <c r="AG63" s="359"/>
      <c r="AH63" s="289"/>
      <c r="AI63" s="438"/>
      <c r="AJ63" s="359"/>
      <c r="AK63" s="359"/>
      <c r="AL63" s="359"/>
      <c r="AM63" s="359"/>
      <c r="AN63" s="359"/>
      <c r="AO63" s="359"/>
      <c r="AP63" s="434"/>
      <c r="AQ63" s="84"/>
      <c r="AS63" s="529"/>
      <c r="AT63" s="359"/>
      <c r="AU63" s="359"/>
      <c r="AV63" s="359"/>
      <c r="AW63" s="359"/>
      <c r="AX63" s="359"/>
      <c r="AY63" s="359"/>
      <c r="AZ63" s="359"/>
      <c r="BA63" s="358"/>
      <c r="BB63" s="359"/>
      <c r="BC63" s="359"/>
      <c r="BD63" s="359"/>
      <c r="BE63" s="359"/>
      <c r="BF63" s="359"/>
      <c r="BG63" s="359"/>
      <c r="BH63" s="289"/>
      <c r="BI63" s="358"/>
      <c r="BJ63" s="359"/>
      <c r="BK63" s="359"/>
      <c r="BL63" s="359"/>
      <c r="BM63" s="359"/>
      <c r="BN63" s="359"/>
      <c r="BO63" s="359"/>
      <c r="BP63" s="359"/>
      <c r="BQ63" s="358"/>
      <c r="BR63" s="359"/>
      <c r="BS63" s="359"/>
      <c r="BT63" s="359"/>
      <c r="BU63" s="359"/>
      <c r="BV63" s="359"/>
      <c r="BW63" s="359"/>
      <c r="BX63" s="289"/>
      <c r="BY63" s="438"/>
      <c r="BZ63" s="359"/>
      <c r="CA63" s="359"/>
      <c r="CB63" s="359"/>
      <c r="CC63" s="359"/>
      <c r="CD63" s="359"/>
      <c r="CE63" s="359"/>
      <c r="CF63" s="434"/>
    </row>
    <row r="64" spans="1:85" s="3" customFormat="1" ht="7.5" customHeight="1">
      <c r="A64" s="80"/>
      <c r="B64" s="449">
        <f>AM66</f>
        <v>1</v>
      </c>
      <c r="C64" s="414" t="s">
        <v>642</v>
      </c>
      <c r="D64" s="349"/>
      <c r="E64" s="349"/>
      <c r="F64" s="454" t="str">
        <f>IF(C64="ここに","",VLOOKUP(C64,'登録ナンバー'!$F$1:$I$600,2,0))</f>
        <v>赤木 拓</v>
      </c>
      <c r="G64" s="454"/>
      <c r="H64" s="454"/>
      <c r="I64" s="454"/>
      <c r="J64" s="454"/>
      <c r="K64" s="518">
        <f>IF(S64="","丸付き数字は試合順番","")</f>
      </c>
      <c r="L64" s="519"/>
      <c r="M64" s="519"/>
      <c r="N64" s="519"/>
      <c r="O64" s="519"/>
      <c r="P64" s="519"/>
      <c r="Q64" s="519"/>
      <c r="R64" s="520"/>
      <c r="S64" s="527" t="s">
        <v>140</v>
      </c>
      <c r="T64" s="479"/>
      <c r="U64" s="479"/>
      <c r="V64" s="479" t="s">
        <v>1458</v>
      </c>
      <c r="W64" s="479">
        <v>4</v>
      </c>
      <c r="X64" s="479"/>
      <c r="Y64" s="479"/>
      <c r="Z64" s="480"/>
      <c r="AA64" s="527" t="s">
        <v>140</v>
      </c>
      <c r="AB64" s="479"/>
      <c r="AC64" s="479"/>
      <c r="AD64" s="479" t="s">
        <v>1458</v>
      </c>
      <c r="AE64" s="479">
        <v>2</v>
      </c>
      <c r="AF64" s="479"/>
      <c r="AG64" s="479"/>
      <c r="AH64" s="480"/>
      <c r="AI64" s="487">
        <f>IF(COUNTIF(AJ64:AL74,1)=2,"直接対決","")</f>
      </c>
      <c r="AJ64" s="417">
        <f>COUNTIF(K64:AH65,"⑥")+COUNTIF(K64:AH65,"⑦")</f>
        <v>2</v>
      </c>
      <c r="AK64" s="417"/>
      <c r="AL64" s="417"/>
      <c r="AM64" s="421">
        <f>IF(S64="","",2-AJ64)</f>
        <v>0</v>
      </c>
      <c r="AN64" s="421"/>
      <c r="AO64" s="421"/>
      <c r="AP64" s="422"/>
      <c r="AQ64" s="247"/>
      <c r="AR64" s="449">
        <f>CC66</f>
        <v>1</v>
      </c>
      <c r="AS64" s="414" t="s">
        <v>632</v>
      </c>
      <c r="AT64" s="349"/>
      <c r="AU64" s="349"/>
      <c r="AV64" s="454" t="str">
        <f>IF(AS64="ここに","",VLOOKUP(AS64,'登録ナンバー'!$F$1:$I$600,2,0))</f>
        <v>遠崎大樹</v>
      </c>
      <c r="AW64" s="454"/>
      <c r="AX64" s="454"/>
      <c r="AY64" s="454"/>
      <c r="AZ64" s="454"/>
      <c r="BA64" s="518">
        <f>IF(BI64="","丸付き数字は試合順番","")</f>
      </c>
      <c r="BB64" s="519"/>
      <c r="BC64" s="519"/>
      <c r="BD64" s="519"/>
      <c r="BE64" s="519"/>
      <c r="BF64" s="519"/>
      <c r="BG64" s="519"/>
      <c r="BH64" s="520"/>
      <c r="BI64" s="527" t="s">
        <v>126</v>
      </c>
      <c r="BJ64" s="479"/>
      <c r="BK64" s="479"/>
      <c r="BL64" s="479" t="s">
        <v>1458</v>
      </c>
      <c r="BM64" s="479">
        <v>1</v>
      </c>
      <c r="BN64" s="479"/>
      <c r="BO64" s="479"/>
      <c r="BP64" s="480"/>
      <c r="BQ64" s="527" t="s">
        <v>126</v>
      </c>
      <c r="BR64" s="479"/>
      <c r="BS64" s="479"/>
      <c r="BT64" s="479" t="s">
        <v>1458</v>
      </c>
      <c r="BU64" s="479">
        <v>5</v>
      </c>
      <c r="BV64" s="479"/>
      <c r="BW64" s="479"/>
      <c r="BX64" s="480"/>
      <c r="BY64" s="487">
        <f>IF(COUNTIF(BZ64:CB74,1)=2,"直接対決","")</f>
      </c>
      <c r="BZ64" s="417">
        <f>COUNTIF(BA64:BX65,"⑥")+COUNTIF(BA64:BX65,"⑦")</f>
        <v>2</v>
      </c>
      <c r="CA64" s="417"/>
      <c r="CB64" s="417"/>
      <c r="CC64" s="421">
        <f>IF(BI64="","",2-BZ64)</f>
        <v>0</v>
      </c>
      <c r="CD64" s="421"/>
      <c r="CE64" s="421"/>
      <c r="CF64" s="422"/>
      <c r="CG64" s="4"/>
    </row>
    <row r="65" spans="1:85" s="3" customFormat="1" ht="7.5" customHeight="1">
      <c r="A65" s="80"/>
      <c r="B65" s="449"/>
      <c r="C65" s="413"/>
      <c r="D65" s="401"/>
      <c r="E65" s="401"/>
      <c r="F65" s="455"/>
      <c r="G65" s="455"/>
      <c r="H65" s="455"/>
      <c r="I65" s="455"/>
      <c r="J65" s="455"/>
      <c r="K65" s="521"/>
      <c r="L65" s="522"/>
      <c r="M65" s="522"/>
      <c r="N65" s="522"/>
      <c r="O65" s="522"/>
      <c r="P65" s="522"/>
      <c r="Q65" s="522"/>
      <c r="R65" s="523"/>
      <c r="S65" s="528"/>
      <c r="T65" s="481"/>
      <c r="U65" s="481"/>
      <c r="V65" s="481"/>
      <c r="W65" s="481"/>
      <c r="X65" s="481"/>
      <c r="Y65" s="481"/>
      <c r="Z65" s="482"/>
      <c r="AA65" s="528"/>
      <c r="AB65" s="481"/>
      <c r="AC65" s="481"/>
      <c r="AD65" s="481"/>
      <c r="AE65" s="481"/>
      <c r="AF65" s="481"/>
      <c r="AG65" s="481"/>
      <c r="AH65" s="482"/>
      <c r="AI65" s="488"/>
      <c r="AJ65" s="418"/>
      <c r="AK65" s="418"/>
      <c r="AL65" s="418"/>
      <c r="AM65" s="423"/>
      <c r="AN65" s="423"/>
      <c r="AO65" s="423"/>
      <c r="AP65" s="424"/>
      <c r="AQ65" s="247"/>
      <c r="AR65" s="449"/>
      <c r="AS65" s="413"/>
      <c r="AT65" s="401"/>
      <c r="AU65" s="401"/>
      <c r="AV65" s="455"/>
      <c r="AW65" s="455"/>
      <c r="AX65" s="455"/>
      <c r="AY65" s="455"/>
      <c r="AZ65" s="455"/>
      <c r="BA65" s="521"/>
      <c r="BB65" s="522"/>
      <c r="BC65" s="522"/>
      <c r="BD65" s="522"/>
      <c r="BE65" s="522"/>
      <c r="BF65" s="522"/>
      <c r="BG65" s="522"/>
      <c r="BH65" s="523"/>
      <c r="BI65" s="528"/>
      <c r="BJ65" s="481"/>
      <c r="BK65" s="481"/>
      <c r="BL65" s="481"/>
      <c r="BM65" s="481"/>
      <c r="BN65" s="481"/>
      <c r="BO65" s="481"/>
      <c r="BP65" s="482"/>
      <c r="BQ65" s="528"/>
      <c r="BR65" s="481"/>
      <c r="BS65" s="481"/>
      <c r="BT65" s="481"/>
      <c r="BU65" s="481"/>
      <c r="BV65" s="481"/>
      <c r="BW65" s="481"/>
      <c r="BX65" s="482"/>
      <c r="BY65" s="488"/>
      <c r="BZ65" s="418"/>
      <c r="CA65" s="418"/>
      <c r="CB65" s="418"/>
      <c r="CC65" s="423"/>
      <c r="CD65" s="423"/>
      <c r="CE65" s="423"/>
      <c r="CF65" s="424"/>
      <c r="CG65" s="4"/>
    </row>
    <row r="66" spans="1:84" ht="15" customHeight="1">
      <c r="A66" s="16"/>
      <c r="C66" s="413" t="s">
        <v>1459</v>
      </c>
      <c r="D66" s="401"/>
      <c r="E66" s="401"/>
      <c r="F66" s="455" t="str">
        <f>IF(C64="ここに","",VLOOKUP(C64,'登録ナンバー'!$F$4:$I$484,3,0))</f>
        <v>京セラTC</v>
      </c>
      <c r="G66" s="455"/>
      <c r="H66" s="455"/>
      <c r="I66" s="455"/>
      <c r="J66" s="455"/>
      <c r="K66" s="521"/>
      <c r="L66" s="522"/>
      <c r="M66" s="522"/>
      <c r="N66" s="522"/>
      <c r="O66" s="522"/>
      <c r="P66" s="522"/>
      <c r="Q66" s="522"/>
      <c r="R66" s="523"/>
      <c r="S66" s="528"/>
      <c r="T66" s="481"/>
      <c r="U66" s="481"/>
      <c r="V66" s="481"/>
      <c r="W66" s="481"/>
      <c r="X66" s="481"/>
      <c r="Y66" s="481"/>
      <c r="Z66" s="482"/>
      <c r="AA66" s="528"/>
      <c r="AB66" s="481"/>
      <c r="AC66" s="481"/>
      <c r="AD66" s="481"/>
      <c r="AE66" s="481"/>
      <c r="AF66" s="481"/>
      <c r="AG66" s="481"/>
      <c r="AH66" s="482"/>
      <c r="AI66" s="443">
        <f>IF(OR(COUNTIF(AJ64:AL74,2)=3,COUNTIF(AJ64:AL74,1)=3),(S67+AA67)/(S67+AA67+W64+AE64),"")</f>
      </c>
      <c r="AJ66" s="419"/>
      <c r="AK66" s="419"/>
      <c r="AL66" s="419"/>
      <c r="AM66" s="425">
        <f>IF(AI66&lt;&gt;"",RANK(AI66,AI66:AI74),RANK(AJ64,AJ64:AL74))</f>
        <v>1</v>
      </c>
      <c r="AN66" s="425"/>
      <c r="AO66" s="425"/>
      <c r="AP66" s="426"/>
      <c r="AQ66" s="248"/>
      <c r="AS66" s="413" t="s">
        <v>1459</v>
      </c>
      <c r="AT66" s="401"/>
      <c r="AU66" s="401"/>
      <c r="AV66" s="455" t="str">
        <f>IF(AS64="ここに","",VLOOKUP(AS64,'登録ナンバー'!$F$4:$I$484,3,0))</f>
        <v>村田八日市</v>
      </c>
      <c r="AW66" s="455"/>
      <c r="AX66" s="455"/>
      <c r="AY66" s="455"/>
      <c r="AZ66" s="455"/>
      <c r="BA66" s="521"/>
      <c r="BB66" s="522"/>
      <c r="BC66" s="522"/>
      <c r="BD66" s="522"/>
      <c r="BE66" s="522"/>
      <c r="BF66" s="522"/>
      <c r="BG66" s="522"/>
      <c r="BH66" s="523"/>
      <c r="BI66" s="528"/>
      <c r="BJ66" s="481"/>
      <c r="BK66" s="481"/>
      <c r="BL66" s="481"/>
      <c r="BM66" s="481"/>
      <c r="BN66" s="481"/>
      <c r="BO66" s="481"/>
      <c r="BP66" s="482"/>
      <c r="BQ66" s="528"/>
      <c r="BR66" s="481"/>
      <c r="BS66" s="481"/>
      <c r="BT66" s="481"/>
      <c r="BU66" s="481"/>
      <c r="BV66" s="481"/>
      <c r="BW66" s="481"/>
      <c r="BX66" s="482"/>
      <c r="BY66" s="443">
        <f>IF(OR(COUNTIF(BZ64:CB74,2)=3,COUNTIF(BZ64:CB74,1)=3),(BI67+BQ67)/(BI67+BQ67+BM64+BU64),"")</f>
      </c>
      <c r="BZ66" s="419"/>
      <c r="CA66" s="419"/>
      <c r="CB66" s="419"/>
      <c r="CC66" s="425">
        <f>IF(BY66&lt;&gt;"",RANK(BY66,BY66:BY74),RANK(BZ64,BZ64:CB74))</f>
        <v>1</v>
      </c>
      <c r="CD66" s="425"/>
      <c r="CE66" s="425"/>
      <c r="CF66" s="426"/>
    </row>
    <row r="67" spans="1:84" ht="4.5" customHeight="1" hidden="1">
      <c r="A67" s="16"/>
      <c r="C67" s="413"/>
      <c r="D67" s="401"/>
      <c r="E67" s="401"/>
      <c r="F67" s="274"/>
      <c r="G67" s="274"/>
      <c r="H67" s="274"/>
      <c r="I67" s="274"/>
      <c r="J67" s="274"/>
      <c r="K67" s="524"/>
      <c r="L67" s="525"/>
      <c r="M67" s="525"/>
      <c r="N67" s="525"/>
      <c r="O67" s="525"/>
      <c r="P67" s="525"/>
      <c r="Q67" s="525"/>
      <c r="R67" s="526"/>
      <c r="S67" s="287" t="str">
        <f>IF(S64="⑦","7",IF(S64="⑥","6",S64))</f>
        <v>6</v>
      </c>
      <c r="T67" s="288"/>
      <c r="U67" s="288"/>
      <c r="V67" s="288"/>
      <c r="W67" s="288"/>
      <c r="X67" s="288"/>
      <c r="Y67" s="288"/>
      <c r="Z67" s="288"/>
      <c r="AA67" s="287" t="str">
        <f>IF(AA64="⑦","7",IF(AA64="⑥","6",AA64))</f>
        <v>6</v>
      </c>
      <c r="AB67" s="288"/>
      <c r="AC67" s="288"/>
      <c r="AD67" s="288"/>
      <c r="AE67" s="288"/>
      <c r="AF67" s="288"/>
      <c r="AG67" s="288"/>
      <c r="AH67" s="290"/>
      <c r="AI67" s="444"/>
      <c r="AJ67" s="420"/>
      <c r="AK67" s="420"/>
      <c r="AL67" s="420"/>
      <c r="AM67" s="427"/>
      <c r="AN67" s="427"/>
      <c r="AO67" s="427"/>
      <c r="AP67" s="428"/>
      <c r="AQ67" s="248"/>
      <c r="AS67" s="413"/>
      <c r="AT67" s="401"/>
      <c r="AU67" s="401"/>
      <c r="AV67" s="274"/>
      <c r="AW67" s="274"/>
      <c r="AX67" s="274"/>
      <c r="AY67" s="274"/>
      <c r="AZ67" s="274"/>
      <c r="BA67" s="524"/>
      <c r="BB67" s="525"/>
      <c r="BC67" s="525"/>
      <c r="BD67" s="525"/>
      <c r="BE67" s="525"/>
      <c r="BF67" s="525"/>
      <c r="BG67" s="525"/>
      <c r="BH67" s="526"/>
      <c r="BI67" s="287" t="str">
        <f>IF(BI64="⑦","7",IF(BI64="⑥","6",BI64))</f>
        <v>6</v>
      </c>
      <c r="BJ67" s="288"/>
      <c r="BK67" s="288"/>
      <c r="BL67" s="288"/>
      <c r="BM67" s="288"/>
      <c r="BN67" s="288"/>
      <c r="BO67" s="288"/>
      <c r="BP67" s="288"/>
      <c r="BQ67" s="287" t="str">
        <f>IF(BQ64="⑦","7",IF(BQ64="⑥","6",BQ64))</f>
        <v>6</v>
      </c>
      <c r="BR67" s="288"/>
      <c r="BS67" s="288"/>
      <c r="BT67" s="288"/>
      <c r="BU67" s="288"/>
      <c r="BV67" s="288"/>
      <c r="BW67" s="288"/>
      <c r="BX67" s="290"/>
      <c r="BY67" s="444"/>
      <c r="BZ67" s="420"/>
      <c r="CA67" s="420"/>
      <c r="CB67" s="420"/>
      <c r="CC67" s="427"/>
      <c r="CD67" s="427"/>
      <c r="CE67" s="427"/>
      <c r="CF67" s="428"/>
    </row>
    <row r="68" spans="1:84" ht="7.5" customHeight="1">
      <c r="A68" s="16"/>
      <c r="B68" s="449">
        <f>AM70</f>
        <v>2</v>
      </c>
      <c r="C68" s="414" t="s">
        <v>628</v>
      </c>
      <c r="D68" s="349"/>
      <c r="E68" s="349"/>
      <c r="F68" s="603" t="str">
        <f>IF(C68="ここに","",VLOOKUP(C68,'登録ナンバー'!$F$1:$I$600,2,0))</f>
        <v>上原義弘</v>
      </c>
      <c r="G68" s="603"/>
      <c r="H68" s="603"/>
      <c r="I68" s="603"/>
      <c r="J68" s="603"/>
      <c r="K68" s="412">
        <f>IF(S64="","",IF(AND(W64=6,S64&lt;&gt;"⑦"),"⑥",IF(W64=7,"⑦",W64)))</f>
        <v>4</v>
      </c>
      <c r="L68" s="349"/>
      <c r="M68" s="349"/>
      <c r="N68" s="349" t="s">
        <v>1458</v>
      </c>
      <c r="O68" s="349">
        <f>IF(S64="","",IF(S64="⑥",6,IF(S64="⑦",7,S64)))</f>
        <v>6</v>
      </c>
      <c r="P68" s="349"/>
      <c r="Q68" s="349"/>
      <c r="R68" s="350"/>
      <c r="S68" s="534"/>
      <c r="T68" s="535"/>
      <c r="U68" s="535"/>
      <c r="V68" s="535"/>
      <c r="W68" s="535"/>
      <c r="X68" s="535"/>
      <c r="Y68" s="535"/>
      <c r="Z68" s="535"/>
      <c r="AA68" s="532" t="s">
        <v>114</v>
      </c>
      <c r="AB68" s="377"/>
      <c r="AC68" s="377"/>
      <c r="AD68" s="377" t="s">
        <v>1458</v>
      </c>
      <c r="AE68" s="377">
        <v>1</v>
      </c>
      <c r="AF68" s="377"/>
      <c r="AG68" s="377"/>
      <c r="AH68" s="368"/>
      <c r="AI68" s="445">
        <f>IF(COUNTIF(AJ64:AL74,1)=2,"直接対決","")</f>
      </c>
      <c r="AJ68" s="439">
        <f>COUNTIF(K68:AH69,"⑥")+COUNTIF(K68:AH69,"⑦")</f>
        <v>1</v>
      </c>
      <c r="AK68" s="439"/>
      <c r="AL68" s="439"/>
      <c r="AM68" s="464">
        <f>IF(S64="","",2-AJ68)</f>
        <v>1</v>
      </c>
      <c r="AN68" s="464"/>
      <c r="AO68" s="464"/>
      <c r="AP68" s="465"/>
      <c r="AQ68" s="247"/>
      <c r="AR68" s="449">
        <f>CC70</f>
        <v>3</v>
      </c>
      <c r="AS68" s="414" t="s">
        <v>649</v>
      </c>
      <c r="AT68" s="349"/>
      <c r="AU68" s="349"/>
      <c r="AV68" s="349" t="str">
        <f>IF(AS68="ここに","",VLOOKUP(AS68,'登録ナンバー'!$F$1:$I$600,2,0))</f>
        <v>一色 翼</v>
      </c>
      <c r="AW68" s="349"/>
      <c r="AX68" s="349"/>
      <c r="AY68" s="349"/>
      <c r="AZ68" s="349"/>
      <c r="BA68" s="412">
        <f>IF(BI64="","",IF(AND(BM64=6,BI64&lt;&gt;"⑦"),"⑥",IF(BM64=7,"⑦",BM64)))</f>
        <v>1</v>
      </c>
      <c r="BB68" s="349"/>
      <c r="BC68" s="349"/>
      <c r="BD68" s="349" t="s">
        <v>1458</v>
      </c>
      <c r="BE68" s="349">
        <f>IF(BI64="","",IF(BI64="⑥",6,IF(BI64="⑦",7,BI64)))</f>
        <v>6</v>
      </c>
      <c r="BF68" s="349"/>
      <c r="BG68" s="349"/>
      <c r="BH68" s="350"/>
      <c r="BI68" s="534"/>
      <c r="BJ68" s="535"/>
      <c r="BK68" s="535"/>
      <c r="BL68" s="535"/>
      <c r="BM68" s="535"/>
      <c r="BN68" s="535"/>
      <c r="BO68" s="535"/>
      <c r="BP68" s="535"/>
      <c r="BQ68" s="532">
        <v>4</v>
      </c>
      <c r="BR68" s="377"/>
      <c r="BS68" s="377"/>
      <c r="BT68" s="377" t="s">
        <v>1458</v>
      </c>
      <c r="BU68" s="377">
        <v>6</v>
      </c>
      <c r="BV68" s="377"/>
      <c r="BW68" s="377"/>
      <c r="BX68" s="368"/>
      <c r="BY68" s="445">
        <f>IF(COUNTIF(BZ64:CB74,1)=2,"直接対決","")</f>
      </c>
      <c r="BZ68" s="439">
        <f>COUNTIF(BA68:BX69,"⑥")+COUNTIF(BA68:BX69,"⑦")</f>
        <v>0</v>
      </c>
      <c r="CA68" s="439"/>
      <c r="CB68" s="439"/>
      <c r="CC68" s="464">
        <f>IF(BI64="","",2-BZ68)</f>
        <v>2</v>
      </c>
      <c r="CD68" s="464"/>
      <c r="CE68" s="464"/>
      <c r="CF68" s="465"/>
    </row>
    <row r="69" spans="1:84" ht="7.5" customHeight="1">
      <c r="A69" s="16"/>
      <c r="B69" s="449"/>
      <c r="C69" s="413"/>
      <c r="D69" s="401"/>
      <c r="E69" s="401"/>
      <c r="F69" s="604"/>
      <c r="G69" s="604"/>
      <c r="H69" s="604"/>
      <c r="I69" s="604"/>
      <c r="J69" s="604"/>
      <c r="K69" s="375"/>
      <c r="L69" s="401"/>
      <c r="M69" s="401"/>
      <c r="N69" s="401"/>
      <c r="O69" s="401"/>
      <c r="P69" s="401"/>
      <c r="Q69" s="401"/>
      <c r="R69" s="379"/>
      <c r="S69" s="536"/>
      <c r="T69" s="537"/>
      <c r="U69" s="537"/>
      <c r="V69" s="537"/>
      <c r="W69" s="537"/>
      <c r="X69" s="537"/>
      <c r="Y69" s="537"/>
      <c r="Z69" s="537"/>
      <c r="AA69" s="533"/>
      <c r="AB69" s="369"/>
      <c r="AC69" s="369"/>
      <c r="AD69" s="369"/>
      <c r="AE69" s="369"/>
      <c r="AF69" s="369"/>
      <c r="AG69" s="369"/>
      <c r="AH69" s="370"/>
      <c r="AI69" s="446"/>
      <c r="AJ69" s="440"/>
      <c r="AK69" s="440"/>
      <c r="AL69" s="440"/>
      <c r="AM69" s="466"/>
      <c r="AN69" s="466"/>
      <c r="AO69" s="466"/>
      <c r="AP69" s="467"/>
      <c r="AQ69" s="247"/>
      <c r="AR69" s="449"/>
      <c r="AS69" s="413"/>
      <c r="AT69" s="401"/>
      <c r="AU69" s="401"/>
      <c r="AV69" s="401"/>
      <c r="AW69" s="401"/>
      <c r="AX69" s="401"/>
      <c r="AY69" s="401"/>
      <c r="AZ69" s="401"/>
      <c r="BA69" s="375"/>
      <c r="BB69" s="401"/>
      <c r="BC69" s="401"/>
      <c r="BD69" s="401"/>
      <c r="BE69" s="401"/>
      <c r="BF69" s="401"/>
      <c r="BG69" s="401"/>
      <c r="BH69" s="379"/>
      <c r="BI69" s="536"/>
      <c r="BJ69" s="537"/>
      <c r="BK69" s="537"/>
      <c r="BL69" s="537"/>
      <c r="BM69" s="537"/>
      <c r="BN69" s="537"/>
      <c r="BO69" s="537"/>
      <c r="BP69" s="537"/>
      <c r="BQ69" s="533"/>
      <c r="BR69" s="369"/>
      <c r="BS69" s="369"/>
      <c r="BT69" s="369"/>
      <c r="BU69" s="369"/>
      <c r="BV69" s="369"/>
      <c r="BW69" s="369"/>
      <c r="BX69" s="370"/>
      <c r="BY69" s="446"/>
      <c r="BZ69" s="440"/>
      <c r="CA69" s="440"/>
      <c r="CB69" s="440"/>
      <c r="CC69" s="466"/>
      <c r="CD69" s="466"/>
      <c r="CE69" s="466"/>
      <c r="CF69" s="467"/>
    </row>
    <row r="70" spans="1:84" ht="15" customHeight="1">
      <c r="A70" s="16"/>
      <c r="B70" s="16"/>
      <c r="C70" s="413" t="s">
        <v>1459</v>
      </c>
      <c r="D70" s="401"/>
      <c r="E70" s="401"/>
      <c r="F70" s="401" t="str">
        <f>IF(C68="ここに","",VLOOKUP(C68,'登録ナンバー'!$F$4:$H$484,3,0))</f>
        <v>TDC</v>
      </c>
      <c r="G70" s="401"/>
      <c r="H70" s="401"/>
      <c r="I70" s="401"/>
      <c r="J70" s="401"/>
      <c r="K70" s="375"/>
      <c r="L70" s="401"/>
      <c r="M70" s="401"/>
      <c r="N70" s="401"/>
      <c r="O70" s="401"/>
      <c r="P70" s="401"/>
      <c r="Q70" s="401"/>
      <c r="R70" s="379"/>
      <c r="S70" s="536"/>
      <c r="T70" s="537"/>
      <c r="U70" s="537"/>
      <c r="V70" s="537"/>
      <c r="W70" s="537"/>
      <c r="X70" s="537"/>
      <c r="Y70" s="537"/>
      <c r="Z70" s="537"/>
      <c r="AA70" s="533"/>
      <c r="AB70" s="369"/>
      <c r="AC70" s="369"/>
      <c r="AD70" s="369"/>
      <c r="AE70" s="371"/>
      <c r="AF70" s="371"/>
      <c r="AG70" s="371"/>
      <c r="AH70" s="372"/>
      <c r="AI70" s="447">
        <f>IF(OR(COUNTIF(AJ64:AL74,2)=3,COUNTIF(AJ64:AL74,1)=3),(K71+AA71)/(K71+AA71+O68+AE68),"")</f>
      </c>
      <c r="AJ70" s="401"/>
      <c r="AK70" s="401"/>
      <c r="AL70" s="401"/>
      <c r="AM70" s="460">
        <f>IF(AI70&lt;&gt;"",RANK(AI70,AI66:AI74),RANK(AJ68,AJ64:AL74))</f>
        <v>2</v>
      </c>
      <c r="AN70" s="460"/>
      <c r="AO70" s="460"/>
      <c r="AP70" s="461"/>
      <c r="AQ70" s="248"/>
      <c r="AR70" s="16"/>
      <c r="AS70" s="413" t="s">
        <v>1459</v>
      </c>
      <c r="AT70" s="401"/>
      <c r="AU70" s="401"/>
      <c r="AV70" s="401" t="s">
        <v>597</v>
      </c>
      <c r="AW70" s="401"/>
      <c r="AX70" s="401"/>
      <c r="AY70" s="401"/>
      <c r="AZ70" s="401"/>
      <c r="BA70" s="375"/>
      <c r="BB70" s="401"/>
      <c r="BC70" s="401"/>
      <c r="BD70" s="401"/>
      <c r="BE70" s="401"/>
      <c r="BF70" s="401"/>
      <c r="BG70" s="401"/>
      <c r="BH70" s="379"/>
      <c r="BI70" s="536"/>
      <c r="BJ70" s="537"/>
      <c r="BK70" s="537"/>
      <c r="BL70" s="537"/>
      <c r="BM70" s="537"/>
      <c r="BN70" s="537"/>
      <c r="BO70" s="537"/>
      <c r="BP70" s="537"/>
      <c r="BQ70" s="533"/>
      <c r="BR70" s="369"/>
      <c r="BS70" s="369"/>
      <c r="BT70" s="369"/>
      <c r="BU70" s="371"/>
      <c r="BV70" s="371"/>
      <c r="BW70" s="371"/>
      <c r="BX70" s="372"/>
      <c r="BY70" s="447">
        <f>IF(OR(COUNTIF(BZ64:CB74,2)=3,COUNTIF(BZ64:CB74,1)=3),(BA71+BQ71)/(BA71+BQ71+BE68+BU68),"")</f>
      </c>
      <c r="BZ70" s="401"/>
      <c r="CA70" s="401"/>
      <c r="CB70" s="401"/>
      <c r="CC70" s="460">
        <f>IF(BY70&lt;&gt;"",RANK(BY70,BY66:BY74),RANK(BZ68,BZ64:CB74))</f>
        <v>3</v>
      </c>
      <c r="CD70" s="460"/>
      <c r="CE70" s="460"/>
      <c r="CF70" s="461"/>
    </row>
    <row r="71" spans="1:84" ht="3.75" customHeight="1" hidden="1">
      <c r="A71" s="16"/>
      <c r="B71" s="16"/>
      <c r="C71" s="413"/>
      <c r="D71" s="401"/>
      <c r="E71" s="401"/>
      <c r="F71" s="3"/>
      <c r="G71" s="3"/>
      <c r="H71" s="3"/>
      <c r="I71" s="3"/>
      <c r="J71" s="3"/>
      <c r="K71" s="23">
        <f>IF(K68="⑦","7",IF(K68="⑥","6",K68))</f>
        <v>4</v>
      </c>
      <c r="L71" s="12"/>
      <c r="M71" s="12"/>
      <c r="N71" s="12"/>
      <c r="O71" s="12"/>
      <c r="P71" s="12"/>
      <c r="Q71" s="12"/>
      <c r="R71" s="26"/>
      <c r="S71" s="538"/>
      <c r="T71" s="539"/>
      <c r="U71" s="539"/>
      <c r="V71" s="539"/>
      <c r="W71" s="539"/>
      <c r="X71" s="539"/>
      <c r="Y71" s="539"/>
      <c r="Z71" s="539"/>
      <c r="AA71" s="23" t="str">
        <f>IF(AA68="⑦","7",IF(AA68="⑥","6",AA68))</f>
        <v>6</v>
      </c>
      <c r="AB71" s="24"/>
      <c r="AC71" s="24"/>
      <c r="AD71" s="24"/>
      <c r="AE71" s="24"/>
      <c r="AF71" s="24"/>
      <c r="AG71" s="24"/>
      <c r="AH71" s="25"/>
      <c r="AI71" s="448"/>
      <c r="AJ71" s="359"/>
      <c r="AK71" s="359"/>
      <c r="AL71" s="359"/>
      <c r="AM71" s="462"/>
      <c r="AN71" s="462"/>
      <c r="AO71" s="462"/>
      <c r="AP71" s="463"/>
      <c r="AQ71" s="248"/>
      <c r="AR71" s="16"/>
      <c r="AS71" s="413"/>
      <c r="AT71" s="401"/>
      <c r="AU71" s="401"/>
      <c r="AV71" s="3"/>
      <c r="AW71" s="3"/>
      <c r="AX71" s="3"/>
      <c r="AY71" s="3"/>
      <c r="AZ71" s="3"/>
      <c r="BA71" s="23">
        <f>IF(BA68="⑦","7",IF(BA68="⑥","6",BA68))</f>
        <v>1</v>
      </c>
      <c r="BB71" s="12"/>
      <c r="BC71" s="12"/>
      <c r="BD71" s="12"/>
      <c r="BE71" s="12"/>
      <c r="BF71" s="12"/>
      <c r="BG71" s="12"/>
      <c r="BH71" s="26"/>
      <c r="BI71" s="538"/>
      <c r="BJ71" s="539"/>
      <c r="BK71" s="539"/>
      <c r="BL71" s="539"/>
      <c r="BM71" s="539"/>
      <c r="BN71" s="539"/>
      <c r="BO71" s="539"/>
      <c r="BP71" s="539"/>
      <c r="BQ71" s="23">
        <f>IF(BQ68="⑦","7",IF(BQ68="⑥","6",BQ68))</f>
        <v>4</v>
      </c>
      <c r="BR71" s="24"/>
      <c r="BS71" s="24"/>
      <c r="BT71" s="24"/>
      <c r="BU71" s="24"/>
      <c r="BV71" s="24"/>
      <c r="BW71" s="24"/>
      <c r="BX71" s="25"/>
      <c r="BY71" s="448"/>
      <c r="BZ71" s="359"/>
      <c r="CA71" s="359"/>
      <c r="CB71" s="359"/>
      <c r="CC71" s="462"/>
      <c r="CD71" s="462"/>
      <c r="CE71" s="462"/>
      <c r="CF71" s="463"/>
    </row>
    <row r="72" spans="1:84" ht="7.5" customHeight="1">
      <c r="A72" s="16"/>
      <c r="B72" s="449">
        <f>AM74</f>
        <v>3</v>
      </c>
      <c r="C72" s="414" t="s">
        <v>1457</v>
      </c>
      <c r="D72" s="349"/>
      <c r="E72" s="349"/>
      <c r="F72" s="349" t="s">
        <v>668</v>
      </c>
      <c r="G72" s="349"/>
      <c r="H72" s="349"/>
      <c r="I72" s="349"/>
      <c r="J72" s="349"/>
      <c r="K72" s="412">
        <f>IF(S64="","",IF(AND(AE64=6,AA64&lt;&gt;"⑦"),"⑥",IF(AE64=7,"⑦",AE64)))</f>
        <v>2</v>
      </c>
      <c r="L72" s="349"/>
      <c r="M72" s="349"/>
      <c r="N72" s="349" t="s">
        <v>1458</v>
      </c>
      <c r="O72" s="349">
        <f>IF(S64="","",IF(AA64="⑥",6,IF(AA64="⑦",7,AA64)))</f>
        <v>6</v>
      </c>
      <c r="P72" s="349"/>
      <c r="Q72" s="349"/>
      <c r="R72" s="350"/>
      <c r="S72" s="412">
        <f>IF(S64="","",IF(AND(AE68=6,AA68&lt;&gt;"⑦"),"⑥",IF(AE68=7,"⑦",AE68)))</f>
        <v>1</v>
      </c>
      <c r="T72" s="349"/>
      <c r="U72" s="349"/>
      <c r="V72" s="349" t="s">
        <v>1458</v>
      </c>
      <c r="W72" s="349">
        <f>IF(S64="","",IF(AA68="⑥",6,IF(AA68="⑦",7,AA68)))</f>
        <v>6</v>
      </c>
      <c r="X72" s="349"/>
      <c r="Y72" s="349"/>
      <c r="Z72" s="350"/>
      <c r="AA72" s="472"/>
      <c r="AB72" s="473"/>
      <c r="AC72" s="473"/>
      <c r="AD72" s="473"/>
      <c r="AE72" s="473"/>
      <c r="AF72" s="473"/>
      <c r="AG72" s="474"/>
      <c r="AH72" s="475"/>
      <c r="AI72" s="445">
        <f>IF(COUNTIF(AJ64:AL110,1)=2,"直接対決","")</f>
      </c>
      <c r="AJ72" s="439">
        <f>COUNTIF(K72:AH73,"⑥")+COUNTIF(K72:AH73,"⑦")</f>
        <v>0</v>
      </c>
      <c r="AK72" s="439"/>
      <c r="AL72" s="439"/>
      <c r="AM72" s="464">
        <f>IF(S60="","",2-AJ72)</f>
        <v>2</v>
      </c>
      <c r="AN72" s="464"/>
      <c r="AO72" s="464"/>
      <c r="AP72" s="465"/>
      <c r="AQ72" s="247"/>
      <c r="AR72" s="449">
        <f>CC74</f>
        <v>2</v>
      </c>
      <c r="AS72" s="414" t="s">
        <v>1457</v>
      </c>
      <c r="AT72" s="349"/>
      <c r="AU72" s="349"/>
      <c r="AV72" s="349" t="s">
        <v>666</v>
      </c>
      <c r="AW72" s="349"/>
      <c r="AX72" s="349"/>
      <c r="AY72" s="349"/>
      <c r="AZ72" s="349"/>
      <c r="BA72" s="412">
        <f>IF(BI64="","",IF(AND(BU64=6,BQ64&lt;&gt;"⑦"),"⑥",IF(BU64=7,"⑦",BU64)))</f>
        <v>5</v>
      </c>
      <c r="BB72" s="349"/>
      <c r="BC72" s="349"/>
      <c r="BD72" s="349" t="s">
        <v>1458</v>
      </c>
      <c r="BE72" s="349">
        <f>IF(BI64="","",IF(BQ64="⑥",6,IF(BQ64="⑦",7,BQ64)))</f>
        <v>6</v>
      </c>
      <c r="BF72" s="349"/>
      <c r="BG72" s="349"/>
      <c r="BH72" s="350"/>
      <c r="BI72" s="412" t="str">
        <f>IF(BI64="","",IF(AND(BU68=6,BQ68&lt;&gt;"⑦"),"⑥",IF(BU68=7,"⑦",BU68)))</f>
        <v>⑥</v>
      </c>
      <c r="BJ72" s="349"/>
      <c r="BK72" s="349"/>
      <c r="BL72" s="349" t="s">
        <v>1458</v>
      </c>
      <c r="BM72" s="349">
        <f>IF(BI64="","",IF(BQ68="⑥",6,IF(BQ68="⑦",7,BQ68)))</f>
        <v>4</v>
      </c>
      <c r="BN72" s="349"/>
      <c r="BO72" s="349"/>
      <c r="BP72" s="350"/>
      <c r="BQ72" s="472"/>
      <c r="BR72" s="473"/>
      <c r="BS72" s="473"/>
      <c r="BT72" s="473"/>
      <c r="BU72" s="473"/>
      <c r="BV72" s="473"/>
      <c r="BW72" s="474"/>
      <c r="BX72" s="475"/>
      <c r="BY72" s="445">
        <f>IF(COUNTIF(BZ64:CB149,1)=2,"直接対決","")</f>
      </c>
      <c r="BZ72" s="439">
        <f>COUNTIF(BA72:BX73,"⑥")+COUNTIF(BA72:BX73,"⑦")</f>
        <v>1</v>
      </c>
      <c r="CA72" s="439"/>
      <c r="CB72" s="439"/>
      <c r="CC72" s="464">
        <f>IF(BI60="","",2-BZ72)</f>
        <v>1</v>
      </c>
      <c r="CD72" s="464"/>
      <c r="CE72" s="464"/>
      <c r="CF72" s="465"/>
    </row>
    <row r="73" spans="1:84" ht="7.5" customHeight="1">
      <c r="A73" s="16"/>
      <c r="B73" s="449"/>
      <c r="C73" s="413"/>
      <c r="D73" s="401"/>
      <c r="E73" s="401"/>
      <c r="F73" s="401"/>
      <c r="G73" s="401"/>
      <c r="H73" s="401"/>
      <c r="I73" s="401"/>
      <c r="J73" s="401"/>
      <c r="K73" s="375"/>
      <c r="L73" s="401"/>
      <c r="M73" s="401"/>
      <c r="N73" s="401"/>
      <c r="O73" s="401"/>
      <c r="P73" s="401"/>
      <c r="Q73" s="401"/>
      <c r="R73" s="379"/>
      <c r="S73" s="375"/>
      <c r="T73" s="401"/>
      <c r="U73" s="401"/>
      <c r="V73" s="401"/>
      <c r="W73" s="401"/>
      <c r="X73" s="401"/>
      <c r="Y73" s="401"/>
      <c r="Z73" s="379"/>
      <c r="AA73" s="476"/>
      <c r="AB73" s="474"/>
      <c r="AC73" s="474"/>
      <c r="AD73" s="474"/>
      <c r="AE73" s="474"/>
      <c r="AF73" s="474"/>
      <c r="AG73" s="474"/>
      <c r="AH73" s="475"/>
      <c r="AI73" s="446"/>
      <c r="AJ73" s="440"/>
      <c r="AK73" s="440"/>
      <c r="AL73" s="440"/>
      <c r="AM73" s="466"/>
      <c r="AN73" s="466"/>
      <c r="AO73" s="466"/>
      <c r="AP73" s="467"/>
      <c r="AQ73" s="247"/>
      <c r="AR73" s="449"/>
      <c r="AS73" s="413"/>
      <c r="AT73" s="401"/>
      <c r="AU73" s="401"/>
      <c r="AV73" s="401"/>
      <c r="AW73" s="401"/>
      <c r="AX73" s="401"/>
      <c r="AY73" s="401"/>
      <c r="AZ73" s="401"/>
      <c r="BA73" s="375"/>
      <c r="BB73" s="401"/>
      <c r="BC73" s="401"/>
      <c r="BD73" s="401"/>
      <c r="BE73" s="401"/>
      <c r="BF73" s="401"/>
      <c r="BG73" s="401"/>
      <c r="BH73" s="379"/>
      <c r="BI73" s="375"/>
      <c r="BJ73" s="401"/>
      <c r="BK73" s="401"/>
      <c r="BL73" s="401"/>
      <c r="BM73" s="401"/>
      <c r="BN73" s="401"/>
      <c r="BO73" s="401"/>
      <c r="BP73" s="379"/>
      <c r="BQ73" s="476"/>
      <c r="BR73" s="474"/>
      <c r="BS73" s="474"/>
      <c r="BT73" s="474"/>
      <c r="BU73" s="474"/>
      <c r="BV73" s="474"/>
      <c r="BW73" s="474"/>
      <c r="BX73" s="475"/>
      <c r="BY73" s="446"/>
      <c r="BZ73" s="440"/>
      <c r="CA73" s="440"/>
      <c r="CB73" s="440"/>
      <c r="CC73" s="466"/>
      <c r="CD73" s="466"/>
      <c r="CE73" s="466"/>
      <c r="CF73" s="467"/>
    </row>
    <row r="74" spans="1:84" ht="12.75" customHeight="1" thickBot="1">
      <c r="A74" s="16"/>
      <c r="B74" s="16"/>
      <c r="C74" s="413" t="s">
        <v>1459</v>
      </c>
      <c r="D74" s="401"/>
      <c r="E74" s="401"/>
      <c r="F74" s="401" t="s">
        <v>1333</v>
      </c>
      <c r="G74" s="401"/>
      <c r="H74" s="401"/>
      <c r="I74" s="401"/>
      <c r="J74" s="401"/>
      <c r="K74" s="375"/>
      <c r="L74" s="401"/>
      <c r="M74" s="401"/>
      <c r="N74" s="401"/>
      <c r="O74" s="359"/>
      <c r="P74" s="359"/>
      <c r="Q74" s="359"/>
      <c r="R74" s="289"/>
      <c r="S74" s="375"/>
      <c r="T74" s="401"/>
      <c r="U74" s="401"/>
      <c r="V74" s="401"/>
      <c r="W74" s="401"/>
      <c r="X74" s="401"/>
      <c r="Y74" s="401"/>
      <c r="Z74" s="379"/>
      <c r="AA74" s="476"/>
      <c r="AB74" s="474"/>
      <c r="AC74" s="474"/>
      <c r="AD74" s="474"/>
      <c r="AE74" s="474"/>
      <c r="AF74" s="474"/>
      <c r="AG74" s="474"/>
      <c r="AH74" s="475"/>
      <c r="AI74" s="447">
        <f>IF(OR(COUNTIF(AJ64:AL74,2)=3,COUNTIF(AJ64:AL74,1)=3),(S75+K75)/(K75+W72+O72+S75),"")</f>
      </c>
      <c r="AJ74" s="485"/>
      <c r="AK74" s="485"/>
      <c r="AL74" s="485"/>
      <c r="AM74" s="460">
        <f>IF(AI74&lt;&gt;"",RANK(AI74,AI66:AI74),RANK(AJ72,AJ64:AL74))</f>
        <v>3</v>
      </c>
      <c r="AN74" s="460"/>
      <c r="AO74" s="460"/>
      <c r="AP74" s="461"/>
      <c r="AQ74" s="248"/>
      <c r="AR74" s="16"/>
      <c r="AS74" s="413" t="s">
        <v>1459</v>
      </c>
      <c r="AT74" s="401"/>
      <c r="AU74" s="401"/>
      <c r="AV74" s="401" t="s">
        <v>1333</v>
      </c>
      <c r="AW74" s="401"/>
      <c r="AX74" s="401"/>
      <c r="AY74" s="401"/>
      <c r="AZ74" s="401"/>
      <c r="BA74" s="375"/>
      <c r="BB74" s="401"/>
      <c r="BC74" s="401"/>
      <c r="BD74" s="401"/>
      <c r="BE74" s="359"/>
      <c r="BF74" s="359"/>
      <c r="BG74" s="359"/>
      <c r="BH74" s="289"/>
      <c r="BI74" s="375"/>
      <c r="BJ74" s="401"/>
      <c r="BK74" s="401"/>
      <c r="BL74" s="401"/>
      <c r="BM74" s="401"/>
      <c r="BN74" s="401"/>
      <c r="BO74" s="401"/>
      <c r="BP74" s="379"/>
      <c r="BQ74" s="476"/>
      <c r="BR74" s="474"/>
      <c r="BS74" s="474"/>
      <c r="BT74" s="474"/>
      <c r="BU74" s="474"/>
      <c r="BV74" s="474"/>
      <c r="BW74" s="474"/>
      <c r="BX74" s="475"/>
      <c r="BY74" s="447">
        <f>IF(OR(COUNTIF(BZ64:CB74,2)=3,COUNTIF(BZ64:CB74,1)=3),(BI75+BA75)/(BA75+BM72+BE72+BI75),"")</f>
      </c>
      <c r="BZ74" s="485"/>
      <c r="CA74" s="485"/>
      <c r="CB74" s="485"/>
      <c r="CC74" s="460">
        <f>IF(BY74&lt;&gt;"",RANK(BY74,BY66:BY74),RANK(BZ72,BZ64:CB74))</f>
        <v>2</v>
      </c>
      <c r="CD74" s="460"/>
      <c r="CE74" s="460"/>
      <c r="CF74" s="461"/>
    </row>
    <row r="75" spans="2:84" ht="6" customHeight="1" hidden="1">
      <c r="B75" s="16"/>
      <c r="C75" s="413"/>
      <c r="D75" s="401"/>
      <c r="E75" s="401"/>
      <c r="F75" s="3"/>
      <c r="G75" s="3"/>
      <c r="H75" s="3"/>
      <c r="I75" s="3"/>
      <c r="J75" s="3"/>
      <c r="K75" s="53">
        <f>IF(K72="⑦","7",IF(K72="⑥","6",K72))</f>
        <v>2</v>
      </c>
      <c r="R75" s="20"/>
      <c r="S75" s="53">
        <f>IF(S72="⑦","7",IF(S72="⑥","6",S72))</f>
        <v>1</v>
      </c>
      <c r="AA75" s="476"/>
      <c r="AB75" s="474"/>
      <c r="AC75" s="474"/>
      <c r="AD75" s="474"/>
      <c r="AE75" s="474"/>
      <c r="AF75" s="474"/>
      <c r="AG75" s="474"/>
      <c r="AH75" s="475"/>
      <c r="AI75" s="447"/>
      <c r="AJ75" s="485"/>
      <c r="AK75" s="485"/>
      <c r="AL75" s="485"/>
      <c r="AM75" s="460"/>
      <c r="AN75" s="460"/>
      <c r="AO75" s="460"/>
      <c r="AP75" s="461"/>
      <c r="AQ75" s="81"/>
      <c r="AR75" s="16"/>
      <c r="AS75" s="413"/>
      <c r="AT75" s="401"/>
      <c r="AU75" s="401"/>
      <c r="AV75" s="3"/>
      <c r="AW75" s="3"/>
      <c r="AX75" s="3"/>
      <c r="AY75" s="3"/>
      <c r="AZ75" s="3"/>
      <c r="BA75" s="53">
        <f>IF(BA72="⑦","7",IF(BA72="⑥","6",BA72))</f>
        <v>5</v>
      </c>
      <c r="BH75" s="20"/>
      <c r="BI75" s="53" t="str">
        <f>IF(BI72="⑦","7",IF(BI72="⑥","6",BI72))</f>
        <v>6</v>
      </c>
      <c r="BQ75" s="476"/>
      <c r="BR75" s="474"/>
      <c r="BS75" s="474"/>
      <c r="BT75" s="474"/>
      <c r="BU75" s="474"/>
      <c r="BV75" s="474"/>
      <c r="BW75" s="474"/>
      <c r="BX75" s="475"/>
      <c r="BY75" s="447"/>
      <c r="BZ75" s="485"/>
      <c r="CA75" s="485"/>
      <c r="CB75" s="485"/>
      <c r="CC75" s="460"/>
      <c r="CD75" s="460"/>
      <c r="CE75" s="460"/>
      <c r="CF75" s="461"/>
    </row>
    <row r="76" spans="3:84" ht="7.5" customHeight="1">
      <c r="C76" s="450" t="s">
        <v>915</v>
      </c>
      <c r="D76" s="450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0"/>
      <c r="AA76" s="450"/>
      <c r="AB76" s="450"/>
      <c r="AC76" s="450"/>
      <c r="AD76" s="450"/>
      <c r="AE76" s="450"/>
      <c r="AF76" s="450"/>
      <c r="AG76" s="450"/>
      <c r="AH76" s="450"/>
      <c r="AI76" s="450"/>
      <c r="AJ76" s="450"/>
      <c r="AK76" s="450"/>
      <c r="AL76" s="450"/>
      <c r="AM76" s="450"/>
      <c r="AN76" s="450"/>
      <c r="AO76" s="450"/>
      <c r="AP76" s="5"/>
      <c r="AQ76" s="3"/>
      <c r="AS76" s="543" t="s">
        <v>698</v>
      </c>
      <c r="AT76" s="450"/>
      <c r="AU76" s="450"/>
      <c r="AV76" s="450"/>
      <c r="AW76" s="450"/>
      <c r="AX76" s="450"/>
      <c r="AY76" s="450"/>
      <c r="AZ76" s="450"/>
      <c r="BA76" s="450"/>
      <c r="BB76" s="450"/>
      <c r="BC76" s="450"/>
      <c r="BD76" s="450"/>
      <c r="BE76" s="450"/>
      <c r="BF76" s="450"/>
      <c r="BG76" s="450"/>
      <c r="BH76" s="450"/>
      <c r="BI76" s="450"/>
      <c r="BJ76" s="450"/>
      <c r="BK76" s="450"/>
      <c r="BL76" s="450"/>
      <c r="BM76" s="450"/>
      <c r="BN76" s="450"/>
      <c r="BO76" s="450"/>
      <c r="BP76" s="450"/>
      <c r="BQ76" s="450"/>
      <c r="BR76" s="450"/>
      <c r="BS76" s="450"/>
      <c r="BT76" s="450"/>
      <c r="BU76" s="450"/>
      <c r="BV76" s="450"/>
      <c r="BW76" s="450"/>
      <c r="BX76" s="450"/>
      <c r="BY76" s="450"/>
      <c r="BZ76" s="450"/>
      <c r="CA76" s="450"/>
      <c r="CB76" s="450"/>
      <c r="CC76" s="450"/>
      <c r="CD76" s="450"/>
      <c r="CE76" s="51"/>
      <c r="CF76" s="83"/>
    </row>
    <row r="77" spans="3:84" ht="7.5" customHeight="1" thickBot="1">
      <c r="C77" s="562"/>
      <c r="D77" s="562"/>
      <c r="E77" s="562"/>
      <c r="F77" s="562"/>
      <c r="G77" s="562"/>
      <c r="H77" s="562"/>
      <c r="I77" s="562"/>
      <c r="J77" s="562"/>
      <c r="K77" s="562"/>
      <c r="L77" s="562"/>
      <c r="M77" s="562"/>
      <c r="N77" s="562"/>
      <c r="O77" s="562"/>
      <c r="P77" s="562"/>
      <c r="Q77" s="562"/>
      <c r="R77" s="562"/>
      <c r="S77" s="562"/>
      <c r="T77" s="562"/>
      <c r="U77" s="562"/>
      <c r="V77" s="562"/>
      <c r="W77" s="562"/>
      <c r="X77" s="562"/>
      <c r="Y77" s="562"/>
      <c r="Z77" s="562"/>
      <c r="AA77" s="562"/>
      <c r="AB77" s="562"/>
      <c r="AC77" s="562"/>
      <c r="AD77" s="562"/>
      <c r="AE77" s="562"/>
      <c r="AF77" s="562"/>
      <c r="AG77" s="562"/>
      <c r="AH77" s="562"/>
      <c r="AI77" s="562"/>
      <c r="AJ77" s="562"/>
      <c r="AK77" s="562"/>
      <c r="AL77" s="562"/>
      <c r="AM77" s="562"/>
      <c r="AN77" s="562"/>
      <c r="AO77" s="562"/>
      <c r="AP77" s="3"/>
      <c r="AQ77" s="3"/>
      <c r="AS77" s="561"/>
      <c r="AT77" s="562"/>
      <c r="AU77" s="562"/>
      <c r="AV77" s="562"/>
      <c r="AW77" s="562"/>
      <c r="AX77" s="562"/>
      <c r="AY77" s="562"/>
      <c r="AZ77" s="562"/>
      <c r="BA77" s="562"/>
      <c r="BB77" s="562"/>
      <c r="BC77" s="562"/>
      <c r="BD77" s="562"/>
      <c r="BE77" s="562"/>
      <c r="BF77" s="562"/>
      <c r="BG77" s="562"/>
      <c r="BH77" s="562"/>
      <c r="BI77" s="562"/>
      <c r="BJ77" s="562"/>
      <c r="BK77" s="562"/>
      <c r="BL77" s="562"/>
      <c r="BM77" s="562"/>
      <c r="BN77" s="562"/>
      <c r="BO77" s="562"/>
      <c r="BP77" s="562"/>
      <c r="BQ77" s="562"/>
      <c r="BR77" s="562"/>
      <c r="BS77" s="562"/>
      <c r="BT77" s="562"/>
      <c r="BU77" s="562"/>
      <c r="BV77" s="562"/>
      <c r="BW77" s="562"/>
      <c r="BX77" s="562"/>
      <c r="BY77" s="562"/>
      <c r="BZ77" s="562"/>
      <c r="CA77" s="562"/>
      <c r="CB77" s="562"/>
      <c r="CC77" s="562"/>
      <c r="CD77" s="562"/>
      <c r="CE77" s="7"/>
      <c r="CF77" s="57"/>
    </row>
    <row r="78" spans="1:84" ht="7.5" customHeight="1">
      <c r="A78" s="16"/>
      <c r="B78" s="16"/>
      <c r="C78" s="413" t="s">
        <v>613</v>
      </c>
      <c r="D78" s="401"/>
      <c r="E78" s="401"/>
      <c r="F78" s="401"/>
      <c r="G78" s="401"/>
      <c r="H78" s="401"/>
      <c r="I78" s="401"/>
      <c r="J78" s="401"/>
      <c r="K78" s="456" t="str">
        <f>F82</f>
        <v>上津慶和</v>
      </c>
      <c r="L78" s="450"/>
      <c r="M78" s="450"/>
      <c r="N78" s="450"/>
      <c r="O78" s="450"/>
      <c r="P78" s="450"/>
      <c r="Q78" s="450"/>
      <c r="R78" s="457"/>
      <c r="S78" s="375" t="str">
        <f>F86</f>
        <v>国本太郎</v>
      </c>
      <c r="T78" s="401"/>
      <c r="U78" s="401"/>
      <c r="V78" s="401"/>
      <c r="W78" s="401"/>
      <c r="X78" s="401"/>
      <c r="Y78" s="401"/>
      <c r="Z78" s="401"/>
      <c r="AA78" s="375" t="str">
        <f>F90</f>
        <v>渋谷拓哉</v>
      </c>
      <c r="AB78" s="401"/>
      <c r="AC78" s="401"/>
      <c r="AD78" s="401"/>
      <c r="AE78" s="401"/>
      <c r="AF78" s="401"/>
      <c r="AG78" s="401"/>
      <c r="AH78" s="379"/>
      <c r="AI78" s="531">
        <f>IF(AI84&lt;&gt;"","取得","")</f>
      </c>
      <c r="AJ78" s="51"/>
      <c r="AK78" s="450" t="s">
        <v>1455</v>
      </c>
      <c r="AL78" s="450"/>
      <c r="AM78" s="450"/>
      <c r="AN78" s="450"/>
      <c r="AO78" s="450"/>
      <c r="AP78" s="451"/>
      <c r="AQ78" s="84"/>
      <c r="AR78" s="16"/>
      <c r="AS78" s="413" t="s">
        <v>617</v>
      </c>
      <c r="AT78" s="401"/>
      <c r="AU78" s="401"/>
      <c r="AV78" s="401"/>
      <c r="AW78" s="401"/>
      <c r="AX78" s="401"/>
      <c r="AY78" s="401"/>
      <c r="AZ78" s="401"/>
      <c r="BA78" s="456" t="str">
        <f>AV82</f>
        <v>岡本悟志</v>
      </c>
      <c r="BB78" s="450"/>
      <c r="BC78" s="450"/>
      <c r="BD78" s="450"/>
      <c r="BE78" s="450"/>
      <c r="BF78" s="450"/>
      <c r="BG78" s="450"/>
      <c r="BH78" s="457"/>
      <c r="BI78" s="375" t="str">
        <f>AV86</f>
        <v>児玉雅弘</v>
      </c>
      <c r="BJ78" s="401"/>
      <c r="BK78" s="401"/>
      <c r="BL78" s="401"/>
      <c r="BM78" s="401"/>
      <c r="BN78" s="401"/>
      <c r="BO78" s="401"/>
      <c r="BP78" s="401"/>
      <c r="BQ78" s="456" t="str">
        <f>AV90</f>
        <v>水野圭輔</v>
      </c>
      <c r="BR78" s="450"/>
      <c r="BS78" s="450"/>
      <c r="BT78" s="450"/>
      <c r="BU78" s="450"/>
      <c r="BV78" s="450"/>
      <c r="BW78" s="450"/>
      <c r="BX78" s="530"/>
      <c r="BY78" s="531">
        <f>IF(BY84&lt;&gt;"","取得","")</f>
      </c>
      <c r="BZ78" s="51"/>
      <c r="CA78" s="450" t="s">
        <v>1455</v>
      </c>
      <c r="CB78" s="450"/>
      <c r="CC78" s="450"/>
      <c r="CD78" s="450"/>
      <c r="CE78" s="450"/>
      <c r="CF78" s="451"/>
    </row>
    <row r="79" spans="1:84" ht="7.5" customHeight="1">
      <c r="A79" s="16"/>
      <c r="C79" s="413"/>
      <c r="D79" s="401"/>
      <c r="E79" s="401"/>
      <c r="F79" s="401"/>
      <c r="G79" s="401"/>
      <c r="H79" s="401"/>
      <c r="I79" s="401"/>
      <c r="J79" s="401"/>
      <c r="K79" s="375"/>
      <c r="L79" s="401"/>
      <c r="M79" s="401"/>
      <c r="N79" s="401"/>
      <c r="O79" s="401"/>
      <c r="P79" s="401"/>
      <c r="Q79" s="401"/>
      <c r="R79" s="379"/>
      <c r="S79" s="375"/>
      <c r="T79" s="401"/>
      <c r="U79" s="401"/>
      <c r="V79" s="401"/>
      <c r="W79" s="401"/>
      <c r="X79" s="401"/>
      <c r="Y79" s="401"/>
      <c r="Z79" s="401"/>
      <c r="AA79" s="375"/>
      <c r="AB79" s="401"/>
      <c r="AC79" s="401"/>
      <c r="AD79" s="401"/>
      <c r="AE79" s="401"/>
      <c r="AF79" s="401"/>
      <c r="AG79" s="401"/>
      <c r="AH79" s="379"/>
      <c r="AI79" s="437"/>
      <c r="AK79" s="401"/>
      <c r="AL79" s="401"/>
      <c r="AM79" s="401"/>
      <c r="AN79" s="401"/>
      <c r="AO79" s="401"/>
      <c r="AP79" s="433"/>
      <c r="AQ79" s="84"/>
      <c r="AS79" s="413"/>
      <c r="AT79" s="401"/>
      <c r="AU79" s="401"/>
      <c r="AV79" s="401"/>
      <c r="AW79" s="401"/>
      <c r="AX79" s="401"/>
      <c r="AY79" s="401"/>
      <c r="AZ79" s="401"/>
      <c r="BA79" s="375"/>
      <c r="BB79" s="401"/>
      <c r="BC79" s="401"/>
      <c r="BD79" s="401"/>
      <c r="BE79" s="401"/>
      <c r="BF79" s="401"/>
      <c r="BG79" s="401"/>
      <c r="BH79" s="379"/>
      <c r="BI79" s="375"/>
      <c r="BJ79" s="401"/>
      <c r="BK79" s="401"/>
      <c r="BL79" s="401"/>
      <c r="BM79" s="401"/>
      <c r="BN79" s="401"/>
      <c r="BO79" s="401"/>
      <c r="BP79" s="401"/>
      <c r="BQ79" s="375"/>
      <c r="BR79" s="401"/>
      <c r="BS79" s="401"/>
      <c r="BT79" s="401"/>
      <c r="BU79" s="401"/>
      <c r="BV79" s="401"/>
      <c r="BW79" s="401"/>
      <c r="BX79" s="357"/>
      <c r="BY79" s="437"/>
      <c r="CA79" s="401"/>
      <c r="CB79" s="401"/>
      <c r="CC79" s="401"/>
      <c r="CD79" s="401"/>
      <c r="CE79" s="401"/>
      <c r="CF79" s="433"/>
    </row>
    <row r="80" spans="1:84" ht="7.5" customHeight="1">
      <c r="A80" s="16"/>
      <c r="C80" s="413"/>
      <c r="D80" s="401"/>
      <c r="E80" s="401"/>
      <c r="F80" s="401"/>
      <c r="G80" s="401"/>
      <c r="H80" s="401"/>
      <c r="I80" s="401"/>
      <c r="J80" s="401"/>
      <c r="K80" s="375" t="str">
        <f>F84</f>
        <v>TDC</v>
      </c>
      <c r="L80" s="401"/>
      <c r="M80" s="401"/>
      <c r="N80" s="401"/>
      <c r="O80" s="401"/>
      <c r="P80" s="401"/>
      <c r="Q80" s="401"/>
      <c r="R80" s="379"/>
      <c r="S80" s="375" t="str">
        <f>F88</f>
        <v>一般</v>
      </c>
      <c r="T80" s="401"/>
      <c r="U80" s="401"/>
      <c r="V80" s="401"/>
      <c r="W80" s="401"/>
      <c r="X80" s="401"/>
      <c r="Y80" s="401"/>
      <c r="Z80" s="401"/>
      <c r="AA80" s="375" t="str">
        <f>F92</f>
        <v>一般</v>
      </c>
      <c r="AB80" s="401"/>
      <c r="AC80" s="401"/>
      <c r="AD80" s="401"/>
      <c r="AE80" s="401"/>
      <c r="AF80" s="401"/>
      <c r="AG80" s="401"/>
      <c r="AH80" s="379"/>
      <c r="AI80" s="437">
        <f>IF(AI84&lt;&gt;"","ゲーム率","")</f>
      </c>
      <c r="AJ80" s="401"/>
      <c r="AK80" s="401" t="s">
        <v>1456</v>
      </c>
      <c r="AL80" s="401"/>
      <c r="AM80" s="401"/>
      <c r="AN80" s="401"/>
      <c r="AO80" s="401"/>
      <c r="AP80" s="433"/>
      <c r="AQ80" s="84"/>
      <c r="AS80" s="413"/>
      <c r="AT80" s="401"/>
      <c r="AU80" s="401"/>
      <c r="AV80" s="401"/>
      <c r="AW80" s="401"/>
      <c r="AX80" s="401"/>
      <c r="AY80" s="401"/>
      <c r="AZ80" s="401"/>
      <c r="BA80" s="375" t="str">
        <f>AV84</f>
        <v>Mut</v>
      </c>
      <c r="BB80" s="401"/>
      <c r="BC80" s="401"/>
      <c r="BD80" s="401"/>
      <c r="BE80" s="401"/>
      <c r="BF80" s="401"/>
      <c r="BG80" s="401"/>
      <c r="BH80" s="379"/>
      <c r="BI80" s="375" t="str">
        <f>AV88</f>
        <v>村田八日市</v>
      </c>
      <c r="BJ80" s="401"/>
      <c r="BK80" s="401"/>
      <c r="BL80" s="401"/>
      <c r="BM80" s="401"/>
      <c r="BN80" s="401"/>
      <c r="BO80" s="401"/>
      <c r="BP80" s="401"/>
      <c r="BQ80" s="375" t="str">
        <f>AV92</f>
        <v>一般</v>
      </c>
      <c r="BR80" s="401"/>
      <c r="BS80" s="401"/>
      <c r="BT80" s="401"/>
      <c r="BU80" s="401"/>
      <c r="BV80" s="401"/>
      <c r="BW80" s="401"/>
      <c r="BX80" s="379"/>
      <c r="BY80" s="437">
        <f>IF(BY84&lt;&gt;"","ゲーム率","")</f>
      </c>
      <c r="BZ80" s="401"/>
      <c r="CA80" s="401" t="s">
        <v>1456</v>
      </c>
      <c r="CB80" s="401"/>
      <c r="CC80" s="401"/>
      <c r="CD80" s="401"/>
      <c r="CE80" s="401"/>
      <c r="CF80" s="433"/>
    </row>
    <row r="81" spans="1:84" ht="7.5" customHeight="1">
      <c r="A81" s="16"/>
      <c r="C81" s="529"/>
      <c r="D81" s="359"/>
      <c r="E81" s="359"/>
      <c r="F81" s="359"/>
      <c r="G81" s="359"/>
      <c r="H81" s="359"/>
      <c r="I81" s="359"/>
      <c r="J81" s="359"/>
      <c r="K81" s="358"/>
      <c r="L81" s="359"/>
      <c r="M81" s="359"/>
      <c r="N81" s="359"/>
      <c r="O81" s="359"/>
      <c r="P81" s="359"/>
      <c r="Q81" s="359"/>
      <c r="R81" s="289"/>
      <c r="S81" s="358"/>
      <c r="T81" s="359"/>
      <c r="U81" s="359"/>
      <c r="V81" s="359"/>
      <c r="W81" s="359"/>
      <c r="X81" s="359"/>
      <c r="Y81" s="359"/>
      <c r="Z81" s="359"/>
      <c r="AA81" s="358"/>
      <c r="AB81" s="359"/>
      <c r="AC81" s="359"/>
      <c r="AD81" s="359"/>
      <c r="AE81" s="359"/>
      <c r="AF81" s="359"/>
      <c r="AG81" s="359"/>
      <c r="AH81" s="289"/>
      <c r="AI81" s="438"/>
      <c r="AJ81" s="359"/>
      <c r="AK81" s="359"/>
      <c r="AL81" s="359"/>
      <c r="AM81" s="359"/>
      <c r="AN81" s="359"/>
      <c r="AO81" s="359"/>
      <c r="AP81" s="434"/>
      <c r="AQ81" s="84"/>
      <c r="AS81" s="529"/>
      <c r="AT81" s="359"/>
      <c r="AU81" s="359"/>
      <c r="AV81" s="359"/>
      <c r="AW81" s="359"/>
      <c r="AX81" s="359"/>
      <c r="AY81" s="359"/>
      <c r="AZ81" s="359"/>
      <c r="BA81" s="358"/>
      <c r="BB81" s="359"/>
      <c r="BC81" s="359"/>
      <c r="BD81" s="359"/>
      <c r="BE81" s="359"/>
      <c r="BF81" s="359"/>
      <c r="BG81" s="359"/>
      <c r="BH81" s="289"/>
      <c r="BI81" s="358"/>
      <c r="BJ81" s="359"/>
      <c r="BK81" s="359"/>
      <c r="BL81" s="359"/>
      <c r="BM81" s="359"/>
      <c r="BN81" s="359"/>
      <c r="BO81" s="359"/>
      <c r="BP81" s="359"/>
      <c r="BQ81" s="358"/>
      <c r="BR81" s="359"/>
      <c r="BS81" s="359"/>
      <c r="BT81" s="359"/>
      <c r="BU81" s="359"/>
      <c r="BV81" s="359"/>
      <c r="BW81" s="359"/>
      <c r="BX81" s="289"/>
      <c r="BY81" s="438"/>
      <c r="BZ81" s="359"/>
      <c r="CA81" s="359"/>
      <c r="CB81" s="359"/>
      <c r="CC81" s="359"/>
      <c r="CD81" s="359"/>
      <c r="CE81" s="359"/>
      <c r="CF81" s="434"/>
    </row>
    <row r="82" spans="1:103" s="3" customFormat="1" ht="7.5" customHeight="1">
      <c r="A82" s="80"/>
      <c r="B82" s="449">
        <f>AM84</f>
        <v>1</v>
      </c>
      <c r="C82" s="414" t="s">
        <v>636</v>
      </c>
      <c r="D82" s="349"/>
      <c r="E82" s="349"/>
      <c r="F82" s="454" t="str">
        <f>IF(C82="ここに","",VLOOKUP(C82,'登録ナンバー'!$F$1:$I$600,2,0))</f>
        <v>上津慶和</v>
      </c>
      <c r="G82" s="454"/>
      <c r="H82" s="454"/>
      <c r="I82" s="454"/>
      <c r="J82" s="454"/>
      <c r="K82" s="518">
        <f>IF(S82="","丸付き数字は試合順番","")</f>
      </c>
      <c r="L82" s="519"/>
      <c r="M82" s="519"/>
      <c r="N82" s="519"/>
      <c r="O82" s="519"/>
      <c r="P82" s="519"/>
      <c r="Q82" s="519"/>
      <c r="R82" s="520"/>
      <c r="S82" s="527" t="s">
        <v>139</v>
      </c>
      <c r="T82" s="479"/>
      <c r="U82" s="479"/>
      <c r="V82" s="479" t="s">
        <v>1458</v>
      </c>
      <c r="W82" s="479">
        <v>3</v>
      </c>
      <c r="X82" s="479"/>
      <c r="Y82" s="479"/>
      <c r="Z82" s="480"/>
      <c r="AA82" s="527" t="s">
        <v>139</v>
      </c>
      <c r="AB82" s="479"/>
      <c r="AC82" s="479"/>
      <c r="AD82" s="479" t="s">
        <v>1458</v>
      </c>
      <c r="AE82" s="479">
        <v>4</v>
      </c>
      <c r="AF82" s="479"/>
      <c r="AG82" s="479"/>
      <c r="AH82" s="480"/>
      <c r="AI82" s="487">
        <f>IF(COUNTIF(AJ82:AL92,1)=2,"直接対決","")</f>
      </c>
      <c r="AJ82" s="417">
        <f>COUNTIF(K82:AH83,"⑥")+COUNTIF(K82:AH83,"⑦")</f>
        <v>2</v>
      </c>
      <c r="AK82" s="417"/>
      <c r="AL82" s="417"/>
      <c r="AM82" s="421">
        <f>IF(S82="","",2-AJ82)</f>
        <v>0</v>
      </c>
      <c r="AN82" s="421"/>
      <c r="AO82" s="421"/>
      <c r="AP82" s="422"/>
      <c r="AQ82" s="247"/>
      <c r="AR82" s="449">
        <f>CC84</f>
        <v>2</v>
      </c>
      <c r="AS82" s="414" t="s">
        <v>641</v>
      </c>
      <c r="AT82" s="349"/>
      <c r="AU82" s="349"/>
      <c r="AV82" s="349" t="str">
        <f>IF(AS82="ここに","",VLOOKUP(AS82,'登録ナンバー'!$F$1:$I$600,2,0))</f>
        <v>岡本悟志</v>
      </c>
      <c r="AW82" s="349"/>
      <c r="AX82" s="349"/>
      <c r="AY82" s="349"/>
      <c r="AZ82" s="349"/>
      <c r="BA82" s="594">
        <f>IF(BI82="","丸付き数字は試合順番","")</f>
      </c>
      <c r="BB82" s="595"/>
      <c r="BC82" s="595"/>
      <c r="BD82" s="595"/>
      <c r="BE82" s="595"/>
      <c r="BF82" s="595"/>
      <c r="BG82" s="595"/>
      <c r="BH82" s="596"/>
      <c r="BI82" s="532">
        <v>5</v>
      </c>
      <c r="BJ82" s="377"/>
      <c r="BK82" s="377"/>
      <c r="BL82" s="377" t="s">
        <v>1458</v>
      </c>
      <c r="BM82" s="377">
        <v>6</v>
      </c>
      <c r="BN82" s="377"/>
      <c r="BO82" s="377"/>
      <c r="BP82" s="368"/>
      <c r="BQ82" s="532" t="s">
        <v>113</v>
      </c>
      <c r="BR82" s="377"/>
      <c r="BS82" s="377"/>
      <c r="BT82" s="377" t="s">
        <v>1458</v>
      </c>
      <c r="BU82" s="377">
        <v>4</v>
      </c>
      <c r="BV82" s="377"/>
      <c r="BW82" s="377"/>
      <c r="BX82" s="368"/>
      <c r="BY82" s="445">
        <f>IF(COUNTIF(BZ82:CB92,1)=2,"直接対決","")</f>
      </c>
      <c r="BZ82" s="439">
        <f>COUNTIF(BA82:BX83,"⑥")+COUNTIF(BA82:BX83,"⑦")</f>
        <v>1</v>
      </c>
      <c r="CA82" s="439"/>
      <c r="CB82" s="439"/>
      <c r="CC82" s="464">
        <f>IF(BI82="","",2-BZ82)</f>
        <v>1</v>
      </c>
      <c r="CD82" s="464"/>
      <c r="CE82" s="464"/>
      <c r="CF82" s="465"/>
      <c r="CG82" s="4"/>
      <c r="CU82" s="18"/>
      <c r="CV82" s="18"/>
      <c r="CW82" s="18"/>
      <c r="CX82" s="18"/>
      <c r="CY82" s="18"/>
    </row>
    <row r="83" spans="1:103" s="3" customFormat="1" ht="7.5" customHeight="1">
      <c r="A83" s="80"/>
      <c r="B83" s="449"/>
      <c r="C83" s="413"/>
      <c r="D83" s="401"/>
      <c r="E83" s="401"/>
      <c r="F83" s="455"/>
      <c r="G83" s="455"/>
      <c r="H83" s="455"/>
      <c r="I83" s="455"/>
      <c r="J83" s="455"/>
      <c r="K83" s="521"/>
      <c r="L83" s="522"/>
      <c r="M83" s="522"/>
      <c r="N83" s="522"/>
      <c r="O83" s="522"/>
      <c r="P83" s="522"/>
      <c r="Q83" s="522"/>
      <c r="R83" s="523"/>
      <c r="S83" s="528"/>
      <c r="T83" s="481"/>
      <c r="U83" s="481"/>
      <c r="V83" s="481"/>
      <c r="W83" s="481"/>
      <c r="X83" s="481"/>
      <c r="Y83" s="481"/>
      <c r="Z83" s="482"/>
      <c r="AA83" s="528"/>
      <c r="AB83" s="481"/>
      <c r="AC83" s="481"/>
      <c r="AD83" s="481"/>
      <c r="AE83" s="481"/>
      <c r="AF83" s="481"/>
      <c r="AG83" s="481"/>
      <c r="AH83" s="482"/>
      <c r="AI83" s="488"/>
      <c r="AJ83" s="418"/>
      <c r="AK83" s="418"/>
      <c r="AL83" s="418"/>
      <c r="AM83" s="423"/>
      <c r="AN83" s="423"/>
      <c r="AO83" s="423"/>
      <c r="AP83" s="424"/>
      <c r="AQ83" s="247"/>
      <c r="AR83" s="449"/>
      <c r="AS83" s="413"/>
      <c r="AT83" s="401"/>
      <c r="AU83" s="401"/>
      <c r="AV83" s="401"/>
      <c r="AW83" s="401"/>
      <c r="AX83" s="401"/>
      <c r="AY83" s="401"/>
      <c r="AZ83" s="401"/>
      <c r="BA83" s="597"/>
      <c r="BB83" s="598"/>
      <c r="BC83" s="598"/>
      <c r="BD83" s="598"/>
      <c r="BE83" s="598"/>
      <c r="BF83" s="598"/>
      <c r="BG83" s="598"/>
      <c r="BH83" s="599"/>
      <c r="BI83" s="533"/>
      <c r="BJ83" s="369"/>
      <c r="BK83" s="369"/>
      <c r="BL83" s="369"/>
      <c r="BM83" s="369"/>
      <c r="BN83" s="369"/>
      <c r="BO83" s="369"/>
      <c r="BP83" s="370"/>
      <c r="BQ83" s="533"/>
      <c r="BR83" s="369"/>
      <c r="BS83" s="369"/>
      <c r="BT83" s="369"/>
      <c r="BU83" s="369"/>
      <c r="BV83" s="369"/>
      <c r="BW83" s="369"/>
      <c r="BX83" s="370"/>
      <c r="BY83" s="446"/>
      <c r="BZ83" s="440"/>
      <c r="CA83" s="440"/>
      <c r="CB83" s="440"/>
      <c r="CC83" s="466"/>
      <c r="CD83" s="466"/>
      <c r="CE83" s="466"/>
      <c r="CF83" s="467"/>
      <c r="CG83" s="4"/>
      <c r="CU83" s="18"/>
      <c r="CV83" s="18"/>
      <c r="CW83" s="18"/>
      <c r="CX83" s="18"/>
      <c r="CY83" s="18"/>
    </row>
    <row r="84" spans="1:103" ht="17.25" customHeight="1">
      <c r="A84" s="16"/>
      <c r="C84" s="413" t="s">
        <v>1459</v>
      </c>
      <c r="D84" s="401"/>
      <c r="E84" s="401"/>
      <c r="F84" s="455" t="str">
        <f>IF(C82="ここに","",VLOOKUP(C82,'登録ナンバー'!$F$4:$I$484,3,0))</f>
        <v>TDC</v>
      </c>
      <c r="G84" s="455"/>
      <c r="H84" s="455"/>
      <c r="I84" s="455"/>
      <c r="J84" s="455"/>
      <c r="K84" s="521"/>
      <c r="L84" s="522"/>
      <c r="M84" s="522"/>
      <c r="N84" s="522"/>
      <c r="O84" s="522"/>
      <c r="P84" s="522"/>
      <c r="Q84" s="522"/>
      <c r="R84" s="523"/>
      <c r="S84" s="528"/>
      <c r="T84" s="481"/>
      <c r="U84" s="481"/>
      <c r="V84" s="481"/>
      <c r="W84" s="481"/>
      <c r="X84" s="481"/>
      <c r="Y84" s="481"/>
      <c r="Z84" s="482"/>
      <c r="AA84" s="528"/>
      <c r="AB84" s="481"/>
      <c r="AC84" s="481"/>
      <c r="AD84" s="481"/>
      <c r="AE84" s="481"/>
      <c r="AF84" s="481"/>
      <c r="AG84" s="481"/>
      <c r="AH84" s="482"/>
      <c r="AI84" s="443">
        <f>IF(OR(COUNTIF(AJ82:AL92,2)=3,COUNTIF(AJ82:AL92,1)=3),(S85+AA85)/(S85+AA85+W82+AE82),"")</f>
      </c>
      <c r="AJ84" s="419"/>
      <c r="AK84" s="419"/>
      <c r="AL84" s="419"/>
      <c r="AM84" s="425">
        <f>IF(AI84&lt;&gt;"",RANK(AI84,AI84:AI92),RANK(AJ82,AJ82:AL92))</f>
        <v>1</v>
      </c>
      <c r="AN84" s="425"/>
      <c r="AO84" s="425"/>
      <c r="AP84" s="426"/>
      <c r="AQ84" s="248"/>
      <c r="AS84" s="413" t="s">
        <v>1459</v>
      </c>
      <c r="AT84" s="401"/>
      <c r="AU84" s="401"/>
      <c r="AV84" s="401" t="str">
        <f>IF(AS82="ここに","",VLOOKUP(AS82,'登録ナンバー'!$F$4:$I$700,3,0))</f>
        <v>Mut</v>
      </c>
      <c r="AW84" s="401"/>
      <c r="AX84" s="401"/>
      <c r="AY84" s="401"/>
      <c r="AZ84" s="401"/>
      <c r="BA84" s="597"/>
      <c r="BB84" s="598"/>
      <c r="BC84" s="598"/>
      <c r="BD84" s="598"/>
      <c r="BE84" s="598"/>
      <c r="BF84" s="598"/>
      <c r="BG84" s="598"/>
      <c r="BH84" s="599"/>
      <c r="BI84" s="533"/>
      <c r="BJ84" s="369"/>
      <c r="BK84" s="369"/>
      <c r="BL84" s="369"/>
      <c r="BM84" s="369"/>
      <c r="BN84" s="369"/>
      <c r="BO84" s="369"/>
      <c r="BP84" s="370"/>
      <c r="BQ84" s="533"/>
      <c r="BR84" s="369"/>
      <c r="BS84" s="369"/>
      <c r="BT84" s="369"/>
      <c r="BU84" s="369"/>
      <c r="BV84" s="369"/>
      <c r="BW84" s="369"/>
      <c r="BX84" s="370"/>
      <c r="BY84" s="447">
        <f>IF(OR(COUNTIF(BZ82:CB92,2)=3,COUNTIF(BZ82:CB92,1)=3),(BI85+BQ85)/(BI85+BQ85+BM82+BU82),"")</f>
      </c>
      <c r="BZ84" s="485"/>
      <c r="CA84" s="485"/>
      <c r="CB84" s="485"/>
      <c r="CC84" s="460">
        <f>IF(BY84&lt;&gt;"",RANK(BY84,BY84:BY92),RANK(BZ82,BZ82:CB92))</f>
        <v>2</v>
      </c>
      <c r="CD84" s="460"/>
      <c r="CE84" s="460"/>
      <c r="CF84" s="461"/>
      <c r="CU84" s="18"/>
      <c r="CV84" s="18"/>
      <c r="CW84" s="18"/>
      <c r="CX84" s="18"/>
      <c r="CY84" s="18"/>
    </row>
    <row r="85" spans="1:84" ht="3.75" customHeight="1" hidden="1">
      <c r="A85" s="16"/>
      <c r="C85" s="413"/>
      <c r="D85" s="401"/>
      <c r="E85" s="401"/>
      <c r="F85" s="274"/>
      <c r="G85" s="274"/>
      <c r="H85" s="274"/>
      <c r="I85" s="274"/>
      <c r="J85" s="274"/>
      <c r="K85" s="524"/>
      <c r="L85" s="525"/>
      <c r="M85" s="525"/>
      <c r="N85" s="525"/>
      <c r="O85" s="525"/>
      <c r="P85" s="525"/>
      <c r="Q85" s="525"/>
      <c r="R85" s="526"/>
      <c r="S85" s="287" t="str">
        <f>IF(S82="⑦","7",IF(S82="⑥","6",S82))</f>
        <v>6</v>
      </c>
      <c r="T85" s="288"/>
      <c r="U85" s="288"/>
      <c r="V85" s="288"/>
      <c r="W85" s="288"/>
      <c r="X85" s="288"/>
      <c r="Y85" s="288"/>
      <c r="Z85" s="288"/>
      <c r="AA85" s="287" t="str">
        <f>IF(AA82="⑦","7",IF(AA82="⑥","6",AA82))</f>
        <v>6</v>
      </c>
      <c r="AB85" s="288"/>
      <c r="AC85" s="288"/>
      <c r="AD85" s="288"/>
      <c r="AE85" s="288"/>
      <c r="AF85" s="288"/>
      <c r="AG85" s="288"/>
      <c r="AH85" s="290"/>
      <c r="AI85" s="444"/>
      <c r="AJ85" s="420"/>
      <c r="AK85" s="420"/>
      <c r="AL85" s="420"/>
      <c r="AM85" s="427"/>
      <c r="AN85" s="427"/>
      <c r="AO85" s="427"/>
      <c r="AP85" s="428"/>
      <c r="AQ85" s="248"/>
      <c r="AS85" s="413"/>
      <c r="AT85" s="401"/>
      <c r="AU85" s="401"/>
      <c r="AV85" s="3"/>
      <c r="AW85" s="3"/>
      <c r="AX85" s="3"/>
      <c r="AY85" s="3"/>
      <c r="AZ85" s="3"/>
      <c r="BA85" s="600"/>
      <c r="BB85" s="601"/>
      <c r="BC85" s="601"/>
      <c r="BD85" s="601"/>
      <c r="BE85" s="601"/>
      <c r="BF85" s="601"/>
      <c r="BG85" s="601"/>
      <c r="BH85" s="602"/>
      <c r="BI85" s="23">
        <f>IF(BI82="⑦","7",IF(BI82="⑥","6",BI82))</f>
        <v>5</v>
      </c>
      <c r="BJ85" s="24"/>
      <c r="BK85" s="24"/>
      <c r="BL85" s="24"/>
      <c r="BM85" s="24"/>
      <c r="BN85" s="24"/>
      <c r="BO85" s="24"/>
      <c r="BP85" s="24"/>
      <c r="BQ85" s="23" t="str">
        <f>IF(BQ82="⑦","7",IF(BQ82="⑥","6",BQ82))</f>
        <v>6</v>
      </c>
      <c r="BR85" s="24"/>
      <c r="BS85" s="24"/>
      <c r="BT85" s="24"/>
      <c r="BU85" s="24"/>
      <c r="BV85" s="24"/>
      <c r="BW85" s="24"/>
      <c r="BX85" s="25"/>
      <c r="BY85" s="448"/>
      <c r="BZ85" s="593"/>
      <c r="CA85" s="593"/>
      <c r="CB85" s="593"/>
      <c r="CC85" s="462"/>
      <c r="CD85" s="462"/>
      <c r="CE85" s="462"/>
      <c r="CF85" s="463"/>
    </row>
    <row r="86" spans="1:84" ht="7.5" customHeight="1">
      <c r="A86" s="16"/>
      <c r="B86" s="449">
        <f>AM88</f>
        <v>2</v>
      </c>
      <c r="C86" s="414" t="s">
        <v>1457</v>
      </c>
      <c r="D86" s="349"/>
      <c r="E86" s="349"/>
      <c r="F86" s="349" t="s">
        <v>659</v>
      </c>
      <c r="G86" s="349"/>
      <c r="H86" s="349"/>
      <c r="I86" s="349"/>
      <c r="J86" s="349"/>
      <c r="K86" s="412">
        <f>IF(S82="","",IF(AND(W82=6,S82&lt;&gt;"⑦"),"⑥",IF(W82=7,"⑦",W82)))</f>
        <v>3</v>
      </c>
      <c r="L86" s="349"/>
      <c r="M86" s="349"/>
      <c r="N86" s="349" t="s">
        <v>1458</v>
      </c>
      <c r="O86" s="349">
        <f>IF(S82="","",IF(S82="⑥",6,IF(S82="⑦",7,S82)))</f>
        <v>6</v>
      </c>
      <c r="P86" s="349"/>
      <c r="Q86" s="349"/>
      <c r="R86" s="350"/>
      <c r="S86" s="534"/>
      <c r="T86" s="535"/>
      <c r="U86" s="535"/>
      <c r="V86" s="535"/>
      <c r="W86" s="535"/>
      <c r="X86" s="535"/>
      <c r="Y86" s="535"/>
      <c r="Z86" s="535"/>
      <c r="AA86" s="532" t="s">
        <v>114</v>
      </c>
      <c r="AB86" s="377"/>
      <c r="AC86" s="377"/>
      <c r="AD86" s="377" t="s">
        <v>1458</v>
      </c>
      <c r="AE86" s="377">
        <v>4</v>
      </c>
      <c r="AF86" s="377"/>
      <c r="AG86" s="377"/>
      <c r="AH86" s="368"/>
      <c r="AI86" s="445">
        <f>IF(COUNTIF(AJ82:AL92,1)=2,"直接対決","")</f>
      </c>
      <c r="AJ86" s="439">
        <f>COUNTIF(K86:AH87,"⑥")+COUNTIF(K86:AH87,"⑦")</f>
        <v>1</v>
      </c>
      <c r="AK86" s="439"/>
      <c r="AL86" s="439"/>
      <c r="AM86" s="464">
        <f>IF(S82="","",2-AJ86)</f>
        <v>1</v>
      </c>
      <c r="AN86" s="464"/>
      <c r="AO86" s="464"/>
      <c r="AP86" s="465"/>
      <c r="AQ86" s="247"/>
      <c r="AR86" s="449">
        <f>CC88</f>
        <v>1</v>
      </c>
      <c r="AS86" s="414" t="s">
        <v>652</v>
      </c>
      <c r="AT86" s="349"/>
      <c r="AU86" s="349"/>
      <c r="AV86" s="454" t="str">
        <f>IF(AS86="ここに","",VLOOKUP(AS86,'登録ナンバー'!$F$1:$I$600,2,0))</f>
        <v>児玉雅弘</v>
      </c>
      <c r="AW86" s="454"/>
      <c r="AX86" s="454"/>
      <c r="AY86" s="454"/>
      <c r="AZ86" s="454"/>
      <c r="BA86" s="499" t="str">
        <f>IF(BI82="","",IF(AND(BM82=6,BI82&lt;&gt;"⑦"),"⑥",IF(BM82=7,"⑦",BM82)))</f>
        <v>⑥</v>
      </c>
      <c r="BB86" s="454"/>
      <c r="BC86" s="454"/>
      <c r="BD86" s="454" t="s">
        <v>1458</v>
      </c>
      <c r="BE86" s="454">
        <f>IF(BI82="","",IF(BI82="⑥",6,IF(BI82="⑦",7,BI82)))</f>
        <v>5</v>
      </c>
      <c r="BF86" s="454"/>
      <c r="BG86" s="454"/>
      <c r="BH86" s="512"/>
      <c r="BI86" s="548"/>
      <c r="BJ86" s="549"/>
      <c r="BK86" s="549"/>
      <c r="BL86" s="549"/>
      <c r="BM86" s="549"/>
      <c r="BN86" s="549"/>
      <c r="BO86" s="549"/>
      <c r="BP86" s="549"/>
      <c r="BQ86" s="527" t="s">
        <v>114</v>
      </c>
      <c r="BR86" s="479"/>
      <c r="BS86" s="479"/>
      <c r="BT86" s="479" t="s">
        <v>1458</v>
      </c>
      <c r="BU86" s="479">
        <v>0</v>
      </c>
      <c r="BV86" s="479"/>
      <c r="BW86" s="479"/>
      <c r="BX86" s="480"/>
      <c r="BY86" s="487">
        <f>IF(COUNTIF(BZ82:CB92,1)=2,"直接対決","")</f>
      </c>
      <c r="BZ86" s="417">
        <f>COUNTIF(BA86:BX87,"⑥")+COUNTIF(BA86:BX87,"⑦")</f>
        <v>2</v>
      </c>
      <c r="CA86" s="417"/>
      <c r="CB86" s="417"/>
      <c r="CC86" s="421">
        <f>IF(BI82="","",2-BZ86)</f>
        <v>0</v>
      </c>
      <c r="CD86" s="421"/>
      <c r="CE86" s="421"/>
      <c r="CF86" s="422"/>
    </row>
    <row r="87" spans="1:84" ht="7.5" customHeight="1">
      <c r="A87" s="16"/>
      <c r="B87" s="449"/>
      <c r="C87" s="413"/>
      <c r="D87" s="401"/>
      <c r="E87" s="401"/>
      <c r="F87" s="401"/>
      <c r="G87" s="401"/>
      <c r="H87" s="401"/>
      <c r="I87" s="401"/>
      <c r="J87" s="401"/>
      <c r="K87" s="375"/>
      <c r="L87" s="401"/>
      <c r="M87" s="401"/>
      <c r="N87" s="401"/>
      <c r="O87" s="401"/>
      <c r="P87" s="401"/>
      <c r="Q87" s="401"/>
      <c r="R87" s="379"/>
      <c r="S87" s="536"/>
      <c r="T87" s="537"/>
      <c r="U87" s="537"/>
      <c r="V87" s="537"/>
      <c r="W87" s="537"/>
      <c r="X87" s="537"/>
      <c r="Y87" s="537"/>
      <c r="Z87" s="537"/>
      <c r="AA87" s="533"/>
      <c r="AB87" s="369"/>
      <c r="AC87" s="369"/>
      <c r="AD87" s="369"/>
      <c r="AE87" s="369"/>
      <c r="AF87" s="369"/>
      <c r="AG87" s="369"/>
      <c r="AH87" s="370"/>
      <c r="AI87" s="446"/>
      <c r="AJ87" s="440"/>
      <c r="AK87" s="440"/>
      <c r="AL87" s="440"/>
      <c r="AM87" s="466"/>
      <c r="AN87" s="466"/>
      <c r="AO87" s="466"/>
      <c r="AP87" s="467"/>
      <c r="AQ87" s="247"/>
      <c r="AR87" s="449"/>
      <c r="AS87" s="413"/>
      <c r="AT87" s="401"/>
      <c r="AU87" s="401"/>
      <c r="AV87" s="455"/>
      <c r="AW87" s="455"/>
      <c r="AX87" s="455"/>
      <c r="AY87" s="455"/>
      <c r="AZ87" s="455"/>
      <c r="BA87" s="500"/>
      <c r="BB87" s="455"/>
      <c r="BC87" s="455"/>
      <c r="BD87" s="455"/>
      <c r="BE87" s="455"/>
      <c r="BF87" s="455"/>
      <c r="BG87" s="455"/>
      <c r="BH87" s="513"/>
      <c r="BI87" s="550"/>
      <c r="BJ87" s="551"/>
      <c r="BK87" s="551"/>
      <c r="BL87" s="551"/>
      <c r="BM87" s="551"/>
      <c r="BN87" s="551"/>
      <c r="BO87" s="551"/>
      <c r="BP87" s="551"/>
      <c r="BQ87" s="528"/>
      <c r="BR87" s="481"/>
      <c r="BS87" s="481"/>
      <c r="BT87" s="481"/>
      <c r="BU87" s="481"/>
      <c r="BV87" s="481"/>
      <c r="BW87" s="481"/>
      <c r="BX87" s="482"/>
      <c r="BY87" s="488"/>
      <c r="BZ87" s="418"/>
      <c r="CA87" s="418"/>
      <c r="CB87" s="418"/>
      <c r="CC87" s="423"/>
      <c r="CD87" s="423"/>
      <c r="CE87" s="423"/>
      <c r="CF87" s="424"/>
    </row>
    <row r="88" spans="1:84" ht="11.25" customHeight="1">
      <c r="A88" s="16"/>
      <c r="B88" s="16"/>
      <c r="C88" s="413" t="s">
        <v>1459</v>
      </c>
      <c r="D88" s="401"/>
      <c r="E88" s="401"/>
      <c r="F88" s="401" t="s">
        <v>1333</v>
      </c>
      <c r="G88" s="401"/>
      <c r="H88" s="401"/>
      <c r="I88" s="401"/>
      <c r="J88" s="401"/>
      <c r="K88" s="375"/>
      <c r="L88" s="401"/>
      <c r="M88" s="401"/>
      <c r="N88" s="401"/>
      <c r="O88" s="401"/>
      <c r="P88" s="401"/>
      <c r="Q88" s="401"/>
      <c r="R88" s="379"/>
      <c r="S88" s="536"/>
      <c r="T88" s="537"/>
      <c r="U88" s="537"/>
      <c r="V88" s="537"/>
      <c r="W88" s="537"/>
      <c r="X88" s="537"/>
      <c r="Y88" s="537"/>
      <c r="Z88" s="537"/>
      <c r="AA88" s="533"/>
      <c r="AB88" s="369"/>
      <c r="AC88" s="369"/>
      <c r="AD88" s="369"/>
      <c r="AE88" s="371"/>
      <c r="AF88" s="371"/>
      <c r="AG88" s="371"/>
      <c r="AH88" s="372"/>
      <c r="AI88" s="447">
        <f>IF(OR(COUNTIF(AJ82:AL92,2)=3,COUNTIF(AJ82:AL92,1)=3),(K89+AA89)/(K89+AA89+O86+AE86),"")</f>
      </c>
      <c r="AJ88" s="401"/>
      <c r="AK88" s="401"/>
      <c r="AL88" s="401"/>
      <c r="AM88" s="460">
        <f>IF(AI88&lt;&gt;"",RANK(AI88,AI84:AI92),RANK(AJ86,AJ82:AL92))</f>
        <v>2</v>
      </c>
      <c r="AN88" s="460"/>
      <c r="AO88" s="460"/>
      <c r="AP88" s="461"/>
      <c r="AQ88" s="248"/>
      <c r="AR88" s="16"/>
      <c r="AS88" s="413" t="s">
        <v>1459</v>
      </c>
      <c r="AT88" s="401"/>
      <c r="AU88" s="401"/>
      <c r="AV88" s="455" t="str">
        <f>IF(AS86="ここに","",VLOOKUP(AS86,'登録ナンバー'!$F$4:$H$484,3,0))</f>
        <v>村田八日市</v>
      </c>
      <c r="AW88" s="455"/>
      <c r="AX88" s="455"/>
      <c r="AY88" s="455"/>
      <c r="AZ88" s="455"/>
      <c r="BA88" s="500"/>
      <c r="BB88" s="455"/>
      <c r="BC88" s="455"/>
      <c r="BD88" s="455"/>
      <c r="BE88" s="455"/>
      <c r="BF88" s="455"/>
      <c r="BG88" s="455"/>
      <c r="BH88" s="513"/>
      <c r="BI88" s="550"/>
      <c r="BJ88" s="551"/>
      <c r="BK88" s="551"/>
      <c r="BL88" s="551"/>
      <c r="BM88" s="551"/>
      <c r="BN88" s="551"/>
      <c r="BO88" s="551"/>
      <c r="BP88" s="551"/>
      <c r="BQ88" s="528"/>
      <c r="BR88" s="481"/>
      <c r="BS88" s="481"/>
      <c r="BT88" s="481"/>
      <c r="BU88" s="483"/>
      <c r="BV88" s="483"/>
      <c r="BW88" s="483"/>
      <c r="BX88" s="484"/>
      <c r="BY88" s="443">
        <f>IF(OR(COUNTIF(BZ82:CB92,2)=3,COUNTIF(BZ82:CB92,1)=3),(BA89+BQ89)/(BA89+BQ89+BE86+BU86),"")</f>
      </c>
      <c r="BZ88" s="455"/>
      <c r="CA88" s="455"/>
      <c r="CB88" s="455"/>
      <c r="CC88" s="425">
        <f>IF(BY88&lt;&gt;"",RANK(BY88,BY84:BY92),RANK(BZ86,BZ82:CB92))</f>
        <v>1</v>
      </c>
      <c r="CD88" s="425"/>
      <c r="CE88" s="425"/>
      <c r="CF88" s="426"/>
    </row>
    <row r="89" spans="1:84" ht="4.5" customHeight="1" hidden="1">
      <c r="A89" s="16"/>
      <c r="B89" s="16"/>
      <c r="C89" s="413"/>
      <c r="D89" s="401"/>
      <c r="E89" s="401"/>
      <c r="F89" s="3"/>
      <c r="G89" s="3"/>
      <c r="H89" s="3"/>
      <c r="I89" s="3"/>
      <c r="J89" s="3"/>
      <c r="K89" s="23">
        <f>IF(K86="⑦","7",IF(K86="⑥","6",K86))</f>
        <v>3</v>
      </c>
      <c r="L89" s="12"/>
      <c r="M89" s="12"/>
      <c r="N89" s="12"/>
      <c r="O89" s="12"/>
      <c r="P89" s="12"/>
      <c r="Q89" s="12"/>
      <c r="R89" s="26"/>
      <c r="S89" s="538"/>
      <c r="T89" s="539"/>
      <c r="U89" s="539"/>
      <c r="V89" s="539"/>
      <c r="W89" s="539"/>
      <c r="X89" s="539"/>
      <c r="Y89" s="539"/>
      <c r="Z89" s="539"/>
      <c r="AA89" s="23" t="str">
        <f>IF(AA86="⑦","7",IF(AA86="⑥","6",AA86))</f>
        <v>6</v>
      </c>
      <c r="AB89" s="24"/>
      <c r="AC89" s="24"/>
      <c r="AD89" s="24"/>
      <c r="AE89" s="24"/>
      <c r="AF89" s="24"/>
      <c r="AG89" s="24"/>
      <c r="AH89" s="25"/>
      <c r="AI89" s="448"/>
      <c r="AJ89" s="359"/>
      <c r="AK89" s="359"/>
      <c r="AL89" s="359"/>
      <c r="AM89" s="462"/>
      <c r="AN89" s="462"/>
      <c r="AO89" s="462"/>
      <c r="AP89" s="463"/>
      <c r="AQ89" s="248"/>
      <c r="AR89" s="16"/>
      <c r="AS89" s="413"/>
      <c r="AT89" s="401"/>
      <c r="AU89" s="401"/>
      <c r="AV89" s="274"/>
      <c r="AW89" s="274"/>
      <c r="AX89" s="274"/>
      <c r="AY89" s="274"/>
      <c r="AZ89" s="274"/>
      <c r="BA89" s="287" t="str">
        <f>IF(BA86="⑦","7",IF(BA86="⑥","6",BA86))</f>
        <v>6</v>
      </c>
      <c r="BB89" s="251"/>
      <c r="BC89" s="251"/>
      <c r="BD89" s="251"/>
      <c r="BE89" s="251"/>
      <c r="BF89" s="251"/>
      <c r="BG89" s="251"/>
      <c r="BH89" s="299"/>
      <c r="BI89" s="552"/>
      <c r="BJ89" s="553"/>
      <c r="BK89" s="553"/>
      <c r="BL89" s="553"/>
      <c r="BM89" s="553"/>
      <c r="BN89" s="553"/>
      <c r="BO89" s="553"/>
      <c r="BP89" s="553"/>
      <c r="BQ89" s="287" t="str">
        <f>IF(BQ86="⑦","7",IF(BQ86="⑥","6",BQ86))</f>
        <v>6</v>
      </c>
      <c r="BR89" s="288"/>
      <c r="BS89" s="288"/>
      <c r="BT89" s="288"/>
      <c r="BU89" s="288"/>
      <c r="BV89" s="288"/>
      <c r="BW89" s="288"/>
      <c r="BX89" s="290"/>
      <c r="BY89" s="444"/>
      <c r="BZ89" s="486"/>
      <c r="CA89" s="486"/>
      <c r="CB89" s="486"/>
      <c r="CC89" s="427"/>
      <c r="CD89" s="427"/>
      <c r="CE89" s="427"/>
      <c r="CF89" s="428"/>
    </row>
    <row r="90" spans="1:84" ht="7.5" customHeight="1">
      <c r="A90" s="16"/>
      <c r="B90" s="449">
        <f>AM92</f>
        <v>3</v>
      </c>
      <c r="C90" s="414" t="s">
        <v>1457</v>
      </c>
      <c r="D90" s="349"/>
      <c r="E90" s="349"/>
      <c r="F90" s="349" t="s">
        <v>667</v>
      </c>
      <c r="G90" s="349"/>
      <c r="H90" s="349"/>
      <c r="I90" s="349"/>
      <c r="J90" s="349"/>
      <c r="K90" s="412">
        <f>IF(S82="","",IF(AND(AE82=6,AA82&lt;&gt;"⑦"),"⑥",IF(AE82=7,"⑦",AE82)))</f>
        <v>4</v>
      </c>
      <c r="L90" s="349"/>
      <c r="M90" s="349"/>
      <c r="N90" s="349" t="s">
        <v>1458</v>
      </c>
      <c r="O90" s="349">
        <f>IF(S82="","",IF(AA82="⑥",6,IF(AA82="⑦",7,AA82)))</f>
        <v>6</v>
      </c>
      <c r="P90" s="349"/>
      <c r="Q90" s="349"/>
      <c r="R90" s="350"/>
      <c r="S90" s="412">
        <f>IF(S82="","",IF(AND(AE86=6,AA86&lt;&gt;"⑦"),"⑥",IF(AE86=7,"⑦",AE86)))</f>
        <v>4</v>
      </c>
      <c r="T90" s="349"/>
      <c r="U90" s="349"/>
      <c r="V90" s="349" t="s">
        <v>1458</v>
      </c>
      <c r="W90" s="349">
        <f>IF(S82="","",IF(AA86="⑥",6,IF(AA86="⑦",7,AA86)))</f>
        <v>6</v>
      </c>
      <c r="X90" s="349"/>
      <c r="Y90" s="349"/>
      <c r="Z90" s="350"/>
      <c r="AA90" s="472"/>
      <c r="AB90" s="473"/>
      <c r="AC90" s="473"/>
      <c r="AD90" s="473"/>
      <c r="AE90" s="473"/>
      <c r="AF90" s="473"/>
      <c r="AG90" s="474"/>
      <c r="AH90" s="475"/>
      <c r="AI90" s="445">
        <f>IF(COUNTIF(AJ82:AL96,1)=2,"直接対決","")</f>
      </c>
      <c r="AJ90" s="439">
        <f>COUNTIF(K90:AH91,"⑥")+COUNTIF(K90:AH91,"⑦")</f>
        <v>0</v>
      </c>
      <c r="AK90" s="439"/>
      <c r="AL90" s="439"/>
      <c r="AM90" s="464">
        <f>IF(S78="","",2-AJ90)</f>
        <v>2</v>
      </c>
      <c r="AN90" s="464"/>
      <c r="AO90" s="464"/>
      <c r="AP90" s="465"/>
      <c r="AQ90" s="247"/>
      <c r="AR90" s="449">
        <f>CC92</f>
        <v>3</v>
      </c>
      <c r="AS90" s="414" t="s">
        <v>1457</v>
      </c>
      <c r="AT90" s="349"/>
      <c r="AU90" s="349"/>
      <c r="AV90" s="349" t="s">
        <v>115</v>
      </c>
      <c r="AW90" s="349"/>
      <c r="AX90" s="349"/>
      <c r="AY90" s="349"/>
      <c r="AZ90" s="349"/>
      <c r="BA90" s="412">
        <f>IF(BI82="","",IF(AND(BU82=6,BQ82&lt;&gt;"⑦"),"⑥",IF(BU82=7,"⑦",BU82)))</f>
        <v>4</v>
      </c>
      <c r="BB90" s="349"/>
      <c r="BC90" s="349"/>
      <c r="BD90" s="349" t="s">
        <v>1458</v>
      </c>
      <c r="BE90" s="349">
        <f>IF(BI82="","",IF(BQ82="⑥",6,IF(BQ82="⑦",7,BQ82)))</f>
        <v>6</v>
      </c>
      <c r="BF90" s="349"/>
      <c r="BG90" s="349"/>
      <c r="BH90" s="350"/>
      <c r="BI90" s="412">
        <f>IF(BI82="","",IF(AND(BU86=6,BQ86&lt;&gt;"⑦"),"⑥",IF(BU86=7,"⑦",BU86)))</f>
        <v>0</v>
      </c>
      <c r="BJ90" s="349"/>
      <c r="BK90" s="349"/>
      <c r="BL90" s="349" t="s">
        <v>1458</v>
      </c>
      <c r="BM90" s="349">
        <f>IF(BI82="","",IF(BQ86="⑥",6,IF(BQ86="⑦",7,BQ86)))</f>
        <v>6</v>
      </c>
      <c r="BN90" s="349"/>
      <c r="BO90" s="349"/>
      <c r="BP90" s="350"/>
      <c r="BQ90" s="472"/>
      <c r="BR90" s="473"/>
      <c r="BS90" s="473"/>
      <c r="BT90" s="473"/>
      <c r="BU90" s="473"/>
      <c r="BV90" s="473"/>
      <c r="BW90" s="474"/>
      <c r="BX90" s="475"/>
      <c r="BY90" s="445" t="str">
        <f>IF(COUNTIF(BZ82:CB167,1)=2,"直接対決","")</f>
        <v>直接対決</v>
      </c>
      <c r="BZ90" s="439">
        <f>COUNTIF(BA90:BX91,"⑥")+COUNTIF(BA90:BX91,"⑦")</f>
        <v>0</v>
      </c>
      <c r="CA90" s="439"/>
      <c r="CB90" s="439"/>
      <c r="CC90" s="464">
        <f>IF(BI78="","",2-BZ90)</f>
        <v>2</v>
      </c>
      <c r="CD90" s="464"/>
      <c r="CE90" s="464"/>
      <c r="CF90" s="465"/>
    </row>
    <row r="91" spans="1:84" ht="7.5" customHeight="1">
      <c r="A91" s="16"/>
      <c r="B91" s="449"/>
      <c r="C91" s="413"/>
      <c r="D91" s="401"/>
      <c r="E91" s="401"/>
      <c r="F91" s="401"/>
      <c r="G91" s="401"/>
      <c r="H91" s="401"/>
      <c r="I91" s="401"/>
      <c r="J91" s="401"/>
      <c r="K91" s="375"/>
      <c r="L91" s="401"/>
      <c r="M91" s="401"/>
      <c r="N91" s="401"/>
      <c r="O91" s="401"/>
      <c r="P91" s="401"/>
      <c r="Q91" s="401"/>
      <c r="R91" s="379"/>
      <c r="S91" s="375"/>
      <c r="T91" s="401"/>
      <c r="U91" s="401"/>
      <c r="V91" s="401"/>
      <c r="W91" s="401"/>
      <c r="X91" s="401"/>
      <c r="Y91" s="401"/>
      <c r="Z91" s="379"/>
      <c r="AA91" s="476"/>
      <c r="AB91" s="474"/>
      <c r="AC91" s="474"/>
      <c r="AD91" s="474"/>
      <c r="AE91" s="474"/>
      <c r="AF91" s="474"/>
      <c r="AG91" s="474"/>
      <c r="AH91" s="475"/>
      <c r="AI91" s="446"/>
      <c r="AJ91" s="440"/>
      <c r="AK91" s="440"/>
      <c r="AL91" s="440"/>
      <c r="AM91" s="466"/>
      <c r="AN91" s="466"/>
      <c r="AO91" s="466"/>
      <c r="AP91" s="467"/>
      <c r="AQ91" s="247"/>
      <c r="AR91" s="449"/>
      <c r="AS91" s="413"/>
      <c r="AT91" s="401"/>
      <c r="AU91" s="401"/>
      <c r="AV91" s="401"/>
      <c r="AW91" s="401"/>
      <c r="AX91" s="401"/>
      <c r="AY91" s="401"/>
      <c r="AZ91" s="401"/>
      <c r="BA91" s="375"/>
      <c r="BB91" s="401"/>
      <c r="BC91" s="401"/>
      <c r="BD91" s="401"/>
      <c r="BE91" s="401"/>
      <c r="BF91" s="401"/>
      <c r="BG91" s="401"/>
      <c r="BH91" s="379"/>
      <c r="BI91" s="375"/>
      <c r="BJ91" s="401"/>
      <c r="BK91" s="401"/>
      <c r="BL91" s="401"/>
      <c r="BM91" s="401"/>
      <c r="BN91" s="401"/>
      <c r="BO91" s="401"/>
      <c r="BP91" s="379"/>
      <c r="BQ91" s="476"/>
      <c r="BR91" s="474"/>
      <c r="BS91" s="474"/>
      <c r="BT91" s="474"/>
      <c r="BU91" s="474"/>
      <c r="BV91" s="474"/>
      <c r="BW91" s="474"/>
      <c r="BX91" s="475"/>
      <c r="BY91" s="446"/>
      <c r="BZ91" s="440"/>
      <c r="CA91" s="440"/>
      <c r="CB91" s="440"/>
      <c r="CC91" s="466"/>
      <c r="CD91" s="466"/>
      <c r="CE91" s="466"/>
      <c r="CF91" s="467"/>
    </row>
    <row r="92" spans="1:84" ht="12" customHeight="1" thickBot="1">
      <c r="A92" s="16"/>
      <c r="B92" s="16"/>
      <c r="C92" s="413" t="s">
        <v>1459</v>
      </c>
      <c r="D92" s="401"/>
      <c r="E92" s="401"/>
      <c r="F92" s="401" t="s">
        <v>1333</v>
      </c>
      <c r="G92" s="401"/>
      <c r="H92" s="401"/>
      <c r="I92" s="401"/>
      <c r="J92" s="401"/>
      <c r="K92" s="375"/>
      <c r="L92" s="401"/>
      <c r="M92" s="401"/>
      <c r="N92" s="401"/>
      <c r="O92" s="359"/>
      <c r="P92" s="359"/>
      <c r="Q92" s="359"/>
      <c r="R92" s="289"/>
      <c r="S92" s="375"/>
      <c r="T92" s="401"/>
      <c r="U92" s="401"/>
      <c r="V92" s="401"/>
      <c r="W92" s="401"/>
      <c r="X92" s="401"/>
      <c r="Y92" s="401"/>
      <c r="Z92" s="379"/>
      <c r="AA92" s="476"/>
      <c r="AB92" s="474"/>
      <c r="AC92" s="474"/>
      <c r="AD92" s="474"/>
      <c r="AE92" s="474"/>
      <c r="AF92" s="474"/>
      <c r="AG92" s="474"/>
      <c r="AH92" s="475"/>
      <c r="AI92" s="447">
        <f>IF(OR(COUNTIF(AJ82:AL92,2)=3,COUNTIF(AJ82:AL92,1)=3),(S93+K93)/(K93+W90+O90+S93),"")</f>
      </c>
      <c r="AJ92" s="485"/>
      <c r="AK92" s="485"/>
      <c r="AL92" s="485"/>
      <c r="AM92" s="460">
        <f>IF(AI92&lt;&gt;"",RANK(AI92,AI84:AI92),RANK(AJ90,AJ82:AL92))</f>
        <v>3</v>
      </c>
      <c r="AN92" s="460"/>
      <c r="AO92" s="460"/>
      <c r="AP92" s="461"/>
      <c r="AQ92" s="248"/>
      <c r="AR92" s="16"/>
      <c r="AS92" s="413" t="s">
        <v>1459</v>
      </c>
      <c r="AT92" s="401"/>
      <c r="AU92" s="401"/>
      <c r="AV92" s="401" t="s">
        <v>1333</v>
      </c>
      <c r="AW92" s="401"/>
      <c r="AX92" s="401"/>
      <c r="AY92" s="401"/>
      <c r="AZ92" s="401"/>
      <c r="BA92" s="375"/>
      <c r="BB92" s="401"/>
      <c r="BC92" s="401"/>
      <c r="BD92" s="401"/>
      <c r="BE92" s="359"/>
      <c r="BF92" s="359"/>
      <c r="BG92" s="359"/>
      <c r="BH92" s="289"/>
      <c r="BI92" s="375"/>
      <c r="BJ92" s="401"/>
      <c r="BK92" s="401"/>
      <c r="BL92" s="401"/>
      <c r="BM92" s="401"/>
      <c r="BN92" s="401"/>
      <c r="BO92" s="401"/>
      <c r="BP92" s="379"/>
      <c r="BQ92" s="476"/>
      <c r="BR92" s="474"/>
      <c r="BS92" s="474"/>
      <c r="BT92" s="474"/>
      <c r="BU92" s="474"/>
      <c r="BV92" s="474"/>
      <c r="BW92" s="474"/>
      <c r="BX92" s="475"/>
      <c r="BY92" s="447">
        <f>IF(OR(COUNTIF(BZ82:CB92,2)=3,COUNTIF(BZ82:CB92,1)=3),(BI93+BA93)/(BA93+BM90+BE90+BI93),"")</f>
      </c>
      <c r="BZ92" s="485"/>
      <c r="CA92" s="485"/>
      <c r="CB92" s="485"/>
      <c r="CC92" s="460">
        <f>IF(BY92&lt;&gt;"",RANK(BY92,BY84:BY92),RANK(BZ90,BZ82:CB92))</f>
        <v>3</v>
      </c>
      <c r="CD92" s="460"/>
      <c r="CE92" s="460"/>
      <c r="CF92" s="461"/>
    </row>
    <row r="93" spans="2:84" ht="3.75" customHeight="1" hidden="1">
      <c r="B93" s="16"/>
      <c r="C93" s="413"/>
      <c r="D93" s="401"/>
      <c r="E93" s="401"/>
      <c r="F93" s="3"/>
      <c r="G93" s="3"/>
      <c r="H93" s="3"/>
      <c r="I93" s="3"/>
      <c r="J93" s="3"/>
      <c r="K93" s="53">
        <f>IF(K90="⑦","7",IF(K90="⑥","6",K90))</f>
        <v>4</v>
      </c>
      <c r="R93" s="20"/>
      <c r="S93" s="53">
        <f>IF(S90="⑦","7",IF(S90="⑥","6",S90))</f>
        <v>4</v>
      </c>
      <c r="AA93" s="476"/>
      <c r="AB93" s="474"/>
      <c r="AC93" s="474"/>
      <c r="AD93" s="474"/>
      <c r="AE93" s="474"/>
      <c r="AF93" s="474"/>
      <c r="AG93" s="474"/>
      <c r="AH93" s="475"/>
      <c r="AI93" s="447"/>
      <c r="AJ93" s="485"/>
      <c r="AK93" s="485"/>
      <c r="AL93" s="485"/>
      <c r="AM93" s="460"/>
      <c r="AN93" s="460"/>
      <c r="AO93" s="460"/>
      <c r="AP93" s="461"/>
      <c r="AQ93" s="81"/>
      <c r="AR93" s="16"/>
      <c r="AS93" s="413"/>
      <c r="AT93" s="401"/>
      <c r="AU93" s="401"/>
      <c r="AV93" s="3"/>
      <c r="AW93" s="3"/>
      <c r="AX93" s="3"/>
      <c r="AY93" s="3"/>
      <c r="AZ93" s="3"/>
      <c r="BA93" s="53">
        <f>IF(BA90="⑦","7",IF(BA90="⑥","6",BA90))</f>
        <v>4</v>
      </c>
      <c r="BH93" s="20"/>
      <c r="BI93" s="53">
        <f>IF(BI90="⑦","7",IF(BI90="⑥","6",BI90))</f>
        <v>0</v>
      </c>
      <c r="BQ93" s="476"/>
      <c r="BR93" s="474"/>
      <c r="BS93" s="474"/>
      <c r="BT93" s="474"/>
      <c r="BU93" s="474"/>
      <c r="BV93" s="474"/>
      <c r="BW93" s="474"/>
      <c r="BX93" s="475"/>
      <c r="BY93" s="447"/>
      <c r="BZ93" s="485"/>
      <c r="CA93" s="485"/>
      <c r="CB93" s="485"/>
      <c r="CC93" s="460"/>
      <c r="CD93" s="460"/>
      <c r="CE93" s="460"/>
      <c r="CF93" s="461"/>
    </row>
    <row r="94" spans="2:84" ht="7.5" customHeight="1">
      <c r="B94" s="51"/>
      <c r="C94" s="450" t="s">
        <v>915</v>
      </c>
      <c r="D94" s="450"/>
      <c r="E94" s="450"/>
      <c r="F94" s="450"/>
      <c r="G94" s="450"/>
      <c r="H94" s="450"/>
      <c r="I94" s="450"/>
      <c r="J94" s="450"/>
      <c r="K94" s="450"/>
      <c r="L94" s="450"/>
      <c r="M94" s="450"/>
      <c r="N94" s="450"/>
      <c r="O94" s="450"/>
      <c r="P94" s="450"/>
      <c r="Q94" s="450"/>
      <c r="R94" s="450"/>
      <c r="S94" s="450"/>
      <c r="T94" s="450"/>
      <c r="U94" s="450"/>
      <c r="V94" s="450"/>
      <c r="W94" s="450"/>
      <c r="X94" s="450"/>
      <c r="Y94" s="450"/>
      <c r="Z94" s="450"/>
      <c r="AA94" s="450"/>
      <c r="AB94" s="450"/>
      <c r="AC94" s="450"/>
      <c r="AD94" s="450"/>
      <c r="AE94" s="450"/>
      <c r="AF94" s="450"/>
      <c r="AG94" s="450"/>
      <c r="AH94" s="450"/>
      <c r="AI94" s="450"/>
      <c r="AJ94" s="450"/>
      <c r="AK94" s="450"/>
      <c r="AL94" s="450"/>
      <c r="AM94" s="450"/>
      <c r="AN94" s="450"/>
      <c r="AO94" s="450"/>
      <c r="AP94" s="5"/>
      <c r="AQ94" s="3"/>
      <c r="AS94" s="543" t="s">
        <v>699</v>
      </c>
      <c r="AT94" s="450"/>
      <c r="AU94" s="450"/>
      <c r="AV94" s="450"/>
      <c r="AW94" s="450"/>
      <c r="AX94" s="450"/>
      <c r="AY94" s="450"/>
      <c r="AZ94" s="450"/>
      <c r="BA94" s="450"/>
      <c r="BB94" s="450"/>
      <c r="BC94" s="450"/>
      <c r="BD94" s="450"/>
      <c r="BE94" s="450"/>
      <c r="BF94" s="450"/>
      <c r="BG94" s="450"/>
      <c r="BH94" s="450"/>
      <c r="BI94" s="450"/>
      <c r="BJ94" s="450"/>
      <c r="BK94" s="450"/>
      <c r="BL94" s="450"/>
      <c r="BM94" s="450"/>
      <c r="BN94" s="450"/>
      <c r="BO94" s="450"/>
      <c r="BP94" s="450"/>
      <c r="BQ94" s="450"/>
      <c r="BR94" s="450"/>
      <c r="BS94" s="450"/>
      <c r="BT94" s="450"/>
      <c r="BU94" s="450"/>
      <c r="BV94" s="450"/>
      <c r="BW94" s="450"/>
      <c r="BX94" s="450"/>
      <c r="BY94" s="450"/>
      <c r="BZ94" s="450"/>
      <c r="CA94" s="450"/>
      <c r="CB94" s="450"/>
      <c r="CC94" s="450"/>
      <c r="CD94" s="450"/>
      <c r="CE94" s="51"/>
      <c r="CF94" s="83"/>
    </row>
    <row r="95" spans="3:84" ht="7.5" customHeight="1" thickBot="1">
      <c r="C95" s="562"/>
      <c r="D95" s="562"/>
      <c r="E95" s="562"/>
      <c r="F95" s="562"/>
      <c r="G95" s="562"/>
      <c r="H95" s="562"/>
      <c r="I95" s="562"/>
      <c r="J95" s="562"/>
      <c r="K95" s="562"/>
      <c r="L95" s="562"/>
      <c r="M95" s="562"/>
      <c r="N95" s="562"/>
      <c r="O95" s="562"/>
      <c r="P95" s="562"/>
      <c r="Q95" s="562"/>
      <c r="R95" s="562"/>
      <c r="S95" s="562"/>
      <c r="T95" s="562"/>
      <c r="U95" s="562"/>
      <c r="V95" s="562"/>
      <c r="W95" s="562"/>
      <c r="X95" s="562"/>
      <c r="Y95" s="562"/>
      <c r="Z95" s="562"/>
      <c r="AA95" s="562"/>
      <c r="AB95" s="562"/>
      <c r="AC95" s="562"/>
      <c r="AD95" s="562"/>
      <c r="AE95" s="562"/>
      <c r="AF95" s="562"/>
      <c r="AG95" s="562"/>
      <c r="AH95" s="562"/>
      <c r="AI95" s="562"/>
      <c r="AJ95" s="562"/>
      <c r="AK95" s="562"/>
      <c r="AL95" s="562"/>
      <c r="AM95" s="562"/>
      <c r="AN95" s="562"/>
      <c r="AO95" s="562"/>
      <c r="AP95" s="3"/>
      <c r="AQ95" s="3"/>
      <c r="AS95" s="561"/>
      <c r="AT95" s="562"/>
      <c r="AU95" s="562"/>
      <c r="AV95" s="562"/>
      <c r="AW95" s="562"/>
      <c r="AX95" s="562"/>
      <c r="AY95" s="562"/>
      <c r="AZ95" s="562"/>
      <c r="BA95" s="562"/>
      <c r="BB95" s="562"/>
      <c r="BC95" s="562"/>
      <c r="BD95" s="562"/>
      <c r="BE95" s="562"/>
      <c r="BF95" s="562"/>
      <c r="BG95" s="562"/>
      <c r="BH95" s="562"/>
      <c r="BI95" s="562"/>
      <c r="BJ95" s="562"/>
      <c r="BK95" s="562"/>
      <c r="BL95" s="562"/>
      <c r="BM95" s="562"/>
      <c r="BN95" s="562"/>
      <c r="BO95" s="562"/>
      <c r="BP95" s="562"/>
      <c r="BQ95" s="562"/>
      <c r="BR95" s="562"/>
      <c r="BS95" s="562"/>
      <c r="BT95" s="562"/>
      <c r="BU95" s="562"/>
      <c r="BV95" s="562"/>
      <c r="BW95" s="562"/>
      <c r="BX95" s="562"/>
      <c r="BY95" s="562"/>
      <c r="BZ95" s="562"/>
      <c r="CA95" s="562"/>
      <c r="CB95" s="562"/>
      <c r="CC95" s="562"/>
      <c r="CD95" s="562"/>
      <c r="CE95" s="7"/>
      <c r="CF95" s="57"/>
    </row>
    <row r="96" spans="1:84" ht="7.5" customHeight="1">
      <c r="A96" s="16"/>
      <c r="B96" s="16"/>
      <c r="C96" s="413" t="s">
        <v>614</v>
      </c>
      <c r="D96" s="401"/>
      <c r="E96" s="401"/>
      <c r="F96" s="401"/>
      <c r="G96" s="401"/>
      <c r="H96" s="401"/>
      <c r="I96" s="401"/>
      <c r="J96" s="401"/>
      <c r="K96" s="456" t="str">
        <f>F100</f>
        <v>奥村隆広</v>
      </c>
      <c r="L96" s="450"/>
      <c r="M96" s="450"/>
      <c r="N96" s="450"/>
      <c r="O96" s="450"/>
      <c r="P96" s="450"/>
      <c r="Q96" s="450"/>
      <c r="R96" s="457"/>
      <c r="S96" s="375" t="str">
        <f>F104</f>
        <v>久保田勉</v>
      </c>
      <c r="T96" s="401"/>
      <c r="U96" s="401"/>
      <c r="V96" s="401"/>
      <c r="W96" s="401"/>
      <c r="X96" s="401"/>
      <c r="Y96" s="401"/>
      <c r="Z96" s="401"/>
      <c r="AA96" s="456" t="str">
        <f>F108</f>
        <v>藤井幹太</v>
      </c>
      <c r="AB96" s="450"/>
      <c r="AC96" s="450"/>
      <c r="AD96" s="450"/>
      <c r="AE96" s="450"/>
      <c r="AF96" s="450"/>
      <c r="AG96" s="450"/>
      <c r="AH96" s="530"/>
      <c r="AI96" s="531">
        <f>IF(AI102&lt;&gt;"","取得","")</f>
      </c>
      <c r="AJ96" s="51"/>
      <c r="AK96" s="450" t="s">
        <v>1455</v>
      </c>
      <c r="AL96" s="450"/>
      <c r="AM96" s="450"/>
      <c r="AN96" s="450"/>
      <c r="AO96" s="450"/>
      <c r="AP96" s="450"/>
      <c r="AQ96" s="84"/>
      <c r="AR96" s="16"/>
      <c r="AS96" s="413" t="s">
        <v>621</v>
      </c>
      <c r="AT96" s="401"/>
      <c r="AU96" s="401"/>
      <c r="AV96" s="401"/>
      <c r="AW96" s="401"/>
      <c r="AX96" s="401"/>
      <c r="AY96" s="401"/>
      <c r="AZ96" s="401"/>
      <c r="BA96" s="456" t="str">
        <f>AV100</f>
        <v>吉村 淳</v>
      </c>
      <c r="BB96" s="450"/>
      <c r="BC96" s="450"/>
      <c r="BD96" s="450"/>
      <c r="BE96" s="450"/>
      <c r="BF96" s="450"/>
      <c r="BG96" s="450"/>
      <c r="BH96" s="457"/>
      <c r="BI96" s="375" t="str">
        <f>AV104</f>
        <v>吉本泰二</v>
      </c>
      <c r="BJ96" s="401"/>
      <c r="BK96" s="401"/>
      <c r="BL96" s="401"/>
      <c r="BM96" s="401"/>
      <c r="BN96" s="401"/>
      <c r="BO96" s="401"/>
      <c r="BP96" s="401"/>
      <c r="BQ96" s="456" t="str">
        <f>AV108</f>
        <v>坂下　翼</v>
      </c>
      <c r="BR96" s="450"/>
      <c r="BS96" s="450"/>
      <c r="BT96" s="450"/>
      <c r="BU96" s="450"/>
      <c r="BV96" s="450"/>
      <c r="BW96" s="450"/>
      <c r="BX96" s="530"/>
      <c r="BY96" s="531">
        <f>IF(BY102&lt;&gt;"","取得","")</f>
      </c>
      <c r="BZ96" s="51"/>
      <c r="CA96" s="450" t="s">
        <v>1455</v>
      </c>
      <c r="CB96" s="450"/>
      <c r="CC96" s="450"/>
      <c r="CD96" s="450"/>
      <c r="CE96" s="450"/>
      <c r="CF96" s="451"/>
    </row>
    <row r="97" spans="1:84" ht="7.5" customHeight="1">
      <c r="A97" s="16"/>
      <c r="C97" s="413"/>
      <c r="D97" s="401"/>
      <c r="E97" s="401"/>
      <c r="F97" s="401"/>
      <c r="G97" s="401"/>
      <c r="H97" s="401"/>
      <c r="I97" s="401"/>
      <c r="J97" s="401"/>
      <c r="K97" s="375"/>
      <c r="L97" s="401"/>
      <c r="M97" s="401"/>
      <c r="N97" s="401"/>
      <c r="O97" s="401"/>
      <c r="P97" s="401"/>
      <c r="Q97" s="401"/>
      <c r="R97" s="379"/>
      <c r="S97" s="375"/>
      <c r="T97" s="401"/>
      <c r="U97" s="401"/>
      <c r="V97" s="401"/>
      <c r="W97" s="401"/>
      <c r="X97" s="401"/>
      <c r="Y97" s="401"/>
      <c r="Z97" s="401"/>
      <c r="AA97" s="375"/>
      <c r="AB97" s="401"/>
      <c r="AC97" s="401"/>
      <c r="AD97" s="401"/>
      <c r="AE97" s="401"/>
      <c r="AF97" s="401"/>
      <c r="AG97" s="401"/>
      <c r="AH97" s="357"/>
      <c r="AI97" s="437"/>
      <c r="AK97" s="401"/>
      <c r="AL97" s="401"/>
      <c r="AM97" s="401"/>
      <c r="AN97" s="401"/>
      <c r="AO97" s="401"/>
      <c r="AP97" s="401"/>
      <c r="AQ97" s="84"/>
      <c r="AS97" s="413"/>
      <c r="AT97" s="401"/>
      <c r="AU97" s="401"/>
      <c r="AV97" s="401"/>
      <c r="AW97" s="401"/>
      <c r="AX97" s="401"/>
      <c r="AY97" s="401"/>
      <c r="AZ97" s="401"/>
      <c r="BA97" s="375"/>
      <c r="BB97" s="401"/>
      <c r="BC97" s="401"/>
      <c r="BD97" s="401"/>
      <c r="BE97" s="401"/>
      <c r="BF97" s="401"/>
      <c r="BG97" s="401"/>
      <c r="BH97" s="379"/>
      <c r="BI97" s="375"/>
      <c r="BJ97" s="401"/>
      <c r="BK97" s="401"/>
      <c r="BL97" s="401"/>
      <c r="BM97" s="401"/>
      <c r="BN97" s="401"/>
      <c r="BO97" s="401"/>
      <c r="BP97" s="401"/>
      <c r="BQ97" s="375"/>
      <c r="BR97" s="401"/>
      <c r="BS97" s="401"/>
      <c r="BT97" s="401"/>
      <c r="BU97" s="401"/>
      <c r="BV97" s="401"/>
      <c r="BW97" s="401"/>
      <c r="BX97" s="357"/>
      <c r="BY97" s="437"/>
      <c r="CA97" s="401"/>
      <c r="CB97" s="401"/>
      <c r="CC97" s="401"/>
      <c r="CD97" s="401"/>
      <c r="CE97" s="401"/>
      <c r="CF97" s="433"/>
    </row>
    <row r="98" spans="1:84" ht="7.5" customHeight="1">
      <c r="A98" s="16"/>
      <c r="C98" s="413"/>
      <c r="D98" s="401"/>
      <c r="E98" s="401"/>
      <c r="F98" s="401"/>
      <c r="G98" s="401"/>
      <c r="H98" s="401"/>
      <c r="I98" s="401"/>
      <c r="J98" s="401"/>
      <c r="K98" s="375" t="str">
        <f>F102</f>
        <v>グリフィンズ</v>
      </c>
      <c r="L98" s="401"/>
      <c r="M98" s="401"/>
      <c r="N98" s="401"/>
      <c r="O98" s="401"/>
      <c r="P98" s="401"/>
      <c r="Q98" s="401"/>
      <c r="R98" s="379"/>
      <c r="S98" s="375" t="str">
        <f>F106</f>
        <v>うさかめ</v>
      </c>
      <c r="T98" s="401"/>
      <c r="U98" s="401"/>
      <c r="V98" s="401"/>
      <c r="W98" s="401"/>
      <c r="X98" s="401"/>
      <c r="Y98" s="401"/>
      <c r="Z98" s="401"/>
      <c r="AA98" s="375" t="str">
        <f>F110</f>
        <v>一般</v>
      </c>
      <c r="AB98" s="401"/>
      <c r="AC98" s="401"/>
      <c r="AD98" s="401"/>
      <c r="AE98" s="401"/>
      <c r="AF98" s="401"/>
      <c r="AG98" s="401"/>
      <c r="AH98" s="379"/>
      <c r="AI98" s="437">
        <f>IF(AI102&lt;&gt;"","ゲーム率","")</f>
      </c>
      <c r="AJ98" s="401"/>
      <c r="AK98" s="401" t="s">
        <v>1456</v>
      </c>
      <c r="AL98" s="401"/>
      <c r="AM98" s="401"/>
      <c r="AN98" s="401"/>
      <c r="AO98" s="401"/>
      <c r="AP98" s="401"/>
      <c r="AQ98" s="84"/>
      <c r="AS98" s="413"/>
      <c r="AT98" s="401"/>
      <c r="AU98" s="401"/>
      <c r="AV98" s="401"/>
      <c r="AW98" s="401"/>
      <c r="AX98" s="401"/>
      <c r="AY98" s="401"/>
      <c r="AZ98" s="401"/>
      <c r="BA98" s="375" t="str">
        <f>AV102</f>
        <v>うさかめ</v>
      </c>
      <c r="BB98" s="401"/>
      <c r="BC98" s="401"/>
      <c r="BD98" s="401"/>
      <c r="BE98" s="401"/>
      <c r="BF98" s="401"/>
      <c r="BG98" s="401"/>
      <c r="BH98" s="379"/>
      <c r="BI98" s="375" t="str">
        <f>AV106</f>
        <v>京セラTC</v>
      </c>
      <c r="BJ98" s="401"/>
      <c r="BK98" s="401"/>
      <c r="BL98" s="401"/>
      <c r="BM98" s="401"/>
      <c r="BN98" s="401"/>
      <c r="BO98" s="401"/>
      <c r="BP98" s="401"/>
      <c r="BQ98" s="375" t="str">
        <f>AV110</f>
        <v>一般Jr</v>
      </c>
      <c r="BR98" s="401"/>
      <c r="BS98" s="401"/>
      <c r="BT98" s="401"/>
      <c r="BU98" s="401"/>
      <c r="BV98" s="401"/>
      <c r="BW98" s="401"/>
      <c r="BX98" s="379"/>
      <c r="BY98" s="437">
        <f>IF(BY102&lt;&gt;"","ゲーム率","")</f>
      </c>
      <c r="BZ98" s="401"/>
      <c r="CA98" s="401" t="s">
        <v>1456</v>
      </c>
      <c r="CB98" s="401"/>
      <c r="CC98" s="401"/>
      <c r="CD98" s="401"/>
      <c r="CE98" s="401"/>
      <c r="CF98" s="433"/>
    </row>
    <row r="99" spans="1:84" ht="7.5" customHeight="1">
      <c r="A99" s="16"/>
      <c r="C99" s="529"/>
      <c r="D99" s="359"/>
      <c r="E99" s="359"/>
      <c r="F99" s="359"/>
      <c r="G99" s="359"/>
      <c r="H99" s="359"/>
      <c r="I99" s="359"/>
      <c r="J99" s="359"/>
      <c r="K99" s="358"/>
      <c r="L99" s="359"/>
      <c r="M99" s="359"/>
      <c r="N99" s="359"/>
      <c r="O99" s="359"/>
      <c r="P99" s="359"/>
      <c r="Q99" s="359"/>
      <c r="R99" s="289"/>
      <c r="S99" s="358"/>
      <c r="T99" s="359"/>
      <c r="U99" s="359"/>
      <c r="V99" s="359"/>
      <c r="W99" s="359"/>
      <c r="X99" s="359"/>
      <c r="Y99" s="359"/>
      <c r="Z99" s="359"/>
      <c r="AA99" s="358"/>
      <c r="AB99" s="359"/>
      <c r="AC99" s="359"/>
      <c r="AD99" s="359"/>
      <c r="AE99" s="359"/>
      <c r="AF99" s="359"/>
      <c r="AG99" s="359"/>
      <c r="AH99" s="289"/>
      <c r="AI99" s="438"/>
      <c r="AJ99" s="359"/>
      <c r="AK99" s="359"/>
      <c r="AL99" s="359"/>
      <c r="AM99" s="359"/>
      <c r="AN99" s="359"/>
      <c r="AO99" s="359"/>
      <c r="AP99" s="359"/>
      <c r="AQ99" s="84"/>
      <c r="AS99" s="529"/>
      <c r="AT99" s="359"/>
      <c r="AU99" s="359"/>
      <c r="AV99" s="359"/>
      <c r="AW99" s="359"/>
      <c r="AX99" s="359"/>
      <c r="AY99" s="359"/>
      <c r="AZ99" s="359"/>
      <c r="BA99" s="358"/>
      <c r="BB99" s="359"/>
      <c r="BC99" s="359"/>
      <c r="BD99" s="359"/>
      <c r="BE99" s="359"/>
      <c r="BF99" s="359"/>
      <c r="BG99" s="359"/>
      <c r="BH99" s="289"/>
      <c r="BI99" s="358"/>
      <c r="BJ99" s="359"/>
      <c r="BK99" s="359"/>
      <c r="BL99" s="359"/>
      <c r="BM99" s="359"/>
      <c r="BN99" s="359"/>
      <c r="BO99" s="359"/>
      <c r="BP99" s="359"/>
      <c r="BQ99" s="358"/>
      <c r="BR99" s="359"/>
      <c r="BS99" s="359"/>
      <c r="BT99" s="359"/>
      <c r="BU99" s="359"/>
      <c r="BV99" s="359"/>
      <c r="BW99" s="359"/>
      <c r="BX99" s="289"/>
      <c r="BY99" s="438"/>
      <c r="BZ99" s="359"/>
      <c r="CA99" s="359"/>
      <c r="CB99" s="359"/>
      <c r="CC99" s="359"/>
      <c r="CD99" s="359"/>
      <c r="CE99" s="359"/>
      <c r="CF99" s="434"/>
    </row>
    <row r="100" spans="1:84" s="3" customFormat="1" ht="7.5" customHeight="1">
      <c r="A100" s="80"/>
      <c r="B100" s="449">
        <f>AM102</f>
        <v>3</v>
      </c>
      <c r="C100" s="414" t="s">
        <v>633</v>
      </c>
      <c r="D100" s="349"/>
      <c r="E100" s="349"/>
      <c r="F100" s="349" t="str">
        <f>IF(C100="ここに","",VLOOKUP(C100,'登録ナンバー'!$F$1:$I$600,2,0))</f>
        <v>奥村隆広</v>
      </c>
      <c r="G100" s="349"/>
      <c r="H100" s="349"/>
      <c r="I100" s="349"/>
      <c r="J100" s="349"/>
      <c r="K100" s="594">
        <f>IF(S100="","丸付き数字は試合順番","")</f>
      </c>
      <c r="L100" s="595"/>
      <c r="M100" s="595"/>
      <c r="N100" s="595"/>
      <c r="O100" s="595"/>
      <c r="P100" s="595"/>
      <c r="Q100" s="595"/>
      <c r="R100" s="596"/>
      <c r="S100" s="532">
        <v>2</v>
      </c>
      <c r="T100" s="377"/>
      <c r="U100" s="377"/>
      <c r="V100" s="377" t="s">
        <v>1458</v>
      </c>
      <c r="W100" s="377">
        <v>6</v>
      </c>
      <c r="X100" s="377"/>
      <c r="Y100" s="377"/>
      <c r="Z100" s="368"/>
      <c r="AA100" s="532">
        <v>1</v>
      </c>
      <c r="AB100" s="377"/>
      <c r="AC100" s="377"/>
      <c r="AD100" s="377" t="s">
        <v>1458</v>
      </c>
      <c r="AE100" s="377">
        <v>6</v>
      </c>
      <c r="AF100" s="377"/>
      <c r="AG100" s="377"/>
      <c r="AH100" s="368"/>
      <c r="AI100" s="445">
        <f>IF(COUNTIF(AJ100:AL110,1)=2,"直接対決","")</f>
      </c>
      <c r="AJ100" s="439">
        <f>COUNTIF(K100:AH101,"⑥")+COUNTIF(K100:AH101,"⑦")</f>
        <v>0</v>
      </c>
      <c r="AK100" s="439"/>
      <c r="AL100" s="439"/>
      <c r="AM100" s="464">
        <f>IF(S100="","",2-AJ100)</f>
        <v>2</v>
      </c>
      <c r="AN100" s="464"/>
      <c r="AO100" s="464"/>
      <c r="AP100" s="464"/>
      <c r="AQ100" s="247"/>
      <c r="AR100" s="449" t="e">
        <f>#REF!</f>
        <v>#REF!</v>
      </c>
      <c r="AS100" s="414" t="s">
        <v>631</v>
      </c>
      <c r="AT100" s="349"/>
      <c r="AU100" s="349"/>
      <c r="AV100" s="349" t="str">
        <f>IF(AS100="ここに","",VLOOKUP(AS100,'登録ナンバー'!$F$1:$I$600,2,0))</f>
        <v>吉村 淳</v>
      </c>
      <c r="AW100" s="349"/>
      <c r="AX100" s="349"/>
      <c r="AY100" s="349"/>
      <c r="AZ100" s="349"/>
      <c r="BA100" s="594">
        <f>IF(BI100="","丸付き数字は試合順番","")</f>
      </c>
      <c r="BB100" s="595"/>
      <c r="BC100" s="595"/>
      <c r="BD100" s="595"/>
      <c r="BE100" s="595"/>
      <c r="BF100" s="595"/>
      <c r="BG100" s="595"/>
      <c r="BH100" s="596"/>
      <c r="BI100" s="532">
        <v>5</v>
      </c>
      <c r="BJ100" s="377"/>
      <c r="BK100" s="377"/>
      <c r="BL100" s="377" t="s">
        <v>1458</v>
      </c>
      <c r="BM100" s="377">
        <v>6</v>
      </c>
      <c r="BN100" s="377"/>
      <c r="BO100" s="377"/>
      <c r="BP100" s="368"/>
      <c r="BQ100" s="532" t="s">
        <v>113</v>
      </c>
      <c r="BR100" s="377"/>
      <c r="BS100" s="377"/>
      <c r="BT100" s="377" t="s">
        <v>1458</v>
      </c>
      <c r="BU100" s="377">
        <v>1</v>
      </c>
      <c r="BV100" s="377"/>
      <c r="BW100" s="377"/>
      <c r="BX100" s="368"/>
      <c r="BY100" s="445">
        <f>IF(COUNTIF(BZ100:CB110,1)=2,"直接対決","")</f>
      </c>
      <c r="BZ100" s="439">
        <f>COUNTIF(BA100:BX101,"⑥")+COUNTIF(BA100:BX101,"⑦")</f>
        <v>1</v>
      </c>
      <c r="CA100" s="439"/>
      <c r="CB100" s="439"/>
      <c r="CC100" s="464">
        <f>IF(BI100="","",2-BZ100)</f>
        <v>1</v>
      </c>
      <c r="CD100" s="464"/>
      <c r="CE100" s="464"/>
      <c r="CF100" s="465"/>
    </row>
    <row r="101" spans="1:84" s="3" customFormat="1" ht="7.5" customHeight="1">
      <c r="A101" s="80"/>
      <c r="B101" s="449"/>
      <c r="C101" s="413"/>
      <c r="D101" s="401"/>
      <c r="E101" s="401"/>
      <c r="F101" s="401"/>
      <c r="G101" s="401"/>
      <c r="H101" s="401"/>
      <c r="I101" s="401"/>
      <c r="J101" s="401"/>
      <c r="K101" s="597"/>
      <c r="L101" s="598"/>
      <c r="M101" s="598"/>
      <c r="N101" s="598"/>
      <c r="O101" s="598"/>
      <c r="P101" s="598"/>
      <c r="Q101" s="598"/>
      <c r="R101" s="599"/>
      <c r="S101" s="533"/>
      <c r="T101" s="369"/>
      <c r="U101" s="369"/>
      <c r="V101" s="369"/>
      <c r="W101" s="369"/>
      <c r="X101" s="369"/>
      <c r="Y101" s="369"/>
      <c r="Z101" s="370"/>
      <c r="AA101" s="533"/>
      <c r="AB101" s="369"/>
      <c r="AC101" s="369"/>
      <c r="AD101" s="369"/>
      <c r="AE101" s="369"/>
      <c r="AF101" s="369"/>
      <c r="AG101" s="369"/>
      <c r="AH101" s="370"/>
      <c r="AI101" s="446"/>
      <c r="AJ101" s="440"/>
      <c r="AK101" s="440"/>
      <c r="AL101" s="440"/>
      <c r="AM101" s="466"/>
      <c r="AN101" s="466"/>
      <c r="AO101" s="466"/>
      <c r="AP101" s="466"/>
      <c r="AQ101" s="247"/>
      <c r="AR101" s="449"/>
      <c r="AS101" s="413"/>
      <c r="AT101" s="401"/>
      <c r="AU101" s="401"/>
      <c r="AV101" s="401"/>
      <c r="AW101" s="401"/>
      <c r="AX101" s="401"/>
      <c r="AY101" s="401"/>
      <c r="AZ101" s="401"/>
      <c r="BA101" s="597"/>
      <c r="BB101" s="598"/>
      <c r="BC101" s="598"/>
      <c r="BD101" s="598"/>
      <c r="BE101" s="598"/>
      <c r="BF101" s="598"/>
      <c r="BG101" s="598"/>
      <c r="BH101" s="599"/>
      <c r="BI101" s="533"/>
      <c r="BJ101" s="369"/>
      <c r="BK101" s="369"/>
      <c r="BL101" s="369"/>
      <c r="BM101" s="369"/>
      <c r="BN101" s="369"/>
      <c r="BO101" s="369"/>
      <c r="BP101" s="370"/>
      <c r="BQ101" s="533"/>
      <c r="BR101" s="369"/>
      <c r="BS101" s="369"/>
      <c r="BT101" s="369"/>
      <c r="BU101" s="369"/>
      <c r="BV101" s="369"/>
      <c r="BW101" s="369"/>
      <c r="BX101" s="370"/>
      <c r="BY101" s="446"/>
      <c r="BZ101" s="440"/>
      <c r="CA101" s="440"/>
      <c r="CB101" s="440"/>
      <c r="CC101" s="466"/>
      <c r="CD101" s="466"/>
      <c r="CE101" s="466"/>
      <c r="CF101" s="467"/>
    </row>
    <row r="102" spans="1:84" ht="15" customHeight="1">
      <c r="A102" s="16"/>
      <c r="C102" s="413" t="s">
        <v>1459</v>
      </c>
      <c r="D102" s="401"/>
      <c r="E102" s="401"/>
      <c r="F102" s="401" t="s">
        <v>238</v>
      </c>
      <c r="G102" s="401"/>
      <c r="H102" s="401"/>
      <c r="I102" s="401"/>
      <c r="J102" s="401"/>
      <c r="K102" s="597"/>
      <c r="L102" s="598"/>
      <c r="M102" s="598"/>
      <c r="N102" s="598"/>
      <c r="O102" s="598"/>
      <c r="P102" s="598"/>
      <c r="Q102" s="598"/>
      <c r="R102" s="599"/>
      <c r="S102" s="533"/>
      <c r="T102" s="369"/>
      <c r="U102" s="369"/>
      <c r="V102" s="369"/>
      <c r="W102" s="369"/>
      <c r="X102" s="369"/>
      <c r="Y102" s="369"/>
      <c r="Z102" s="370"/>
      <c r="AA102" s="533"/>
      <c r="AB102" s="369"/>
      <c r="AC102" s="369"/>
      <c r="AD102" s="369"/>
      <c r="AE102" s="369"/>
      <c r="AF102" s="369"/>
      <c r="AG102" s="369"/>
      <c r="AH102" s="370"/>
      <c r="AI102" s="447">
        <f>IF(OR(COUNTIF(AJ100:AL110,2)=3,COUNTIF(AJ100:AL110,1)=3),(S103+AA103)/(S103+AA103+W100+AE100),"")</f>
      </c>
      <c r="AJ102" s="485"/>
      <c r="AK102" s="485"/>
      <c r="AL102" s="485"/>
      <c r="AM102" s="460">
        <f>IF(AI102&lt;&gt;"",RANK(AI102,AI102:AI110),RANK(AJ100,AJ100:AL110))</f>
        <v>3</v>
      </c>
      <c r="AN102" s="460"/>
      <c r="AO102" s="460"/>
      <c r="AP102" s="460"/>
      <c r="AQ102" s="248"/>
      <c r="AS102" s="413" t="s">
        <v>1459</v>
      </c>
      <c r="AT102" s="401"/>
      <c r="AU102" s="401"/>
      <c r="AV102" s="401" t="str">
        <f>IF(AS100="ここに","",VLOOKUP(AS100,'登録ナンバー'!$A$4:$I$700,4,0))</f>
        <v>うさかめ</v>
      </c>
      <c r="AW102" s="401"/>
      <c r="AX102" s="401"/>
      <c r="AY102" s="401"/>
      <c r="AZ102" s="401"/>
      <c r="BA102" s="597"/>
      <c r="BB102" s="598"/>
      <c r="BC102" s="598"/>
      <c r="BD102" s="598"/>
      <c r="BE102" s="598"/>
      <c r="BF102" s="598"/>
      <c r="BG102" s="598"/>
      <c r="BH102" s="599"/>
      <c r="BI102" s="533"/>
      <c r="BJ102" s="369"/>
      <c r="BK102" s="369"/>
      <c r="BL102" s="369"/>
      <c r="BM102" s="369"/>
      <c r="BN102" s="369"/>
      <c r="BO102" s="369"/>
      <c r="BP102" s="370"/>
      <c r="BQ102" s="533"/>
      <c r="BR102" s="369"/>
      <c r="BS102" s="369"/>
      <c r="BT102" s="369"/>
      <c r="BU102" s="369"/>
      <c r="BV102" s="369"/>
      <c r="BW102" s="369"/>
      <c r="BX102" s="370"/>
      <c r="BY102" s="447">
        <f>IF(OR(COUNTIF(BZ100:CB110,2)=3,COUNTIF(BZ100:CB110,1)=3),(BI103+BQ103)/(BI103+BQ103+BM100+BU100),"")</f>
      </c>
      <c r="BZ102" s="485"/>
      <c r="CA102" s="485"/>
      <c r="CB102" s="485"/>
      <c r="CC102" s="460">
        <f>IF(BY102&lt;&gt;"",RANK(BY102,BY102:BY110),RANK(BZ100,BZ100:CB110))</f>
        <v>2</v>
      </c>
      <c r="CD102" s="460"/>
      <c r="CE102" s="460"/>
      <c r="CF102" s="461"/>
    </row>
    <row r="103" spans="1:84" ht="4.5" customHeight="1" hidden="1">
      <c r="A103" s="16"/>
      <c r="C103" s="413"/>
      <c r="D103" s="401"/>
      <c r="E103" s="401"/>
      <c r="F103" s="3"/>
      <c r="G103" s="3"/>
      <c r="H103" s="3"/>
      <c r="I103" s="3"/>
      <c r="J103" s="3"/>
      <c r="K103" s="600"/>
      <c r="L103" s="601"/>
      <c r="M103" s="601"/>
      <c r="N103" s="601"/>
      <c r="O103" s="601"/>
      <c r="P103" s="601"/>
      <c r="Q103" s="601"/>
      <c r="R103" s="602"/>
      <c r="S103" s="23">
        <f>IF(S100="⑦","7",IF(S100="⑥","6",S100))</f>
        <v>2</v>
      </c>
      <c r="T103" s="24"/>
      <c r="U103" s="24"/>
      <c r="V103" s="24"/>
      <c r="W103" s="24"/>
      <c r="X103" s="24"/>
      <c r="Y103" s="24"/>
      <c r="Z103" s="24"/>
      <c r="AA103" s="23">
        <f>IF(AA100="⑦","7",IF(AA100="⑥","6",AA100))</f>
        <v>1</v>
      </c>
      <c r="AB103" s="24"/>
      <c r="AC103" s="24"/>
      <c r="AD103" s="24"/>
      <c r="AE103" s="24"/>
      <c r="AF103" s="24"/>
      <c r="AG103" s="24"/>
      <c r="AH103" s="25"/>
      <c r="AI103" s="448"/>
      <c r="AJ103" s="593"/>
      <c r="AK103" s="593"/>
      <c r="AL103" s="593"/>
      <c r="AM103" s="462"/>
      <c r="AN103" s="462"/>
      <c r="AO103" s="462"/>
      <c r="AP103" s="462"/>
      <c r="AQ103" s="248"/>
      <c r="AS103" s="413"/>
      <c r="AT103" s="401"/>
      <c r="AU103" s="401"/>
      <c r="AV103" s="3"/>
      <c r="AW103" s="3"/>
      <c r="AX103" s="3"/>
      <c r="AY103" s="3"/>
      <c r="AZ103" s="3"/>
      <c r="BA103" s="600"/>
      <c r="BB103" s="601"/>
      <c r="BC103" s="601"/>
      <c r="BD103" s="601"/>
      <c r="BE103" s="601"/>
      <c r="BF103" s="601"/>
      <c r="BG103" s="601"/>
      <c r="BH103" s="602"/>
      <c r="BI103" s="23">
        <f>IF(BI100="⑦","7",IF(BI100="⑥","6",BI100))</f>
        <v>5</v>
      </c>
      <c r="BJ103" s="24"/>
      <c r="BK103" s="24"/>
      <c r="BL103" s="24"/>
      <c r="BM103" s="24"/>
      <c r="BN103" s="24"/>
      <c r="BO103" s="24"/>
      <c r="BP103" s="24"/>
      <c r="BQ103" s="23" t="str">
        <f>IF(BQ100="⑦","7",IF(BQ100="⑥","6",BQ100))</f>
        <v>6</v>
      </c>
      <c r="BR103" s="24"/>
      <c r="BS103" s="24"/>
      <c r="BT103" s="24"/>
      <c r="BU103" s="24"/>
      <c r="BV103" s="24"/>
      <c r="BW103" s="24"/>
      <c r="BX103" s="25"/>
      <c r="BY103" s="448"/>
      <c r="BZ103" s="593"/>
      <c r="CA103" s="593"/>
      <c r="CB103" s="593"/>
      <c r="CC103" s="462"/>
      <c r="CD103" s="462"/>
      <c r="CE103" s="462"/>
      <c r="CF103" s="463"/>
    </row>
    <row r="104" spans="1:84" ht="7.5" customHeight="1">
      <c r="A104" s="16"/>
      <c r="B104" s="449">
        <f>AM106</f>
        <v>2</v>
      </c>
      <c r="C104" s="414" t="s">
        <v>650</v>
      </c>
      <c r="D104" s="349"/>
      <c r="E104" s="349"/>
      <c r="F104" s="603" t="str">
        <f>IF(C104="ここに","",VLOOKUP(C104,'登録ナンバー'!$F$1:$I$600,2,0))</f>
        <v>久保田勉</v>
      </c>
      <c r="G104" s="603"/>
      <c r="H104" s="603"/>
      <c r="I104" s="603"/>
      <c r="J104" s="603"/>
      <c r="K104" s="412" t="str">
        <f>IF(S100="","",IF(AND(W100=6,S100&lt;&gt;"⑦"),"⑥",IF(W100=7,"⑦",W100)))</f>
        <v>⑥</v>
      </c>
      <c r="L104" s="349"/>
      <c r="M104" s="349"/>
      <c r="N104" s="349" t="s">
        <v>1458</v>
      </c>
      <c r="O104" s="349">
        <f>IF(S100="","",IF(S100="⑥",6,IF(S100="⑦",7,S100)))</f>
        <v>2</v>
      </c>
      <c r="P104" s="349"/>
      <c r="Q104" s="349"/>
      <c r="R104" s="350"/>
      <c r="S104" s="534"/>
      <c r="T104" s="535"/>
      <c r="U104" s="535"/>
      <c r="V104" s="535"/>
      <c r="W104" s="535"/>
      <c r="X104" s="535"/>
      <c r="Y104" s="535"/>
      <c r="Z104" s="535"/>
      <c r="AA104" s="532">
        <v>5</v>
      </c>
      <c r="AB104" s="377"/>
      <c r="AC104" s="377"/>
      <c r="AD104" s="377" t="s">
        <v>1458</v>
      </c>
      <c r="AE104" s="377">
        <v>6</v>
      </c>
      <c r="AF104" s="377"/>
      <c r="AG104" s="377"/>
      <c r="AH104" s="368"/>
      <c r="AI104" s="445">
        <f>IF(COUNTIF(AJ100:AL110,1)=2,"直接対決","")</f>
      </c>
      <c r="AJ104" s="439">
        <f>COUNTIF(K104:AH105,"⑥")+COUNTIF(K104:AH105,"⑦")</f>
        <v>1</v>
      </c>
      <c r="AK104" s="439"/>
      <c r="AL104" s="439"/>
      <c r="AM104" s="464">
        <f>IF(S100="","",2-AJ104)</f>
        <v>1</v>
      </c>
      <c r="AN104" s="464"/>
      <c r="AO104" s="464"/>
      <c r="AP104" s="464"/>
      <c r="AQ104" s="247"/>
      <c r="AR104" s="449" t="e">
        <f>#REF!</f>
        <v>#REF!</v>
      </c>
      <c r="AS104" s="414" t="s">
        <v>654</v>
      </c>
      <c r="AT104" s="349"/>
      <c r="AU104" s="349"/>
      <c r="AV104" s="454" t="str">
        <f>IF(AS104="ここに","",VLOOKUP(AS104,'登録ナンバー'!$F$1:$I$600,2,0))</f>
        <v>吉本泰二</v>
      </c>
      <c r="AW104" s="454"/>
      <c r="AX104" s="454"/>
      <c r="AY104" s="454"/>
      <c r="AZ104" s="454"/>
      <c r="BA104" s="499" t="str">
        <f>IF(BI100="","",IF(AND(BM100=6,BI100&lt;&gt;"⑦"),"⑥",IF(BM100=7,"⑦",BM100)))</f>
        <v>⑥</v>
      </c>
      <c r="BB104" s="454"/>
      <c r="BC104" s="454"/>
      <c r="BD104" s="454" t="s">
        <v>1458</v>
      </c>
      <c r="BE104" s="454">
        <f>IF(BI100="","",IF(BI100="⑥",6,IF(BI100="⑦",7,BI100)))</f>
        <v>5</v>
      </c>
      <c r="BF104" s="454"/>
      <c r="BG104" s="454"/>
      <c r="BH104" s="512"/>
      <c r="BI104" s="548"/>
      <c r="BJ104" s="549"/>
      <c r="BK104" s="549"/>
      <c r="BL104" s="549"/>
      <c r="BM104" s="549"/>
      <c r="BN104" s="549"/>
      <c r="BO104" s="549"/>
      <c r="BP104" s="549"/>
      <c r="BQ104" s="527" t="s">
        <v>114</v>
      </c>
      <c r="BR104" s="479"/>
      <c r="BS104" s="479"/>
      <c r="BT104" s="479" t="s">
        <v>1458</v>
      </c>
      <c r="BU104" s="479">
        <v>2</v>
      </c>
      <c r="BV104" s="479"/>
      <c r="BW104" s="479"/>
      <c r="BX104" s="480"/>
      <c r="BY104" s="487">
        <f>IF(COUNTIF(BZ100:CB110,1)=2,"直接対決","")</f>
      </c>
      <c r="BZ104" s="417">
        <f>COUNTIF(BA104:BX105,"⑥")+COUNTIF(BA104:BX105,"⑦")</f>
        <v>2</v>
      </c>
      <c r="CA104" s="417"/>
      <c r="CB104" s="417"/>
      <c r="CC104" s="421">
        <f>IF(BI100="","",2-BZ104)</f>
        <v>0</v>
      </c>
      <c r="CD104" s="421"/>
      <c r="CE104" s="421"/>
      <c r="CF104" s="422"/>
    </row>
    <row r="105" spans="1:84" ht="7.5" customHeight="1">
      <c r="A105" s="16"/>
      <c r="B105" s="449"/>
      <c r="C105" s="413"/>
      <c r="D105" s="401"/>
      <c r="E105" s="401"/>
      <c r="F105" s="604"/>
      <c r="G105" s="604"/>
      <c r="H105" s="604"/>
      <c r="I105" s="604"/>
      <c r="J105" s="604"/>
      <c r="K105" s="375"/>
      <c r="L105" s="401"/>
      <c r="M105" s="401"/>
      <c r="N105" s="401"/>
      <c r="O105" s="401"/>
      <c r="P105" s="401"/>
      <c r="Q105" s="401"/>
      <c r="R105" s="379"/>
      <c r="S105" s="536"/>
      <c r="T105" s="537"/>
      <c r="U105" s="537"/>
      <c r="V105" s="537"/>
      <c r="W105" s="537"/>
      <c r="X105" s="537"/>
      <c r="Y105" s="537"/>
      <c r="Z105" s="537"/>
      <c r="AA105" s="533"/>
      <c r="AB105" s="369"/>
      <c r="AC105" s="369"/>
      <c r="AD105" s="369"/>
      <c r="AE105" s="369"/>
      <c r="AF105" s="369"/>
      <c r="AG105" s="369"/>
      <c r="AH105" s="370"/>
      <c r="AI105" s="446"/>
      <c r="AJ105" s="440"/>
      <c r="AK105" s="440"/>
      <c r="AL105" s="440"/>
      <c r="AM105" s="466"/>
      <c r="AN105" s="466"/>
      <c r="AO105" s="466"/>
      <c r="AP105" s="466"/>
      <c r="AQ105" s="247"/>
      <c r="AR105" s="449"/>
      <c r="AS105" s="413"/>
      <c r="AT105" s="401"/>
      <c r="AU105" s="401"/>
      <c r="AV105" s="455"/>
      <c r="AW105" s="455"/>
      <c r="AX105" s="455"/>
      <c r="AY105" s="455"/>
      <c r="AZ105" s="455"/>
      <c r="BA105" s="500"/>
      <c r="BB105" s="455"/>
      <c r="BC105" s="455"/>
      <c r="BD105" s="455"/>
      <c r="BE105" s="455"/>
      <c r="BF105" s="455"/>
      <c r="BG105" s="455"/>
      <c r="BH105" s="513"/>
      <c r="BI105" s="550"/>
      <c r="BJ105" s="551"/>
      <c r="BK105" s="551"/>
      <c r="BL105" s="551"/>
      <c r="BM105" s="551"/>
      <c r="BN105" s="551"/>
      <c r="BO105" s="551"/>
      <c r="BP105" s="551"/>
      <c r="BQ105" s="528"/>
      <c r="BR105" s="481"/>
      <c r="BS105" s="481"/>
      <c r="BT105" s="481"/>
      <c r="BU105" s="481"/>
      <c r="BV105" s="481"/>
      <c r="BW105" s="481"/>
      <c r="BX105" s="482"/>
      <c r="BY105" s="488"/>
      <c r="BZ105" s="418"/>
      <c r="CA105" s="418"/>
      <c r="CB105" s="418"/>
      <c r="CC105" s="423"/>
      <c r="CD105" s="423"/>
      <c r="CE105" s="423"/>
      <c r="CF105" s="424"/>
    </row>
    <row r="106" spans="1:84" ht="15" customHeight="1">
      <c r="A106" s="16"/>
      <c r="B106" s="16"/>
      <c r="C106" s="413" t="s">
        <v>1459</v>
      </c>
      <c r="D106" s="401"/>
      <c r="E106" s="401"/>
      <c r="F106" s="401" t="s">
        <v>670</v>
      </c>
      <c r="G106" s="401"/>
      <c r="H106" s="401"/>
      <c r="I106" s="401"/>
      <c r="J106" s="401"/>
      <c r="K106" s="375"/>
      <c r="L106" s="401"/>
      <c r="M106" s="401"/>
      <c r="N106" s="401"/>
      <c r="O106" s="401"/>
      <c r="P106" s="401"/>
      <c r="Q106" s="401"/>
      <c r="R106" s="379"/>
      <c r="S106" s="536"/>
      <c r="T106" s="537"/>
      <c r="U106" s="537"/>
      <c r="V106" s="537"/>
      <c r="W106" s="537"/>
      <c r="X106" s="537"/>
      <c r="Y106" s="537"/>
      <c r="Z106" s="537"/>
      <c r="AA106" s="533"/>
      <c r="AB106" s="369"/>
      <c r="AC106" s="369"/>
      <c r="AD106" s="369"/>
      <c r="AE106" s="371"/>
      <c r="AF106" s="371"/>
      <c r="AG106" s="371"/>
      <c r="AH106" s="372"/>
      <c r="AI106" s="447">
        <f>IF(OR(COUNTIF(AJ100:AL110,2)=3,COUNTIF(AJ100:AL110,1)=3),(K107+AA107)/(K107+AA107+O104+AE104),"")</f>
      </c>
      <c r="AJ106" s="401"/>
      <c r="AK106" s="401"/>
      <c r="AL106" s="401"/>
      <c r="AM106" s="460">
        <f>IF(AI106&lt;&gt;"",RANK(AI106,AI102:AI110),RANK(AJ104,AJ100:AL110))</f>
        <v>2</v>
      </c>
      <c r="AN106" s="460"/>
      <c r="AO106" s="460"/>
      <c r="AP106" s="460"/>
      <c r="AQ106" s="248"/>
      <c r="AR106" s="16"/>
      <c r="AS106" s="413" t="s">
        <v>1459</v>
      </c>
      <c r="AT106" s="401"/>
      <c r="AU106" s="401"/>
      <c r="AV106" s="455" t="str">
        <f>IF(AS104="ここに","",VLOOKUP(AS104,'登録ナンバー'!$F$4:$H$484,3,0))</f>
        <v>京セラTC</v>
      </c>
      <c r="AW106" s="455"/>
      <c r="AX106" s="455"/>
      <c r="AY106" s="455"/>
      <c r="AZ106" s="455"/>
      <c r="BA106" s="500"/>
      <c r="BB106" s="455"/>
      <c r="BC106" s="455"/>
      <c r="BD106" s="455"/>
      <c r="BE106" s="455"/>
      <c r="BF106" s="455"/>
      <c r="BG106" s="455"/>
      <c r="BH106" s="513"/>
      <c r="BI106" s="550"/>
      <c r="BJ106" s="551"/>
      <c r="BK106" s="551"/>
      <c r="BL106" s="551"/>
      <c r="BM106" s="551"/>
      <c r="BN106" s="551"/>
      <c r="BO106" s="551"/>
      <c r="BP106" s="551"/>
      <c r="BQ106" s="528"/>
      <c r="BR106" s="481"/>
      <c r="BS106" s="481"/>
      <c r="BT106" s="481"/>
      <c r="BU106" s="483"/>
      <c r="BV106" s="483"/>
      <c r="BW106" s="483"/>
      <c r="BX106" s="484"/>
      <c r="BY106" s="443">
        <f>IF(OR(COUNTIF(BZ100:CB110,2)=3,COUNTIF(BZ100:CB110,1)=3),(BA107+BQ107)/(BA107+BQ107+BE104+BU104),"")</f>
      </c>
      <c r="BZ106" s="455"/>
      <c r="CA106" s="455"/>
      <c r="CB106" s="455"/>
      <c r="CC106" s="425">
        <f>IF(BY106&lt;&gt;"",RANK(BY106,BY102:BY110),RANK(BZ104,BZ100:CB110))</f>
        <v>1</v>
      </c>
      <c r="CD106" s="425"/>
      <c r="CE106" s="425"/>
      <c r="CF106" s="426"/>
    </row>
    <row r="107" spans="1:84" ht="3.75" customHeight="1" hidden="1">
      <c r="A107" s="16"/>
      <c r="B107" s="16"/>
      <c r="C107" s="413"/>
      <c r="D107" s="401"/>
      <c r="E107" s="401"/>
      <c r="F107" s="3"/>
      <c r="G107" s="3"/>
      <c r="H107" s="3"/>
      <c r="I107" s="3"/>
      <c r="J107" s="3"/>
      <c r="K107" s="23" t="str">
        <f>IF(K104="⑦","7",IF(K104="⑥","6",K104))</f>
        <v>6</v>
      </c>
      <c r="L107" s="12"/>
      <c r="M107" s="12"/>
      <c r="N107" s="12"/>
      <c r="O107" s="12"/>
      <c r="P107" s="12"/>
      <c r="Q107" s="12"/>
      <c r="R107" s="26"/>
      <c r="S107" s="538"/>
      <c r="T107" s="539"/>
      <c r="U107" s="539"/>
      <c r="V107" s="539"/>
      <c r="W107" s="539"/>
      <c r="X107" s="539"/>
      <c r="Y107" s="539"/>
      <c r="Z107" s="539"/>
      <c r="AA107" s="23">
        <f>IF(AA104="⑦","7",IF(AA104="⑥","6",AA104))</f>
        <v>5</v>
      </c>
      <c r="AB107" s="24"/>
      <c r="AC107" s="24"/>
      <c r="AD107" s="24"/>
      <c r="AE107" s="24"/>
      <c r="AF107" s="24"/>
      <c r="AG107" s="24"/>
      <c r="AH107" s="25"/>
      <c r="AI107" s="448"/>
      <c r="AJ107" s="359"/>
      <c r="AK107" s="359"/>
      <c r="AL107" s="359"/>
      <c r="AM107" s="462"/>
      <c r="AN107" s="462"/>
      <c r="AO107" s="462"/>
      <c r="AP107" s="462"/>
      <c r="AQ107" s="248"/>
      <c r="AR107" s="16"/>
      <c r="AS107" s="413"/>
      <c r="AT107" s="401"/>
      <c r="AU107" s="401"/>
      <c r="AV107" s="274"/>
      <c r="AW107" s="274"/>
      <c r="AX107" s="274"/>
      <c r="AY107" s="274"/>
      <c r="AZ107" s="274"/>
      <c r="BA107" s="287" t="str">
        <f>IF(BA104="⑦","7",IF(BA104="⑥","6",BA104))</f>
        <v>6</v>
      </c>
      <c r="BB107" s="251"/>
      <c r="BC107" s="251"/>
      <c r="BD107" s="251"/>
      <c r="BE107" s="251"/>
      <c r="BF107" s="251"/>
      <c r="BG107" s="251"/>
      <c r="BH107" s="299"/>
      <c r="BI107" s="552"/>
      <c r="BJ107" s="553"/>
      <c r="BK107" s="553"/>
      <c r="BL107" s="553"/>
      <c r="BM107" s="553"/>
      <c r="BN107" s="553"/>
      <c r="BO107" s="553"/>
      <c r="BP107" s="553"/>
      <c r="BQ107" s="287" t="str">
        <f>IF(BQ104="⑦","7",IF(BQ104="⑥","6",BQ104))</f>
        <v>6</v>
      </c>
      <c r="BR107" s="288"/>
      <c r="BS107" s="288"/>
      <c r="BT107" s="288"/>
      <c r="BU107" s="288"/>
      <c r="BV107" s="288"/>
      <c r="BW107" s="288"/>
      <c r="BX107" s="290"/>
      <c r="BY107" s="444"/>
      <c r="BZ107" s="486"/>
      <c r="CA107" s="486"/>
      <c r="CB107" s="486"/>
      <c r="CC107" s="427"/>
      <c r="CD107" s="427"/>
      <c r="CE107" s="427"/>
      <c r="CF107" s="428"/>
    </row>
    <row r="108" spans="1:84" ht="7.5" customHeight="1">
      <c r="A108" s="16"/>
      <c r="B108" s="449">
        <f>AM110</f>
        <v>0</v>
      </c>
      <c r="C108" s="414" t="s">
        <v>1457</v>
      </c>
      <c r="D108" s="349"/>
      <c r="E108" s="349"/>
      <c r="F108" s="454" t="s">
        <v>669</v>
      </c>
      <c r="G108" s="454"/>
      <c r="H108" s="454"/>
      <c r="I108" s="454"/>
      <c r="J108" s="454"/>
      <c r="K108" s="499" t="str">
        <f>IF(S100="","",IF(AND(AE100=6,AA100&lt;&gt;"⑦"),"⑥",IF(AE100=7,"⑦",AE100)))</f>
        <v>⑥</v>
      </c>
      <c r="L108" s="454"/>
      <c r="M108" s="454"/>
      <c r="N108" s="454" t="s">
        <v>1458</v>
      </c>
      <c r="O108" s="454">
        <f>IF(S100="","",IF(AA100="⑥",6,IF(AA100="⑦",7,AA100)))</f>
        <v>1</v>
      </c>
      <c r="P108" s="454"/>
      <c r="Q108" s="454"/>
      <c r="R108" s="512"/>
      <c r="S108" s="499" t="str">
        <f>IF(S100="","",IF(AND(AE104=6,AA104&lt;&gt;"⑦"),"⑥",IF(AE104=7,"⑦",AE104)))</f>
        <v>⑥</v>
      </c>
      <c r="T108" s="454"/>
      <c r="U108" s="454"/>
      <c r="V108" s="454" t="s">
        <v>1458</v>
      </c>
      <c r="W108" s="454">
        <f>IF(S100="","",IF(AA104="⑥",6,IF(AA104="⑦",7,AA104)))</f>
        <v>5</v>
      </c>
      <c r="X108" s="454"/>
      <c r="Y108" s="454"/>
      <c r="Z108" s="512"/>
      <c r="AA108" s="499"/>
      <c r="AB108" s="454"/>
      <c r="AC108" s="454"/>
      <c r="AD108" s="454"/>
      <c r="AE108" s="454"/>
      <c r="AF108" s="454"/>
      <c r="AG108" s="454"/>
      <c r="AH108" s="274"/>
      <c r="AI108" s="487"/>
      <c r="AJ108" s="417">
        <f>COUNTIF(K108:AH109,"⑥")+COUNTIF(K108:AH109,"⑦")</f>
        <v>2</v>
      </c>
      <c r="AK108" s="417"/>
      <c r="AL108" s="417"/>
      <c r="AM108" s="421">
        <f>IF(S96="","",2-AJ108)</f>
        <v>0</v>
      </c>
      <c r="AN108" s="421"/>
      <c r="AO108" s="421"/>
      <c r="AP108" s="421"/>
      <c r="AQ108" s="247"/>
      <c r="AR108" s="449" t="e">
        <f>#REF!</f>
        <v>#REF!</v>
      </c>
      <c r="AS108" s="414"/>
      <c r="AT108" s="349"/>
      <c r="AU108" s="349"/>
      <c r="AV108" s="349" t="s">
        <v>658</v>
      </c>
      <c r="AW108" s="349"/>
      <c r="AX108" s="349"/>
      <c r="AY108" s="349"/>
      <c r="AZ108" s="349"/>
      <c r="BA108" s="412">
        <f>IF(BI100="","",IF(AND(BU100=6,BQ100&lt;&gt;"⑦"),"⑥",IF(BU100=7,"⑦",BU100)))</f>
        <v>1</v>
      </c>
      <c r="BB108" s="349"/>
      <c r="BC108" s="349"/>
      <c r="BD108" s="349" t="s">
        <v>1458</v>
      </c>
      <c r="BE108" s="349">
        <f>IF(BI100="","",IF(BQ100="⑥",6,IF(BQ100="⑦",7,BQ100)))</f>
        <v>6</v>
      </c>
      <c r="BF108" s="349"/>
      <c r="BG108" s="349"/>
      <c r="BH108" s="350"/>
      <c r="BI108" s="412">
        <f>IF(BI100="","",IF(AND(BU104=6,BQ104&lt;&gt;"⑦"),"⑥",IF(BU104=7,"⑦",BU104)))</f>
        <v>2</v>
      </c>
      <c r="BJ108" s="349"/>
      <c r="BK108" s="349"/>
      <c r="BL108" s="349" t="s">
        <v>1458</v>
      </c>
      <c r="BM108" s="349">
        <f>IF(BI100="","",IF(BQ104="⑥",6,IF(BQ104="⑦",7,BQ104)))</f>
        <v>6</v>
      </c>
      <c r="BN108" s="349"/>
      <c r="BO108" s="349"/>
      <c r="BP108" s="350"/>
      <c r="BQ108" s="472"/>
      <c r="BR108" s="473"/>
      <c r="BS108" s="473"/>
      <c r="BT108" s="473"/>
      <c r="BU108" s="473"/>
      <c r="BV108" s="473"/>
      <c r="BW108" s="474"/>
      <c r="BX108" s="475"/>
      <c r="BY108" s="445">
        <f>IF(COUNTIF(BZ100:CB185,1)=2,"直接対決","")</f>
      </c>
      <c r="BZ108" s="439">
        <f>COUNTIF(BA108:BX109,"⑥")+COUNTIF(BA108:BX109,"⑦")</f>
        <v>0</v>
      </c>
      <c r="CA108" s="439"/>
      <c r="CB108" s="439"/>
      <c r="CC108" s="464">
        <f>IF(BI96="","",2-BZ108)</f>
        <v>2</v>
      </c>
      <c r="CD108" s="464"/>
      <c r="CE108" s="464"/>
      <c r="CF108" s="465"/>
    </row>
    <row r="109" spans="1:84" ht="7.5" customHeight="1">
      <c r="A109" s="16"/>
      <c r="B109" s="449"/>
      <c r="C109" s="413"/>
      <c r="D109" s="401"/>
      <c r="E109" s="401"/>
      <c r="F109" s="455"/>
      <c r="G109" s="455"/>
      <c r="H109" s="455"/>
      <c r="I109" s="455"/>
      <c r="J109" s="455"/>
      <c r="K109" s="500"/>
      <c r="L109" s="455"/>
      <c r="M109" s="455"/>
      <c r="N109" s="455"/>
      <c r="O109" s="455"/>
      <c r="P109" s="455"/>
      <c r="Q109" s="455"/>
      <c r="R109" s="513"/>
      <c r="S109" s="500"/>
      <c r="T109" s="455"/>
      <c r="U109" s="455"/>
      <c r="V109" s="455"/>
      <c r="W109" s="455"/>
      <c r="X109" s="455"/>
      <c r="Y109" s="455"/>
      <c r="Z109" s="513"/>
      <c r="AA109" s="500"/>
      <c r="AB109" s="455"/>
      <c r="AC109" s="455"/>
      <c r="AD109" s="455"/>
      <c r="AE109" s="455"/>
      <c r="AF109" s="455"/>
      <c r="AG109" s="455"/>
      <c r="AH109" s="274"/>
      <c r="AI109" s="488"/>
      <c r="AJ109" s="418"/>
      <c r="AK109" s="418"/>
      <c r="AL109" s="418"/>
      <c r="AM109" s="423"/>
      <c r="AN109" s="423"/>
      <c r="AO109" s="423"/>
      <c r="AP109" s="423"/>
      <c r="AQ109" s="247"/>
      <c r="AR109" s="449"/>
      <c r="AS109" s="413"/>
      <c r="AT109" s="401"/>
      <c r="AU109" s="401"/>
      <c r="AV109" s="401"/>
      <c r="AW109" s="401"/>
      <c r="AX109" s="401"/>
      <c r="AY109" s="401"/>
      <c r="AZ109" s="401"/>
      <c r="BA109" s="375"/>
      <c r="BB109" s="401"/>
      <c r="BC109" s="401"/>
      <c r="BD109" s="401"/>
      <c r="BE109" s="401"/>
      <c r="BF109" s="401"/>
      <c r="BG109" s="401"/>
      <c r="BH109" s="379"/>
      <c r="BI109" s="375"/>
      <c r="BJ109" s="401"/>
      <c r="BK109" s="401"/>
      <c r="BL109" s="401"/>
      <c r="BM109" s="401"/>
      <c r="BN109" s="401"/>
      <c r="BO109" s="401"/>
      <c r="BP109" s="379"/>
      <c r="BQ109" s="476"/>
      <c r="BR109" s="474"/>
      <c r="BS109" s="474"/>
      <c r="BT109" s="474"/>
      <c r="BU109" s="474"/>
      <c r="BV109" s="474"/>
      <c r="BW109" s="474"/>
      <c r="BX109" s="475"/>
      <c r="BY109" s="446"/>
      <c r="BZ109" s="440"/>
      <c r="CA109" s="440"/>
      <c r="CB109" s="440"/>
      <c r="CC109" s="466"/>
      <c r="CD109" s="466"/>
      <c r="CE109" s="466"/>
      <c r="CF109" s="467"/>
    </row>
    <row r="110" spans="1:84" ht="12.75" customHeight="1" thickBot="1">
      <c r="A110" s="16"/>
      <c r="B110" s="16"/>
      <c r="C110" s="3"/>
      <c r="D110" s="3"/>
      <c r="E110" s="3"/>
      <c r="F110" s="455" t="s">
        <v>1333</v>
      </c>
      <c r="G110" s="455"/>
      <c r="H110" s="455"/>
      <c r="I110" s="455"/>
      <c r="J110" s="455"/>
      <c r="K110" s="500"/>
      <c r="L110" s="455"/>
      <c r="M110" s="455"/>
      <c r="N110" s="455"/>
      <c r="O110" s="486"/>
      <c r="P110" s="486"/>
      <c r="Q110" s="486"/>
      <c r="R110" s="554"/>
      <c r="S110" s="500"/>
      <c r="T110" s="455"/>
      <c r="U110" s="455"/>
      <c r="V110" s="455"/>
      <c r="W110" s="455"/>
      <c r="X110" s="455"/>
      <c r="Y110" s="455"/>
      <c r="Z110" s="513"/>
      <c r="AA110" s="500"/>
      <c r="AB110" s="455"/>
      <c r="AC110" s="455"/>
      <c r="AD110" s="455"/>
      <c r="AE110" s="455"/>
      <c r="AF110" s="455"/>
      <c r="AG110" s="455"/>
      <c r="AH110" s="274"/>
      <c r="AI110" s="284"/>
      <c r="AJ110" s="285"/>
      <c r="AK110" s="285"/>
      <c r="AL110" s="285"/>
      <c r="AM110" s="286"/>
      <c r="AN110" s="286"/>
      <c r="AO110" s="286"/>
      <c r="AP110" s="286"/>
      <c r="AQ110" s="248"/>
      <c r="AR110" s="16"/>
      <c r="AS110" s="413" t="s">
        <v>1459</v>
      </c>
      <c r="AT110" s="401"/>
      <c r="AU110" s="401"/>
      <c r="AV110" s="401" t="s">
        <v>595</v>
      </c>
      <c r="AW110" s="401"/>
      <c r="AX110" s="401"/>
      <c r="AY110" s="401"/>
      <c r="AZ110" s="401"/>
      <c r="BA110" s="375"/>
      <c r="BB110" s="401"/>
      <c r="BC110" s="401"/>
      <c r="BD110" s="401"/>
      <c r="BE110" s="359"/>
      <c r="BF110" s="359"/>
      <c r="BG110" s="359"/>
      <c r="BH110" s="289"/>
      <c r="BI110" s="375"/>
      <c r="BJ110" s="401"/>
      <c r="BK110" s="401"/>
      <c r="BL110" s="401"/>
      <c r="BM110" s="401"/>
      <c r="BN110" s="401"/>
      <c r="BO110" s="401"/>
      <c r="BP110" s="379"/>
      <c r="BQ110" s="476"/>
      <c r="BR110" s="474"/>
      <c r="BS110" s="474"/>
      <c r="BT110" s="474"/>
      <c r="BU110" s="474"/>
      <c r="BV110" s="474"/>
      <c r="BW110" s="474"/>
      <c r="BX110" s="475"/>
      <c r="BY110" s="447">
        <f>IF(OR(COUNTIF(BZ100:CB110,2)=3,COUNTIF(BZ100:CB110,1)=3),(BI111+BA111)/(BA111+BM108+BE108+BI111),"")</f>
      </c>
      <c r="BZ110" s="485"/>
      <c r="CA110" s="485"/>
      <c r="CB110" s="485"/>
      <c r="CC110" s="460">
        <f>IF(BY110&lt;&gt;"",RANK(BY110,BY102:BY110),RANK(BZ108,BZ100:CB110))</f>
        <v>3</v>
      </c>
      <c r="CD110" s="460"/>
      <c r="CE110" s="460"/>
      <c r="CF110" s="461"/>
    </row>
    <row r="111" spans="2:84" ht="3" customHeight="1" hidden="1">
      <c r="B111" s="16"/>
      <c r="C111" s="413"/>
      <c r="D111" s="401"/>
      <c r="E111" s="401"/>
      <c r="F111" s="3"/>
      <c r="G111" s="3"/>
      <c r="H111" s="3"/>
      <c r="I111" s="3"/>
      <c r="J111" s="3"/>
      <c r="K111" s="53" t="e">
        <f>IF(#REF!="⑦","7",IF(#REF!="⑥","6",#REF!))</f>
        <v>#REF!</v>
      </c>
      <c r="R111" s="20"/>
      <c r="S111" s="53" t="e">
        <f>IF(#REF!="⑦","7",IF(#REF!="⑥","6",#REF!))</f>
        <v>#REF!</v>
      </c>
      <c r="AA111" s="476"/>
      <c r="AB111" s="474"/>
      <c r="AC111" s="474"/>
      <c r="AD111" s="474"/>
      <c r="AE111" s="474"/>
      <c r="AF111" s="474"/>
      <c r="AG111" s="474"/>
      <c r="AH111" s="475"/>
      <c r="AI111" s="82"/>
      <c r="AJ111" s="485"/>
      <c r="AK111" s="485"/>
      <c r="AL111" s="485"/>
      <c r="AM111" s="460"/>
      <c r="AN111" s="460"/>
      <c r="AO111" s="460"/>
      <c r="AP111" s="461"/>
      <c r="AQ111" s="81"/>
      <c r="AR111" s="16"/>
      <c r="AS111" s="413"/>
      <c r="AT111" s="401"/>
      <c r="AU111" s="401"/>
      <c r="AV111" s="3"/>
      <c r="AW111" s="3"/>
      <c r="AX111" s="3"/>
      <c r="AY111" s="3"/>
      <c r="AZ111" s="3"/>
      <c r="BA111" s="53">
        <f>IF(BA108="⑦","7",IF(BA108="⑥","6",BA108))</f>
        <v>1</v>
      </c>
      <c r="BH111" s="20"/>
      <c r="BI111" s="53">
        <f>IF(BI108="⑦","7",IF(BI108="⑥","6",BI108))</f>
        <v>2</v>
      </c>
      <c r="BQ111" s="476"/>
      <c r="BR111" s="474"/>
      <c r="BS111" s="474"/>
      <c r="BT111" s="474"/>
      <c r="BU111" s="474"/>
      <c r="BV111" s="474"/>
      <c r="BW111" s="474"/>
      <c r="BX111" s="475"/>
      <c r="BY111" s="447"/>
      <c r="BZ111" s="485"/>
      <c r="CA111" s="485"/>
      <c r="CB111" s="485"/>
      <c r="CC111" s="460"/>
      <c r="CD111" s="460"/>
      <c r="CE111" s="460"/>
      <c r="CF111" s="461"/>
    </row>
    <row r="112" spans="3:95" ht="7.5" customHeight="1">
      <c r="C112" s="450" t="s">
        <v>916</v>
      </c>
      <c r="D112" s="450"/>
      <c r="E112" s="450"/>
      <c r="F112" s="450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50"/>
      <c r="R112" s="450"/>
      <c r="S112" s="450"/>
      <c r="T112" s="450"/>
      <c r="U112" s="450"/>
      <c r="V112" s="450"/>
      <c r="W112" s="450"/>
      <c r="X112" s="450"/>
      <c r="Y112" s="450"/>
      <c r="Z112" s="450"/>
      <c r="AA112" s="450"/>
      <c r="AB112" s="450"/>
      <c r="AC112" s="450"/>
      <c r="AD112" s="450"/>
      <c r="AE112" s="450"/>
      <c r="AF112" s="450"/>
      <c r="AG112" s="450"/>
      <c r="AH112" s="450"/>
      <c r="AI112" s="450"/>
      <c r="AJ112" s="450"/>
      <c r="AK112" s="450"/>
      <c r="AL112" s="450"/>
      <c r="AM112" s="450"/>
      <c r="AN112" s="450"/>
      <c r="AO112" s="450"/>
      <c r="AP112" s="5"/>
      <c r="AQ112" s="51"/>
      <c r="AR112" s="51"/>
      <c r="AS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H112" s="401" t="s">
        <v>912</v>
      </c>
      <c r="CI112" s="401"/>
      <c r="CJ112" s="401"/>
      <c r="CK112" s="401"/>
      <c r="CL112" s="401"/>
      <c r="CM112" s="401"/>
      <c r="CN112" s="401"/>
      <c r="CO112" s="401"/>
      <c r="CP112" s="401"/>
      <c r="CQ112" s="401"/>
    </row>
    <row r="113" spans="3:95" ht="7.5" customHeight="1" thickBot="1">
      <c r="C113" s="562"/>
      <c r="D113" s="562"/>
      <c r="E113" s="562"/>
      <c r="F113" s="562"/>
      <c r="G113" s="562"/>
      <c r="H113" s="562"/>
      <c r="I113" s="562"/>
      <c r="J113" s="562"/>
      <c r="K113" s="562"/>
      <c r="L113" s="562"/>
      <c r="M113" s="562"/>
      <c r="N113" s="562"/>
      <c r="O113" s="562"/>
      <c r="P113" s="562"/>
      <c r="Q113" s="562"/>
      <c r="R113" s="562"/>
      <c r="S113" s="562"/>
      <c r="T113" s="562"/>
      <c r="U113" s="562"/>
      <c r="V113" s="562"/>
      <c r="W113" s="562"/>
      <c r="X113" s="562"/>
      <c r="Y113" s="562"/>
      <c r="Z113" s="562"/>
      <c r="AA113" s="562"/>
      <c r="AB113" s="562"/>
      <c r="AC113" s="562"/>
      <c r="AD113" s="562"/>
      <c r="AE113" s="562"/>
      <c r="AF113" s="562"/>
      <c r="AG113" s="562"/>
      <c r="AH113" s="562"/>
      <c r="AI113" s="562"/>
      <c r="AJ113" s="562"/>
      <c r="AK113" s="562"/>
      <c r="AL113" s="562"/>
      <c r="AM113" s="562"/>
      <c r="AN113" s="562"/>
      <c r="AO113" s="562"/>
      <c r="AP113" s="3"/>
      <c r="BG113" s="455" t="s">
        <v>703</v>
      </c>
      <c r="BH113" s="455"/>
      <c r="BI113" s="455"/>
      <c r="BJ113" s="455"/>
      <c r="BK113" s="455"/>
      <c r="BL113" s="455"/>
      <c r="BM113" s="455"/>
      <c r="BN113" s="455"/>
      <c r="BO113" s="455"/>
      <c r="BP113" s="455"/>
      <c r="BQ113" s="455"/>
      <c r="BR113" s="455"/>
      <c r="BS113" s="455"/>
      <c r="BT113" s="455"/>
      <c r="BU113" s="455"/>
      <c r="BV113" s="455"/>
      <c r="BW113" s="455"/>
      <c r="BX113" s="455"/>
      <c r="BY113" s="455"/>
      <c r="CH113" s="401"/>
      <c r="CI113" s="401"/>
      <c r="CJ113" s="401"/>
      <c r="CK113" s="401"/>
      <c r="CL113" s="401"/>
      <c r="CM113" s="401"/>
      <c r="CN113" s="401"/>
      <c r="CO113" s="401"/>
      <c r="CP113" s="401"/>
      <c r="CQ113" s="401"/>
    </row>
    <row r="114" spans="1:95" ht="7.5" customHeight="1" thickBot="1">
      <c r="A114" s="16"/>
      <c r="B114" s="16"/>
      <c r="C114" s="413" t="s">
        <v>615</v>
      </c>
      <c r="D114" s="401"/>
      <c r="E114" s="401"/>
      <c r="F114" s="401"/>
      <c r="G114" s="401"/>
      <c r="H114" s="401"/>
      <c r="I114" s="401"/>
      <c r="J114" s="401"/>
      <c r="K114" s="456" t="str">
        <f>F118</f>
        <v>長谷川俊二</v>
      </c>
      <c r="L114" s="450"/>
      <c r="M114" s="450"/>
      <c r="N114" s="450"/>
      <c r="O114" s="450"/>
      <c r="P114" s="450"/>
      <c r="Q114" s="450"/>
      <c r="R114" s="457"/>
      <c r="S114" s="375" t="str">
        <f>F122</f>
        <v>廣瀬智也</v>
      </c>
      <c r="T114" s="401"/>
      <c r="U114" s="401"/>
      <c r="V114" s="401"/>
      <c r="W114" s="401"/>
      <c r="X114" s="401"/>
      <c r="Y114" s="401"/>
      <c r="Z114" s="401"/>
      <c r="AA114" s="456" t="str">
        <f>F126</f>
        <v>井口雅文</v>
      </c>
      <c r="AB114" s="450"/>
      <c r="AC114" s="450"/>
      <c r="AD114" s="450"/>
      <c r="AE114" s="450"/>
      <c r="AF114" s="450"/>
      <c r="AG114" s="450"/>
      <c r="AH114" s="530"/>
      <c r="AI114" s="531" t="str">
        <f>IF(AI120&lt;&gt;"","取得","")</f>
        <v>取得</v>
      </c>
      <c r="AJ114" s="51"/>
      <c r="AK114" s="450" t="s">
        <v>1455</v>
      </c>
      <c r="AL114" s="450"/>
      <c r="AM114" s="450"/>
      <c r="AN114" s="450"/>
      <c r="AO114" s="450"/>
      <c r="AP114" s="451"/>
      <c r="AR114" s="3"/>
      <c r="AS114" s="3"/>
      <c r="AT114" s="3"/>
      <c r="AV114" s="401" t="s">
        <v>120</v>
      </c>
      <c r="AW114" s="401"/>
      <c r="AX114" s="401"/>
      <c r="AY114" s="401"/>
      <c r="AZ114" s="401"/>
      <c r="BA114" s="3"/>
      <c r="BB114" s="3"/>
      <c r="BC114" s="3"/>
      <c r="BD114" s="3"/>
      <c r="BE114" s="3"/>
      <c r="BF114" s="13"/>
      <c r="BG114" s="455"/>
      <c r="BH114" s="455"/>
      <c r="BI114" s="455"/>
      <c r="BJ114" s="455"/>
      <c r="BK114" s="455"/>
      <c r="BL114" s="455"/>
      <c r="BM114" s="455"/>
      <c r="BN114" s="455"/>
      <c r="BO114" s="455"/>
      <c r="BP114" s="455"/>
      <c r="BQ114" s="455"/>
      <c r="BR114" s="455"/>
      <c r="BS114" s="455"/>
      <c r="BT114" s="455"/>
      <c r="BU114" s="455"/>
      <c r="BV114" s="455"/>
      <c r="BW114" s="455"/>
      <c r="BX114" s="455"/>
      <c r="BY114" s="455"/>
      <c r="BZ114" s="68"/>
      <c r="CA114" s="68"/>
      <c r="CB114" s="68"/>
      <c r="CC114" s="68"/>
      <c r="CD114" s="3"/>
      <c r="CE114" s="329"/>
      <c r="CF114" s="329"/>
      <c r="CG114" s="9"/>
      <c r="CH114" s="374" t="s">
        <v>660</v>
      </c>
      <c r="CI114" s="374"/>
      <c r="CJ114" s="374"/>
      <c r="CK114" s="374"/>
      <c r="CL114" s="374"/>
      <c r="CM114" s="374"/>
      <c r="CN114" s="374"/>
      <c r="CO114" s="374"/>
      <c r="CP114" s="3"/>
      <c r="CQ114" s="3"/>
    </row>
    <row r="115" spans="1:93" ht="7.5" customHeight="1" thickBot="1">
      <c r="A115" s="16"/>
      <c r="C115" s="413"/>
      <c r="D115" s="401"/>
      <c r="E115" s="401"/>
      <c r="F115" s="401"/>
      <c r="G115" s="401"/>
      <c r="H115" s="401"/>
      <c r="I115" s="401"/>
      <c r="J115" s="401"/>
      <c r="K115" s="375"/>
      <c r="L115" s="401"/>
      <c r="M115" s="401"/>
      <c r="N115" s="401"/>
      <c r="O115" s="401"/>
      <c r="P115" s="401"/>
      <c r="Q115" s="401"/>
      <c r="R115" s="379"/>
      <c r="S115" s="375"/>
      <c r="T115" s="401"/>
      <c r="U115" s="401"/>
      <c r="V115" s="401"/>
      <c r="W115" s="401"/>
      <c r="X115" s="401"/>
      <c r="Y115" s="401"/>
      <c r="Z115" s="401"/>
      <c r="AA115" s="375"/>
      <c r="AB115" s="401"/>
      <c r="AC115" s="401"/>
      <c r="AD115" s="401"/>
      <c r="AE115" s="401"/>
      <c r="AF115" s="401"/>
      <c r="AG115" s="401"/>
      <c r="AH115" s="357"/>
      <c r="AI115" s="437"/>
      <c r="AK115" s="401"/>
      <c r="AL115" s="401"/>
      <c r="AM115" s="401"/>
      <c r="AN115" s="401"/>
      <c r="AO115" s="401"/>
      <c r="AP115" s="433"/>
      <c r="AV115" s="401"/>
      <c r="AW115" s="401"/>
      <c r="AX115" s="401"/>
      <c r="AY115" s="401"/>
      <c r="AZ115" s="401"/>
      <c r="BA115" s="305"/>
      <c r="BB115" s="305"/>
      <c r="BC115" s="300"/>
      <c r="BD115" s="9"/>
      <c r="BE115" s="9"/>
      <c r="BF115" s="9"/>
      <c r="BG115" s="455"/>
      <c r="BH115" s="455"/>
      <c r="BI115" s="455"/>
      <c r="BJ115" s="455"/>
      <c r="BK115" s="455"/>
      <c r="BL115" s="455"/>
      <c r="BM115" s="455"/>
      <c r="BN115" s="455"/>
      <c r="BO115" s="455"/>
      <c r="BP115" s="455"/>
      <c r="BQ115" s="455"/>
      <c r="BR115" s="455"/>
      <c r="BS115" s="455"/>
      <c r="BT115" s="455"/>
      <c r="BU115" s="455"/>
      <c r="BV115" s="455"/>
      <c r="BW115" s="455"/>
      <c r="BX115" s="455"/>
      <c r="BY115" s="455"/>
      <c r="BZ115" s="6"/>
      <c r="CA115" s="330"/>
      <c r="CB115" s="9"/>
      <c r="CC115" s="9"/>
      <c r="CD115" s="325"/>
      <c r="CH115" s="374"/>
      <c r="CI115" s="374"/>
      <c r="CJ115" s="374"/>
      <c r="CK115" s="374"/>
      <c r="CL115" s="374"/>
      <c r="CM115" s="374"/>
      <c r="CN115" s="374"/>
      <c r="CO115" s="374"/>
    </row>
    <row r="116" spans="1:93" ht="7.5" customHeight="1">
      <c r="A116" s="16"/>
      <c r="C116" s="413"/>
      <c r="D116" s="401"/>
      <c r="E116" s="401"/>
      <c r="F116" s="401"/>
      <c r="G116" s="401"/>
      <c r="H116" s="401"/>
      <c r="I116" s="401"/>
      <c r="J116" s="401"/>
      <c r="K116" s="375" t="str">
        <f>F120</f>
        <v>グリフィンズ</v>
      </c>
      <c r="L116" s="401"/>
      <c r="M116" s="401"/>
      <c r="N116" s="401"/>
      <c r="O116" s="401"/>
      <c r="P116" s="401"/>
      <c r="Q116" s="401"/>
      <c r="R116" s="379"/>
      <c r="S116" s="375" t="str">
        <f>F124</f>
        <v>京セラTC</v>
      </c>
      <c r="T116" s="401"/>
      <c r="U116" s="401"/>
      <c r="V116" s="401"/>
      <c r="W116" s="401"/>
      <c r="X116" s="401"/>
      <c r="Y116" s="401"/>
      <c r="Z116" s="401"/>
      <c r="AA116" s="375" t="str">
        <f>F128</f>
        <v>一般</v>
      </c>
      <c r="AB116" s="401"/>
      <c r="AC116" s="401"/>
      <c r="AD116" s="401"/>
      <c r="AE116" s="401"/>
      <c r="AF116" s="401"/>
      <c r="AG116" s="401"/>
      <c r="AH116" s="379"/>
      <c r="AI116" s="437" t="str">
        <f>IF(AI120&lt;&gt;"","ゲーム率","")</f>
        <v>ゲーム率</v>
      </c>
      <c r="AJ116" s="401"/>
      <c r="AK116" s="401" t="s">
        <v>1456</v>
      </c>
      <c r="AL116" s="401"/>
      <c r="AM116" s="401"/>
      <c r="AN116" s="401"/>
      <c r="AO116" s="401"/>
      <c r="AP116" s="433"/>
      <c r="AV116" s="401" t="s">
        <v>704</v>
      </c>
      <c r="AW116" s="401"/>
      <c r="AX116" s="401"/>
      <c r="AY116" s="401"/>
      <c r="AZ116" s="401"/>
      <c r="BB116" s="20"/>
      <c r="BG116" s="306"/>
      <c r="BH116" s="3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Z116" s="10"/>
      <c r="CA116" s="3"/>
      <c r="CB116" s="3"/>
      <c r="CC116" s="3"/>
      <c r="CD116" s="56"/>
      <c r="CE116" s="72"/>
      <c r="CF116" s="12"/>
      <c r="CG116" s="12"/>
      <c r="CH116" s="401" t="s">
        <v>1469</v>
      </c>
      <c r="CI116" s="401"/>
      <c r="CJ116" s="401"/>
      <c r="CK116" s="401"/>
      <c r="CL116" s="401"/>
      <c r="CM116" s="401"/>
      <c r="CN116" s="401"/>
      <c r="CO116" s="401"/>
    </row>
    <row r="117" spans="1:93" ht="7.5" customHeight="1" thickBot="1">
      <c r="A117" s="16"/>
      <c r="C117" s="529"/>
      <c r="D117" s="359"/>
      <c r="E117" s="359"/>
      <c r="F117" s="359"/>
      <c r="G117" s="359"/>
      <c r="H117" s="359"/>
      <c r="I117" s="359"/>
      <c r="J117" s="359"/>
      <c r="K117" s="358"/>
      <c r="L117" s="359"/>
      <c r="M117" s="359"/>
      <c r="N117" s="359"/>
      <c r="O117" s="359"/>
      <c r="P117" s="359"/>
      <c r="Q117" s="359"/>
      <c r="R117" s="289"/>
      <c r="S117" s="358"/>
      <c r="T117" s="359"/>
      <c r="U117" s="359"/>
      <c r="V117" s="359"/>
      <c r="W117" s="359"/>
      <c r="X117" s="359"/>
      <c r="Y117" s="359"/>
      <c r="Z117" s="359"/>
      <c r="AA117" s="358"/>
      <c r="AB117" s="359"/>
      <c r="AC117" s="359"/>
      <c r="AD117" s="359"/>
      <c r="AE117" s="359"/>
      <c r="AF117" s="359"/>
      <c r="AG117" s="359"/>
      <c r="AH117" s="289"/>
      <c r="AI117" s="438"/>
      <c r="AJ117" s="359"/>
      <c r="AK117" s="359"/>
      <c r="AL117" s="359"/>
      <c r="AM117" s="359"/>
      <c r="AN117" s="359"/>
      <c r="AO117" s="359"/>
      <c r="AP117" s="434"/>
      <c r="AV117" s="401"/>
      <c r="AW117" s="401"/>
      <c r="AX117" s="401"/>
      <c r="AY117" s="401"/>
      <c r="AZ117" s="401"/>
      <c r="BA117" s="44"/>
      <c r="BB117" s="44"/>
      <c r="BE117" s="401" t="s">
        <v>718</v>
      </c>
      <c r="BF117" s="401"/>
      <c r="BG117" s="300"/>
      <c r="BH117" s="9"/>
      <c r="BI117" s="9"/>
      <c r="BJ117" s="9"/>
      <c r="BK117" s="9"/>
      <c r="BL117" s="9"/>
      <c r="BY117" s="9"/>
      <c r="BZ117" s="325"/>
      <c r="CA117" s="401" t="s">
        <v>720</v>
      </c>
      <c r="CB117" s="401"/>
      <c r="CH117" s="401"/>
      <c r="CI117" s="401"/>
      <c r="CJ117" s="401"/>
      <c r="CK117" s="401"/>
      <c r="CL117" s="401"/>
      <c r="CM117" s="401"/>
      <c r="CN117" s="401"/>
      <c r="CO117" s="401"/>
    </row>
    <row r="118" spans="1:93" ht="7.5" customHeight="1" thickBot="1">
      <c r="A118" s="16"/>
      <c r="B118" s="449" t="str">
        <f>AM120</f>
        <v>1位</v>
      </c>
      <c r="C118" s="414" t="s">
        <v>637</v>
      </c>
      <c r="D118" s="349"/>
      <c r="E118" s="349"/>
      <c r="F118" s="454" t="str">
        <f>IF(C118="ここに","",VLOOKUP(C118,'登録ナンバー'!$F$1:$I$600,2,0))</f>
        <v>長谷川俊二</v>
      </c>
      <c r="G118" s="454"/>
      <c r="H118" s="454"/>
      <c r="I118" s="454"/>
      <c r="J118" s="454"/>
      <c r="K118" s="518">
        <f>IF(S118="","丸付き数字は試合順番","")</f>
      </c>
      <c r="L118" s="519"/>
      <c r="M118" s="519"/>
      <c r="N118" s="519"/>
      <c r="O118" s="519"/>
      <c r="P118" s="519"/>
      <c r="Q118" s="519"/>
      <c r="R118" s="520"/>
      <c r="S118" s="527">
        <v>4</v>
      </c>
      <c r="T118" s="479"/>
      <c r="U118" s="479"/>
      <c r="V118" s="479" t="s">
        <v>1458</v>
      </c>
      <c r="W118" s="479">
        <v>6</v>
      </c>
      <c r="X118" s="479"/>
      <c r="Y118" s="479"/>
      <c r="Z118" s="480"/>
      <c r="AA118" s="527" t="s">
        <v>114</v>
      </c>
      <c r="AB118" s="479"/>
      <c r="AC118" s="479"/>
      <c r="AD118" s="479" t="s">
        <v>1458</v>
      </c>
      <c r="AE118" s="479">
        <v>4</v>
      </c>
      <c r="AF118" s="479"/>
      <c r="AG118" s="479"/>
      <c r="AH118" s="480"/>
      <c r="AI118" s="487">
        <f>IF(COUNTIF(AJ118:AL128,1)=2,"直接対決","")</f>
      </c>
      <c r="AJ118" s="417">
        <f>COUNTIF(K118:AH119,"⑥")+COUNTIF(K118:AH119,"⑦")</f>
        <v>1</v>
      </c>
      <c r="AK118" s="417"/>
      <c r="AL118" s="417"/>
      <c r="AM118" s="421">
        <f>IF(S118="","",2-AJ118)</f>
        <v>1</v>
      </c>
      <c r="AN118" s="421"/>
      <c r="AO118" s="421"/>
      <c r="AP118" s="422"/>
      <c r="AT118" s="3"/>
      <c r="AU118" s="3"/>
      <c r="AV118" s="401" t="s">
        <v>118</v>
      </c>
      <c r="AW118" s="401"/>
      <c r="AX118" s="401"/>
      <c r="AY118" s="401"/>
      <c r="AZ118" s="401"/>
      <c r="BA118" s="9"/>
      <c r="BB118" s="9"/>
      <c r="BE118" s="401"/>
      <c r="BF118" s="379"/>
      <c r="BG118" s="608" t="s">
        <v>125</v>
      </c>
      <c r="BH118" s="401"/>
      <c r="BI118" s="401"/>
      <c r="BJ118" s="401"/>
      <c r="BK118" s="401"/>
      <c r="BL118" s="379"/>
      <c r="BW118" s="10"/>
      <c r="BY118" s="396" t="s">
        <v>151</v>
      </c>
      <c r="BZ118" s="409"/>
      <c r="CA118" s="375"/>
      <c r="CB118" s="401"/>
      <c r="CE118" s="9"/>
      <c r="CF118" s="9"/>
      <c r="CG118" s="9"/>
      <c r="CH118" s="401" t="s">
        <v>130</v>
      </c>
      <c r="CI118" s="401"/>
      <c r="CJ118" s="401"/>
      <c r="CK118" s="401"/>
      <c r="CL118" s="401"/>
      <c r="CM118" s="401"/>
      <c r="CN118" s="401"/>
      <c r="CO118" s="401"/>
    </row>
    <row r="119" spans="1:93" ht="7.5" customHeight="1" thickBot="1">
      <c r="A119" s="16"/>
      <c r="B119" s="449"/>
      <c r="C119" s="413"/>
      <c r="D119" s="401"/>
      <c r="E119" s="401"/>
      <c r="F119" s="455"/>
      <c r="G119" s="455"/>
      <c r="H119" s="455"/>
      <c r="I119" s="455"/>
      <c r="J119" s="455"/>
      <c r="K119" s="521"/>
      <c r="L119" s="522"/>
      <c r="M119" s="522"/>
      <c r="N119" s="522"/>
      <c r="O119" s="522"/>
      <c r="P119" s="522"/>
      <c r="Q119" s="522"/>
      <c r="R119" s="523"/>
      <c r="S119" s="528"/>
      <c r="T119" s="481"/>
      <c r="U119" s="481"/>
      <c r="V119" s="481"/>
      <c r="W119" s="481"/>
      <c r="X119" s="481"/>
      <c r="Y119" s="481"/>
      <c r="Z119" s="482"/>
      <c r="AA119" s="528"/>
      <c r="AB119" s="481"/>
      <c r="AC119" s="481"/>
      <c r="AD119" s="481"/>
      <c r="AE119" s="481"/>
      <c r="AF119" s="481"/>
      <c r="AG119" s="481"/>
      <c r="AH119" s="482"/>
      <c r="AI119" s="488"/>
      <c r="AJ119" s="418"/>
      <c r="AK119" s="418"/>
      <c r="AL119" s="418"/>
      <c r="AM119" s="423"/>
      <c r="AN119" s="423"/>
      <c r="AO119" s="423"/>
      <c r="AP119" s="424"/>
      <c r="AT119" s="3"/>
      <c r="AU119" s="3"/>
      <c r="AV119" s="401"/>
      <c r="AW119" s="401"/>
      <c r="AX119" s="401"/>
      <c r="AY119" s="401"/>
      <c r="AZ119" s="401"/>
      <c r="BA119" s="455" t="s">
        <v>903</v>
      </c>
      <c r="BB119" s="455"/>
      <c r="BC119" s="300"/>
      <c r="BD119" s="9"/>
      <c r="BE119" s="9"/>
      <c r="BF119" s="36"/>
      <c r="BG119" s="375"/>
      <c r="BH119" s="401"/>
      <c r="BI119" s="401"/>
      <c r="BJ119" s="401"/>
      <c r="BK119" s="401"/>
      <c r="BL119" s="379"/>
      <c r="BR119" s="10"/>
      <c r="BW119" s="10"/>
      <c r="BY119" s="609"/>
      <c r="BZ119" s="411"/>
      <c r="CA119" s="320"/>
      <c r="CB119" s="9"/>
      <c r="CC119" s="9"/>
      <c r="CD119" s="325"/>
      <c r="CE119" s="455" t="s">
        <v>907</v>
      </c>
      <c r="CF119" s="455"/>
      <c r="CH119" s="401"/>
      <c r="CI119" s="401"/>
      <c r="CJ119" s="401"/>
      <c r="CK119" s="401"/>
      <c r="CL119" s="401"/>
      <c r="CM119" s="401"/>
      <c r="CN119" s="401"/>
      <c r="CO119" s="401"/>
    </row>
    <row r="120" spans="1:93" ht="15.75" customHeight="1">
      <c r="A120" s="16"/>
      <c r="C120" s="413" t="s">
        <v>1459</v>
      </c>
      <c r="D120" s="401"/>
      <c r="E120" s="401"/>
      <c r="F120" s="455" t="s">
        <v>146</v>
      </c>
      <c r="G120" s="455"/>
      <c r="H120" s="455"/>
      <c r="I120" s="455"/>
      <c r="J120" s="455"/>
      <c r="K120" s="521"/>
      <c r="L120" s="522"/>
      <c r="M120" s="522"/>
      <c r="N120" s="522"/>
      <c r="O120" s="522"/>
      <c r="P120" s="522"/>
      <c r="Q120" s="522"/>
      <c r="R120" s="523"/>
      <c r="S120" s="528"/>
      <c r="T120" s="481"/>
      <c r="U120" s="481"/>
      <c r="V120" s="481"/>
      <c r="W120" s="481"/>
      <c r="X120" s="481"/>
      <c r="Y120" s="481"/>
      <c r="Z120" s="482"/>
      <c r="AA120" s="528"/>
      <c r="AB120" s="481"/>
      <c r="AC120" s="481"/>
      <c r="AD120" s="481"/>
      <c r="AE120" s="481"/>
      <c r="AF120" s="481"/>
      <c r="AG120" s="481"/>
      <c r="AH120" s="482"/>
      <c r="AI120" s="443">
        <f>IF(OR(COUNTIF(AJ118:AL128,2)=3,COUNTIF(AJ118:AL128,1)=3),(S121+AA121)/(S121+AA121+W118+AE118),"")</f>
        <v>0.5</v>
      </c>
      <c r="AJ120" s="419"/>
      <c r="AK120" s="419"/>
      <c r="AL120" s="419"/>
      <c r="AM120" s="425" t="s">
        <v>147</v>
      </c>
      <c r="AN120" s="425"/>
      <c r="AO120" s="425"/>
      <c r="AP120" s="426"/>
      <c r="AV120" s="401" t="s">
        <v>119</v>
      </c>
      <c r="AW120" s="401"/>
      <c r="AX120" s="401"/>
      <c r="AY120" s="401"/>
      <c r="AZ120" s="401"/>
      <c r="BA120" s="486"/>
      <c r="BB120" s="554"/>
      <c r="BC120" s="608" t="s">
        <v>123</v>
      </c>
      <c r="BD120" s="401"/>
      <c r="BE120" s="401"/>
      <c r="BF120" s="401"/>
      <c r="BG120" s="401"/>
      <c r="BL120" s="20"/>
      <c r="BO120" s="569" t="s">
        <v>170</v>
      </c>
      <c r="BP120" s="410"/>
      <c r="BQ120" s="410"/>
      <c r="BR120" s="410"/>
      <c r="BS120" s="410"/>
      <c r="BT120" s="410"/>
      <c r="BU120" s="410"/>
      <c r="BW120" s="10"/>
      <c r="BY120" s="19"/>
      <c r="CA120" s="381" t="s">
        <v>149</v>
      </c>
      <c r="CB120" s="401"/>
      <c r="CC120" s="401"/>
      <c r="CD120" s="379"/>
      <c r="CE120" s="500"/>
      <c r="CF120" s="455"/>
      <c r="CH120" s="401" t="s">
        <v>124</v>
      </c>
      <c r="CI120" s="401"/>
      <c r="CJ120" s="401"/>
      <c r="CK120" s="401"/>
      <c r="CL120" s="401"/>
      <c r="CM120" s="401"/>
      <c r="CN120" s="401"/>
      <c r="CO120" s="401"/>
    </row>
    <row r="121" spans="1:93" ht="3.75" customHeight="1" hidden="1">
      <c r="A121" s="16"/>
      <c r="C121" s="413"/>
      <c r="D121" s="401"/>
      <c r="E121" s="401"/>
      <c r="F121" s="274"/>
      <c r="G121" s="274"/>
      <c r="H121" s="274"/>
      <c r="I121" s="274"/>
      <c r="J121" s="274"/>
      <c r="K121" s="524"/>
      <c r="L121" s="525"/>
      <c r="M121" s="525"/>
      <c r="N121" s="525"/>
      <c r="O121" s="525"/>
      <c r="P121" s="525"/>
      <c r="Q121" s="525"/>
      <c r="R121" s="526"/>
      <c r="S121" s="287">
        <f>IF(S118="⑦","7",IF(S118="⑥","6",S118))</f>
        <v>4</v>
      </c>
      <c r="T121" s="288"/>
      <c r="U121" s="288"/>
      <c r="V121" s="288"/>
      <c r="W121" s="288"/>
      <c r="X121" s="288"/>
      <c r="Y121" s="288"/>
      <c r="Z121" s="288"/>
      <c r="AA121" s="287" t="str">
        <f>IF(AA118="⑦","7",IF(AA118="⑥","6",AA118))</f>
        <v>6</v>
      </c>
      <c r="AB121" s="288"/>
      <c r="AC121" s="288"/>
      <c r="AD121" s="288"/>
      <c r="AE121" s="288"/>
      <c r="AF121" s="288"/>
      <c r="AG121" s="288"/>
      <c r="AH121" s="290"/>
      <c r="AI121" s="444"/>
      <c r="AJ121" s="420"/>
      <c r="AK121" s="420"/>
      <c r="AL121" s="420"/>
      <c r="AM121" s="427"/>
      <c r="AN121" s="427"/>
      <c r="AO121" s="427"/>
      <c r="AP121" s="428"/>
      <c r="AV121" s="401"/>
      <c r="AW121" s="401"/>
      <c r="AX121" s="401"/>
      <c r="AY121" s="401"/>
      <c r="AZ121" s="401"/>
      <c r="BA121" s="44"/>
      <c r="BB121" s="44"/>
      <c r="BL121" s="20"/>
      <c r="BR121" s="10"/>
      <c r="BW121" s="10"/>
      <c r="BY121" s="19"/>
      <c r="CH121" s="401"/>
      <c r="CI121" s="401"/>
      <c r="CJ121" s="401"/>
      <c r="CK121" s="401"/>
      <c r="CL121" s="401"/>
      <c r="CM121" s="401"/>
      <c r="CN121" s="401"/>
      <c r="CO121" s="401"/>
    </row>
    <row r="122" spans="1:93" ht="7.5" customHeight="1" thickBot="1">
      <c r="A122" s="16"/>
      <c r="B122" s="449" t="str">
        <f>AM124</f>
        <v>2位</v>
      </c>
      <c r="C122" s="414" t="s">
        <v>653</v>
      </c>
      <c r="D122" s="349"/>
      <c r="E122" s="349"/>
      <c r="F122" s="349" t="str">
        <f>IF(C122="ここに","",VLOOKUP(C122,'登録ナンバー'!$F$1:$I$600,2,0))</f>
        <v>廣瀬智也</v>
      </c>
      <c r="G122" s="349"/>
      <c r="H122" s="349"/>
      <c r="I122" s="349"/>
      <c r="J122" s="349"/>
      <c r="K122" s="412" t="str">
        <f>IF(S118="","",IF(AND(W118=6,S118&lt;&gt;"⑦"),"⑥",IF(W118=7,"⑦",W118)))</f>
        <v>⑥</v>
      </c>
      <c r="L122" s="349"/>
      <c r="M122" s="349"/>
      <c r="N122" s="349" t="s">
        <v>1458</v>
      </c>
      <c r="O122" s="349">
        <f>IF(S118="","",IF(S118="⑥",6,IF(S118="⑦",7,S118)))</f>
        <v>4</v>
      </c>
      <c r="P122" s="349"/>
      <c r="Q122" s="349"/>
      <c r="R122" s="350"/>
      <c r="S122" s="534"/>
      <c r="T122" s="535"/>
      <c r="U122" s="535"/>
      <c r="V122" s="535"/>
      <c r="W122" s="535"/>
      <c r="X122" s="535"/>
      <c r="Y122" s="535"/>
      <c r="Z122" s="535"/>
      <c r="AA122" s="532">
        <v>3</v>
      </c>
      <c r="AB122" s="377"/>
      <c r="AC122" s="377"/>
      <c r="AD122" s="377" t="s">
        <v>1458</v>
      </c>
      <c r="AE122" s="377">
        <v>6</v>
      </c>
      <c r="AF122" s="377"/>
      <c r="AG122" s="377"/>
      <c r="AH122" s="368"/>
      <c r="AI122" s="445">
        <f>IF(COUNTIF(AJ118:AL128,1)=2,"直接対決","")</f>
      </c>
      <c r="AJ122" s="439">
        <f>COUNTIF(K122:AH123,"⑥")+COUNTIF(K122:AH123,"⑦")</f>
        <v>1</v>
      </c>
      <c r="AK122" s="439"/>
      <c r="AL122" s="439"/>
      <c r="AM122" s="464">
        <f>IF(S118="","",2-AJ122)</f>
        <v>1</v>
      </c>
      <c r="AN122" s="464"/>
      <c r="AO122" s="464"/>
      <c r="AP122" s="465"/>
      <c r="AV122" s="401"/>
      <c r="AW122" s="401"/>
      <c r="AX122" s="401"/>
      <c r="AY122" s="401"/>
      <c r="AZ122" s="401"/>
      <c r="BB122" s="44"/>
      <c r="BJ122" s="401" t="s">
        <v>721</v>
      </c>
      <c r="BK122" s="401"/>
      <c r="BL122" s="379"/>
      <c r="BM122" s="320"/>
      <c r="BN122" s="9"/>
      <c r="BO122" s="9"/>
      <c r="BP122" s="9"/>
      <c r="BQ122" s="9"/>
      <c r="BR122" s="325"/>
      <c r="BS122" s="43"/>
      <c r="BT122" s="42"/>
      <c r="BU122" s="42"/>
      <c r="BV122" s="42"/>
      <c r="BW122" s="325"/>
      <c r="BX122" s="36"/>
      <c r="BY122" s="375" t="s">
        <v>723</v>
      </c>
      <c r="CE122" s="44"/>
      <c r="CF122" s="44"/>
      <c r="CG122" s="44"/>
      <c r="CH122" s="401"/>
      <c r="CI122" s="401"/>
      <c r="CJ122" s="401"/>
      <c r="CK122" s="401"/>
      <c r="CL122" s="401"/>
      <c r="CM122" s="401"/>
      <c r="CN122" s="401"/>
      <c r="CO122" s="401"/>
    </row>
    <row r="123" spans="1:93" ht="7.5" customHeight="1">
      <c r="A123" s="16"/>
      <c r="B123" s="449"/>
      <c r="C123" s="413"/>
      <c r="D123" s="401"/>
      <c r="E123" s="401"/>
      <c r="F123" s="401"/>
      <c r="G123" s="401"/>
      <c r="H123" s="401"/>
      <c r="I123" s="401"/>
      <c r="J123" s="401"/>
      <c r="K123" s="375"/>
      <c r="L123" s="401"/>
      <c r="M123" s="401"/>
      <c r="N123" s="401"/>
      <c r="O123" s="401"/>
      <c r="P123" s="401"/>
      <c r="Q123" s="401"/>
      <c r="R123" s="379"/>
      <c r="S123" s="536"/>
      <c r="T123" s="537"/>
      <c r="U123" s="537"/>
      <c r="V123" s="537"/>
      <c r="W123" s="537"/>
      <c r="X123" s="537"/>
      <c r="Y123" s="537"/>
      <c r="Z123" s="537"/>
      <c r="AA123" s="533"/>
      <c r="AB123" s="369"/>
      <c r="AC123" s="369"/>
      <c r="AD123" s="369"/>
      <c r="AE123" s="369"/>
      <c r="AF123" s="369"/>
      <c r="AG123" s="369"/>
      <c r="AH123" s="370"/>
      <c r="AI123" s="446"/>
      <c r="AJ123" s="440"/>
      <c r="AK123" s="440"/>
      <c r="AL123" s="440"/>
      <c r="AM123" s="466"/>
      <c r="AN123" s="466"/>
      <c r="AO123" s="466"/>
      <c r="AP123" s="467"/>
      <c r="AV123" s="401" t="s">
        <v>141</v>
      </c>
      <c r="AW123" s="401"/>
      <c r="AX123" s="401"/>
      <c r="AY123" s="401"/>
      <c r="AZ123" s="401"/>
      <c r="BA123" s="250"/>
      <c r="BB123" s="250"/>
      <c r="BC123" s="250"/>
      <c r="BD123" s="250"/>
      <c r="BE123" s="250"/>
      <c r="BF123" s="250"/>
      <c r="BG123" s="250"/>
      <c r="BJ123" s="401"/>
      <c r="BK123" s="401"/>
      <c r="BL123" s="401"/>
      <c r="BM123" s="576" t="s">
        <v>171</v>
      </c>
      <c r="BN123" s="410"/>
      <c r="BO123" s="410"/>
      <c r="BP123" s="410"/>
      <c r="BQ123" s="410"/>
      <c r="BR123" s="410"/>
      <c r="BS123" s="410"/>
      <c r="BT123" s="410"/>
      <c r="BU123" s="410"/>
      <c r="BV123" s="410"/>
      <c r="BY123" s="375"/>
      <c r="CE123" s="12"/>
      <c r="CF123" s="12"/>
      <c r="CG123" s="12"/>
      <c r="CH123" s="401" t="s">
        <v>129</v>
      </c>
      <c r="CI123" s="401"/>
      <c r="CJ123" s="401"/>
      <c r="CK123" s="401"/>
      <c r="CL123" s="401"/>
      <c r="CM123" s="401"/>
      <c r="CN123" s="401"/>
      <c r="CO123" s="401"/>
    </row>
    <row r="124" spans="1:93" ht="16.5" customHeight="1" thickBot="1">
      <c r="A124" s="16"/>
      <c r="B124" s="16"/>
      <c r="C124" s="413" t="s">
        <v>1459</v>
      </c>
      <c r="D124" s="401"/>
      <c r="E124" s="401"/>
      <c r="F124" s="401" t="str">
        <f>IF(C122="ここに","",VLOOKUP(C122,'登録ナンバー'!$F$4:$H$484,3,0))</f>
        <v>京セラTC</v>
      </c>
      <c r="G124" s="401"/>
      <c r="H124" s="401"/>
      <c r="I124" s="401"/>
      <c r="J124" s="401"/>
      <c r="K124" s="375"/>
      <c r="L124" s="401"/>
      <c r="M124" s="401"/>
      <c r="N124" s="401"/>
      <c r="O124" s="401"/>
      <c r="P124" s="401"/>
      <c r="Q124" s="401"/>
      <c r="R124" s="379"/>
      <c r="S124" s="536"/>
      <c r="T124" s="537"/>
      <c r="U124" s="537"/>
      <c r="V124" s="537"/>
      <c r="W124" s="537"/>
      <c r="X124" s="537"/>
      <c r="Y124" s="537"/>
      <c r="Z124" s="537"/>
      <c r="AA124" s="533"/>
      <c r="AB124" s="369"/>
      <c r="AC124" s="369"/>
      <c r="AD124" s="369"/>
      <c r="AE124" s="371"/>
      <c r="AF124" s="371"/>
      <c r="AG124" s="371"/>
      <c r="AH124" s="372"/>
      <c r="AI124" s="447">
        <f>IF(OR(COUNTIF(AJ118:AL128,2)=3,COUNTIF(AJ118:AL128,1)=3),(K125+AA125)/(K125+AA125+O122+AE122),"")</f>
        <v>0.47368421052631576</v>
      </c>
      <c r="AJ124" s="401"/>
      <c r="AK124" s="401"/>
      <c r="AL124" s="401"/>
      <c r="AM124" s="460" t="s">
        <v>148</v>
      </c>
      <c r="AN124" s="460"/>
      <c r="AO124" s="460"/>
      <c r="AP124" s="461"/>
      <c r="AV124" s="401"/>
      <c r="AW124" s="401"/>
      <c r="AX124" s="401"/>
      <c r="AY124" s="401"/>
      <c r="AZ124" s="401"/>
      <c r="BA124" s="454" t="s">
        <v>909</v>
      </c>
      <c r="BB124" s="512"/>
      <c r="BC124" s="564"/>
      <c r="BD124" s="565"/>
      <c r="BE124" s="565"/>
      <c r="BF124" s="565"/>
      <c r="BG124" s="250"/>
      <c r="BM124" s="577"/>
      <c r="BN124" s="410"/>
      <c r="BO124" s="410"/>
      <c r="BP124" s="410"/>
      <c r="BQ124" s="410"/>
      <c r="BR124" s="410"/>
      <c r="BS124" s="410"/>
      <c r="BT124" s="410"/>
      <c r="BU124" s="410"/>
      <c r="BV124" s="410"/>
      <c r="BY124" s="19"/>
      <c r="CA124" s="582" t="s">
        <v>150</v>
      </c>
      <c r="CB124" s="565"/>
      <c r="CC124" s="565"/>
      <c r="CD124" s="583"/>
      <c r="CE124" s="499" t="s">
        <v>908</v>
      </c>
      <c r="CF124" s="454"/>
      <c r="CH124" s="401"/>
      <c r="CI124" s="401"/>
      <c r="CJ124" s="401"/>
      <c r="CK124" s="401"/>
      <c r="CL124" s="401"/>
      <c r="CM124" s="401"/>
      <c r="CN124" s="401"/>
      <c r="CO124" s="401"/>
    </row>
    <row r="125" spans="1:84" ht="3.75" customHeight="1" hidden="1">
      <c r="A125" s="16"/>
      <c r="B125" s="16"/>
      <c r="C125" s="413"/>
      <c r="D125" s="401"/>
      <c r="E125" s="401"/>
      <c r="F125" s="3"/>
      <c r="G125" s="3"/>
      <c r="H125" s="3"/>
      <c r="I125" s="3"/>
      <c r="J125" s="3"/>
      <c r="K125" s="23" t="str">
        <f>IF(K122="⑦","7",IF(K122="⑥","6",K122))</f>
        <v>6</v>
      </c>
      <c r="L125" s="12"/>
      <c r="M125" s="12"/>
      <c r="N125" s="12"/>
      <c r="O125" s="12"/>
      <c r="P125" s="12"/>
      <c r="Q125" s="12"/>
      <c r="R125" s="26"/>
      <c r="S125" s="538"/>
      <c r="T125" s="539"/>
      <c r="U125" s="539"/>
      <c r="V125" s="539"/>
      <c r="W125" s="539"/>
      <c r="X125" s="539"/>
      <c r="Y125" s="539"/>
      <c r="Z125" s="539"/>
      <c r="AA125" s="23">
        <f>IF(AA122="⑦","7",IF(AA122="⑥","6",AA122))</f>
        <v>3</v>
      </c>
      <c r="AB125" s="24"/>
      <c r="AC125" s="24"/>
      <c r="AD125" s="24"/>
      <c r="AE125" s="24"/>
      <c r="AF125" s="24"/>
      <c r="AG125" s="24"/>
      <c r="AH125" s="25"/>
      <c r="AI125" s="448"/>
      <c r="AJ125" s="359"/>
      <c r="AK125" s="359"/>
      <c r="AL125" s="359"/>
      <c r="AM125" s="462"/>
      <c r="AN125" s="462"/>
      <c r="AO125" s="462"/>
      <c r="AP125" s="463"/>
      <c r="AV125" s="401"/>
      <c r="AW125" s="401"/>
      <c r="AX125" s="401"/>
      <c r="AY125" s="401"/>
      <c r="AZ125" s="401"/>
      <c r="BA125" s="455"/>
      <c r="BB125" s="513"/>
      <c r="BC125" s="250"/>
      <c r="BD125" s="250"/>
      <c r="BE125" s="250"/>
      <c r="BF125" s="252"/>
      <c r="BG125" s="250"/>
      <c r="BM125" s="306"/>
      <c r="BY125" s="19"/>
      <c r="CD125" s="20"/>
      <c r="CE125" s="500"/>
      <c r="CF125" s="455"/>
    </row>
    <row r="126" spans="1:93" ht="7.5" customHeight="1" thickBot="1">
      <c r="A126" s="16"/>
      <c r="B126" s="449" t="str">
        <f>AM128</f>
        <v>DEF</v>
      </c>
      <c r="C126" s="414" t="s">
        <v>1457</v>
      </c>
      <c r="D126" s="349"/>
      <c r="E126" s="349"/>
      <c r="F126" s="349" t="s">
        <v>657</v>
      </c>
      <c r="G126" s="349"/>
      <c r="H126" s="349"/>
      <c r="I126" s="349"/>
      <c r="J126" s="349"/>
      <c r="K126" s="412">
        <f>IF(S118="","",IF(AND(AE118=6,AA118&lt;&gt;"⑦"),"⑥",IF(AE118=7,"⑦",AE118)))</f>
        <v>4</v>
      </c>
      <c r="L126" s="349"/>
      <c r="M126" s="349"/>
      <c r="N126" s="349" t="s">
        <v>1458</v>
      </c>
      <c r="O126" s="349">
        <f>IF(S118="","",IF(AA118="⑥",6,IF(AA118="⑦",7,AA118)))</f>
        <v>6</v>
      </c>
      <c r="P126" s="349"/>
      <c r="Q126" s="349"/>
      <c r="R126" s="350"/>
      <c r="S126" s="412" t="str">
        <f>IF(S118="","",IF(AND(AE122=6,AA122&lt;&gt;"⑦"),"⑥",IF(AE122=7,"⑦",AE122)))</f>
        <v>⑥</v>
      </c>
      <c r="T126" s="349"/>
      <c r="U126" s="349"/>
      <c r="V126" s="349" t="s">
        <v>1458</v>
      </c>
      <c r="W126" s="349">
        <f>IF(S118="","",IF(AA122="⑥",6,IF(AA122="⑦",7,AA122)))</f>
        <v>3</v>
      </c>
      <c r="X126" s="349"/>
      <c r="Y126" s="349"/>
      <c r="Z126" s="350"/>
      <c r="AA126" s="472"/>
      <c r="AB126" s="473"/>
      <c r="AC126" s="473"/>
      <c r="AD126" s="473"/>
      <c r="AE126" s="473"/>
      <c r="AF126" s="473"/>
      <c r="AG126" s="474"/>
      <c r="AH126" s="475"/>
      <c r="AI126" s="445">
        <f>IF(COUNTIF(AJ118:AL133,1)=2,"直接対決","")</f>
      </c>
      <c r="AJ126" s="439">
        <f>COUNTIF(K126:AH127,"⑥")+COUNTIF(K126:AH127,"⑦")</f>
        <v>1</v>
      </c>
      <c r="AK126" s="439"/>
      <c r="AL126" s="439"/>
      <c r="AM126" s="464">
        <f>IF(S114="","",2-AJ126)</f>
        <v>1</v>
      </c>
      <c r="AN126" s="464"/>
      <c r="AO126" s="464"/>
      <c r="AP126" s="465"/>
      <c r="AV126" s="401" t="s">
        <v>169</v>
      </c>
      <c r="AW126" s="401"/>
      <c r="AX126" s="401"/>
      <c r="AY126" s="401"/>
      <c r="AZ126" s="401"/>
      <c r="BA126" s="455"/>
      <c r="BB126" s="455"/>
      <c r="BC126" s="332"/>
      <c r="BD126" s="250"/>
      <c r="BE126" s="250"/>
      <c r="BF126" s="252"/>
      <c r="BG126" s="570" t="s">
        <v>149</v>
      </c>
      <c r="BH126" s="571"/>
      <c r="BI126" s="571"/>
      <c r="BJ126" s="571"/>
      <c r="BK126" s="571"/>
      <c r="BL126" s="572"/>
      <c r="BM126" s="306"/>
      <c r="BY126" s="584" t="s">
        <v>150</v>
      </c>
      <c r="BZ126" s="585"/>
      <c r="CD126" s="10"/>
      <c r="CE126" s="590"/>
      <c r="CF126" s="590"/>
      <c r="CG126" s="9"/>
      <c r="CH126" s="401" t="s">
        <v>121</v>
      </c>
      <c r="CI126" s="401"/>
      <c r="CJ126" s="401"/>
      <c r="CK126" s="401"/>
      <c r="CL126" s="401"/>
      <c r="CM126" s="401"/>
      <c r="CN126" s="401"/>
      <c r="CO126" s="401"/>
    </row>
    <row r="127" spans="1:93" ht="7.5" customHeight="1" thickBot="1">
      <c r="A127" s="16"/>
      <c r="B127" s="449"/>
      <c r="C127" s="413"/>
      <c r="D127" s="401"/>
      <c r="E127" s="401"/>
      <c r="F127" s="401"/>
      <c r="G127" s="401"/>
      <c r="H127" s="401"/>
      <c r="I127" s="401"/>
      <c r="J127" s="401"/>
      <c r="K127" s="375"/>
      <c r="L127" s="401"/>
      <c r="M127" s="401"/>
      <c r="N127" s="401"/>
      <c r="O127" s="401"/>
      <c r="P127" s="401"/>
      <c r="Q127" s="401"/>
      <c r="R127" s="379"/>
      <c r="S127" s="375"/>
      <c r="T127" s="401"/>
      <c r="U127" s="401"/>
      <c r="V127" s="401"/>
      <c r="W127" s="401"/>
      <c r="X127" s="401"/>
      <c r="Y127" s="401"/>
      <c r="Z127" s="379"/>
      <c r="AA127" s="476"/>
      <c r="AB127" s="474"/>
      <c r="AC127" s="474"/>
      <c r="AD127" s="474"/>
      <c r="AE127" s="474"/>
      <c r="AF127" s="474"/>
      <c r="AG127" s="474"/>
      <c r="AH127" s="475"/>
      <c r="AI127" s="446"/>
      <c r="AJ127" s="440"/>
      <c r="AK127" s="440"/>
      <c r="AL127" s="440"/>
      <c r="AM127" s="466"/>
      <c r="AN127" s="466"/>
      <c r="AO127" s="466"/>
      <c r="AP127" s="467"/>
      <c r="AV127" s="401"/>
      <c r="AW127" s="401"/>
      <c r="AX127" s="401"/>
      <c r="AY127" s="401"/>
      <c r="AZ127" s="401"/>
      <c r="BA127" s="331"/>
      <c r="BB127" s="331"/>
      <c r="BC127" s="250"/>
      <c r="BD127" s="401" t="s">
        <v>744</v>
      </c>
      <c r="BE127" s="401"/>
      <c r="BF127" s="379"/>
      <c r="BG127" s="573"/>
      <c r="BH127" s="574"/>
      <c r="BI127" s="574"/>
      <c r="BJ127" s="574"/>
      <c r="BK127" s="574"/>
      <c r="BL127" s="575"/>
      <c r="BM127" s="306"/>
      <c r="BY127" s="586"/>
      <c r="BZ127" s="587"/>
      <c r="CA127" s="401" t="s">
        <v>722</v>
      </c>
      <c r="CB127" s="401"/>
      <c r="CH127" s="401"/>
      <c r="CI127" s="401"/>
      <c r="CJ127" s="401"/>
      <c r="CK127" s="401"/>
      <c r="CL127" s="401"/>
      <c r="CM127" s="401"/>
      <c r="CN127" s="401"/>
      <c r="CO127" s="401"/>
    </row>
    <row r="128" spans="2:93" ht="13.5" customHeight="1" thickBot="1">
      <c r="B128" s="16"/>
      <c r="C128" s="413" t="s">
        <v>1459</v>
      </c>
      <c r="D128" s="401"/>
      <c r="E128" s="401"/>
      <c r="F128" s="561" t="s">
        <v>1333</v>
      </c>
      <c r="G128" s="562"/>
      <c r="H128" s="562"/>
      <c r="I128" s="562"/>
      <c r="J128" s="606"/>
      <c r="K128" s="607"/>
      <c r="L128" s="562"/>
      <c r="M128" s="562"/>
      <c r="N128" s="562"/>
      <c r="O128" s="359"/>
      <c r="P128" s="359"/>
      <c r="Q128" s="359"/>
      <c r="R128" s="289"/>
      <c r="S128" s="375"/>
      <c r="T128" s="401"/>
      <c r="U128" s="401"/>
      <c r="V128" s="401"/>
      <c r="W128" s="401"/>
      <c r="X128" s="401"/>
      <c r="Y128" s="401"/>
      <c r="Z128" s="379"/>
      <c r="AA128" s="476"/>
      <c r="AB128" s="474"/>
      <c r="AC128" s="474"/>
      <c r="AD128" s="474"/>
      <c r="AE128" s="474"/>
      <c r="AF128" s="474"/>
      <c r="AG128" s="474"/>
      <c r="AH128" s="475"/>
      <c r="AI128" s="447">
        <f>IF(OR(COUNTIF(AJ118:AL128,2)=3,COUNTIF(AJ118:AL128,1)=3),(S129+K129)/(K129+W126+O126+S129),"")</f>
        <v>0.5263157894736842</v>
      </c>
      <c r="AJ128" s="485"/>
      <c r="AK128" s="485"/>
      <c r="AL128" s="485"/>
      <c r="AM128" s="460" t="s">
        <v>145</v>
      </c>
      <c r="AN128" s="460"/>
      <c r="AO128" s="460"/>
      <c r="AP128" s="461"/>
      <c r="AV128" s="455" t="s">
        <v>669</v>
      </c>
      <c r="AW128" s="455"/>
      <c r="AX128" s="455"/>
      <c r="AY128" s="455"/>
      <c r="AZ128" s="455"/>
      <c r="BA128" s="250"/>
      <c r="BB128" s="250"/>
      <c r="BC128" s="250"/>
      <c r="BD128" s="401"/>
      <c r="BE128" s="401"/>
      <c r="BF128" s="401"/>
      <c r="BG128" s="332"/>
      <c r="BY128" s="578"/>
      <c r="BZ128" s="409"/>
      <c r="CA128" s="375"/>
      <c r="CB128" s="401"/>
      <c r="CH128" s="401" t="s">
        <v>1469</v>
      </c>
      <c r="CI128" s="401"/>
      <c r="CJ128" s="401"/>
      <c r="CK128" s="401"/>
      <c r="CL128" s="401"/>
      <c r="CM128" s="401"/>
      <c r="CN128" s="401"/>
      <c r="CO128" s="401"/>
    </row>
    <row r="129" spans="2:93" ht="4.5" customHeight="1" hidden="1">
      <c r="B129" s="16"/>
      <c r="C129" s="413"/>
      <c r="D129" s="401"/>
      <c r="E129" s="401"/>
      <c r="F129" s="3"/>
      <c r="G129" s="3"/>
      <c r="H129" s="3"/>
      <c r="I129" s="3"/>
      <c r="J129" s="5"/>
      <c r="K129" s="53">
        <f>IF(K126="⑦","7",IF(K126="⑥","6",K126))</f>
        <v>4</v>
      </c>
      <c r="R129" s="20"/>
      <c r="S129" s="53" t="str">
        <f>IF(S126="⑦","7",IF(S126="⑥","6",S126))</f>
        <v>6</v>
      </c>
      <c r="AA129" s="476"/>
      <c r="AB129" s="474"/>
      <c r="AC129" s="474"/>
      <c r="AD129" s="474"/>
      <c r="AE129" s="474"/>
      <c r="AF129" s="474"/>
      <c r="AG129" s="474"/>
      <c r="AH129" s="475"/>
      <c r="AI129" s="447"/>
      <c r="AJ129" s="485"/>
      <c r="AK129" s="485"/>
      <c r="AL129" s="485"/>
      <c r="AM129" s="460"/>
      <c r="AN129" s="460"/>
      <c r="AO129" s="460"/>
      <c r="AP129" s="461"/>
      <c r="AV129" s="455"/>
      <c r="AW129" s="455"/>
      <c r="AX129" s="455"/>
      <c r="AY129" s="455"/>
      <c r="AZ129" s="455"/>
      <c r="BA129" s="250"/>
      <c r="BB129" s="250"/>
      <c r="BC129" s="250"/>
      <c r="BD129" s="250"/>
      <c r="BE129" s="250"/>
      <c r="BF129" s="250"/>
      <c r="BG129" s="332"/>
      <c r="BZ129" s="20"/>
      <c r="CH129" s="401"/>
      <c r="CI129" s="401"/>
      <c r="CJ129" s="401"/>
      <c r="CK129" s="401"/>
      <c r="CL129" s="401"/>
      <c r="CM129" s="401"/>
      <c r="CN129" s="401"/>
      <c r="CO129" s="401"/>
    </row>
    <row r="130" spans="2:93" s="17" customFormat="1" ht="7.5" customHeight="1" thickBot="1">
      <c r="B130" s="60"/>
      <c r="C130" s="60"/>
      <c r="D130" s="60"/>
      <c r="E130" s="60"/>
      <c r="F130" s="591" t="s">
        <v>705</v>
      </c>
      <c r="G130" s="591"/>
      <c r="H130" s="591"/>
      <c r="I130" s="591"/>
      <c r="J130" s="591"/>
      <c r="K130" s="591"/>
      <c r="L130" s="591"/>
      <c r="M130" s="591"/>
      <c r="N130" s="591"/>
      <c r="O130" s="591"/>
      <c r="P130" s="591"/>
      <c r="Q130" s="591"/>
      <c r="R130" s="591"/>
      <c r="S130" s="591"/>
      <c r="T130" s="591"/>
      <c r="U130" s="591"/>
      <c r="V130" s="591"/>
      <c r="W130" s="591"/>
      <c r="X130" s="591"/>
      <c r="Y130" s="591"/>
      <c r="Z130" s="591"/>
      <c r="AA130" s="591"/>
      <c r="AB130" s="591"/>
      <c r="AC130" s="591"/>
      <c r="AD130" s="591"/>
      <c r="AE130" s="591"/>
      <c r="AF130" s="591"/>
      <c r="AG130" s="591"/>
      <c r="AH130" s="591"/>
      <c r="AI130" s="591"/>
      <c r="AJ130" s="591"/>
      <c r="AK130" s="591"/>
      <c r="AL130" s="591"/>
      <c r="AM130" s="591"/>
      <c r="AN130" s="591"/>
      <c r="AO130" s="591"/>
      <c r="AP130" s="591"/>
      <c r="AQ130" s="4"/>
      <c r="AR130" s="4"/>
      <c r="AS130" s="4"/>
      <c r="AT130" s="4"/>
      <c r="AU130" s="4"/>
      <c r="AV130" s="455"/>
      <c r="AW130" s="455"/>
      <c r="AX130" s="455"/>
      <c r="AY130" s="455"/>
      <c r="AZ130" s="455"/>
      <c r="BA130" s="592" t="s">
        <v>910</v>
      </c>
      <c r="BB130" s="592"/>
      <c r="BC130" s="333"/>
      <c r="BD130" s="334"/>
      <c r="BE130" s="334"/>
      <c r="BF130" s="334"/>
      <c r="BG130" s="347"/>
      <c r="BZ130" s="29"/>
      <c r="CA130" s="41"/>
      <c r="CB130" s="31"/>
      <c r="CC130" s="31"/>
      <c r="CD130" s="52"/>
      <c r="CE130" s="78"/>
      <c r="CF130" s="33"/>
      <c r="CG130" s="33"/>
      <c r="CH130" s="401"/>
      <c r="CI130" s="401"/>
      <c r="CJ130" s="401"/>
      <c r="CK130" s="401"/>
      <c r="CL130" s="401"/>
      <c r="CM130" s="401"/>
      <c r="CN130" s="401"/>
      <c r="CO130" s="401"/>
    </row>
    <row r="131" spans="6:93" s="60" customFormat="1" ht="8.25" customHeight="1" thickBot="1">
      <c r="F131" s="380"/>
      <c r="G131" s="380"/>
      <c r="H131" s="380"/>
      <c r="I131" s="380"/>
      <c r="J131" s="380"/>
      <c r="K131" s="380"/>
      <c r="L131" s="380"/>
      <c r="M131" s="380"/>
      <c r="N131" s="380"/>
      <c r="O131" s="380"/>
      <c r="P131" s="380"/>
      <c r="Q131" s="380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  <c r="AC131" s="380"/>
      <c r="AD131" s="380"/>
      <c r="AE131" s="380"/>
      <c r="AF131" s="380"/>
      <c r="AG131" s="380"/>
      <c r="AH131" s="380"/>
      <c r="AI131" s="380"/>
      <c r="AJ131" s="380"/>
      <c r="AK131" s="380"/>
      <c r="AL131" s="380"/>
      <c r="AM131" s="380"/>
      <c r="AN131" s="380"/>
      <c r="AO131" s="380"/>
      <c r="AP131" s="380"/>
      <c r="AQ131" s="4"/>
      <c r="AR131" s="4"/>
      <c r="AS131" s="4"/>
      <c r="AT131" s="4"/>
      <c r="AU131" s="4"/>
      <c r="AV131" s="401" t="s">
        <v>144</v>
      </c>
      <c r="AW131" s="401"/>
      <c r="AX131" s="401"/>
      <c r="AY131" s="401"/>
      <c r="AZ131" s="401"/>
      <c r="BA131" s="486"/>
      <c r="BB131" s="554"/>
      <c r="BC131" s="566" t="s">
        <v>160</v>
      </c>
      <c r="BD131" s="567"/>
      <c r="BE131" s="567"/>
      <c r="BF131" s="567"/>
      <c r="BG131" s="145"/>
      <c r="CA131" s="579"/>
      <c r="CB131" s="580"/>
      <c r="CC131" s="580"/>
      <c r="CD131" s="580"/>
      <c r="CE131" s="335"/>
      <c r="CF131" s="321"/>
      <c r="CG131" s="321"/>
      <c r="CH131" s="380" t="s">
        <v>122</v>
      </c>
      <c r="CI131" s="380"/>
      <c r="CJ131" s="380"/>
      <c r="CK131" s="380"/>
      <c r="CL131" s="380"/>
      <c r="CM131" s="380"/>
      <c r="CN131" s="380"/>
      <c r="CO131" s="380"/>
    </row>
    <row r="132" spans="1:93" s="60" customFormat="1" ht="9.75" customHeight="1">
      <c r="A132" s="380"/>
      <c r="B132" s="380"/>
      <c r="C132" s="380"/>
      <c r="D132" s="380"/>
      <c r="E132" s="380"/>
      <c r="F132" s="380"/>
      <c r="G132" s="380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  <c r="AC132" s="380"/>
      <c r="AD132" s="380"/>
      <c r="AE132" s="380"/>
      <c r="AF132" s="380"/>
      <c r="AG132" s="380"/>
      <c r="AH132" s="380"/>
      <c r="AI132" s="380"/>
      <c r="AJ132" s="380"/>
      <c r="AK132" s="380"/>
      <c r="AL132" s="380"/>
      <c r="AM132" s="380"/>
      <c r="AN132" s="380"/>
      <c r="AO132" s="380"/>
      <c r="AP132" s="380"/>
      <c r="AQ132" s="4"/>
      <c r="AR132" s="4"/>
      <c r="AS132" s="4"/>
      <c r="AT132" s="4"/>
      <c r="AU132" s="4"/>
      <c r="AV132" s="401"/>
      <c r="AW132" s="401"/>
      <c r="AX132" s="401"/>
      <c r="AY132" s="401"/>
      <c r="AZ132" s="401"/>
      <c r="BA132" s="145"/>
      <c r="BB132" s="145"/>
      <c r="BC132" s="568"/>
      <c r="BD132" s="568"/>
      <c r="BE132" s="568"/>
      <c r="BF132" s="568"/>
      <c r="CA132" s="581"/>
      <c r="CB132" s="581"/>
      <c r="CC132" s="581"/>
      <c r="CD132" s="581"/>
      <c r="CH132" s="380"/>
      <c r="CI132" s="380"/>
      <c r="CJ132" s="380"/>
      <c r="CK132" s="380"/>
      <c r="CL132" s="380"/>
      <c r="CM132" s="380"/>
      <c r="CN132" s="380"/>
      <c r="CO132" s="380"/>
    </row>
    <row r="133" spans="1:49" s="17" customFormat="1" ht="7.5" customHeight="1">
      <c r="A133" s="380"/>
      <c r="B133" s="380"/>
      <c r="C133" s="380"/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  <c r="AC133" s="380"/>
      <c r="AD133" s="380"/>
      <c r="AE133" s="380"/>
      <c r="AF133" s="380"/>
      <c r="AG133" s="380"/>
      <c r="AH133" s="380"/>
      <c r="AI133" s="380"/>
      <c r="AJ133" s="380"/>
      <c r="AK133" s="380"/>
      <c r="AL133" s="380"/>
      <c r="AM133" s="380"/>
      <c r="AN133" s="380"/>
      <c r="AO133" s="380"/>
      <c r="AP133" s="380"/>
      <c r="AQ133" s="4"/>
      <c r="AR133" s="4"/>
      <c r="AS133" s="4"/>
      <c r="AT133" s="4"/>
      <c r="AU133" s="4"/>
      <c r="AV133" s="4"/>
      <c r="AW133" s="4"/>
    </row>
    <row r="134" spans="3:64" s="17" customFormat="1" ht="7.5" customHeight="1">
      <c r="C134" s="3"/>
      <c r="D134" s="3"/>
      <c r="E134" s="3"/>
      <c r="BD134" s="589" t="s">
        <v>911</v>
      </c>
      <c r="BE134" s="589"/>
      <c r="BF134" s="589"/>
      <c r="BG134" s="589"/>
      <c r="BH134" s="589"/>
      <c r="BI134" s="589"/>
      <c r="BJ134" s="589"/>
      <c r="BK134" s="589"/>
      <c r="BL134" s="589"/>
    </row>
    <row r="135" spans="3:64" s="17" customFormat="1" ht="7.5" customHeight="1">
      <c r="C135" s="3"/>
      <c r="D135" s="3"/>
      <c r="E135" s="3"/>
      <c r="BD135" s="589"/>
      <c r="BE135" s="589"/>
      <c r="BF135" s="589"/>
      <c r="BG135" s="589"/>
      <c r="BH135" s="589"/>
      <c r="BI135" s="589"/>
      <c r="BJ135" s="589"/>
      <c r="BK135" s="589"/>
      <c r="BL135" s="589"/>
    </row>
    <row r="136" spans="10:72" s="17" customFormat="1" ht="7.5" customHeight="1">
      <c r="J136" s="588"/>
      <c r="K136" s="588"/>
      <c r="L136" s="588"/>
      <c r="M136" s="588"/>
      <c r="N136" s="588"/>
      <c r="O136" s="588"/>
      <c r="P136" s="588"/>
      <c r="Q136" s="588"/>
      <c r="R136" s="588"/>
      <c r="S136" s="588"/>
      <c r="T136" s="588"/>
      <c r="U136" s="588"/>
      <c r="V136" s="588"/>
      <c r="W136" s="588"/>
      <c r="X136" s="588"/>
      <c r="Y136" s="588"/>
      <c r="Z136" s="588"/>
      <c r="AA136" s="588"/>
      <c r="AB136" s="588"/>
      <c r="AC136" s="588"/>
      <c r="AD136" s="588"/>
      <c r="AE136" s="588"/>
      <c r="AF136" s="588"/>
      <c r="AG136" s="588"/>
      <c r="AH136" s="588"/>
      <c r="AI136" s="588"/>
      <c r="AJ136" s="588"/>
      <c r="AK136" s="588"/>
      <c r="AL136" s="588"/>
      <c r="AM136" s="588"/>
      <c r="AN136" s="588"/>
      <c r="AO136" s="588"/>
      <c r="AP136" s="588"/>
      <c r="AQ136" s="588"/>
      <c r="AR136" s="588"/>
      <c r="AS136" s="588"/>
      <c r="AT136" s="588"/>
      <c r="AU136" s="588"/>
      <c r="AV136" s="588"/>
      <c r="AW136" s="588"/>
      <c r="AX136" s="588"/>
      <c r="AY136" s="588"/>
      <c r="AZ136" s="588"/>
      <c r="BA136" s="588"/>
      <c r="BB136" s="588"/>
      <c r="BC136" s="588"/>
      <c r="BD136" s="588"/>
      <c r="BE136" s="588"/>
      <c r="BF136" s="588"/>
      <c r="BG136" s="588"/>
      <c r="BH136" s="588"/>
      <c r="BI136" s="588"/>
      <c r="BJ136" s="588"/>
      <c r="BK136" s="588"/>
      <c r="BL136" s="588"/>
      <c r="BM136" s="588"/>
      <c r="BN136" s="588"/>
      <c r="BO136" s="588"/>
      <c r="BP136" s="588"/>
      <c r="BQ136" s="588"/>
      <c r="BR136" s="588"/>
      <c r="BS136" s="588"/>
      <c r="BT136" s="588"/>
    </row>
    <row r="137" spans="10:72" s="17" customFormat="1" ht="7.5" customHeight="1">
      <c r="J137" s="588"/>
      <c r="K137" s="588"/>
      <c r="L137" s="588"/>
      <c r="M137" s="588"/>
      <c r="N137" s="588"/>
      <c r="O137" s="588"/>
      <c r="P137" s="588"/>
      <c r="Q137" s="588"/>
      <c r="R137" s="588"/>
      <c r="S137" s="588"/>
      <c r="T137" s="588"/>
      <c r="U137" s="588"/>
      <c r="V137" s="588"/>
      <c r="W137" s="588"/>
      <c r="X137" s="588"/>
      <c r="Y137" s="588"/>
      <c r="Z137" s="588"/>
      <c r="AA137" s="588"/>
      <c r="AB137" s="588"/>
      <c r="AC137" s="588"/>
      <c r="AD137" s="588"/>
      <c r="AE137" s="588"/>
      <c r="AF137" s="588"/>
      <c r="AG137" s="588"/>
      <c r="AH137" s="588"/>
      <c r="AI137" s="588"/>
      <c r="AJ137" s="588"/>
      <c r="AK137" s="588"/>
      <c r="AL137" s="588"/>
      <c r="AM137" s="588"/>
      <c r="AN137" s="588"/>
      <c r="AO137" s="588"/>
      <c r="AP137" s="588"/>
      <c r="AQ137" s="588"/>
      <c r="AR137" s="588"/>
      <c r="AS137" s="588"/>
      <c r="AT137" s="588"/>
      <c r="AU137" s="588"/>
      <c r="AV137" s="588"/>
      <c r="AW137" s="588"/>
      <c r="AX137" s="588"/>
      <c r="AY137" s="588"/>
      <c r="AZ137" s="588"/>
      <c r="BA137" s="588"/>
      <c r="BB137" s="588"/>
      <c r="BC137" s="588"/>
      <c r="BD137" s="588"/>
      <c r="BE137" s="588"/>
      <c r="BF137" s="588"/>
      <c r="BG137" s="588"/>
      <c r="BH137" s="588"/>
      <c r="BI137" s="588"/>
      <c r="BJ137" s="588"/>
      <c r="BK137" s="588"/>
      <c r="BL137" s="588"/>
      <c r="BM137" s="588"/>
      <c r="BN137" s="588"/>
      <c r="BO137" s="588"/>
      <c r="BP137" s="588"/>
      <c r="BQ137" s="588"/>
      <c r="BR137" s="588"/>
      <c r="BS137" s="588"/>
      <c r="BT137" s="588"/>
    </row>
    <row r="138" spans="10:72" s="17" customFormat="1" ht="7.5" customHeight="1">
      <c r="J138" s="588"/>
      <c r="K138" s="588"/>
      <c r="L138" s="588"/>
      <c r="M138" s="588"/>
      <c r="N138" s="588"/>
      <c r="O138" s="588"/>
      <c r="P138" s="588"/>
      <c r="Q138" s="588"/>
      <c r="R138" s="588"/>
      <c r="S138" s="588"/>
      <c r="T138" s="588"/>
      <c r="U138" s="588"/>
      <c r="V138" s="588"/>
      <c r="W138" s="588"/>
      <c r="X138" s="588"/>
      <c r="Y138" s="588"/>
      <c r="Z138" s="588"/>
      <c r="AA138" s="588"/>
      <c r="AB138" s="588"/>
      <c r="AC138" s="588"/>
      <c r="AD138" s="588"/>
      <c r="AE138" s="588"/>
      <c r="AF138" s="588"/>
      <c r="AG138" s="588"/>
      <c r="AH138" s="588"/>
      <c r="AI138" s="588"/>
      <c r="AJ138" s="588"/>
      <c r="AK138" s="588"/>
      <c r="AL138" s="588"/>
      <c r="AM138" s="588"/>
      <c r="AN138" s="588"/>
      <c r="AO138" s="588"/>
      <c r="AP138" s="588"/>
      <c r="AQ138" s="588"/>
      <c r="AR138" s="588"/>
      <c r="AS138" s="588"/>
      <c r="AT138" s="588"/>
      <c r="AU138" s="588"/>
      <c r="AV138" s="588"/>
      <c r="AW138" s="588"/>
      <c r="AX138" s="588"/>
      <c r="AY138" s="588"/>
      <c r="AZ138" s="588"/>
      <c r="BA138" s="588"/>
      <c r="BB138" s="588"/>
      <c r="BC138" s="588"/>
      <c r="BD138" s="588"/>
      <c r="BE138" s="588"/>
      <c r="BF138" s="588"/>
      <c r="BG138" s="588"/>
      <c r="BH138" s="588"/>
      <c r="BI138" s="588"/>
      <c r="BJ138" s="588"/>
      <c r="BK138" s="588"/>
      <c r="BL138" s="588"/>
      <c r="BM138" s="588"/>
      <c r="BN138" s="588"/>
      <c r="BO138" s="588"/>
      <c r="BP138" s="588"/>
      <c r="BQ138" s="588"/>
      <c r="BR138" s="588"/>
      <c r="BS138" s="588"/>
      <c r="BT138" s="588"/>
    </row>
    <row r="139" spans="10:72" s="17" customFormat="1" ht="7.5" customHeight="1">
      <c r="J139" s="588"/>
      <c r="K139" s="588"/>
      <c r="L139" s="588"/>
      <c r="M139" s="588"/>
      <c r="N139" s="588"/>
      <c r="O139" s="588"/>
      <c r="P139" s="588"/>
      <c r="Q139" s="588"/>
      <c r="R139" s="588"/>
      <c r="S139" s="588"/>
      <c r="T139" s="588"/>
      <c r="U139" s="588"/>
      <c r="V139" s="588"/>
      <c r="W139" s="588"/>
      <c r="X139" s="588"/>
      <c r="Y139" s="588"/>
      <c r="Z139" s="588"/>
      <c r="AA139" s="588"/>
      <c r="AB139" s="588"/>
      <c r="AC139" s="588"/>
      <c r="AD139" s="588"/>
      <c r="AE139" s="588"/>
      <c r="AF139" s="588"/>
      <c r="AG139" s="588"/>
      <c r="AH139" s="588"/>
      <c r="AI139" s="588"/>
      <c r="AJ139" s="588"/>
      <c r="AK139" s="588"/>
      <c r="AL139" s="588"/>
      <c r="AM139" s="588"/>
      <c r="AN139" s="588"/>
      <c r="AO139" s="588"/>
      <c r="AP139" s="588"/>
      <c r="AQ139" s="588"/>
      <c r="AR139" s="588"/>
      <c r="AS139" s="588"/>
      <c r="AT139" s="588"/>
      <c r="AU139" s="588"/>
      <c r="AV139" s="588"/>
      <c r="AW139" s="588"/>
      <c r="AX139" s="588"/>
      <c r="AY139" s="588"/>
      <c r="AZ139" s="588"/>
      <c r="BA139" s="588"/>
      <c r="BB139" s="588"/>
      <c r="BC139" s="588"/>
      <c r="BD139" s="588"/>
      <c r="BE139" s="588"/>
      <c r="BF139" s="588"/>
      <c r="BG139" s="588"/>
      <c r="BH139" s="588"/>
      <c r="BI139" s="588"/>
      <c r="BJ139" s="588"/>
      <c r="BK139" s="588"/>
      <c r="BL139" s="588"/>
      <c r="BM139" s="588"/>
      <c r="BN139" s="588"/>
      <c r="BO139" s="588"/>
      <c r="BP139" s="588"/>
      <c r="BQ139" s="588"/>
      <c r="BR139" s="588"/>
      <c r="BS139" s="588"/>
      <c r="BT139" s="588"/>
    </row>
    <row r="140" spans="10:72" s="17" customFormat="1" ht="7.5" customHeight="1">
      <c r="J140" s="588"/>
      <c r="K140" s="588"/>
      <c r="L140" s="588"/>
      <c r="M140" s="588"/>
      <c r="N140" s="588"/>
      <c r="O140" s="588"/>
      <c r="P140" s="588"/>
      <c r="Q140" s="588"/>
      <c r="R140" s="588"/>
      <c r="S140" s="588"/>
      <c r="T140" s="588"/>
      <c r="U140" s="588"/>
      <c r="V140" s="588"/>
      <c r="W140" s="588"/>
      <c r="X140" s="588"/>
      <c r="Y140" s="588"/>
      <c r="Z140" s="588"/>
      <c r="AA140" s="588"/>
      <c r="AB140" s="588"/>
      <c r="AC140" s="588"/>
      <c r="AD140" s="588"/>
      <c r="AE140" s="588"/>
      <c r="AF140" s="588"/>
      <c r="AG140" s="588"/>
      <c r="AH140" s="588"/>
      <c r="AI140" s="588"/>
      <c r="AJ140" s="588"/>
      <c r="AK140" s="588"/>
      <c r="AL140" s="588"/>
      <c r="AM140" s="588"/>
      <c r="AN140" s="588"/>
      <c r="AO140" s="588"/>
      <c r="AP140" s="588"/>
      <c r="AQ140" s="588"/>
      <c r="AR140" s="588"/>
      <c r="AS140" s="588"/>
      <c r="AT140" s="588"/>
      <c r="AU140" s="588"/>
      <c r="AV140" s="588"/>
      <c r="AW140" s="588"/>
      <c r="AX140" s="588"/>
      <c r="AY140" s="588"/>
      <c r="AZ140" s="588"/>
      <c r="BA140" s="588"/>
      <c r="BB140" s="588"/>
      <c r="BC140" s="588"/>
      <c r="BD140" s="588"/>
      <c r="BE140" s="588"/>
      <c r="BF140" s="588"/>
      <c r="BG140" s="588"/>
      <c r="BH140" s="588"/>
      <c r="BI140" s="588"/>
      <c r="BJ140" s="588"/>
      <c r="BK140" s="588"/>
      <c r="BL140" s="588"/>
      <c r="BM140" s="588"/>
      <c r="BN140" s="588"/>
      <c r="BO140" s="588"/>
      <c r="BP140" s="588"/>
      <c r="BQ140" s="588"/>
      <c r="BR140" s="588"/>
      <c r="BS140" s="588"/>
      <c r="BT140" s="588"/>
    </row>
    <row r="141" spans="10:72" s="17" customFormat="1" ht="7.5" customHeight="1">
      <c r="J141" s="588"/>
      <c r="K141" s="588"/>
      <c r="L141" s="588"/>
      <c r="M141" s="588"/>
      <c r="N141" s="588"/>
      <c r="O141" s="588"/>
      <c r="P141" s="588"/>
      <c r="Q141" s="588"/>
      <c r="R141" s="588"/>
      <c r="S141" s="588"/>
      <c r="T141" s="588"/>
      <c r="U141" s="588"/>
      <c r="V141" s="588"/>
      <c r="W141" s="588"/>
      <c r="X141" s="588"/>
      <c r="Y141" s="588"/>
      <c r="Z141" s="588"/>
      <c r="AA141" s="588"/>
      <c r="AB141" s="588"/>
      <c r="AC141" s="588"/>
      <c r="AD141" s="588"/>
      <c r="AE141" s="588"/>
      <c r="AF141" s="588"/>
      <c r="AG141" s="588"/>
      <c r="AH141" s="588"/>
      <c r="AI141" s="588"/>
      <c r="AJ141" s="588"/>
      <c r="AK141" s="588"/>
      <c r="AL141" s="588"/>
      <c r="AM141" s="588"/>
      <c r="AN141" s="588"/>
      <c r="AO141" s="588"/>
      <c r="AP141" s="588"/>
      <c r="AQ141" s="588"/>
      <c r="AR141" s="588"/>
      <c r="AS141" s="588"/>
      <c r="AT141" s="588"/>
      <c r="AU141" s="588"/>
      <c r="AV141" s="588"/>
      <c r="AW141" s="588"/>
      <c r="AX141" s="588"/>
      <c r="AY141" s="588"/>
      <c r="AZ141" s="588"/>
      <c r="BA141" s="588"/>
      <c r="BB141" s="588"/>
      <c r="BC141" s="588"/>
      <c r="BD141" s="588"/>
      <c r="BE141" s="588"/>
      <c r="BF141" s="588"/>
      <c r="BG141" s="588"/>
      <c r="BH141" s="588"/>
      <c r="BI141" s="588"/>
      <c r="BJ141" s="588"/>
      <c r="BK141" s="588"/>
      <c r="BL141" s="588"/>
      <c r="BM141" s="588"/>
      <c r="BN141" s="588"/>
      <c r="BO141" s="588"/>
      <c r="BP141" s="588"/>
      <c r="BQ141" s="588"/>
      <c r="BR141" s="588"/>
      <c r="BS141" s="588"/>
      <c r="BT141" s="588"/>
    </row>
    <row r="142" s="17" customFormat="1" ht="7.5" customHeight="1"/>
    <row r="143" s="17" customFormat="1" ht="7.5" customHeight="1"/>
    <row r="149" spans="5:24" ht="7.5" customHeight="1"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</row>
    <row r="153" spans="42:84" ht="7.5" customHeight="1">
      <c r="AP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</row>
    <row r="154" spans="42:84" ht="7.5" customHeight="1">
      <c r="AP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</row>
    <row r="156" ht="7.5" customHeight="1">
      <c r="AP156" s="8"/>
    </row>
    <row r="157" ht="7.5" customHeight="1">
      <c r="AP157" s="8"/>
    </row>
    <row r="158" spans="74:85" ht="7.5" customHeight="1"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</row>
    <row r="159" spans="74:85" ht="7.5" customHeight="1"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</row>
    <row r="160" spans="73:85" ht="7.5" customHeight="1"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</row>
    <row r="161" spans="46:84" ht="7.5" customHeight="1">
      <c r="AT161" s="8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</row>
    <row r="163" spans="30:110" ht="7.5" customHeight="1"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CG163" s="17"/>
      <c r="CX163" s="3"/>
      <c r="CY163" s="13"/>
      <c r="CZ163" s="13"/>
      <c r="DA163" s="13"/>
      <c r="DB163" s="13"/>
      <c r="DC163" s="13"/>
      <c r="DD163" s="13"/>
      <c r="DE163" s="13"/>
      <c r="DF163" s="13"/>
    </row>
    <row r="164" spans="30:85" ht="7.5" customHeight="1"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BV164" s="3"/>
      <c r="CG164" s="17"/>
    </row>
    <row r="165" ht="7.5" customHeight="1">
      <c r="CG165" s="17"/>
    </row>
    <row r="166" spans="31:86" s="17" customFormat="1" ht="7.5" customHeight="1">
      <c r="AE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H166" s="4"/>
    </row>
    <row r="167" spans="43:119" s="17" customFormat="1" ht="7.5" customHeight="1">
      <c r="AQ167" s="60"/>
      <c r="AR167" s="60"/>
      <c r="AS167" s="60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</row>
    <row r="168" spans="43:128" s="17" customFormat="1" ht="7.5" customHeight="1">
      <c r="AQ168" s="60"/>
      <c r="AR168" s="60"/>
      <c r="AS168" s="60"/>
      <c r="AT168" s="8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</row>
    <row r="169" spans="46:120" s="17" customFormat="1" ht="7.5" customHeight="1">
      <c r="AT169" s="22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</row>
    <row r="170" spans="46:106" s="17" customFormat="1" ht="7.5" customHeight="1">
      <c r="AT170" s="60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</row>
    <row r="171" spans="46:106" s="17" customFormat="1" ht="7.5" customHeight="1">
      <c r="AT171" s="60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</row>
    <row r="172" spans="46:106" s="17" customFormat="1" ht="7.5" customHeight="1">
      <c r="AT172" s="22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</row>
    <row r="173" spans="43:106" s="17" customFormat="1" ht="7.5" customHeight="1">
      <c r="AQ173" s="4"/>
      <c r="AR173" s="4"/>
      <c r="AS173" s="4"/>
      <c r="AT173" s="22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</row>
    <row r="174" spans="43:106" ht="7.5" customHeight="1">
      <c r="AQ174" s="8"/>
      <c r="AT174" s="22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</row>
    <row r="175" spans="43:44" ht="7.5" customHeight="1">
      <c r="AQ175" s="8"/>
      <c r="AR175" s="8"/>
    </row>
    <row r="176" spans="43:102" ht="7.5" customHeight="1">
      <c r="AQ176" s="17"/>
      <c r="BY176" s="8"/>
      <c r="BZ176" s="8"/>
      <c r="CA176" s="8"/>
      <c r="CB176" s="8"/>
      <c r="CC176" s="8"/>
      <c r="CD176" s="8"/>
      <c r="CE176" s="8"/>
      <c r="CF176" s="8"/>
      <c r="CX176" s="3"/>
    </row>
    <row r="177" spans="43:84" ht="7.5" customHeight="1">
      <c r="AQ177" s="17"/>
      <c r="BY177" s="8"/>
      <c r="BZ177" s="8"/>
      <c r="CA177" s="8"/>
      <c r="CB177" s="8"/>
      <c r="CC177" s="8"/>
      <c r="CD177" s="8"/>
      <c r="CE177" s="8"/>
      <c r="CF177" s="8"/>
    </row>
    <row r="178" spans="43:84" ht="7.5" customHeight="1">
      <c r="AQ178" s="17"/>
      <c r="BX178" s="8"/>
      <c r="BY178" s="8"/>
      <c r="BZ178" s="8"/>
      <c r="CA178" s="8"/>
      <c r="CB178" s="8"/>
      <c r="CC178" s="8"/>
      <c r="CD178" s="8"/>
      <c r="CE178" s="8"/>
      <c r="CF178" s="8"/>
    </row>
    <row r="179" spans="43:84" ht="7.5" customHeight="1">
      <c r="AQ179" s="17"/>
      <c r="BX179" s="8"/>
      <c r="BY179" s="8"/>
      <c r="BZ179" s="8"/>
      <c r="CA179" s="8"/>
      <c r="CB179" s="8"/>
      <c r="CC179" s="8"/>
      <c r="CD179" s="8"/>
      <c r="CE179" s="8"/>
      <c r="CF179" s="8"/>
    </row>
    <row r="180" spans="76:84" ht="7.5" customHeight="1">
      <c r="BX180" s="8"/>
      <c r="BY180" s="8"/>
      <c r="BZ180" s="8"/>
      <c r="CA180" s="8"/>
      <c r="CB180" s="8"/>
      <c r="CC180" s="8"/>
      <c r="CD180" s="8"/>
      <c r="CE180" s="8"/>
      <c r="CF180" s="8"/>
    </row>
    <row r="181" spans="43:91" s="17" customFormat="1" ht="7.5" customHeight="1"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8"/>
      <c r="BY181" s="8"/>
      <c r="BZ181" s="8"/>
      <c r="CA181" s="8"/>
      <c r="CB181" s="8"/>
      <c r="CC181" s="8"/>
      <c r="CD181" s="8"/>
      <c r="CE181" s="8"/>
      <c r="CF181" s="8"/>
      <c r="CG181" s="4"/>
      <c r="CH181" s="4"/>
      <c r="CI181" s="4"/>
      <c r="CJ181" s="4"/>
      <c r="CK181" s="4"/>
      <c r="CL181" s="4"/>
      <c r="CM181" s="4"/>
    </row>
    <row r="182" spans="43:102" s="17" customFormat="1" ht="7.5" customHeight="1"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8"/>
      <c r="BZ182" s="8"/>
      <c r="CA182" s="8"/>
      <c r="CB182" s="8"/>
      <c r="CC182" s="8"/>
      <c r="CD182" s="8"/>
      <c r="CE182" s="8"/>
      <c r="CF182" s="8"/>
      <c r="CG182" s="4"/>
      <c r="CH182" s="4"/>
      <c r="CI182" s="3"/>
      <c r="CJ182" s="3"/>
      <c r="CK182" s="3"/>
      <c r="CL182" s="3"/>
      <c r="CM182" s="3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</row>
    <row r="183" spans="43:111" s="17" customFormat="1" ht="7.5" customHeight="1"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8"/>
      <c r="BZ183" s="22"/>
      <c r="CA183" s="8"/>
      <c r="CB183" s="8"/>
      <c r="CC183" s="8"/>
      <c r="CD183" s="8"/>
      <c r="CE183" s="8"/>
      <c r="CF183" s="8"/>
      <c r="CG183" s="8"/>
      <c r="CH183" s="4"/>
      <c r="CI183" s="3"/>
      <c r="CJ183" s="3"/>
      <c r="CK183" s="3"/>
      <c r="CL183" s="3"/>
      <c r="CM183" s="3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</row>
    <row r="184" spans="43:116" s="17" customFormat="1" ht="7.5" customHeight="1"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3"/>
      <c r="BY184" s="8"/>
      <c r="BZ184" s="22"/>
      <c r="CA184" s="22"/>
      <c r="CB184" s="22"/>
      <c r="CC184" s="22"/>
      <c r="CD184" s="22"/>
      <c r="CE184" s="22"/>
      <c r="CF184" s="22"/>
      <c r="CG184" s="8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</row>
    <row r="185" spans="43:103" s="17" customFormat="1" ht="7.5" customHeight="1">
      <c r="AQ185" s="4"/>
      <c r="AR185" s="4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8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3"/>
    </row>
    <row r="186" spans="43:103" s="17" customFormat="1" ht="7.5" customHeight="1">
      <c r="AQ186" s="4"/>
      <c r="AR186" s="4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8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3"/>
    </row>
    <row r="187" spans="43:103" s="17" customFormat="1" ht="7.5" customHeight="1"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22"/>
      <c r="BZ187" s="22"/>
      <c r="CA187" s="22"/>
      <c r="CB187" s="22"/>
      <c r="CC187" s="22"/>
      <c r="CD187" s="22"/>
      <c r="CE187" s="22"/>
      <c r="CF187" s="22"/>
      <c r="CG187" s="8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</row>
    <row r="188" spans="43:103" s="17" customFormat="1" ht="7.5" customHeight="1"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22"/>
      <c r="BZ188" s="22"/>
      <c r="CA188" s="22"/>
      <c r="CB188" s="22"/>
      <c r="CC188" s="22"/>
      <c r="CD188" s="22"/>
      <c r="CE188" s="22"/>
      <c r="CF188" s="22"/>
      <c r="CG188" s="8"/>
      <c r="CH188" s="4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4"/>
    </row>
    <row r="189" spans="77:103" ht="7.5" customHeight="1">
      <c r="BY189" s="22"/>
      <c r="CB189" s="22"/>
      <c r="CC189" s="22"/>
      <c r="CD189" s="22"/>
      <c r="CE189" s="22"/>
      <c r="CF189" s="22"/>
      <c r="CG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3"/>
    </row>
    <row r="190" spans="77:103" ht="7.5" customHeight="1">
      <c r="BY190" s="22"/>
      <c r="CG190" s="8"/>
      <c r="CY190" s="3"/>
    </row>
    <row r="191" spans="85:103" ht="7.5" customHeight="1">
      <c r="CG191" s="8"/>
      <c r="CH191" s="17"/>
      <c r="CY191" s="3"/>
    </row>
    <row r="192" spans="85:86" ht="7.5" customHeight="1">
      <c r="CG192" s="22"/>
      <c r="CH192" s="17"/>
    </row>
    <row r="193" spans="85:86" ht="7.5" customHeight="1">
      <c r="CG193" s="60"/>
      <c r="CH193" s="17"/>
    </row>
    <row r="194" spans="76:86" ht="7.5" customHeight="1">
      <c r="BX194" s="8"/>
      <c r="CG194" s="60"/>
      <c r="CH194" s="17"/>
    </row>
    <row r="195" spans="3:85" ht="7.5" customHeight="1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BX195" s="8"/>
      <c r="CG195" s="22"/>
    </row>
    <row r="196" spans="3:85" ht="7.5" customHeight="1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BX196" s="8"/>
      <c r="CG196" s="22"/>
    </row>
    <row r="197" spans="76:85" ht="7.5" customHeight="1">
      <c r="BX197" s="8"/>
      <c r="CG197" s="22"/>
    </row>
    <row r="199" ht="7.5" customHeight="1">
      <c r="AQ199" s="3"/>
    </row>
    <row r="200" ht="7.5" customHeight="1">
      <c r="AQ200" s="3"/>
    </row>
    <row r="202" ht="7.5" customHeight="1">
      <c r="AQ202" s="17"/>
    </row>
    <row r="203" spans="43:86" ht="7.5" customHeight="1">
      <c r="AQ203" s="17"/>
      <c r="CH203" s="3"/>
    </row>
    <row r="204" spans="43:86" ht="7.5" customHeight="1">
      <c r="AQ204" s="17"/>
      <c r="CH204" s="3"/>
    </row>
    <row r="205" ht="7.5" customHeight="1">
      <c r="AQ205" s="17"/>
    </row>
    <row r="206" ht="7.5" customHeight="1">
      <c r="AQ206" s="17"/>
    </row>
    <row r="207" ht="7.5" customHeight="1">
      <c r="AQ207" s="17"/>
    </row>
    <row r="208" ht="7.5" customHeight="1">
      <c r="AQ208" s="17"/>
    </row>
    <row r="209" spans="43:86" ht="7.5" customHeight="1">
      <c r="AQ209" s="17"/>
      <c r="CH209" s="8"/>
    </row>
    <row r="210" spans="76:86" ht="7.5" customHeight="1">
      <c r="BX210" s="8"/>
      <c r="CH210" s="8"/>
    </row>
    <row r="211" ht="7.5" customHeight="1">
      <c r="BX211" s="8"/>
    </row>
    <row r="212" ht="7.5" customHeight="1">
      <c r="BX212" s="8"/>
    </row>
    <row r="213" ht="7.5" customHeight="1">
      <c r="BX213" s="8"/>
    </row>
    <row r="214" ht="7.5" customHeight="1">
      <c r="BX214" s="8"/>
    </row>
    <row r="215" ht="7.5" customHeight="1">
      <c r="BX215" s="8"/>
    </row>
    <row r="216" spans="76:78" ht="7.5" customHeight="1">
      <c r="BX216" s="8"/>
      <c r="BZ216" s="3"/>
    </row>
    <row r="217" spans="43:76" ht="7.5" customHeight="1">
      <c r="AQ217" s="17"/>
      <c r="BX217" s="8"/>
    </row>
    <row r="218" spans="43:77" ht="7.5" customHeight="1">
      <c r="AQ218" s="17"/>
      <c r="BX218" s="8"/>
      <c r="BY218" s="3"/>
    </row>
    <row r="219" spans="43:76" ht="7.5" customHeight="1">
      <c r="AQ219" s="17"/>
      <c r="BX219" s="8"/>
    </row>
    <row r="220" spans="43:76" ht="7.5" customHeight="1">
      <c r="AQ220" s="17"/>
      <c r="BX220" s="8"/>
    </row>
    <row r="221" spans="43:76" ht="7.5" customHeight="1">
      <c r="AQ221" s="17"/>
      <c r="BX221" s="8"/>
    </row>
    <row r="222" spans="43:76" ht="7.5" customHeight="1">
      <c r="AQ222" s="17"/>
      <c r="BX222" s="8"/>
    </row>
    <row r="223" spans="43:76" ht="7.5" customHeight="1">
      <c r="AQ223" s="17"/>
      <c r="BX223" s="8"/>
    </row>
    <row r="224" spans="43:76" ht="7.5" customHeight="1">
      <c r="AQ224" s="17"/>
      <c r="BX224" s="8"/>
    </row>
    <row r="225" ht="7.5" customHeight="1">
      <c r="BX225" s="8"/>
    </row>
    <row r="226" ht="7.5" customHeight="1">
      <c r="BX226" s="22"/>
    </row>
    <row r="227" ht="7.5" customHeight="1">
      <c r="BX227" s="22"/>
    </row>
    <row r="228" spans="76:85" ht="7.5" customHeight="1">
      <c r="BX228" s="22"/>
      <c r="CG228" s="17"/>
    </row>
    <row r="229" ht="7.5" customHeight="1">
      <c r="BX229" s="22"/>
    </row>
    <row r="231" ht="7.5" customHeight="1">
      <c r="AQ231" s="8"/>
    </row>
    <row r="232" spans="43:85" ht="7.5" customHeight="1">
      <c r="AQ232" s="8"/>
      <c r="CG232" s="17"/>
    </row>
    <row r="233" ht="7.5" customHeight="1">
      <c r="CG233" s="17"/>
    </row>
    <row r="234" spans="75:85" ht="7.5" customHeight="1">
      <c r="BW234" s="3"/>
      <c r="BX234" s="3"/>
      <c r="BZ234" s="17"/>
      <c r="CA234" s="17"/>
      <c r="CG234" s="17"/>
    </row>
    <row r="235" spans="75:85" ht="7.5" customHeight="1">
      <c r="BW235" s="3"/>
      <c r="BX235" s="3"/>
      <c r="BY235" s="3"/>
      <c r="BZ235" s="3"/>
      <c r="CA235" s="3"/>
      <c r="CB235" s="3"/>
      <c r="CC235" s="17"/>
      <c r="CD235" s="17"/>
      <c r="CG235" s="17"/>
    </row>
    <row r="236" spans="75:84" ht="7.5" customHeight="1">
      <c r="BW236" s="3"/>
      <c r="BX236" s="3"/>
      <c r="BY236" s="3"/>
      <c r="BZ236" s="3"/>
      <c r="CA236" s="3"/>
      <c r="CB236" s="3"/>
      <c r="CC236" s="3"/>
      <c r="CD236" s="3"/>
      <c r="CE236" s="3"/>
      <c r="CF236" s="3"/>
    </row>
    <row r="237" spans="75:84" ht="7.5" customHeight="1">
      <c r="BW237" s="3"/>
      <c r="BX237" s="3"/>
      <c r="BY237" s="3"/>
      <c r="BZ237" s="3"/>
      <c r="CA237" s="3"/>
      <c r="CB237" s="3"/>
      <c r="CC237" s="3"/>
      <c r="CD237" s="3"/>
      <c r="CE237" s="3"/>
      <c r="CF237" s="3"/>
    </row>
    <row r="238" spans="75:80" ht="7.5" customHeight="1">
      <c r="BW238" s="3"/>
      <c r="BX238" s="3"/>
      <c r="BY238" s="3"/>
      <c r="BZ238" s="3"/>
      <c r="CA238" s="3"/>
      <c r="CB238" s="3"/>
    </row>
    <row r="239" spans="75:82" ht="7.5" customHeight="1">
      <c r="BW239" s="3"/>
      <c r="BX239" s="3"/>
      <c r="BY239" s="3"/>
      <c r="BZ239" s="3"/>
      <c r="CA239" s="3"/>
      <c r="CB239" s="3"/>
      <c r="CC239" s="17"/>
      <c r="CD239" s="17"/>
    </row>
    <row r="240" spans="75:82" ht="7.5" customHeight="1">
      <c r="BW240" s="3"/>
      <c r="BX240" s="3"/>
      <c r="BY240" s="3"/>
      <c r="BZ240" s="3"/>
      <c r="CA240" s="3"/>
      <c r="CB240" s="3"/>
      <c r="CC240" s="17"/>
      <c r="CD240" s="17"/>
    </row>
    <row r="241" spans="75:82" ht="7.5" customHeight="1">
      <c r="BW241" s="3"/>
      <c r="BX241" s="3"/>
      <c r="BY241" s="3"/>
      <c r="BZ241" s="3"/>
      <c r="CA241" s="3"/>
      <c r="CB241" s="3"/>
      <c r="CC241" s="17"/>
      <c r="CD241" s="17"/>
    </row>
    <row r="242" spans="75:84" ht="7.5" customHeight="1">
      <c r="BW242" s="3"/>
      <c r="BX242" s="3"/>
      <c r="BY242" s="3"/>
      <c r="BZ242" s="3"/>
      <c r="CA242" s="3"/>
      <c r="CB242" s="3"/>
      <c r="CC242" s="17"/>
      <c r="CD242" s="17"/>
      <c r="CE242" s="8"/>
      <c r="CF242" s="8"/>
    </row>
    <row r="243" spans="75:84" ht="7.5" customHeight="1">
      <c r="BW243" s="3"/>
      <c r="BX243" s="3"/>
      <c r="BY243" s="3"/>
      <c r="BZ243" s="3"/>
      <c r="CA243" s="3"/>
      <c r="CB243" s="3"/>
      <c r="CE243" s="8"/>
      <c r="CF243" s="8"/>
    </row>
    <row r="244" spans="75:85" ht="7.5" customHeight="1">
      <c r="BW244" s="3"/>
      <c r="BX244" s="3"/>
      <c r="BY244" s="3"/>
      <c r="BZ244" s="3"/>
      <c r="CA244" s="3"/>
      <c r="CB244" s="3"/>
      <c r="CG244" s="3"/>
    </row>
    <row r="245" spans="75:85" ht="7.5" customHeight="1">
      <c r="BW245" s="3"/>
      <c r="BX245" s="3"/>
      <c r="BY245" s="3"/>
      <c r="BZ245" s="3"/>
      <c r="CA245" s="3"/>
      <c r="CB245" s="3"/>
      <c r="CG245" s="3"/>
    </row>
    <row r="246" spans="75:80" ht="7.5" customHeight="1">
      <c r="BW246" s="3"/>
      <c r="BX246" s="3"/>
      <c r="BY246" s="3"/>
      <c r="BZ246" s="3"/>
      <c r="CA246" s="3"/>
      <c r="CB246" s="3"/>
    </row>
    <row r="247" spans="75:77" ht="7.5" customHeight="1">
      <c r="BW247" s="3"/>
      <c r="BX247" s="3"/>
      <c r="BY247" s="3"/>
    </row>
    <row r="248" ht="7.5" customHeight="1">
      <c r="BY248" s="3"/>
    </row>
    <row r="250" ht="7.5" customHeight="1">
      <c r="CG250" s="8"/>
    </row>
    <row r="251" ht="7.5" customHeight="1">
      <c r="CG251" s="8"/>
    </row>
  </sheetData>
  <sheetProtection/>
  <mergeCells count="905">
    <mergeCell ref="AV116:AZ117"/>
    <mergeCell ref="AV123:AZ125"/>
    <mergeCell ref="AD118:AD120"/>
    <mergeCell ref="AV120:AZ122"/>
    <mergeCell ref="AV118:AZ119"/>
    <mergeCell ref="AM122:AP123"/>
    <mergeCell ref="AM124:AP125"/>
    <mergeCell ref="AI122:AI123"/>
    <mergeCell ref="AI124:AI125"/>
    <mergeCell ref="AI120:AI121"/>
    <mergeCell ref="A132:AP133"/>
    <mergeCell ref="AV128:AZ130"/>
    <mergeCell ref="AV131:AZ132"/>
    <mergeCell ref="CH126:CO127"/>
    <mergeCell ref="CH128:CO130"/>
    <mergeCell ref="CH131:CO132"/>
    <mergeCell ref="AI126:AI127"/>
    <mergeCell ref="O126:R128"/>
    <mergeCell ref="N126:N128"/>
    <mergeCell ref="AJ128:AL129"/>
    <mergeCell ref="BG113:BY115"/>
    <mergeCell ref="CH116:CO117"/>
    <mergeCell ref="CH118:CO119"/>
    <mergeCell ref="CH120:CO122"/>
    <mergeCell ref="BC120:BG120"/>
    <mergeCell ref="BG118:BL119"/>
    <mergeCell ref="CA120:CD120"/>
    <mergeCell ref="BY118:BZ119"/>
    <mergeCell ref="CH123:CO124"/>
    <mergeCell ref="AI12:AI13"/>
    <mergeCell ref="AI14:AI15"/>
    <mergeCell ref="K14:M16"/>
    <mergeCell ref="CH114:CO115"/>
    <mergeCell ref="AV114:AZ115"/>
    <mergeCell ref="AI24:AI25"/>
    <mergeCell ref="AS74:AU75"/>
    <mergeCell ref="AA42:AH43"/>
    <mergeCell ref="AA32:AC34"/>
    <mergeCell ref="V28:V30"/>
    <mergeCell ref="V36:V38"/>
    <mergeCell ref="C22:AO23"/>
    <mergeCell ref="AM36:AP37"/>
    <mergeCell ref="AM30:AP31"/>
    <mergeCell ref="C24:J27"/>
    <mergeCell ref="AJ34:AL35"/>
    <mergeCell ref="AM34:AP35"/>
    <mergeCell ref="AD32:AD34"/>
    <mergeCell ref="F28:J29"/>
    <mergeCell ref="AI16:AI17"/>
    <mergeCell ref="AI32:AI33"/>
    <mergeCell ref="AI34:AI35"/>
    <mergeCell ref="AI20:AI21"/>
    <mergeCell ref="AA86:AC88"/>
    <mergeCell ref="AD86:AD88"/>
    <mergeCell ref="C94:AO95"/>
    <mergeCell ref="AM111:AP111"/>
    <mergeCell ref="AM92:AP93"/>
    <mergeCell ref="AD104:AD106"/>
    <mergeCell ref="AE104:AH106"/>
    <mergeCell ref="AI104:AI105"/>
    <mergeCell ref="AJ104:AL105"/>
    <mergeCell ref="O108:R110"/>
    <mergeCell ref="F120:J120"/>
    <mergeCell ref="S72:U74"/>
    <mergeCell ref="S118:U120"/>
    <mergeCell ref="V118:V120"/>
    <mergeCell ref="S90:U92"/>
    <mergeCell ref="N90:N92"/>
    <mergeCell ref="O90:R92"/>
    <mergeCell ref="V90:V92"/>
    <mergeCell ref="O104:R106"/>
    <mergeCell ref="N108:N110"/>
    <mergeCell ref="AM68:AP69"/>
    <mergeCell ref="AI56:AI57"/>
    <mergeCell ref="AI60:AI61"/>
    <mergeCell ref="AI64:AI65"/>
    <mergeCell ref="AI62:AJ63"/>
    <mergeCell ref="AJ66:AL67"/>
    <mergeCell ref="AI66:AI67"/>
    <mergeCell ref="AM64:AP65"/>
    <mergeCell ref="AK62:AP63"/>
    <mergeCell ref="AM66:AP67"/>
    <mergeCell ref="AJ120:AL121"/>
    <mergeCell ref="AI116:AJ117"/>
    <mergeCell ref="AJ118:AL119"/>
    <mergeCell ref="AI92:AI93"/>
    <mergeCell ref="AJ92:AL93"/>
    <mergeCell ref="AI106:AI107"/>
    <mergeCell ref="AJ106:AL107"/>
    <mergeCell ref="C112:AO113"/>
    <mergeCell ref="K116:R117"/>
    <mergeCell ref="AK114:AP115"/>
    <mergeCell ref="B64:B65"/>
    <mergeCell ref="B72:B73"/>
    <mergeCell ref="B68:B69"/>
    <mergeCell ref="K64:R67"/>
    <mergeCell ref="C66:E67"/>
    <mergeCell ref="F66:J66"/>
    <mergeCell ref="F64:J65"/>
    <mergeCell ref="O72:R74"/>
    <mergeCell ref="F70:J70"/>
    <mergeCell ref="C72:E73"/>
    <mergeCell ref="C42:J45"/>
    <mergeCell ref="C54:E55"/>
    <mergeCell ref="F12:J12"/>
    <mergeCell ref="F16:J16"/>
    <mergeCell ref="F34:J34"/>
    <mergeCell ref="C14:E15"/>
    <mergeCell ref="F14:J15"/>
    <mergeCell ref="C16:E17"/>
    <mergeCell ref="F20:J20"/>
    <mergeCell ref="F18:J19"/>
    <mergeCell ref="B50:B51"/>
    <mergeCell ref="B54:B55"/>
    <mergeCell ref="C64:E65"/>
    <mergeCell ref="C18:E19"/>
    <mergeCell ref="C20:E21"/>
    <mergeCell ref="B32:B33"/>
    <mergeCell ref="B36:B37"/>
    <mergeCell ref="B46:B47"/>
    <mergeCell ref="C46:E47"/>
    <mergeCell ref="C56:E57"/>
    <mergeCell ref="B10:B11"/>
    <mergeCell ref="B14:B15"/>
    <mergeCell ref="B18:B19"/>
    <mergeCell ref="B28:B29"/>
    <mergeCell ref="C34:E35"/>
    <mergeCell ref="C28:E29"/>
    <mergeCell ref="B126:B127"/>
    <mergeCell ref="B118:B119"/>
    <mergeCell ref="B122:B123"/>
    <mergeCell ref="C124:E125"/>
    <mergeCell ref="C122:E123"/>
    <mergeCell ref="C120:E121"/>
    <mergeCell ref="C126:E127"/>
    <mergeCell ref="C118:E119"/>
    <mergeCell ref="N14:N16"/>
    <mergeCell ref="N18:N20"/>
    <mergeCell ref="N32:N34"/>
    <mergeCell ref="N36:N38"/>
    <mergeCell ref="K28:R31"/>
    <mergeCell ref="AD46:AD48"/>
    <mergeCell ref="AD50:AD52"/>
    <mergeCell ref="AA60:AH61"/>
    <mergeCell ref="V54:V56"/>
    <mergeCell ref="AA50:AC52"/>
    <mergeCell ref="AA54:AH57"/>
    <mergeCell ref="AE46:AH48"/>
    <mergeCell ref="AA46:AC48"/>
    <mergeCell ref="V64:V66"/>
    <mergeCell ref="W64:Z66"/>
    <mergeCell ref="AA64:AC66"/>
    <mergeCell ref="AD64:AD66"/>
    <mergeCell ref="AJ48:AL49"/>
    <mergeCell ref="AM48:AP49"/>
    <mergeCell ref="AI48:AI49"/>
    <mergeCell ref="AI50:AI51"/>
    <mergeCell ref="AJ50:AL51"/>
    <mergeCell ref="AI46:AI47"/>
    <mergeCell ref="AK24:AP25"/>
    <mergeCell ref="AE28:AH30"/>
    <mergeCell ref="AM28:AP29"/>
    <mergeCell ref="AI42:AI43"/>
    <mergeCell ref="C40:AO41"/>
    <mergeCell ref="AA24:AH25"/>
    <mergeCell ref="S46:U48"/>
    <mergeCell ref="AM46:AP47"/>
    <mergeCell ref="AA44:AH45"/>
    <mergeCell ref="C58:AO59"/>
    <mergeCell ref="C60:J63"/>
    <mergeCell ref="K60:R61"/>
    <mergeCell ref="S60:Z61"/>
    <mergeCell ref="AK60:AP61"/>
    <mergeCell ref="K62:R63"/>
    <mergeCell ref="S62:Z63"/>
    <mergeCell ref="V18:V20"/>
    <mergeCell ref="AA10:AC12"/>
    <mergeCell ref="AD10:AD12"/>
    <mergeCell ref="S18:U20"/>
    <mergeCell ref="W18:Z20"/>
    <mergeCell ref="AA14:AC16"/>
    <mergeCell ref="AE10:AH12"/>
    <mergeCell ref="AD14:AD16"/>
    <mergeCell ref="AE14:AH16"/>
    <mergeCell ref="O14:R16"/>
    <mergeCell ref="S14:Z17"/>
    <mergeCell ref="V10:V12"/>
    <mergeCell ref="K118:R121"/>
    <mergeCell ref="S68:Z71"/>
    <mergeCell ref="O36:R38"/>
    <mergeCell ref="W54:Z56"/>
    <mergeCell ref="S44:Z45"/>
    <mergeCell ref="W46:Z48"/>
    <mergeCell ref="N86:N88"/>
    <mergeCell ref="O86:R88"/>
    <mergeCell ref="S86:Z89"/>
    <mergeCell ref="S64:U66"/>
    <mergeCell ref="K18:M20"/>
    <mergeCell ref="O18:R20"/>
    <mergeCell ref="S24:Z25"/>
    <mergeCell ref="F46:J47"/>
    <mergeCell ref="K46:R49"/>
    <mergeCell ref="F48:J48"/>
    <mergeCell ref="K42:R43"/>
    <mergeCell ref="S42:Z43"/>
    <mergeCell ref="V46:V48"/>
    <mergeCell ref="K44:R45"/>
    <mergeCell ref="F56:J56"/>
    <mergeCell ref="N54:N56"/>
    <mergeCell ref="S50:Z53"/>
    <mergeCell ref="F54:J55"/>
    <mergeCell ref="K54:M56"/>
    <mergeCell ref="O54:R56"/>
    <mergeCell ref="S54:U56"/>
    <mergeCell ref="AE64:AH66"/>
    <mergeCell ref="AJ64:AL65"/>
    <mergeCell ref="AA62:AH63"/>
    <mergeCell ref="BQ18:BX21"/>
    <mergeCell ref="AR18:AR19"/>
    <mergeCell ref="AR28:AR29"/>
    <mergeCell ref="BT32:BT34"/>
    <mergeCell ref="AV36:AZ37"/>
    <mergeCell ref="BQ36:BX39"/>
    <mergeCell ref="AV38:AZ38"/>
    <mergeCell ref="BT10:BT12"/>
    <mergeCell ref="AM120:AP121"/>
    <mergeCell ref="AI54:AI55"/>
    <mergeCell ref="AV12:AZ12"/>
    <mergeCell ref="AV16:AZ16"/>
    <mergeCell ref="AS14:AU15"/>
    <mergeCell ref="AV14:AZ15"/>
    <mergeCell ref="AS60:AZ63"/>
    <mergeCell ref="AS108:AU109"/>
    <mergeCell ref="AR14:AR15"/>
    <mergeCell ref="AS10:AU11"/>
    <mergeCell ref="BL18:BL20"/>
    <mergeCell ref="BL28:BL30"/>
    <mergeCell ref="BL36:BL38"/>
    <mergeCell ref="AS22:CD23"/>
    <mergeCell ref="BD32:BD34"/>
    <mergeCell ref="BA28:BH31"/>
    <mergeCell ref="BM18:BP20"/>
    <mergeCell ref="BY34:BY35"/>
    <mergeCell ref="BQ28:BS30"/>
    <mergeCell ref="BL72:BL74"/>
    <mergeCell ref="BY72:BY73"/>
    <mergeCell ref="BL46:BL48"/>
    <mergeCell ref="BL54:BL56"/>
    <mergeCell ref="BL64:BL66"/>
    <mergeCell ref="BY62:BZ63"/>
    <mergeCell ref="BZ64:CB65"/>
    <mergeCell ref="BY56:BY57"/>
    <mergeCell ref="BY52:BY53"/>
    <mergeCell ref="BI60:BP61"/>
    <mergeCell ref="AV32:AZ33"/>
    <mergeCell ref="BY28:BY29"/>
    <mergeCell ref="AV34:AZ34"/>
    <mergeCell ref="BY32:BY33"/>
    <mergeCell ref="BD36:BD38"/>
    <mergeCell ref="BA36:BC38"/>
    <mergeCell ref="BY30:BY31"/>
    <mergeCell ref="BT28:BT30"/>
    <mergeCell ref="BA32:BC34"/>
    <mergeCell ref="AV28:AZ29"/>
    <mergeCell ref="BI28:BK30"/>
    <mergeCell ref="BM28:BP30"/>
    <mergeCell ref="AV30:AZ30"/>
    <mergeCell ref="BI36:BK38"/>
    <mergeCell ref="AS40:CD41"/>
    <mergeCell ref="BY42:BY43"/>
    <mergeCell ref="BZ36:CB37"/>
    <mergeCell ref="CC36:CF37"/>
    <mergeCell ref="BZ38:CB39"/>
    <mergeCell ref="CC38:CF39"/>
    <mergeCell ref="BY38:BY39"/>
    <mergeCell ref="BM36:BP38"/>
    <mergeCell ref="BE36:BH38"/>
    <mergeCell ref="BY44:BZ45"/>
    <mergeCell ref="BQ44:BX45"/>
    <mergeCell ref="BZ54:CB55"/>
    <mergeCell ref="BZ48:CB49"/>
    <mergeCell ref="BY48:BY49"/>
    <mergeCell ref="BQ46:BS48"/>
    <mergeCell ref="CA44:CF45"/>
    <mergeCell ref="CC54:CF55"/>
    <mergeCell ref="BY54:BY55"/>
    <mergeCell ref="BY50:BY51"/>
    <mergeCell ref="CA42:CF43"/>
    <mergeCell ref="BY46:BY47"/>
    <mergeCell ref="BT46:BT48"/>
    <mergeCell ref="BT50:BT52"/>
    <mergeCell ref="CC52:CF53"/>
    <mergeCell ref="CC48:CF49"/>
    <mergeCell ref="BU46:BX48"/>
    <mergeCell ref="BZ46:CB47"/>
    <mergeCell ref="CC46:CF47"/>
    <mergeCell ref="CC50:CF51"/>
    <mergeCell ref="BA62:BH63"/>
    <mergeCell ref="BY60:BY61"/>
    <mergeCell ref="BZ56:CB57"/>
    <mergeCell ref="CA60:CF61"/>
    <mergeCell ref="BQ60:BX61"/>
    <mergeCell ref="AS58:CD59"/>
    <mergeCell ref="BM54:BP56"/>
    <mergeCell ref="BQ54:BX57"/>
    <mergeCell ref="AV54:AZ55"/>
    <mergeCell ref="BA54:BC56"/>
    <mergeCell ref="BA60:BH61"/>
    <mergeCell ref="BD54:BD56"/>
    <mergeCell ref="AJ126:AL127"/>
    <mergeCell ref="AM126:AP127"/>
    <mergeCell ref="AJ122:AL123"/>
    <mergeCell ref="AJ124:AL125"/>
    <mergeCell ref="AK116:AP117"/>
    <mergeCell ref="BA108:BC110"/>
    <mergeCell ref="BD108:BD110"/>
    <mergeCell ref="AS110:AU111"/>
    <mergeCell ref="AA126:AH129"/>
    <mergeCell ref="AI128:AI129"/>
    <mergeCell ref="F126:J127"/>
    <mergeCell ref="K126:M128"/>
    <mergeCell ref="V126:V128"/>
    <mergeCell ref="C128:E129"/>
    <mergeCell ref="S114:Z115"/>
    <mergeCell ref="S126:U128"/>
    <mergeCell ref="F124:J124"/>
    <mergeCell ref="F128:J128"/>
    <mergeCell ref="F122:J123"/>
    <mergeCell ref="S116:Z117"/>
    <mergeCell ref="F118:J119"/>
    <mergeCell ref="N122:N124"/>
    <mergeCell ref="W118:Z120"/>
    <mergeCell ref="AD122:AD124"/>
    <mergeCell ref="AA122:AC124"/>
    <mergeCell ref="AE122:AH124"/>
    <mergeCell ref="AI114:AI115"/>
    <mergeCell ref="AI118:AI119"/>
    <mergeCell ref="AA118:AC120"/>
    <mergeCell ref="AA114:AH115"/>
    <mergeCell ref="CC108:CF109"/>
    <mergeCell ref="C76:AO77"/>
    <mergeCell ref="K122:M124"/>
    <mergeCell ref="O122:R124"/>
    <mergeCell ref="C111:E111"/>
    <mergeCell ref="AJ111:AL111"/>
    <mergeCell ref="AA111:AH111"/>
    <mergeCell ref="AA116:AH117"/>
    <mergeCell ref="C114:J117"/>
    <mergeCell ref="K114:R115"/>
    <mergeCell ref="CC74:CF75"/>
    <mergeCell ref="BM72:BP74"/>
    <mergeCell ref="BQ72:BX75"/>
    <mergeCell ref="BZ72:CB73"/>
    <mergeCell ref="BY74:BY75"/>
    <mergeCell ref="BZ74:CB75"/>
    <mergeCell ref="CC72:CF73"/>
    <mergeCell ref="CC110:CF111"/>
    <mergeCell ref="BY110:BY111"/>
    <mergeCell ref="BZ110:CB111"/>
    <mergeCell ref="BE108:BH110"/>
    <mergeCell ref="BI108:BK110"/>
    <mergeCell ref="BL108:BL110"/>
    <mergeCell ref="BM108:BP110"/>
    <mergeCell ref="BQ108:BX111"/>
    <mergeCell ref="BY108:BY109"/>
    <mergeCell ref="BZ108:CB109"/>
    <mergeCell ref="C74:E75"/>
    <mergeCell ref="AJ74:AL75"/>
    <mergeCell ref="AM74:AP75"/>
    <mergeCell ref="AI78:AI79"/>
    <mergeCell ref="AK78:AP79"/>
    <mergeCell ref="S78:Z79"/>
    <mergeCell ref="F74:J74"/>
    <mergeCell ref="K72:M74"/>
    <mergeCell ref="F72:J73"/>
    <mergeCell ref="AI74:AI75"/>
    <mergeCell ref="AR72:AR73"/>
    <mergeCell ref="N72:N74"/>
    <mergeCell ref="V72:V74"/>
    <mergeCell ref="AV110:AZ110"/>
    <mergeCell ref="AS78:AZ81"/>
    <mergeCell ref="AM84:AP85"/>
    <mergeCell ref="AS84:AU85"/>
    <mergeCell ref="AV108:AZ109"/>
    <mergeCell ref="AM82:AP83"/>
    <mergeCell ref="AJ82:AL83"/>
    <mergeCell ref="BA72:BC74"/>
    <mergeCell ref="BE72:BH74"/>
    <mergeCell ref="BI72:BK74"/>
    <mergeCell ref="AA72:AH75"/>
    <mergeCell ref="AI72:AI73"/>
    <mergeCell ref="BD72:BD74"/>
    <mergeCell ref="AM72:AP73"/>
    <mergeCell ref="AV72:AZ73"/>
    <mergeCell ref="AV74:AZ74"/>
    <mergeCell ref="AS72:AU73"/>
    <mergeCell ref="AR68:AR69"/>
    <mergeCell ref="AD68:AD70"/>
    <mergeCell ref="W72:Z74"/>
    <mergeCell ref="AJ72:AL73"/>
    <mergeCell ref="AJ70:AL71"/>
    <mergeCell ref="AJ68:AL69"/>
    <mergeCell ref="AA68:AC70"/>
    <mergeCell ref="AI68:AI69"/>
    <mergeCell ref="AI70:AI71"/>
    <mergeCell ref="AE68:AH70"/>
    <mergeCell ref="AV68:AZ69"/>
    <mergeCell ref="BA68:BC70"/>
    <mergeCell ref="AV70:AZ70"/>
    <mergeCell ref="BE68:BH70"/>
    <mergeCell ref="BZ68:CB69"/>
    <mergeCell ref="BY68:BY69"/>
    <mergeCell ref="BY70:BY71"/>
    <mergeCell ref="BD68:BD70"/>
    <mergeCell ref="CC68:CF69"/>
    <mergeCell ref="BY66:BY67"/>
    <mergeCell ref="BT68:BT70"/>
    <mergeCell ref="CC64:CF65"/>
    <mergeCell ref="BZ66:CB67"/>
    <mergeCell ref="CC70:CF71"/>
    <mergeCell ref="BU64:BX66"/>
    <mergeCell ref="BZ70:CB71"/>
    <mergeCell ref="BY64:BY65"/>
    <mergeCell ref="BU68:BX70"/>
    <mergeCell ref="AR64:AR65"/>
    <mergeCell ref="AS66:AU67"/>
    <mergeCell ref="C68:E69"/>
    <mergeCell ref="F68:J69"/>
    <mergeCell ref="K68:M70"/>
    <mergeCell ref="O68:R70"/>
    <mergeCell ref="C70:E71"/>
    <mergeCell ref="N68:N70"/>
    <mergeCell ref="AS70:AU71"/>
    <mergeCell ref="AM70:AP71"/>
    <mergeCell ref="AS68:AU69"/>
    <mergeCell ref="BI62:BP63"/>
    <mergeCell ref="BQ62:BX63"/>
    <mergeCell ref="BI68:BP71"/>
    <mergeCell ref="BQ68:BS70"/>
    <mergeCell ref="BA64:BH67"/>
    <mergeCell ref="AV64:AZ65"/>
    <mergeCell ref="AV66:AZ66"/>
    <mergeCell ref="BT64:BT66"/>
    <mergeCell ref="AS64:AU65"/>
    <mergeCell ref="BI64:BK66"/>
    <mergeCell ref="CA62:CF63"/>
    <mergeCell ref="CC66:CF67"/>
    <mergeCell ref="BM64:BP66"/>
    <mergeCell ref="BQ64:BS66"/>
    <mergeCell ref="AR54:AR55"/>
    <mergeCell ref="AV56:AZ56"/>
    <mergeCell ref="AJ54:AL55"/>
    <mergeCell ref="AM54:AP55"/>
    <mergeCell ref="AS54:AU55"/>
    <mergeCell ref="AS56:AU57"/>
    <mergeCell ref="AJ56:AL57"/>
    <mergeCell ref="AM56:AP57"/>
    <mergeCell ref="BE54:BH56"/>
    <mergeCell ref="BZ52:CB53"/>
    <mergeCell ref="CC56:CF57"/>
    <mergeCell ref="AJ52:AL53"/>
    <mergeCell ref="AM52:AP53"/>
    <mergeCell ref="AS52:AU53"/>
    <mergeCell ref="BD50:BD52"/>
    <mergeCell ref="BI54:BK56"/>
    <mergeCell ref="BU50:BX52"/>
    <mergeCell ref="BZ50:CB51"/>
    <mergeCell ref="AE50:AH52"/>
    <mergeCell ref="BI50:BP53"/>
    <mergeCell ref="BQ50:BS52"/>
    <mergeCell ref="AM50:AP51"/>
    <mergeCell ref="AI52:AI53"/>
    <mergeCell ref="AR50:AR51"/>
    <mergeCell ref="AS50:AU51"/>
    <mergeCell ref="AV52:AZ52"/>
    <mergeCell ref="AV50:AZ51"/>
    <mergeCell ref="BI46:BK48"/>
    <mergeCell ref="BM46:BP48"/>
    <mergeCell ref="BA50:BC52"/>
    <mergeCell ref="BE50:BH52"/>
    <mergeCell ref="AV46:AZ47"/>
    <mergeCell ref="BA46:BH49"/>
    <mergeCell ref="AV48:AZ48"/>
    <mergeCell ref="AS46:AU47"/>
    <mergeCell ref="AS48:AU49"/>
    <mergeCell ref="AR46:AR47"/>
    <mergeCell ref="C50:E51"/>
    <mergeCell ref="F50:J51"/>
    <mergeCell ref="K50:M52"/>
    <mergeCell ref="O50:R52"/>
    <mergeCell ref="C52:E53"/>
    <mergeCell ref="F52:J52"/>
    <mergeCell ref="N50:N52"/>
    <mergeCell ref="C48:E49"/>
    <mergeCell ref="AJ46:AL47"/>
    <mergeCell ref="AI44:AJ45"/>
    <mergeCell ref="BQ42:BX43"/>
    <mergeCell ref="AK42:AP43"/>
    <mergeCell ref="AS42:AZ45"/>
    <mergeCell ref="BA42:BH43"/>
    <mergeCell ref="BI42:BP43"/>
    <mergeCell ref="AK44:AP45"/>
    <mergeCell ref="BA44:BH45"/>
    <mergeCell ref="BI44:BP45"/>
    <mergeCell ref="BY36:BY37"/>
    <mergeCell ref="C38:E39"/>
    <mergeCell ref="AJ38:AL39"/>
    <mergeCell ref="AM38:AP39"/>
    <mergeCell ref="AA36:AH39"/>
    <mergeCell ref="AJ36:AL37"/>
    <mergeCell ref="AI38:AI39"/>
    <mergeCell ref="AI36:AI37"/>
    <mergeCell ref="C36:E37"/>
    <mergeCell ref="F36:J37"/>
    <mergeCell ref="AS36:AU37"/>
    <mergeCell ref="AS38:AU39"/>
    <mergeCell ref="CC32:CF33"/>
    <mergeCell ref="BE32:BH34"/>
    <mergeCell ref="CC34:CF35"/>
    <mergeCell ref="BZ34:CB35"/>
    <mergeCell ref="BI32:BP35"/>
    <mergeCell ref="BQ32:BS34"/>
    <mergeCell ref="BU32:BX34"/>
    <mergeCell ref="BZ32:CB33"/>
    <mergeCell ref="AR36:AR37"/>
    <mergeCell ref="F38:J38"/>
    <mergeCell ref="S36:U38"/>
    <mergeCell ref="W36:Z38"/>
    <mergeCell ref="K36:M38"/>
    <mergeCell ref="AS34:AU35"/>
    <mergeCell ref="AE32:AH34"/>
    <mergeCell ref="AJ32:AL33"/>
    <mergeCell ref="AS32:AU33"/>
    <mergeCell ref="AM32:AP33"/>
    <mergeCell ref="AR32:AR33"/>
    <mergeCell ref="AS30:AU31"/>
    <mergeCell ref="W28:Z30"/>
    <mergeCell ref="AA28:AC30"/>
    <mergeCell ref="AJ30:AL31"/>
    <mergeCell ref="AI30:AI31"/>
    <mergeCell ref="AD28:AD30"/>
    <mergeCell ref="AJ28:AL29"/>
    <mergeCell ref="AI28:AI29"/>
    <mergeCell ref="AS28:AU29"/>
    <mergeCell ref="BZ30:CB31"/>
    <mergeCell ref="CC30:CF31"/>
    <mergeCell ref="C32:E33"/>
    <mergeCell ref="F32:J33"/>
    <mergeCell ref="K32:M34"/>
    <mergeCell ref="O32:R34"/>
    <mergeCell ref="S32:Z35"/>
    <mergeCell ref="BU28:BX30"/>
    <mergeCell ref="BZ28:CB29"/>
    <mergeCell ref="CC28:CF29"/>
    <mergeCell ref="S28:U30"/>
    <mergeCell ref="C30:E31"/>
    <mergeCell ref="F30:J30"/>
    <mergeCell ref="CA24:CF25"/>
    <mergeCell ref="K26:R27"/>
    <mergeCell ref="S26:Z27"/>
    <mergeCell ref="AA26:AH27"/>
    <mergeCell ref="AI26:AJ27"/>
    <mergeCell ref="AK26:AP27"/>
    <mergeCell ref="BA26:BH27"/>
    <mergeCell ref="BI26:BP27"/>
    <mergeCell ref="CA26:CF27"/>
    <mergeCell ref="K24:R25"/>
    <mergeCell ref="AS24:AZ27"/>
    <mergeCell ref="BA24:BH25"/>
    <mergeCell ref="BY24:BY25"/>
    <mergeCell ref="BI24:BP25"/>
    <mergeCell ref="BY26:BZ27"/>
    <mergeCell ref="BQ24:BX25"/>
    <mergeCell ref="BQ26:BX27"/>
    <mergeCell ref="CC18:CF19"/>
    <mergeCell ref="BZ20:CB21"/>
    <mergeCell ref="CC20:CF21"/>
    <mergeCell ref="BY18:BY19"/>
    <mergeCell ref="BY20:BY21"/>
    <mergeCell ref="BZ18:CB19"/>
    <mergeCell ref="BI18:BK20"/>
    <mergeCell ref="AA18:AH21"/>
    <mergeCell ref="AJ18:AL19"/>
    <mergeCell ref="AM18:AP19"/>
    <mergeCell ref="AS18:AU19"/>
    <mergeCell ref="AS20:AU21"/>
    <mergeCell ref="BA18:BC20"/>
    <mergeCell ref="AJ20:AL21"/>
    <mergeCell ref="BD18:BD20"/>
    <mergeCell ref="AI18:AI19"/>
    <mergeCell ref="CC14:CF15"/>
    <mergeCell ref="BZ16:CB17"/>
    <mergeCell ref="BI14:BP17"/>
    <mergeCell ref="BQ14:BS16"/>
    <mergeCell ref="BU14:BX16"/>
    <mergeCell ref="BZ14:CB15"/>
    <mergeCell ref="BY16:BY17"/>
    <mergeCell ref="BT14:BT16"/>
    <mergeCell ref="CC16:CF17"/>
    <mergeCell ref="BY14:BY15"/>
    <mergeCell ref="AJ14:AL15"/>
    <mergeCell ref="AJ16:AL17"/>
    <mergeCell ref="BA10:BH13"/>
    <mergeCell ref="W10:Z12"/>
    <mergeCell ref="AM16:AP17"/>
    <mergeCell ref="AS16:AU17"/>
    <mergeCell ref="BD14:BD16"/>
    <mergeCell ref="AM14:AP15"/>
    <mergeCell ref="AI10:AI11"/>
    <mergeCell ref="AR10:AR11"/>
    <mergeCell ref="BZ12:CB13"/>
    <mergeCell ref="AJ12:AL13"/>
    <mergeCell ref="AM12:AP13"/>
    <mergeCell ref="AS12:AU13"/>
    <mergeCell ref="BI10:BK12"/>
    <mergeCell ref="BM10:BP12"/>
    <mergeCell ref="BQ10:BS12"/>
    <mergeCell ref="BY10:BY11"/>
    <mergeCell ref="BY12:BY13"/>
    <mergeCell ref="BL10:BL12"/>
    <mergeCell ref="CA8:CF9"/>
    <mergeCell ref="C10:E11"/>
    <mergeCell ref="F10:J11"/>
    <mergeCell ref="K10:R13"/>
    <mergeCell ref="S10:U12"/>
    <mergeCell ref="BZ10:CB11"/>
    <mergeCell ref="CC10:CF11"/>
    <mergeCell ref="C12:E13"/>
    <mergeCell ref="CC12:CF13"/>
    <mergeCell ref="AV10:AZ11"/>
    <mergeCell ref="C4:AO5"/>
    <mergeCell ref="AS4:CD5"/>
    <mergeCell ref="C6:J9"/>
    <mergeCell ref="K6:R7"/>
    <mergeCell ref="S6:Z7"/>
    <mergeCell ref="AA6:AH7"/>
    <mergeCell ref="BY6:BY7"/>
    <mergeCell ref="AI6:AI7"/>
    <mergeCell ref="BY8:BZ9"/>
    <mergeCell ref="BQ8:BX9"/>
    <mergeCell ref="BI6:BP7"/>
    <mergeCell ref="AK8:AP9"/>
    <mergeCell ref="BA8:BH9"/>
    <mergeCell ref="BI8:BP9"/>
    <mergeCell ref="C1:CF3"/>
    <mergeCell ref="BQ6:BX7"/>
    <mergeCell ref="CA6:CF7"/>
    <mergeCell ref="K8:R9"/>
    <mergeCell ref="S8:Z9"/>
    <mergeCell ref="AA8:AH9"/>
    <mergeCell ref="AI8:AJ9"/>
    <mergeCell ref="AK6:AP7"/>
    <mergeCell ref="AS6:AZ9"/>
    <mergeCell ref="BA6:BH7"/>
    <mergeCell ref="BI78:BP79"/>
    <mergeCell ref="BU10:BX12"/>
    <mergeCell ref="AJ10:AL11"/>
    <mergeCell ref="AM10:AP11"/>
    <mergeCell ref="BE14:BH16"/>
    <mergeCell ref="BE18:BH20"/>
    <mergeCell ref="AM20:AP21"/>
    <mergeCell ref="AV18:AZ19"/>
    <mergeCell ref="BA14:BC16"/>
    <mergeCell ref="AV20:AZ20"/>
    <mergeCell ref="BA78:BH79"/>
    <mergeCell ref="BQ78:BX79"/>
    <mergeCell ref="K80:R81"/>
    <mergeCell ref="S80:Z81"/>
    <mergeCell ref="AA80:AH81"/>
    <mergeCell ref="AI80:AJ81"/>
    <mergeCell ref="AK80:AP81"/>
    <mergeCell ref="BA80:BH81"/>
    <mergeCell ref="BI80:BP81"/>
    <mergeCell ref="K78:R79"/>
    <mergeCell ref="BQ80:BX81"/>
    <mergeCell ref="B82:B83"/>
    <mergeCell ref="C82:E83"/>
    <mergeCell ref="F82:J83"/>
    <mergeCell ref="K82:R85"/>
    <mergeCell ref="S82:U84"/>
    <mergeCell ref="V82:V84"/>
    <mergeCell ref="W82:Z84"/>
    <mergeCell ref="C78:J81"/>
    <mergeCell ref="AA78:AH79"/>
    <mergeCell ref="BQ82:BS84"/>
    <mergeCell ref="BT82:BT84"/>
    <mergeCell ref="BU82:BX84"/>
    <mergeCell ref="AV82:AZ83"/>
    <mergeCell ref="BA82:BH85"/>
    <mergeCell ref="BI82:BK84"/>
    <mergeCell ref="BL82:BL84"/>
    <mergeCell ref="AV84:AZ84"/>
    <mergeCell ref="BM82:BP84"/>
    <mergeCell ref="AR82:AR83"/>
    <mergeCell ref="AS82:AU83"/>
    <mergeCell ref="C84:E85"/>
    <mergeCell ref="F84:J84"/>
    <mergeCell ref="AI84:AI85"/>
    <mergeCell ref="AJ84:AL85"/>
    <mergeCell ref="AA82:AC84"/>
    <mergeCell ref="AD82:AD84"/>
    <mergeCell ref="AE82:AH84"/>
    <mergeCell ref="AI82:AI83"/>
    <mergeCell ref="B86:B87"/>
    <mergeCell ref="C86:E87"/>
    <mergeCell ref="F86:J87"/>
    <mergeCell ref="K86:M88"/>
    <mergeCell ref="C88:E89"/>
    <mergeCell ref="F88:J88"/>
    <mergeCell ref="BU86:BX88"/>
    <mergeCell ref="AV86:AZ87"/>
    <mergeCell ref="BA86:BC88"/>
    <mergeCell ref="BD86:BD88"/>
    <mergeCell ref="BE86:BH88"/>
    <mergeCell ref="AV88:AZ88"/>
    <mergeCell ref="BI86:BP89"/>
    <mergeCell ref="BQ86:BS88"/>
    <mergeCell ref="BT86:BT88"/>
    <mergeCell ref="AS88:AU89"/>
    <mergeCell ref="AR86:AR87"/>
    <mergeCell ref="AS86:AU87"/>
    <mergeCell ref="AE86:AH88"/>
    <mergeCell ref="AI86:AI87"/>
    <mergeCell ref="AJ86:AL87"/>
    <mergeCell ref="AM86:AP87"/>
    <mergeCell ref="AI88:AI89"/>
    <mergeCell ref="AJ88:AL89"/>
    <mergeCell ref="AM88:AP89"/>
    <mergeCell ref="AV90:AZ91"/>
    <mergeCell ref="BA90:BC92"/>
    <mergeCell ref="W90:Z92"/>
    <mergeCell ref="AA90:AH93"/>
    <mergeCell ref="AS90:AU91"/>
    <mergeCell ref="AS92:AU93"/>
    <mergeCell ref="AI90:AI91"/>
    <mergeCell ref="AJ90:AL91"/>
    <mergeCell ref="AM90:AP91"/>
    <mergeCell ref="AR90:AR91"/>
    <mergeCell ref="B90:B91"/>
    <mergeCell ref="C90:E91"/>
    <mergeCell ref="F90:J91"/>
    <mergeCell ref="K90:M92"/>
    <mergeCell ref="C92:E93"/>
    <mergeCell ref="F92:J92"/>
    <mergeCell ref="BD90:BD92"/>
    <mergeCell ref="BE90:BH92"/>
    <mergeCell ref="AV92:AZ92"/>
    <mergeCell ref="C96:J99"/>
    <mergeCell ref="K96:R97"/>
    <mergeCell ref="S96:Z97"/>
    <mergeCell ref="AA96:AH97"/>
    <mergeCell ref="K98:R99"/>
    <mergeCell ref="S98:Z99"/>
    <mergeCell ref="AA98:AH99"/>
    <mergeCell ref="BZ106:CB107"/>
    <mergeCell ref="CC106:CF107"/>
    <mergeCell ref="AI96:AI97"/>
    <mergeCell ref="AK96:AP97"/>
    <mergeCell ref="AI98:AJ99"/>
    <mergeCell ref="AK98:AP99"/>
    <mergeCell ref="AM100:AP101"/>
    <mergeCell ref="AR100:AR101"/>
    <mergeCell ref="BZ104:CB105"/>
    <mergeCell ref="CC104:CF105"/>
    <mergeCell ref="B100:B101"/>
    <mergeCell ref="C100:E101"/>
    <mergeCell ref="F100:J101"/>
    <mergeCell ref="K100:R103"/>
    <mergeCell ref="BU104:BX106"/>
    <mergeCell ref="BY104:BY105"/>
    <mergeCell ref="BY106:BY107"/>
    <mergeCell ref="AD100:AD102"/>
    <mergeCell ref="AE100:AH102"/>
    <mergeCell ref="AI100:AI101"/>
    <mergeCell ref="AJ100:AL101"/>
    <mergeCell ref="AI102:AI103"/>
    <mergeCell ref="AJ102:AL103"/>
    <mergeCell ref="AM102:AP103"/>
    <mergeCell ref="BA104:BC106"/>
    <mergeCell ref="AS106:AU107"/>
    <mergeCell ref="AV106:AZ106"/>
    <mergeCell ref="AM104:AP105"/>
    <mergeCell ref="AR104:AR105"/>
    <mergeCell ref="AS104:AU105"/>
    <mergeCell ref="AV104:AZ105"/>
    <mergeCell ref="AM106:AP107"/>
    <mergeCell ref="AS102:AU103"/>
    <mergeCell ref="S104:Z107"/>
    <mergeCell ref="AA104:AC106"/>
    <mergeCell ref="C102:E103"/>
    <mergeCell ref="F102:J102"/>
    <mergeCell ref="S100:U102"/>
    <mergeCell ref="V100:V102"/>
    <mergeCell ref="W100:Z102"/>
    <mergeCell ref="AA100:AC102"/>
    <mergeCell ref="N104:N106"/>
    <mergeCell ref="B104:B105"/>
    <mergeCell ref="C104:E105"/>
    <mergeCell ref="F104:J105"/>
    <mergeCell ref="K104:M106"/>
    <mergeCell ref="C106:E107"/>
    <mergeCell ref="F106:J106"/>
    <mergeCell ref="CC102:CF103"/>
    <mergeCell ref="BA100:BH103"/>
    <mergeCell ref="BI100:BK102"/>
    <mergeCell ref="BL100:BL102"/>
    <mergeCell ref="BM100:BP102"/>
    <mergeCell ref="BY102:BY103"/>
    <mergeCell ref="BZ102:CB103"/>
    <mergeCell ref="BU100:BX102"/>
    <mergeCell ref="BY100:BY101"/>
    <mergeCell ref="BZ100:CB101"/>
    <mergeCell ref="S108:U110"/>
    <mergeCell ref="V108:V110"/>
    <mergeCell ref="B108:B109"/>
    <mergeCell ref="C108:E109"/>
    <mergeCell ref="F108:J109"/>
    <mergeCell ref="K108:M110"/>
    <mergeCell ref="F110:J110"/>
    <mergeCell ref="W108:Z110"/>
    <mergeCell ref="AI108:AI109"/>
    <mergeCell ref="AJ108:AL109"/>
    <mergeCell ref="AM108:AP109"/>
    <mergeCell ref="AA108:AG110"/>
    <mergeCell ref="AS76:CD77"/>
    <mergeCell ref="BY82:BY83"/>
    <mergeCell ref="BZ82:CB83"/>
    <mergeCell ref="BY84:BY85"/>
    <mergeCell ref="BZ84:CB85"/>
    <mergeCell ref="CC82:CF83"/>
    <mergeCell ref="CC84:CF85"/>
    <mergeCell ref="BY78:BY79"/>
    <mergeCell ref="CA78:CF79"/>
    <mergeCell ref="BY80:BZ81"/>
    <mergeCell ref="AR108:AR109"/>
    <mergeCell ref="BY90:BY91"/>
    <mergeCell ref="BZ90:CB91"/>
    <mergeCell ref="CC86:CF87"/>
    <mergeCell ref="CC88:CF89"/>
    <mergeCell ref="BY92:BY93"/>
    <mergeCell ref="BZ92:CB93"/>
    <mergeCell ref="CA96:CF97"/>
    <mergeCell ref="BA98:BH99"/>
    <mergeCell ref="BY86:BY87"/>
    <mergeCell ref="CA80:CF81"/>
    <mergeCell ref="BZ86:CB87"/>
    <mergeCell ref="BY88:BY89"/>
    <mergeCell ref="BZ88:CB89"/>
    <mergeCell ref="CC100:CF101"/>
    <mergeCell ref="BM90:BP92"/>
    <mergeCell ref="BQ90:BX93"/>
    <mergeCell ref="BI90:BK92"/>
    <mergeCell ref="BL90:BL92"/>
    <mergeCell ref="CC90:CF91"/>
    <mergeCell ref="CC92:CF93"/>
    <mergeCell ref="BY98:BZ99"/>
    <mergeCell ref="CA98:CF99"/>
    <mergeCell ref="BQ100:BS102"/>
    <mergeCell ref="AS94:CD95"/>
    <mergeCell ref="AS96:AZ99"/>
    <mergeCell ref="BA96:BH97"/>
    <mergeCell ref="BI96:BP97"/>
    <mergeCell ref="BQ96:BX97"/>
    <mergeCell ref="BY96:BY97"/>
    <mergeCell ref="BQ98:BX99"/>
    <mergeCell ref="BI98:BP99"/>
    <mergeCell ref="AS100:AU101"/>
    <mergeCell ref="AV100:AZ101"/>
    <mergeCell ref="BY122:BY123"/>
    <mergeCell ref="AV102:AZ102"/>
    <mergeCell ref="BT100:BT102"/>
    <mergeCell ref="BD104:BD106"/>
    <mergeCell ref="BE104:BH106"/>
    <mergeCell ref="BI104:BP107"/>
    <mergeCell ref="BQ104:BS106"/>
    <mergeCell ref="BT104:BT106"/>
    <mergeCell ref="F130:AP131"/>
    <mergeCell ref="BA119:BB120"/>
    <mergeCell ref="BA124:BB126"/>
    <mergeCell ref="BA130:BB131"/>
    <mergeCell ref="AV126:AZ127"/>
    <mergeCell ref="S122:Z125"/>
    <mergeCell ref="AM118:AP119"/>
    <mergeCell ref="AE118:AH120"/>
    <mergeCell ref="AM128:AP129"/>
    <mergeCell ref="W126:Z128"/>
    <mergeCell ref="J136:BT141"/>
    <mergeCell ref="BD134:BL135"/>
    <mergeCell ref="CH112:CQ113"/>
    <mergeCell ref="CE119:CF120"/>
    <mergeCell ref="CE124:CF126"/>
    <mergeCell ref="BE117:BF118"/>
    <mergeCell ref="BD127:BF128"/>
    <mergeCell ref="CA117:CB118"/>
    <mergeCell ref="CA127:CB128"/>
    <mergeCell ref="BJ122:BL123"/>
    <mergeCell ref="BY128:BZ128"/>
    <mergeCell ref="CA131:CD132"/>
    <mergeCell ref="CA124:CD124"/>
    <mergeCell ref="BY126:BZ127"/>
    <mergeCell ref="BC124:BF124"/>
    <mergeCell ref="BC131:BF132"/>
    <mergeCell ref="BO120:BU120"/>
    <mergeCell ref="BG126:BL127"/>
    <mergeCell ref="BM123:BV124"/>
  </mergeCells>
  <conditionalFormatting sqref="S121:AH121 F120 AD118 K118:S118 C120 AA118 C128 C124 K119:R121 V118 V10 S13:AH13 F12 AD10 K10:S10 C12 AA10 C20 C16 K11:R13 V28 S31:AH31 F30 AD28 K28:S28 C30 AA28 C38 C34 K29:R31 V46 S49:AH49 F48 AD46 K46:S46 C48 AA46 C56 C52 K47:R49 V64 S67:AH67 F66 AD64 K64:S64 C66 AA64 C74 C70 K65:R67 BI31:BX31 AV30 BT28 BA28:BI28 AS30 BQ28 AS38 AS34 BA29:BH31 BI13:BX13 AV12 BT10 BA10:BI10 AS12 BQ10 AS20 AS16 BA11:BH13 BL28 BL10 BL46 BI49:BX49 AV48 BT46 BA46:BI46 AS48 BQ46 AS56 AS52 BA47:BH49 BL64 BI67:BX67 AV66 BT64 BA64:BI64 AS66 BQ64 AS74 AS70 BA65:BH67 V82 S85:AH85 F84 AD82 K82:S82 C84 AA82 C92 C88 K83:R85 V100 S103:AH103 F102 AD100 K100:S100 C102 AA100 C110 C106 K101:R103 BL82 BI85:BX85 AV84 BT82 BA82:BI82 AS84 BQ82 AS92 AS88 BA83:BH85 BL100 BI103:BX103 AV102 BT100 BA100:BI100 AS102 BQ100 AS110 AS106 BA101:BH103">
    <cfRule type="expression" priority="1" dxfId="1" stopIfTrue="1">
      <formula>$AL$14=2</formula>
    </cfRule>
    <cfRule type="expression" priority="2" dxfId="0" stopIfTrue="1">
      <formula>$AL$14=1</formula>
    </cfRule>
  </conditionalFormatting>
  <conditionalFormatting sqref="AA125:AH125 N122 S122:AA122 AD122 S123:Z125 K125:R125 K122 K14 AA17:AH17 N14 S14:AA14 AD14 S15:Z17 K17:R17 K32 AA35:AH35 N32 S32:AA32 AD32 S33:Z35 K35:R35 K50 AA53:AH53 N50 S50:AA50 AD50 S51:Z53 K53:R53 K68 AA71:AH71 N68 S68:AA68 AD68 S69:Z71 K71:R71 BQ17:BX17 BD14 BI14:BQ14 BT14 BI15:BP17 BA17:BH17 BQ35:BX35 BD32 BI32:BQ32 BT32 BI33:BP35 BA35:BH35 BA14 BA32 BQ53:BX53 BD50 BI50:BQ50 BT50 BI51:BP53 BA53:BH53 BA50 BQ71:BX71 BD68 BI68:BQ68 BT68 BI69:BP71 BA71:BH71 BA68 K86 AA89:AH89 N86 S86:AA86 AD86 S87:Z89 K89:R89 K104 AA107:AH107 N104 S104:AA104 AD104 S105:Z107 K107:R107 BQ89:BX89 BD86 BI86:BQ86 BT86 BI87:BP89 BA89:BH89 BA86 BQ107:BX107 BD104 BI104:BQ104 BT104 BI105:BP107 BA107:BH107 BA104">
    <cfRule type="expression" priority="3" dxfId="1" stopIfTrue="1">
      <formula>$AL$18=2</formula>
    </cfRule>
    <cfRule type="expression" priority="4" dxfId="0" stopIfTrue="1">
      <formula>$AL$18=1</formula>
    </cfRule>
  </conditionalFormatting>
  <conditionalFormatting sqref="K111:Z111 N126 S126 V126 AA126:AH129 K129:Z129 K126 K36 K18 N18 S18 V18 AA18:AH21 K21:Z21 N36 S36 V36 AA36:AH39 K39:Z39 K54 N54 S54 V54 AA54:AH57 K57:Z57 K72 N72 S72 V72 BD18 BI18 BL18 BQ18:BX21 BA21:BP21 BD36 BI36 BL36 BQ36:BX39 BA39:BP39 BA18 BI54 BL54 BQ54:BX57 BA57:BP57 BA36 BD54 BA54 BI72 BL72 BD72 BA72 BA75:BP75 BQ72:BX75 K75:Z75 AA72:AH75 K90 N90 S90 V90 AA90:AH93 K93:Z93 K108 N108 S108 V108 BQ90:BX93 AA108:AH111 BI90 BL90 BD90 BA90 BA93:BP93 BQ108:BX111 BI108 BL108 BD108 BA108 BA111:BP111">
    <cfRule type="expression" priority="5" dxfId="1" stopIfTrue="1">
      <formula>#REF!=2</formula>
    </cfRule>
    <cfRule type="expression" priority="6" dxfId="0" stopIfTrue="1">
      <formula>#REF!=1</formula>
    </cfRule>
  </conditionalFormatting>
  <printOptions/>
  <pageMargins left="0" right="0" top="0" bottom="0" header="0.3145833333333333" footer="0.3145833333333333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20"/>
  </sheetPr>
  <dimension ref="B1:DR117"/>
  <sheetViews>
    <sheetView zoomScaleSheetLayoutView="100" workbookViewId="0" topLeftCell="B55">
      <selection activeCell="W91" sqref="W91"/>
    </sheetView>
  </sheetViews>
  <sheetFormatPr defaultColWidth="1.875" defaultRowHeight="9" customHeight="1"/>
  <cols>
    <col min="1" max="1" width="2.625" style="4" customWidth="1"/>
    <col min="2" max="2" width="4.50390625" style="4" customWidth="1"/>
    <col min="3" max="3" width="2.125" style="4" hidden="1" customWidth="1"/>
    <col min="4" max="6" width="1.875" style="4" hidden="1" customWidth="1"/>
    <col min="7" max="9" width="1.875" style="4" customWidth="1"/>
    <col min="10" max="10" width="4.00390625" style="4" customWidth="1"/>
    <col min="11" max="11" width="5.00390625" style="4" customWidth="1"/>
    <col min="12" max="17" width="1.875" style="4" customWidth="1"/>
    <col min="18" max="18" width="0.37109375" style="4" customWidth="1"/>
    <col min="19" max="19" width="0.6171875" style="4" customWidth="1"/>
    <col min="20" max="25" width="1.875" style="4" customWidth="1"/>
    <col min="26" max="26" width="0.12890625" style="4" customWidth="1"/>
    <col min="27" max="27" width="1.12109375" style="4" customWidth="1"/>
    <col min="28" max="33" width="1.875" style="4" customWidth="1"/>
    <col min="34" max="34" width="0.2421875" style="4" customWidth="1"/>
    <col min="35" max="35" width="1.00390625" style="4" customWidth="1"/>
    <col min="36" max="36" width="2.125" style="4" customWidth="1"/>
    <col min="37" max="38" width="1.875" style="4" customWidth="1"/>
    <col min="39" max="39" width="0.5" style="4" customWidth="1"/>
    <col min="40" max="43" width="1.875" style="4" customWidth="1"/>
    <col min="44" max="44" width="6.125" style="4" customWidth="1"/>
    <col min="45" max="45" width="4.125" style="4" customWidth="1"/>
    <col min="46" max="16384" width="1.875" style="4" customWidth="1"/>
  </cols>
  <sheetData>
    <row r="1" spans="4:75" ht="9" customHeight="1">
      <c r="D1" s="638" t="s">
        <v>593</v>
      </c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8"/>
      <c r="Z1" s="638"/>
      <c r="AA1" s="638"/>
      <c r="AB1" s="638"/>
      <c r="AC1" s="638"/>
      <c r="AD1" s="638"/>
      <c r="AE1" s="638"/>
      <c r="AF1" s="638"/>
      <c r="AG1" s="638"/>
      <c r="AH1" s="638"/>
      <c r="AI1" s="638"/>
      <c r="AJ1" s="638"/>
      <c r="AK1" s="638"/>
      <c r="AL1" s="638"/>
      <c r="AM1" s="638"/>
      <c r="AN1" s="638"/>
      <c r="AO1" s="638"/>
      <c r="AP1" s="638"/>
      <c r="AQ1" s="638"/>
      <c r="AR1" s="638"/>
      <c r="AS1" s="638"/>
      <c r="AT1" s="638"/>
      <c r="AU1" s="638"/>
      <c r="AV1" s="638"/>
      <c r="AW1" s="638"/>
      <c r="AX1" s="638"/>
      <c r="AY1" s="638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</row>
    <row r="2" spans="4:75" ht="12" customHeight="1"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  <c r="AD2" s="638"/>
      <c r="AE2" s="638"/>
      <c r="AF2" s="638"/>
      <c r="AG2" s="638"/>
      <c r="AH2" s="638"/>
      <c r="AI2" s="638"/>
      <c r="AJ2" s="638"/>
      <c r="AK2" s="638"/>
      <c r="AL2" s="638"/>
      <c r="AM2" s="638"/>
      <c r="AN2" s="638"/>
      <c r="AO2" s="638"/>
      <c r="AP2" s="638"/>
      <c r="AQ2" s="638"/>
      <c r="AR2" s="638"/>
      <c r="AS2" s="638"/>
      <c r="AT2" s="638"/>
      <c r="AU2" s="638"/>
      <c r="AV2" s="638"/>
      <c r="AW2" s="638"/>
      <c r="AX2" s="638"/>
      <c r="AY2" s="638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</row>
    <row r="3" spans="4:75" ht="9" customHeight="1">
      <c r="D3" s="563" t="s">
        <v>913</v>
      </c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  <c r="AQ3" s="563"/>
      <c r="AR3" s="56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</row>
    <row r="4" spans="4:75" ht="12.75" customHeight="1"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563"/>
      <c r="Z4" s="563"/>
      <c r="AA4" s="563"/>
      <c r="AB4" s="563"/>
      <c r="AC4" s="563"/>
      <c r="AD4" s="563"/>
      <c r="AE4" s="563"/>
      <c r="AF4" s="563"/>
      <c r="AG4" s="563"/>
      <c r="AH4" s="563"/>
      <c r="AI4" s="563"/>
      <c r="AJ4" s="563"/>
      <c r="AK4" s="563"/>
      <c r="AL4" s="563"/>
      <c r="AM4" s="563"/>
      <c r="AN4" s="563"/>
      <c r="AO4" s="563"/>
      <c r="AP4" s="563"/>
      <c r="AQ4" s="563"/>
      <c r="AR4" s="563"/>
      <c r="AS4" s="1"/>
      <c r="AT4" s="1"/>
      <c r="AU4" s="1"/>
      <c r="AV4" s="1"/>
      <c r="AW4" s="1"/>
      <c r="AX4" s="253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4:44" ht="9" customHeight="1">
      <c r="D5" s="618" t="s">
        <v>731</v>
      </c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  <c r="T5" s="619"/>
      <c r="U5" s="619"/>
      <c r="V5" s="619"/>
      <c r="W5" s="619"/>
      <c r="X5" s="619"/>
      <c r="Y5" s="619"/>
      <c r="Z5" s="619"/>
      <c r="AA5" s="619"/>
      <c r="AB5" s="619"/>
      <c r="AC5" s="619"/>
      <c r="AD5" s="619"/>
      <c r="AE5" s="619"/>
      <c r="AF5" s="619"/>
      <c r="AG5" s="619"/>
      <c r="AH5" s="619"/>
      <c r="AI5" s="619"/>
      <c r="AJ5" s="619"/>
      <c r="AK5" s="619"/>
      <c r="AL5" s="619"/>
      <c r="AM5" s="619"/>
      <c r="AN5" s="619"/>
      <c r="AO5" s="619"/>
      <c r="AP5" s="619"/>
      <c r="AQ5" s="619"/>
      <c r="AR5" s="619"/>
    </row>
    <row r="6" spans="4:44" ht="17.25" customHeight="1" thickBot="1"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19"/>
      <c r="AD6" s="619"/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619"/>
      <c r="AP6" s="619"/>
      <c r="AQ6" s="619"/>
      <c r="AR6" s="619"/>
    </row>
    <row r="7" spans="2:43" ht="9" customHeight="1">
      <c r="B7" s="16"/>
      <c r="D7" s="543" t="s">
        <v>1454</v>
      </c>
      <c r="E7" s="450"/>
      <c r="F7" s="450"/>
      <c r="G7" s="450"/>
      <c r="H7" s="450"/>
      <c r="I7" s="450"/>
      <c r="J7" s="450"/>
      <c r="K7" s="457"/>
      <c r="L7" s="456" t="str">
        <f>G11</f>
        <v>石田遼河</v>
      </c>
      <c r="M7" s="450"/>
      <c r="N7" s="450"/>
      <c r="O7" s="450"/>
      <c r="P7" s="450"/>
      <c r="Q7" s="450"/>
      <c r="R7" s="450"/>
      <c r="S7" s="457"/>
      <c r="T7" s="456" t="str">
        <f>G15</f>
        <v>杉山春澄</v>
      </c>
      <c r="U7" s="450"/>
      <c r="V7" s="450"/>
      <c r="W7" s="450"/>
      <c r="X7" s="450"/>
      <c r="Y7" s="450"/>
      <c r="Z7" s="450"/>
      <c r="AA7" s="457"/>
      <c r="AB7" s="456" t="str">
        <f>G19</f>
        <v>大林弘典</v>
      </c>
      <c r="AC7" s="450"/>
      <c r="AD7" s="450"/>
      <c r="AE7" s="450"/>
      <c r="AF7" s="450"/>
      <c r="AG7" s="450"/>
      <c r="AH7" s="450"/>
      <c r="AI7" s="530"/>
      <c r="AJ7" s="531">
        <f>IF(AJ13&lt;&gt;"","取得","")</f>
      </c>
      <c r="AK7" s="51"/>
      <c r="AL7" s="450" t="s">
        <v>1455</v>
      </c>
      <c r="AM7" s="450"/>
      <c r="AN7" s="450"/>
      <c r="AO7" s="450"/>
      <c r="AP7" s="450"/>
      <c r="AQ7" s="451"/>
    </row>
    <row r="8" spans="2:43" ht="9" customHeight="1">
      <c r="B8" s="16"/>
      <c r="D8" s="413"/>
      <c r="E8" s="401"/>
      <c r="F8" s="401"/>
      <c r="G8" s="401"/>
      <c r="H8" s="401"/>
      <c r="I8" s="401"/>
      <c r="J8" s="401"/>
      <c r="K8" s="379"/>
      <c r="L8" s="375"/>
      <c r="M8" s="401"/>
      <c r="N8" s="401"/>
      <c r="O8" s="401"/>
      <c r="P8" s="401"/>
      <c r="Q8" s="401"/>
      <c r="R8" s="401"/>
      <c r="S8" s="379"/>
      <c r="T8" s="375"/>
      <c r="U8" s="401"/>
      <c r="V8" s="401"/>
      <c r="W8" s="401"/>
      <c r="X8" s="401"/>
      <c r="Y8" s="401"/>
      <c r="Z8" s="401"/>
      <c r="AA8" s="379"/>
      <c r="AB8" s="375"/>
      <c r="AC8" s="401"/>
      <c r="AD8" s="401"/>
      <c r="AE8" s="401"/>
      <c r="AF8" s="401"/>
      <c r="AG8" s="401"/>
      <c r="AH8" s="401"/>
      <c r="AI8" s="357"/>
      <c r="AJ8" s="437"/>
      <c r="AL8" s="401"/>
      <c r="AM8" s="401"/>
      <c r="AN8" s="401"/>
      <c r="AO8" s="401"/>
      <c r="AP8" s="401"/>
      <c r="AQ8" s="433"/>
    </row>
    <row r="9" spans="2:43" ht="9" customHeight="1">
      <c r="B9" s="16"/>
      <c r="D9" s="413"/>
      <c r="E9" s="401"/>
      <c r="F9" s="401"/>
      <c r="G9" s="401"/>
      <c r="H9" s="401"/>
      <c r="I9" s="401"/>
      <c r="J9" s="401"/>
      <c r="K9" s="379"/>
      <c r="L9" s="375" t="str">
        <f>G13</f>
        <v>一般Jr</v>
      </c>
      <c r="M9" s="401"/>
      <c r="N9" s="401"/>
      <c r="O9" s="401"/>
      <c r="P9" s="401"/>
      <c r="Q9" s="401"/>
      <c r="R9" s="401"/>
      <c r="S9" s="379"/>
      <c r="T9" s="375" t="str">
        <f>G17</f>
        <v>一般Jr</v>
      </c>
      <c r="U9" s="401"/>
      <c r="V9" s="401"/>
      <c r="W9" s="401"/>
      <c r="X9" s="401"/>
      <c r="Y9" s="401"/>
      <c r="Z9" s="401"/>
      <c r="AA9" s="401"/>
      <c r="AB9" s="375" t="str">
        <f>G21</f>
        <v>一般</v>
      </c>
      <c r="AC9" s="401"/>
      <c r="AD9" s="401"/>
      <c r="AE9" s="401"/>
      <c r="AF9" s="401"/>
      <c r="AG9" s="401"/>
      <c r="AH9" s="401"/>
      <c r="AI9" s="379"/>
      <c r="AJ9" s="437">
        <f>IF(AJ13&lt;&gt;"","ゲーム率","")</f>
      </c>
      <c r="AK9" s="401"/>
      <c r="AL9" s="401" t="s">
        <v>1456</v>
      </c>
      <c r="AM9" s="401"/>
      <c r="AN9" s="401"/>
      <c r="AO9" s="401"/>
      <c r="AP9" s="401"/>
      <c r="AQ9" s="433"/>
    </row>
    <row r="10" spans="2:43" ht="9" customHeight="1">
      <c r="B10" s="16"/>
      <c r="D10" s="529"/>
      <c r="E10" s="359"/>
      <c r="F10" s="359"/>
      <c r="G10" s="359"/>
      <c r="H10" s="359"/>
      <c r="I10" s="359"/>
      <c r="J10" s="359"/>
      <c r="K10" s="289"/>
      <c r="L10" s="358"/>
      <c r="M10" s="359"/>
      <c r="N10" s="359"/>
      <c r="O10" s="359"/>
      <c r="P10" s="359"/>
      <c r="Q10" s="359"/>
      <c r="R10" s="359"/>
      <c r="S10" s="289"/>
      <c r="T10" s="358"/>
      <c r="U10" s="359"/>
      <c r="V10" s="359"/>
      <c r="W10" s="359"/>
      <c r="X10" s="359"/>
      <c r="Y10" s="359"/>
      <c r="Z10" s="359"/>
      <c r="AA10" s="359"/>
      <c r="AB10" s="358"/>
      <c r="AC10" s="359"/>
      <c r="AD10" s="359"/>
      <c r="AE10" s="359"/>
      <c r="AF10" s="359"/>
      <c r="AG10" s="359"/>
      <c r="AH10" s="359"/>
      <c r="AI10" s="289"/>
      <c r="AJ10" s="438"/>
      <c r="AK10" s="359"/>
      <c r="AL10" s="359"/>
      <c r="AM10" s="359"/>
      <c r="AN10" s="359"/>
      <c r="AO10" s="359"/>
      <c r="AP10" s="359"/>
      <c r="AQ10" s="434"/>
    </row>
    <row r="11" spans="2:43" s="3" customFormat="1" ht="9" customHeight="1">
      <c r="B11" s="80"/>
      <c r="C11" s="449">
        <f>AN13</f>
        <v>1</v>
      </c>
      <c r="D11" s="414" t="s">
        <v>1457</v>
      </c>
      <c r="E11" s="349"/>
      <c r="F11" s="349"/>
      <c r="G11" s="454" t="s">
        <v>687</v>
      </c>
      <c r="H11" s="454"/>
      <c r="I11" s="454"/>
      <c r="J11" s="454"/>
      <c r="K11" s="454"/>
      <c r="L11" s="518">
        <f>IF(T11="","丸付き数字は試合順番","")</f>
      </c>
      <c r="M11" s="519"/>
      <c r="N11" s="519"/>
      <c r="O11" s="519"/>
      <c r="P11" s="519"/>
      <c r="Q11" s="519"/>
      <c r="R11" s="519"/>
      <c r="S11" s="520"/>
      <c r="T11" s="527" t="s">
        <v>58</v>
      </c>
      <c r="U11" s="479"/>
      <c r="V11" s="479"/>
      <c r="W11" s="479" t="s">
        <v>1458</v>
      </c>
      <c r="X11" s="479">
        <v>5</v>
      </c>
      <c r="Y11" s="479"/>
      <c r="Z11" s="479"/>
      <c r="AA11" s="480"/>
      <c r="AB11" s="527" t="s">
        <v>58</v>
      </c>
      <c r="AC11" s="479"/>
      <c r="AD11" s="479"/>
      <c r="AE11" s="479" t="s">
        <v>1458</v>
      </c>
      <c r="AF11" s="479">
        <v>1</v>
      </c>
      <c r="AG11" s="479"/>
      <c r="AH11" s="479"/>
      <c r="AI11" s="480"/>
      <c r="AJ11" s="487">
        <f>IF(COUNTIF(AK11:AM21,1)=2,"直接対決","")</f>
      </c>
      <c r="AK11" s="417">
        <f>COUNTIF(L11:AI12,"⑥")+COUNTIF(L11:AI12,"⑦")</f>
        <v>2</v>
      </c>
      <c r="AL11" s="417"/>
      <c r="AM11" s="417"/>
      <c r="AN11" s="421">
        <f>IF(T11="","",2-AK11)</f>
        <v>0</v>
      </c>
      <c r="AO11" s="421"/>
      <c r="AP11" s="421"/>
      <c r="AQ11" s="422"/>
    </row>
    <row r="12" spans="2:43" s="3" customFormat="1" ht="9" customHeight="1">
      <c r="B12" s="80"/>
      <c r="C12" s="449"/>
      <c r="D12" s="413"/>
      <c r="E12" s="401"/>
      <c r="F12" s="401"/>
      <c r="G12" s="455"/>
      <c r="H12" s="455"/>
      <c r="I12" s="455"/>
      <c r="J12" s="455"/>
      <c r="K12" s="455"/>
      <c r="L12" s="521"/>
      <c r="M12" s="522"/>
      <c r="N12" s="522"/>
      <c r="O12" s="522"/>
      <c r="P12" s="522"/>
      <c r="Q12" s="522"/>
      <c r="R12" s="522"/>
      <c r="S12" s="523"/>
      <c r="T12" s="528"/>
      <c r="U12" s="481"/>
      <c r="V12" s="481"/>
      <c r="W12" s="481"/>
      <c r="X12" s="481"/>
      <c r="Y12" s="481"/>
      <c r="Z12" s="481"/>
      <c r="AA12" s="482"/>
      <c r="AB12" s="528"/>
      <c r="AC12" s="481"/>
      <c r="AD12" s="481"/>
      <c r="AE12" s="481"/>
      <c r="AF12" s="481"/>
      <c r="AG12" s="481"/>
      <c r="AH12" s="481"/>
      <c r="AI12" s="482"/>
      <c r="AJ12" s="488"/>
      <c r="AK12" s="418"/>
      <c r="AL12" s="418"/>
      <c r="AM12" s="418"/>
      <c r="AN12" s="423"/>
      <c r="AO12" s="423"/>
      <c r="AP12" s="423"/>
      <c r="AQ12" s="424"/>
    </row>
    <row r="13" spans="2:43" ht="16.5" customHeight="1">
      <c r="B13" s="16"/>
      <c r="D13" s="413" t="s">
        <v>1459</v>
      </c>
      <c r="E13" s="401"/>
      <c r="F13" s="401"/>
      <c r="G13" s="455" t="s">
        <v>595</v>
      </c>
      <c r="H13" s="455"/>
      <c r="I13" s="455"/>
      <c r="J13" s="455"/>
      <c r="K13" s="455"/>
      <c r="L13" s="521"/>
      <c r="M13" s="522"/>
      <c r="N13" s="522"/>
      <c r="O13" s="522"/>
      <c r="P13" s="522"/>
      <c r="Q13" s="522"/>
      <c r="R13" s="522"/>
      <c r="S13" s="523"/>
      <c r="T13" s="528"/>
      <c r="U13" s="481"/>
      <c r="V13" s="481"/>
      <c r="W13" s="481"/>
      <c r="X13" s="481"/>
      <c r="Y13" s="481"/>
      <c r="Z13" s="481"/>
      <c r="AA13" s="482"/>
      <c r="AB13" s="528"/>
      <c r="AC13" s="481"/>
      <c r="AD13" s="481"/>
      <c r="AE13" s="481"/>
      <c r="AF13" s="481"/>
      <c r="AG13" s="481"/>
      <c r="AH13" s="481"/>
      <c r="AI13" s="482"/>
      <c r="AJ13" s="443">
        <f>IF(OR(COUNTIF(AK11:AM21,2)=3,COUNTIF(AK11:AM21,1)=3),(T14+AB14)/(T14+AB14+X11+AF11),"")</f>
      </c>
      <c r="AK13" s="419"/>
      <c r="AL13" s="419"/>
      <c r="AM13" s="419"/>
      <c r="AN13" s="425">
        <f>IF(AJ13&lt;&gt;"",RANK(AJ13,AJ13:AJ21),RANK(AK11,AK11:AM21))</f>
        <v>1</v>
      </c>
      <c r="AO13" s="425"/>
      <c r="AP13" s="425"/>
      <c r="AQ13" s="426"/>
    </row>
    <row r="14" spans="2:43" ht="4.5" customHeight="1" hidden="1">
      <c r="B14" s="16"/>
      <c r="D14" s="413"/>
      <c r="E14" s="401"/>
      <c r="F14" s="401"/>
      <c r="G14" s="274"/>
      <c r="H14" s="274"/>
      <c r="I14" s="274"/>
      <c r="J14" s="274"/>
      <c r="K14" s="274"/>
      <c r="L14" s="524"/>
      <c r="M14" s="525"/>
      <c r="N14" s="525"/>
      <c r="O14" s="525"/>
      <c r="P14" s="525"/>
      <c r="Q14" s="525"/>
      <c r="R14" s="525"/>
      <c r="S14" s="526"/>
      <c r="T14" s="287" t="str">
        <f>IF(T11="⑦","7",IF(T11="⑥","6",T11))</f>
        <v>6</v>
      </c>
      <c r="U14" s="288"/>
      <c r="V14" s="288"/>
      <c r="W14" s="288"/>
      <c r="X14" s="288"/>
      <c r="Y14" s="288"/>
      <c r="Z14" s="288"/>
      <c r="AA14" s="288"/>
      <c r="AB14" s="287" t="str">
        <f>IF(AB11="⑦","7",IF(AB11="⑥","6",AB11))</f>
        <v>6</v>
      </c>
      <c r="AC14" s="288"/>
      <c r="AD14" s="288"/>
      <c r="AE14" s="288"/>
      <c r="AF14" s="288"/>
      <c r="AG14" s="288"/>
      <c r="AH14" s="288"/>
      <c r="AI14" s="290"/>
      <c r="AJ14" s="444"/>
      <c r="AK14" s="420"/>
      <c r="AL14" s="420"/>
      <c r="AM14" s="420"/>
      <c r="AN14" s="427"/>
      <c r="AO14" s="427"/>
      <c r="AP14" s="427"/>
      <c r="AQ14" s="428"/>
    </row>
    <row r="15" spans="2:43" ht="9" customHeight="1">
      <c r="B15" s="16"/>
      <c r="C15" s="449">
        <f>AN17</f>
        <v>2</v>
      </c>
      <c r="D15" s="414" t="s">
        <v>1457</v>
      </c>
      <c r="E15" s="349"/>
      <c r="F15" s="349"/>
      <c r="G15" s="498" t="s">
        <v>685</v>
      </c>
      <c r="H15" s="498"/>
      <c r="I15" s="498"/>
      <c r="J15" s="498"/>
      <c r="K15" s="498"/>
      <c r="L15" s="501">
        <f>IF(T11="","",IF(AND(X11=6,T11&lt;&gt;"⑦"),"⑥",IF(X11=7,"⑦",X11)))</f>
        <v>5</v>
      </c>
      <c r="M15" s="498"/>
      <c r="N15" s="498"/>
      <c r="O15" s="498" t="s">
        <v>1458</v>
      </c>
      <c r="P15" s="498">
        <f>IF(T11="","",IF(T11="⑥",6,IF(T11="⑦",7,T11)))</f>
        <v>6</v>
      </c>
      <c r="Q15" s="498"/>
      <c r="R15" s="498"/>
      <c r="S15" s="514"/>
      <c r="T15" s="555"/>
      <c r="U15" s="556"/>
      <c r="V15" s="556"/>
      <c r="W15" s="556"/>
      <c r="X15" s="556"/>
      <c r="Y15" s="556"/>
      <c r="Z15" s="556"/>
      <c r="AA15" s="556"/>
      <c r="AB15" s="494" t="s">
        <v>59</v>
      </c>
      <c r="AC15" s="492"/>
      <c r="AD15" s="492"/>
      <c r="AE15" s="492" t="s">
        <v>1458</v>
      </c>
      <c r="AF15" s="492">
        <v>4</v>
      </c>
      <c r="AG15" s="492"/>
      <c r="AH15" s="492"/>
      <c r="AI15" s="496"/>
      <c r="AJ15" s="415">
        <f>IF(COUNTIF(AK11:AM21,1)=2,"直接対決","")</f>
      </c>
      <c r="AK15" s="458">
        <f>COUNTIF(L15:AI16,"⑥")+COUNTIF(L15:AI16,"⑦")</f>
        <v>1</v>
      </c>
      <c r="AL15" s="458"/>
      <c r="AM15" s="458"/>
      <c r="AN15" s="429">
        <f>IF(T11="","",2-AK15)</f>
        <v>1</v>
      </c>
      <c r="AO15" s="429"/>
      <c r="AP15" s="429"/>
      <c r="AQ15" s="430"/>
    </row>
    <row r="16" spans="2:43" ht="9" customHeight="1">
      <c r="B16" s="16"/>
      <c r="C16" s="449"/>
      <c r="D16" s="413"/>
      <c r="E16" s="401"/>
      <c r="F16" s="401"/>
      <c r="G16" s="374"/>
      <c r="H16" s="374"/>
      <c r="I16" s="374"/>
      <c r="J16" s="374"/>
      <c r="K16" s="374"/>
      <c r="L16" s="502"/>
      <c r="M16" s="374"/>
      <c r="N16" s="374"/>
      <c r="O16" s="374"/>
      <c r="P16" s="374"/>
      <c r="Q16" s="374"/>
      <c r="R16" s="374"/>
      <c r="S16" s="515"/>
      <c r="T16" s="557"/>
      <c r="U16" s="558"/>
      <c r="V16" s="558"/>
      <c r="W16" s="558"/>
      <c r="X16" s="558"/>
      <c r="Y16" s="558"/>
      <c r="Z16" s="558"/>
      <c r="AA16" s="558"/>
      <c r="AB16" s="495"/>
      <c r="AC16" s="493"/>
      <c r="AD16" s="493"/>
      <c r="AE16" s="493"/>
      <c r="AF16" s="493"/>
      <c r="AG16" s="493"/>
      <c r="AH16" s="493"/>
      <c r="AI16" s="497"/>
      <c r="AJ16" s="416"/>
      <c r="AK16" s="459"/>
      <c r="AL16" s="459"/>
      <c r="AM16" s="459"/>
      <c r="AN16" s="431"/>
      <c r="AO16" s="431"/>
      <c r="AP16" s="431"/>
      <c r="AQ16" s="432"/>
    </row>
    <row r="17" spans="2:43" ht="15" customHeight="1">
      <c r="B17" s="16"/>
      <c r="C17" s="16"/>
      <c r="D17" s="413" t="s">
        <v>1459</v>
      </c>
      <c r="E17" s="401"/>
      <c r="F17" s="401"/>
      <c r="G17" s="374" t="s">
        <v>595</v>
      </c>
      <c r="H17" s="374"/>
      <c r="I17" s="374"/>
      <c r="J17" s="374"/>
      <c r="K17" s="374"/>
      <c r="L17" s="502"/>
      <c r="M17" s="374"/>
      <c r="N17" s="374"/>
      <c r="O17" s="374"/>
      <c r="P17" s="374"/>
      <c r="Q17" s="374"/>
      <c r="R17" s="374"/>
      <c r="S17" s="515"/>
      <c r="T17" s="557"/>
      <c r="U17" s="558"/>
      <c r="V17" s="558"/>
      <c r="W17" s="558"/>
      <c r="X17" s="558"/>
      <c r="Y17" s="558"/>
      <c r="Z17" s="558"/>
      <c r="AA17" s="558"/>
      <c r="AB17" s="495"/>
      <c r="AC17" s="493"/>
      <c r="AD17" s="493"/>
      <c r="AE17" s="493"/>
      <c r="AF17" s="541"/>
      <c r="AG17" s="541"/>
      <c r="AH17" s="541"/>
      <c r="AI17" s="542"/>
      <c r="AJ17" s="441">
        <f>IF(OR(COUNTIF(AK11:AM21,2)=3,COUNTIF(AK11:AM21,1)=3),(L18+AB18)/(L18+AB18+P15+AF15),"")</f>
      </c>
      <c r="AK17" s="374"/>
      <c r="AL17" s="374"/>
      <c r="AM17" s="374"/>
      <c r="AN17" s="382">
        <f>IF(AJ17&lt;&gt;"",RANK(AJ17,AJ13:AJ21),RANK(AK15,AK11:AM21))</f>
        <v>2</v>
      </c>
      <c r="AO17" s="382"/>
      <c r="AP17" s="382"/>
      <c r="AQ17" s="383"/>
    </row>
    <row r="18" spans="2:43" ht="5.25" customHeight="1" hidden="1">
      <c r="B18" s="16"/>
      <c r="C18" s="16"/>
      <c r="D18" s="413"/>
      <c r="E18" s="401"/>
      <c r="F18" s="401"/>
      <c r="G18" s="276"/>
      <c r="H18" s="276"/>
      <c r="I18" s="276"/>
      <c r="J18" s="276"/>
      <c r="K18" s="276"/>
      <c r="L18" s="311">
        <f>IF(L15="⑦","7",IF(L15="⑥","6",L15))</f>
        <v>5</v>
      </c>
      <c r="M18" s="312"/>
      <c r="N18" s="312"/>
      <c r="O18" s="312"/>
      <c r="P18" s="312"/>
      <c r="Q18" s="312"/>
      <c r="R18" s="312"/>
      <c r="S18" s="313"/>
      <c r="T18" s="559"/>
      <c r="U18" s="560"/>
      <c r="V18" s="560"/>
      <c r="W18" s="560"/>
      <c r="X18" s="560"/>
      <c r="Y18" s="560"/>
      <c r="Z18" s="560"/>
      <c r="AA18" s="560"/>
      <c r="AB18" s="311" t="str">
        <f>IF(AB15="⑦","7",IF(AB15="⑥","6",AB15))</f>
        <v>6</v>
      </c>
      <c r="AC18" s="314"/>
      <c r="AD18" s="314"/>
      <c r="AE18" s="314"/>
      <c r="AF18" s="314"/>
      <c r="AG18" s="314"/>
      <c r="AH18" s="314"/>
      <c r="AI18" s="315"/>
      <c r="AJ18" s="540"/>
      <c r="AK18" s="516"/>
      <c r="AL18" s="516"/>
      <c r="AM18" s="516"/>
      <c r="AN18" s="490"/>
      <c r="AO18" s="490"/>
      <c r="AP18" s="490"/>
      <c r="AQ18" s="491"/>
    </row>
    <row r="19" spans="2:43" ht="9" customHeight="1">
      <c r="B19" s="16"/>
      <c r="C19" s="449">
        <f>AN21</f>
        <v>3</v>
      </c>
      <c r="D19" s="414" t="s">
        <v>1457</v>
      </c>
      <c r="E19" s="349"/>
      <c r="F19" s="349"/>
      <c r="G19" s="349" t="s">
        <v>691</v>
      </c>
      <c r="H19" s="349"/>
      <c r="I19" s="349"/>
      <c r="J19" s="349"/>
      <c r="K19" s="349"/>
      <c r="L19" s="412">
        <v>1</v>
      </c>
      <c r="M19" s="349"/>
      <c r="N19" s="349"/>
      <c r="O19" s="349" t="s">
        <v>1458</v>
      </c>
      <c r="P19" s="349">
        <v>6</v>
      </c>
      <c r="Q19" s="349"/>
      <c r="R19" s="349"/>
      <c r="S19" s="350"/>
      <c r="T19" s="412">
        <v>4</v>
      </c>
      <c r="U19" s="349"/>
      <c r="V19" s="349"/>
      <c r="W19" s="349" t="s">
        <v>1458</v>
      </c>
      <c r="X19" s="349">
        <v>6</v>
      </c>
      <c r="Y19" s="349"/>
      <c r="Z19" s="349"/>
      <c r="AA19" s="350"/>
      <c r="AB19" s="472"/>
      <c r="AC19" s="473"/>
      <c r="AD19" s="473"/>
      <c r="AE19" s="473"/>
      <c r="AF19" s="473"/>
      <c r="AG19" s="473"/>
      <c r="AH19" s="474"/>
      <c r="AI19" s="475"/>
      <c r="AJ19" s="445">
        <f>IF(COUNTIF(AK11:AM26,1)=2,"直接対決","")</f>
      </c>
      <c r="AK19" s="439">
        <f>COUNTIF(L19:AI20,"⑥")+COUNTIF(L19:AI20,"⑦")</f>
        <v>0</v>
      </c>
      <c r="AL19" s="439"/>
      <c r="AM19" s="439"/>
      <c r="AN19" s="464">
        <f>IF(T7="","",2-AK19)</f>
        <v>2</v>
      </c>
      <c r="AO19" s="464"/>
      <c r="AP19" s="464"/>
      <c r="AQ19" s="465"/>
    </row>
    <row r="20" spans="2:43" ht="9" customHeight="1">
      <c r="B20" s="16"/>
      <c r="C20" s="449"/>
      <c r="D20" s="413"/>
      <c r="E20" s="401"/>
      <c r="F20" s="401"/>
      <c r="G20" s="401"/>
      <c r="H20" s="401"/>
      <c r="I20" s="401"/>
      <c r="J20" s="401"/>
      <c r="K20" s="401"/>
      <c r="L20" s="375"/>
      <c r="M20" s="401"/>
      <c r="N20" s="401"/>
      <c r="O20" s="401"/>
      <c r="P20" s="401"/>
      <c r="Q20" s="401"/>
      <c r="R20" s="401"/>
      <c r="S20" s="379"/>
      <c r="T20" s="375"/>
      <c r="U20" s="401"/>
      <c r="V20" s="401"/>
      <c r="W20" s="401"/>
      <c r="X20" s="401"/>
      <c r="Y20" s="401"/>
      <c r="Z20" s="401"/>
      <c r="AA20" s="379"/>
      <c r="AB20" s="476"/>
      <c r="AC20" s="474"/>
      <c r="AD20" s="474"/>
      <c r="AE20" s="474"/>
      <c r="AF20" s="474"/>
      <c r="AG20" s="474"/>
      <c r="AH20" s="474"/>
      <c r="AI20" s="475"/>
      <c r="AJ20" s="446"/>
      <c r="AK20" s="440"/>
      <c r="AL20" s="440"/>
      <c r="AM20" s="440"/>
      <c r="AN20" s="466"/>
      <c r="AO20" s="466"/>
      <c r="AP20" s="466"/>
      <c r="AQ20" s="467"/>
    </row>
    <row r="21" spans="2:43" ht="17.25" customHeight="1" thickBot="1">
      <c r="B21" s="16"/>
      <c r="C21" s="16"/>
      <c r="D21" s="413" t="s">
        <v>1459</v>
      </c>
      <c r="E21" s="401"/>
      <c r="F21" s="401"/>
      <c r="G21" s="401" t="s">
        <v>1333</v>
      </c>
      <c r="H21" s="401"/>
      <c r="I21" s="401"/>
      <c r="J21" s="401"/>
      <c r="K21" s="401"/>
      <c r="L21" s="375"/>
      <c r="M21" s="401"/>
      <c r="N21" s="401"/>
      <c r="O21" s="401"/>
      <c r="P21" s="359"/>
      <c r="Q21" s="359"/>
      <c r="R21" s="359"/>
      <c r="S21" s="289"/>
      <c r="T21" s="375"/>
      <c r="U21" s="401"/>
      <c r="V21" s="401"/>
      <c r="W21" s="401"/>
      <c r="X21" s="401"/>
      <c r="Y21" s="401"/>
      <c r="Z21" s="401"/>
      <c r="AA21" s="379"/>
      <c r="AB21" s="476"/>
      <c r="AC21" s="474"/>
      <c r="AD21" s="474"/>
      <c r="AE21" s="474"/>
      <c r="AF21" s="474"/>
      <c r="AG21" s="474"/>
      <c r="AH21" s="474"/>
      <c r="AI21" s="475"/>
      <c r="AJ21" s="447">
        <f>IF(OR(COUNTIF(AK11:AM21,2)=3,COUNTIF(AK11:AM21,1)=3),(T22+L22)/(L22+X19+P19+T22),"")</f>
      </c>
      <c r="AK21" s="485"/>
      <c r="AL21" s="485"/>
      <c r="AM21" s="485"/>
      <c r="AN21" s="460">
        <f>IF(AJ21&lt;&gt;"",RANK(AJ21,AJ13:AJ21),RANK(AK19,AK11:AM21))</f>
        <v>3</v>
      </c>
      <c r="AO21" s="460"/>
      <c r="AP21" s="460"/>
      <c r="AQ21" s="461"/>
    </row>
    <row r="22" spans="3:43" ht="6" customHeight="1" hidden="1">
      <c r="C22" s="16"/>
      <c r="D22" s="413"/>
      <c r="E22" s="401"/>
      <c r="F22" s="401"/>
      <c r="G22" s="3"/>
      <c r="H22" s="3"/>
      <c r="I22" s="3"/>
      <c r="J22" s="3"/>
      <c r="K22" s="3"/>
      <c r="L22" s="53">
        <f>IF(L19="⑦","7",IF(L19="⑥","6",L19))</f>
        <v>1</v>
      </c>
      <c r="S22" s="20"/>
      <c r="T22" s="53">
        <f>IF(T19="⑦","7",IF(T19="⑥","6",T19))</f>
        <v>4</v>
      </c>
      <c r="AB22" s="477"/>
      <c r="AC22" s="478"/>
      <c r="AD22" s="478"/>
      <c r="AE22" s="478"/>
      <c r="AF22" s="478"/>
      <c r="AG22" s="474"/>
      <c r="AH22" s="474"/>
      <c r="AI22" s="475"/>
      <c r="AJ22" s="447"/>
      <c r="AK22" s="485"/>
      <c r="AL22" s="485"/>
      <c r="AM22" s="485"/>
      <c r="AN22" s="460"/>
      <c r="AO22" s="460"/>
      <c r="AP22" s="460"/>
      <c r="AQ22" s="461"/>
    </row>
    <row r="23" spans="4:75" ht="9" customHeight="1">
      <c r="D23" s="65"/>
      <c r="E23" s="65"/>
      <c r="F23" s="65"/>
      <c r="G23" s="65"/>
      <c r="H23" s="65"/>
      <c r="I23" s="65"/>
      <c r="J23" s="50"/>
      <c r="K23" s="50"/>
      <c r="L23" s="47"/>
      <c r="M23" s="47"/>
      <c r="N23" s="47"/>
      <c r="O23" s="47"/>
      <c r="P23" s="47"/>
      <c r="Q23" s="47"/>
      <c r="R23" s="47"/>
      <c r="S23" s="45"/>
      <c r="T23" s="45"/>
      <c r="U23" s="45"/>
      <c r="V23" s="45"/>
      <c r="W23" s="45"/>
      <c r="X23" s="45"/>
      <c r="Y23" s="45"/>
      <c r="Z23" s="45"/>
      <c r="AA23" s="48"/>
      <c r="AB23" s="48"/>
      <c r="AC23" s="48"/>
      <c r="AD23" s="48"/>
      <c r="AE23" s="49"/>
      <c r="AF23" s="49"/>
      <c r="AG23" s="58"/>
      <c r="AH23" s="58"/>
      <c r="AI23" s="51"/>
      <c r="AJ23" s="5"/>
      <c r="AK23" s="5"/>
      <c r="AL23" s="5"/>
      <c r="AM23" s="5"/>
      <c r="AN23" s="5"/>
      <c r="AO23" s="5"/>
      <c r="AP23" s="5"/>
      <c r="AQ23" s="5"/>
      <c r="AR23" s="8"/>
      <c r="AZ23" s="8"/>
      <c r="BH23" s="3"/>
      <c r="BI23" s="3"/>
      <c r="BJ23" s="3"/>
      <c r="BK23" s="3"/>
      <c r="BL23" s="3"/>
      <c r="BM23" s="3"/>
      <c r="BN23" s="3"/>
      <c r="BO23" s="3"/>
      <c r="BP23" s="61"/>
      <c r="BQ23" s="61"/>
      <c r="BR23" s="61"/>
      <c r="BS23" s="61"/>
      <c r="BT23" s="62"/>
      <c r="BU23" s="62"/>
      <c r="BV23" s="62"/>
      <c r="BW23" s="62"/>
    </row>
    <row r="24" spans="4:75" ht="9" customHeight="1">
      <c r="D24" s="618" t="s">
        <v>732</v>
      </c>
      <c r="E24" s="619"/>
      <c r="F24" s="619"/>
      <c r="G24" s="619"/>
      <c r="H24" s="619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6"/>
      <c r="BQ24" s="6"/>
      <c r="BR24" s="6"/>
      <c r="BS24" s="6"/>
      <c r="BT24" s="6"/>
      <c r="BU24" s="6"/>
      <c r="BV24" s="6"/>
      <c r="BW24" s="6"/>
    </row>
    <row r="25" spans="4:75" ht="20.25" customHeight="1" thickBot="1">
      <c r="D25" s="625"/>
      <c r="E25" s="625"/>
      <c r="F25" s="625"/>
      <c r="G25" s="625"/>
      <c r="H25" s="625"/>
      <c r="I25" s="625"/>
      <c r="J25" s="625"/>
      <c r="K25" s="625"/>
      <c r="L25" s="625"/>
      <c r="M25" s="625"/>
      <c r="N25" s="625"/>
      <c r="O25" s="625"/>
      <c r="P25" s="625"/>
      <c r="Q25" s="625"/>
      <c r="R25" s="625"/>
      <c r="S25" s="625"/>
      <c r="T25" s="625"/>
      <c r="U25" s="625"/>
      <c r="V25" s="625"/>
      <c r="W25" s="625"/>
      <c r="X25" s="625"/>
      <c r="Y25" s="625"/>
      <c r="Z25" s="625"/>
      <c r="AA25" s="625"/>
      <c r="AB25" s="625"/>
      <c r="AC25" s="625"/>
      <c r="AD25" s="625"/>
      <c r="AE25" s="625"/>
      <c r="AF25" s="625"/>
      <c r="AG25" s="625"/>
      <c r="AH25" s="625"/>
      <c r="AJ25" s="67"/>
      <c r="AK25" s="67"/>
      <c r="AL25" s="67"/>
      <c r="AM25" s="67"/>
      <c r="AN25" s="67"/>
      <c r="AO25" s="67"/>
      <c r="AP25" s="67"/>
      <c r="AQ25" s="67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6"/>
      <c r="BQ25" s="6"/>
      <c r="BR25" s="6"/>
      <c r="BS25" s="6"/>
      <c r="BT25" s="6"/>
      <c r="BU25" s="6"/>
      <c r="BV25" s="6"/>
      <c r="BW25" s="6"/>
    </row>
    <row r="26" spans="2:75" ht="9" customHeight="1">
      <c r="B26" s="16"/>
      <c r="D26" s="413" t="s">
        <v>1467</v>
      </c>
      <c r="E26" s="401"/>
      <c r="F26" s="401"/>
      <c r="G26" s="401"/>
      <c r="H26" s="401"/>
      <c r="I26" s="401"/>
      <c r="J26" s="401"/>
      <c r="K26" s="401"/>
      <c r="L26" s="456" t="str">
        <f>G30</f>
        <v>北村　計</v>
      </c>
      <c r="M26" s="450"/>
      <c r="N26" s="450"/>
      <c r="O26" s="450"/>
      <c r="P26" s="450"/>
      <c r="Q26" s="450"/>
      <c r="R26" s="450"/>
      <c r="S26" s="457"/>
      <c r="T26" s="375" t="str">
        <f>G34</f>
        <v>渡辺正人</v>
      </c>
      <c r="U26" s="401"/>
      <c r="V26" s="401"/>
      <c r="W26" s="401"/>
      <c r="X26" s="401"/>
      <c r="Y26" s="401"/>
      <c r="Z26" s="401"/>
      <c r="AA26" s="401"/>
      <c r="AB26" s="456" t="str">
        <f>G38</f>
        <v>中村憲生</v>
      </c>
      <c r="AC26" s="450"/>
      <c r="AD26" s="450"/>
      <c r="AE26" s="450"/>
      <c r="AF26" s="450"/>
      <c r="AG26" s="450"/>
      <c r="AH26" s="450"/>
      <c r="AI26" s="457"/>
      <c r="AJ26" s="375" t="str">
        <f>G42</f>
        <v>薮内陸久</v>
      </c>
      <c r="AK26" s="401"/>
      <c r="AL26" s="401"/>
      <c r="AM26" s="401"/>
      <c r="AN26" s="401"/>
      <c r="AO26" s="401"/>
      <c r="AP26" s="401"/>
      <c r="AQ26" s="379"/>
      <c r="AR26" s="531">
        <f>IF(AR32&lt;&gt;"","取得","")</f>
      </c>
      <c r="AS26" s="51"/>
      <c r="AT26" s="450" t="s">
        <v>1455</v>
      </c>
      <c r="AU26" s="450"/>
      <c r="AV26" s="450"/>
      <c r="AW26" s="450"/>
      <c r="AX26" s="450"/>
      <c r="AY26" s="451"/>
      <c r="AZ26" s="6"/>
      <c r="BA26" s="6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2:75" ht="9" customHeight="1">
      <c r="B27" s="16"/>
      <c r="D27" s="413"/>
      <c r="E27" s="401"/>
      <c r="F27" s="401"/>
      <c r="G27" s="401"/>
      <c r="H27" s="401"/>
      <c r="I27" s="401"/>
      <c r="J27" s="401"/>
      <c r="K27" s="401"/>
      <c r="L27" s="375"/>
      <c r="M27" s="401"/>
      <c r="N27" s="401"/>
      <c r="O27" s="401"/>
      <c r="P27" s="401"/>
      <c r="Q27" s="401"/>
      <c r="R27" s="401"/>
      <c r="S27" s="379"/>
      <c r="T27" s="375"/>
      <c r="U27" s="401"/>
      <c r="V27" s="401"/>
      <c r="W27" s="401"/>
      <c r="X27" s="401"/>
      <c r="Y27" s="401"/>
      <c r="Z27" s="401"/>
      <c r="AA27" s="401"/>
      <c r="AB27" s="375"/>
      <c r="AC27" s="401"/>
      <c r="AD27" s="401"/>
      <c r="AE27" s="401"/>
      <c r="AF27" s="401"/>
      <c r="AG27" s="401"/>
      <c r="AH27" s="401"/>
      <c r="AI27" s="379"/>
      <c r="AJ27" s="375"/>
      <c r="AK27" s="401"/>
      <c r="AL27" s="401"/>
      <c r="AM27" s="401"/>
      <c r="AN27" s="401"/>
      <c r="AO27" s="401"/>
      <c r="AP27" s="401"/>
      <c r="AQ27" s="379"/>
      <c r="AR27" s="437"/>
      <c r="AT27" s="401"/>
      <c r="AU27" s="401"/>
      <c r="AV27" s="401"/>
      <c r="AW27" s="401"/>
      <c r="AX27" s="401"/>
      <c r="AY27" s="433"/>
      <c r="AZ27" s="6"/>
      <c r="BA27" s="6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2:51" ht="9" customHeight="1">
      <c r="B28" s="16"/>
      <c r="D28" s="413"/>
      <c r="E28" s="401"/>
      <c r="F28" s="401"/>
      <c r="G28" s="401"/>
      <c r="H28" s="401"/>
      <c r="I28" s="401"/>
      <c r="J28" s="401"/>
      <c r="K28" s="401"/>
      <c r="L28" s="375" t="str">
        <f>G32</f>
        <v>一般</v>
      </c>
      <c r="M28" s="401"/>
      <c r="N28" s="401"/>
      <c r="O28" s="401"/>
      <c r="P28" s="401"/>
      <c r="Q28" s="401"/>
      <c r="R28" s="401"/>
      <c r="S28" s="379"/>
      <c r="T28" s="375" t="str">
        <f>G36</f>
        <v>一般</v>
      </c>
      <c r="U28" s="401"/>
      <c r="V28" s="401"/>
      <c r="W28" s="401"/>
      <c r="X28" s="401"/>
      <c r="Y28" s="401"/>
      <c r="Z28" s="401"/>
      <c r="AA28" s="401"/>
      <c r="AB28" s="375" t="str">
        <f>G40</f>
        <v>一般</v>
      </c>
      <c r="AC28" s="401"/>
      <c r="AD28" s="401"/>
      <c r="AE28" s="401"/>
      <c r="AF28" s="401"/>
      <c r="AG28" s="401"/>
      <c r="AH28" s="401"/>
      <c r="AI28" s="379"/>
      <c r="AJ28" s="375" t="str">
        <f>G44</f>
        <v>一般</v>
      </c>
      <c r="AK28" s="401"/>
      <c r="AL28" s="401"/>
      <c r="AM28" s="401"/>
      <c r="AN28" s="401"/>
      <c r="AO28" s="401"/>
      <c r="AP28" s="401"/>
      <c r="AQ28" s="379"/>
      <c r="AR28" s="437">
        <f>IF(AR32&lt;&gt;"","ゲーム率","")</f>
      </c>
      <c r="AS28" s="401"/>
      <c r="AT28" s="401" t="s">
        <v>1456</v>
      </c>
      <c r="AU28" s="401"/>
      <c r="AV28" s="401"/>
      <c r="AW28" s="401"/>
      <c r="AX28" s="401"/>
      <c r="AY28" s="433"/>
    </row>
    <row r="29" spans="2:51" ht="9" customHeight="1">
      <c r="B29" s="16"/>
      <c r="D29" s="529"/>
      <c r="E29" s="359"/>
      <c r="F29" s="359"/>
      <c r="G29" s="359"/>
      <c r="H29" s="359"/>
      <c r="I29" s="359"/>
      <c r="J29" s="359"/>
      <c r="K29" s="359"/>
      <c r="L29" s="358"/>
      <c r="M29" s="359"/>
      <c r="N29" s="359"/>
      <c r="O29" s="359"/>
      <c r="P29" s="359"/>
      <c r="Q29" s="359"/>
      <c r="R29" s="359"/>
      <c r="S29" s="289"/>
      <c r="T29" s="358"/>
      <c r="U29" s="359"/>
      <c r="V29" s="359"/>
      <c r="W29" s="359"/>
      <c r="X29" s="359"/>
      <c r="Y29" s="359"/>
      <c r="Z29" s="359"/>
      <c r="AA29" s="359"/>
      <c r="AB29" s="358"/>
      <c r="AC29" s="359"/>
      <c r="AD29" s="359"/>
      <c r="AE29" s="359"/>
      <c r="AF29" s="359"/>
      <c r="AG29" s="359"/>
      <c r="AH29" s="359"/>
      <c r="AI29" s="289"/>
      <c r="AJ29" s="358"/>
      <c r="AK29" s="359"/>
      <c r="AL29" s="359"/>
      <c r="AM29" s="359"/>
      <c r="AN29" s="359"/>
      <c r="AO29" s="359"/>
      <c r="AP29" s="359"/>
      <c r="AQ29" s="289"/>
      <c r="AR29" s="438"/>
      <c r="AS29" s="359"/>
      <c r="AT29" s="359"/>
      <c r="AU29" s="359"/>
      <c r="AV29" s="359"/>
      <c r="AW29" s="359"/>
      <c r="AX29" s="359"/>
      <c r="AY29" s="434"/>
    </row>
    <row r="30" spans="2:51" s="3" customFormat="1" ht="9" customHeight="1">
      <c r="B30" s="80"/>
      <c r="C30" s="449">
        <f>AV32</f>
        <v>2</v>
      </c>
      <c r="D30" s="414" t="s">
        <v>1457</v>
      </c>
      <c r="E30" s="349"/>
      <c r="F30" s="349"/>
      <c r="G30" s="498" t="s">
        <v>688</v>
      </c>
      <c r="H30" s="498"/>
      <c r="I30" s="498"/>
      <c r="J30" s="498"/>
      <c r="K30" s="498"/>
      <c r="L30" s="503">
        <f>IF(T30="","丸付き数字は試合順番","")</f>
      </c>
      <c r="M30" s="504"/>
      <c r="N30" s="504"/>
      <c r="O30" s="504"/>
      <c r="P30" s="504"/>
      <c r="Q30" s="504"/>
      <c r="R30" s="504"/>
      <c r="S30" s="505"/>
      <c r="T30" s="494">
        <v>2</v>
      </c>
      <c r="U30" s="492"/>
      <c r="V30" s="492"/>
      <c r="W30" s="492" t="s">
        <v>1458</v>
      </c>
      <c r="X30" s="492">
        <v>6</v>
      </c>
      <c r="Y30" s="492"/>
      <c r="Z30" s="492"/>
      <c r="AA30" s="496"/>
      <c r="AB30" s="494" t="s">
        <v>60</v>
      </c>
      <c r="AC30" s="492"/>
      <c r="AD30" s="492"/>
      <c r="AE30" s="492" t="s">
        <v>1458</v>
      </c>
      <c r="AF30" s="492">
        <v>3</v>
      </c>
      <c r="AG30" s="492"/>
      <c r="AH30" s="492"/>
      <c r="AI30" s="496"/>
      <c r="AJ30" s="494" t="s">
        <v>60</v>
      </c>
      <c r="AK30" s="492"/>
      <c r="AL30" s="492"/>
      <c r="AM30" s="492"/>
      <c r="AN30" s="492" t="s">
        <v>1458</v>
      </c>
      <c r="AO30" s="492">
        <v>3</v>
      </c>
      <c r="AP30" s="492"/>
      <c r="AQ30" s="612"/>
      <c r="AR30" s="415">
        <f>IF(COUNTIF(AS30:AU43,1)=2,"直接対決","")</f>
      </c>
      <c r="AS30" s="458">
        <f>COUNTIF(L30:AQ31,"⑥")+COUNTIF(L30:AQ31,"⑦")</f>
        <v>2</v>
      </c>
      <c r="AT30" s="458"/>
      <c r="AU30" s="458"/>
      <c r="AV30" s="429">
        <f>IF(T30="","",3-AS30)</f>
        <v>1</v>
      </c>
      <c r="AW30" s="429"/>
      <c r="AX30" s="429"/>
      <c r="AY30" s="430"/>
    </row>
    <row r="31" spans="2:51" s="3" customFormat="1" ht="9" customHeight="1">
      <c r="B31" s="80"/>
      <c r="C31" s="449"/>
      <c r="D31" s="413"/>
      <c r="E31" s="401"/>
      <c r="F31" s="401"/>
      <c r="G31" s="374"/>
      <c r="H31" s="374"/>
      <c r="I31" s="374"/>
      <c r="J31" s="374"/>
      <c r="K31" s="374"/>
      <c r="L31" s="506"/>
      <c r="M31" s="507"/>
      <c r="N31" s="507"/>
      <c r="O31" s="507"/>
      <c r="P31" s="507"/>
      <c r="Q31" s="507"/>
      <c r="R31" s="507"/>
      <c r="S31" s="508"/>
      <c r="T31" s="495"/>
      <c r="U31" s="493"/>
      <c r="V31" s="493"/>
      <c r="W31" s="493"/>
      <c r="X31" s="493"/>
      <c r="Y31" s="493"/>
      <c r="Z31" s="493"/>
      <c r="AA31" s="497"/>
      <c r="AB31" s="495"/>
      <c r="AC31" s="493"/>
      <c r="AD31" s="493"/>
      <c r="AE31" s="493"/>
      <c r="AF31" s="493"/>
      <c r="AG31" s="493"/>
      <c r="AH31" s="493"/>
      <c r="AI31" s="497"/>
      <c r="AJ31" s="495"/>
      <c r="AK31" s="493"/>
      <c r="AL31" s="493"/>
      <c r="AM31" s="493"/>
      <c r="AN31" s="493"/>
      <c r="AO31" s="493"/>
      <c r="AP31" s="493"/>
      <c r="AQ31" s="613"/>
      <c r="AR31" s="416"/>
      <c r="AS31" s="459"/>
      <c r="AT31" s="459"/>
      <c r="AU31" s="459"/>
      <c r="AV31" s="431"/>
      <c r="AW31" s="431"/>
      <c r="AX31" s="431"/>
      <c r="AY31" s="432"/>
    </row>
    <row r="32" spans="2:51" ht="12.75" customHeight="1">
      <c r="B32" s="16"/>
      <c r="D32" s="413" t="s">
        <v>1459</v>
      </c>
      <c r="E32" s="401"/>
      <c r="F32" s="401"/>
      <c r="G32" s="374" t="s">
        <v>1333</v>
      </c>
      <c r="H32" s="374"/>
      <c r="I32" s="374"/>
      <c r="J32" s="374"/>
      <c r="K32" s="374"/>
      <c r="L32" s="506"/>
      <c r="M32" s="507"/>
      <c r="N32" s="507"/>
      <c r="O32" s="507"/>
      <c r="P32" s="507"/>
      <c r="Q32" s="507"/>
      <c r="R32" s="507"/>
      <c r="S32" s="508"/>
      <c r="T32" s="495"/>
      <c r="U32" s="493"/>
      <c r="V32" s="493"/>
      <c r="W32" s="493"/>
      <c r="X32" s="493"/>
      <c r="Y32" s="493"/>
      <c r="Z32" s="493"/>
      <c r="AA32" s="497"/>
      <c r="AB32" s="495"/>
      <c r="AC32" s="493"/>
      <c r="AD32" s="493"/>
      <c r="AE32" s="493"/>
      <c r="AF32" s="493"/>
      <c r="AG32" s="493"/>
      <c r="AH32" s="493"/>
      <c r="AI32" s="497"/>
      <c r="AJ32" s="495"/>
      <c r="AK32" s="493"/>
      <c r="AL32" s="493"/>
      <c r="AM32" s="493"/>
      <c r="AN32" s="493"/>
      <c r="AO32" s="493"/>
      <c r="AP32" s="493"/>
      <c r="AQ32" s="613"/>
      <c r="AR32" s="441">
        <f>IF(OR(COUNTIF(AS30:AU43,2)=3,COUNTIF(AS30:AU43,1)=3),(T33+AB33+AJ33)/(T33+AB33+X30+AF30+AO30+AJ33),"")</f>
      </c>
      <c r="AS32" s="435"/>
      <c r="AT32" s="435"/>
      <c r="AU32" s="435"/>
      <c r="AV32" s="382">
        <f>IF(AR32&lt;&gt;"",RANK(AR32,AR32:AR45),RANK(AS30,AS30:AU43))</f>
        <v>2</v>
      </c>
      <c r="AW32" s="382"/>
      <c r="AX32" s="382"/>
      <c r="AY32" s="383"/>
    </row>
    <row r="33" spans="2:51" ht="9" customHeight="1" hidden="1">
      <c r="B33" s="16"/>
      <c r="D33" s="413"/>
      <c r="E33" s="401"/>
      <c r="F33" s="401"/>
      <c r="G33" s="276"/>
      <c r="H33" s="276"/>
      <c r="I33" s="276"/>
      <c r="J33" s="276"/>
      <c r="K33" s="276"/>
      <c r="L33" s="509"/>
      <c r="M33" s="510"/>
      <c r="N33" s="510"/>
      <c r="O33" s="510"/>
      <c r="P33" s="510"/>
      <c r="Q33" s="510"/>
      <c r="R33" s="510"/>
      <c r="S33" s="511"/>
      <c r="T33" s="311">
        <f>IF(T30="⑦","7",IF(T30="⑥","6",T30))</f>
        <v>2</v>
      </c>
      <c r="U33" s="314"/>
      <c r="V33" s="314"/>
      <c r="W33" s="314"/>
      <c r="X33" s="314"/>
      <c r="Y33" s="314"/>
      <c r="Z33" s="314"/>
      <c r="AA33" s="314"/>
      <c r="AB33" s="311" t="str">
        <f>IF(AB30="⑦","7",IF(AB30="⑥","6",AB30))</f>
        <v>6</v>
      </c>
      <c r="AC33" s="314"/>
      <c r="AD33" s="314"/>
      <c r="AE33" s="314"/>
      <c r="AF33" s="314"/>
      <c r="AG33" s="314"/>
      <c r="AH33" s="314"/>
      <c r="AI33" s="315"/>
      <c r="AJ33" s="314" t="str">
        <f>IF(AJ30="⑦","7",IF(AJ30="⑥","6",AJ30))</f>
        <v>6</v>
      </c>
      <c r="AK33" s="314"/>
      <c r="AL33" s="314"/>
      <c r="AM33" s="314"/>
      <c r="AN33" s="314"/>
      <c r="AO33" s="308"/>
      <c r="AP33" s="308"/>
      <c r="AQ33" s="309"/>
      <c r="AR33" s="540"/>
      <c r="AS33" s="489"/>
      <c r="AT33" s="489"/>
      <c r="AU33" s="489"/>
      <c r="AV33" s="490"/>
      <c r="AW33" s="490"/>
      <c r="AX33" s="490"/>
      <c r="AY33" s="491"/>
    </row>
    <row r="34" spans="2:51" ht="9" customHeight="1">
      <c r="B34" s="16"/>
      <c r="C34" s="449">
        <f>AV36</f>
        <v>1</v>
      </c>
      <c r="D34" s="414" t="s">
        <v>1457</v>
      </c>
      <c r="E34" s="349"/>
      <c r="F34" s="349"/>
      <c r="G34" s="454" t="s">
        <v>692</v>
      </c>
      <c r="H34" s="454"/>
      <c r="I34" s="454"/>
      <c r="J34" s="454"/>
      <c r="K34" s="454"/>
      <c r="L34" s="499" t="str">
        <f>IF(T30="","",IF(AND(X30=6,T30&lt;&gt;"⑦"),"⑥",IF(X30=7,"⑦",X30)))</f>
        <v>⑥</v>
      </c>
      <c r="M34" s="454"/>
      <c r="N34" s="454"/>
      <c r="O34" s="454" t="s">
        <v>1458</v>
      </c>
      <c r="P34" s="454">
        <f>IF(T30="","",IF(T30="⑥",6,IF(T30="⑦",7,T30)))</f>
        <v>2</v>
      </c>
      <c r="Q34" s="454"/>
      <c r="R34" s="454"/>
      <c r="S34" s="512"/>
      <c r="T34" s="548"/>
      <c r="U34" s="549"/>
      <c r="V34" s="549"/>
      <c r="W34" s="549"/>
      <c r="X34" s="549"/>
      <c r="Y34" s="549"/>
      <c r="Z34" s="549"/>
      <c r="AA34" s="549"/>
      <c r="AB34" s="527" t="s">
        <v>166</v>
      </c>
      <c r="AC34" s="479"/>
      <c r="AD34" s="479"/>
      <c r="AE34" s="479" t="s">
        <v>1458</v>
      </c>
      <c r="AF34" s="479">
        <v>0</v>
      </c>
      <c r="AG34" s="479"/>
      <c r="AH34" s="479"/>
      <c r="AI34" s="480"/>
      <c r="AJ34" s="527" t="s">
        <v>166</v>
      </c>
      <c r="AK34" s="479"/>
      <c r="AL34" s="479"/>
      <c r="AM34" s="479"/>
      <c r="AN34" s="479" t="s">
        <v>1458</v>
      </c>
      <c r="AO34" s="479">
        <v>1</v>
      </c>
      <c r="AP34" s="479"/>
      <c r="AQ34" s="626"/>
      <c r="AR34" s="487">
        <f>IF(COUNTIF(AS30:AU45,1)=2,"直接対決","")</f>
      </c>
      <c r="AS34" s="417">
        <f>COUNTIF(L34:AQ35,"⑥")+COUNTIF(L34:AQ35,"⑦")</f>
        <v>3</v>
      </c>
      <c r="AT34" s="417"/>
      <c r="AU34" s="417"/>
      <c r="AV34" s="421">
        <f>IF(T30="","",3-AS34)</f>
        <v>0</v>
      </c>
      <c r="AW34" s="421"/>
      <c r="AX34" s="421"/>
      <c r="AY34" s="422"/>
    </row>
    <row r="35" spans="2:51" ht="9" customHeight="1">
      <c r="B35" s="16"/>
      <c r="C35" s="449"/>
      <c r="D35" s="413"/>
      <c r="E35" s="401"/>
      <c r="F35" s="401"/>
      <c r="G35" s="455"/>
      <c r="H35" s="455"/>
      <c r="I35" s="455"/>
      <c r="J35" s="455"/>
      <c r="K35" s="455"/>
      <c r="L35" s="500"/>
      <c r="M35" s="455"/>
      <c r="N35" s="455"/>
      <c r="O35" s="455"/>
      <c r="P35" s="455"/>
      <c r="Q35" s="455"/>
      <c r="R35" s="455"/>
      <c r="S35" s="513"/>
      <c r="T35" s="550"/>
      <c r="U35" s="551"/>
      <c r="V35" s="551"/>
      <c r="W35" s="551"/>
      <c r="X35" s="551"/>
      <c r="Y35" s="551"/>
      <c r="Z35" s="551"/>
      <c r="AA35" s="551"/>
      <c r="AB35" s="528"/>
      <c r="AC35" s="481"/>
      <c r="AD35" s="481"/>
      <c r="AE35" s="481"/>
      <c r="AF35" s="481"/>
      <c r="AG35" s="481"/>
      <c r="AH35" s="481"/>
      <c r="AI35" s="482"/>
      <c r="AJ35" s="528"/>
      <c r="AK35" s="481"/>
      <c r="AL35" s="481"/>
      <c r="AM35" s="481"/>
      <c r="AN35" s="481"/>
      <c r="AO35" s="481"/>
      <c r="AP35" s="481"/>
      <c r="AQ35" s="627"/>
      <c r="AR35" s="488"/>
      <c r="AS35" s="418"/>
      <c r="AT35" s="418"/>
      <c r="AU35" s="418"/>
      <c r="AV35" s="423"/>
      <c r="AW35" s="423"/>
      <c r="AX35" s="423"/>
      <c r="AY35" s="424"/>
    </row>
    <row r="36" spans="2:51" ht="12.75" customHeight="1">
      <c r="B36" s="16"/>
      <c r="C36" s="16"/>
      <c r="D36" s="413" t="s">
        <v>1459</v>
      </c>
      <c r="E36" s="401"/>
      <c r="F36" s="401"/>
      <c r="G36" s="455" t="s">
        <v>1333</v>
      </c>
      <c r="H36" s="455"/>
      <c r="I36" s="455"/>
      <c r="J36" s="455"/>
      <c r="K36" s="455"/>
      <c r="L36" s="500"/>
      <c r="M36" s="455"/>
      <c r="N36" s="455"/>
      <c r="O36" s="455"/>
      <c r="P36" s="455"/>
      <c r="Q36" s="455"/>
      <c r="R36" s="455"/>
      <c r="S36" s="513"/>
      <c r="T36" s="550"/>
      <c r="U36" s="551"/>
      <c r="V36" s="551"/>
      <c r="W36" s="551"/>
      <c r="X36" s="551"/>
      <c r="Y36" s="551"/>
      <c r="Z36" s="551"/>
      <c r="AA36" s="551"/>
      <c r="AB36" s="528"/>
      <c r="AC36" s="481"/>
      <c r="AD36" s="481"/>
      <c r="AE36" s="481"/>
      <c r="AF36" s="483"/>
      <c r="AG36" s="483"/>
      <c r="AH36" s="483"/>
      <c r="AI36" s="484"/>
      <c r="AJ36" s="528"/>
      <c r="AK36" s="481"/>
      <c r="AL36" s="481"/>
      <c r="AM36" s="481"/>
      <c r="AN36" s="481"/>
      <c r="AO36" s="481"/>
      <c r="AP36" s="481"/>
      <c r="AQ36" s="627"/>
      <c r="AR36" s="443">
        <f>IF(OR(COUNTIF(AS30:AU43,2)=3,COUNTIF(AS30:AU43,1)=3),(L37+AB37+AJ37)/(L37+AB37+P34+AF34+AO34+AJ37),"")</f>
      </c>
      <c r="AS36" s="455"/>
      <c r="AT36" s="455"/>
      <c r="AU36" s="455"/>
      <c r="AV36" s="425">
        <f>IF(AR36&lt;&gt;"",RANK(AR36,AR32:AR45),RANK(AS34,AS30:AU43))</f>
        <v>1</v>
      </c>
      <c r="AW36" s="425"/>
      <c r="AX36" s="425"/>
      <c r="AY36" s="426"/>
    </row>
    <row r="37" spans="2:51" ht="6" customHeight="1" hidden="1">
      <c r="B37" s="16"/>
      <c r="C37" s="16"/>
      <c r="D37" s="413"/>
      <c r="E37" s="401"/>
      <c r="F37" s="401"/>
      <c r="G37" s="274"/>
      <c r="H37" s="274"/>
      <c r="I37" s="274"/>
      <c r="J37" s="274"/>
      <c r="K37" s="274"/>
      <c r="L37" s="287" t="str">
        <f>IF(L34="⑦","7",IF(L34="⑥","6",L34))</f>
        <v>6</v>
      </c>
      <c r="M37" s="251"/>
      <c r="N37" s="251"/>
      <c r="O37" s="251"/>
      <c r="P37" s="251"/>
      <c r="Q37" s="251"/>
      <c r="R37" s="251"/>
      <c r="S37" s="299"/>
      <c r="T37" s="552"/>
      <c r="U37" s="553"/>
      <c r="V37" s="553"/>
      <c r="W37" s="553"/>
      <c r="X37" s="553"/>
      <c r="Y37" s="553"/>
      <c r="Z37" s="553"/>
      <c r="AA37" s="553"/>
      <c r="AB37" s="287" t="str">
        <f>IF(AB34="⑦","7",IF(AB34="⑥","6",AB34))</f>
        <v>6</v>
      </c>
      <c r="AC37" s="288"/>
      <c r="AD37" s="288"/>
      <c r="AE37" s="288"/>
      <c r="AF37" s="288"/>
      <c r="AG37" s="288"/>
      <c r="AH37" s="288"/>
      <c r="AI37" s="290"/>
      <c r="AJ37" s="288" t="str">
        <f>IF(AJ34="⑦","7",IF(AJ34="⑥","6",AJ34))</f>
        <v>6</v>
      </c>
      <c r="AK37" s="288"/>
      <c r="AL37" s="288"/>
      <c r="AM37" s="288"/>
      <c r="AN37" s="288"/>
      <c r="AO37" s="288"/>
      <c r="AP37" s="288"/>
      <c r="AQ37" s="342"/>
      <c r="AR37" s="444"/>
      <c r="AS37" s="486"/>
      <c r="AT37" s="486"/>
      <c r="AU37" s="486"/>
      <c r="AV37" s="427"/>
      <c r="AW37" s="427"/>
      <c r="AX37" s="427"/>
      <c r="AY37" s="428"/>
    </row>
    <row r="38" spans="2:51" ht="9" customHeight="1">
      <c r="B38" s="16"/>
      <c r="C38" s="449">
        <f>AV40</f>
        <v>3</v>
      </c>
      <c r="D38" s="414" t="s">
        <v>1457</v>
      </c>
      <c r="E38" s="349"/>
      <c r="F38" s="349"/>
      <c r="G38" s="349" t="s">
        <v>693</v>
      </c>
      <c r="H38" s="349"/>
      <c r="I38" s="349"/>
      <c r="J38" s="349"/>
      <c r="K38" s="349"/>
      <c r="L38" s="412">
        <f>IF(T30="","",IF(AND(AF30=6,AB30&lt;&gt;"⑦"),"⑥",IF(AF30=7,"⑦",AF30)))</f>
        <v>3</v>
      </c>
      <c r="M38" s="349"/>
      <c r="N38" s="349"/>
      <c r="O38" s="349" t="s">
        <v>1458</v>
      </c>
      <c r="P38" s="349">
        <f>IF(T30="","",IF(AB30="⑥",6,IF(AB30="⑦",7,AB30)))</f>
        <v>6</v>
      </c>
      <c r="Q38" s="349"/>
      <c r="R38" s="349"/>
      <c r="S38" s="350"/>
      <c r="T38" s="412">
        <f>IF(T30="","",IF(AND(AF34=6,AB34&lt;&gt;"⑦"),"⑥",IF(AF34=7,"⑦",AF34)))</f>
        <v>0</v>
      </c>
      <c r="U38" s="349"/>
      <c r="V38" s="349"/>
      <c r="W38" s="349" t="s">
        <v>1458</v>
      </c>
      <c r="X38" s="349">
        <f>IF(T30="","",IF(AB34="⑥",6,IF(AB34="⑦",7,AB34)))</f>
        <v>6</v>
      </c>
      <c r="Y38" s="349"/>
      <c r="Z38" s="349"/>
      <c r="AA38" s="350"/>
      <c r="AB38" s="472"/>
      <c r="AC38" s="473"/>
      <c r="AD38" s="473"/>
      <c r="AE38" s="473"/>
      <c r="AF38" s="473"/>
      <c r="AG38" s="473"/>
      <c r="AH38" s="474"/>
      <c r="AI38" s="475"/>
      <c r="AJ38" s="532" t="s">
        <v>114</v>
      </c>
      <c r="AK38" s="377"/>
      <c r="AL38" s="377"/>
      <c r="AM38" s="377"/>
      <c r="AN38" s="377" t="s">
        <v>1458</v>
      </c>
      <c r="AO38" s="377">
        <v>3</v>
      </c>
      <c r="AP38" s="377"/>
      <c r="AQ38" s="620"/>
      <c r="AR38" s="445">
        <f>IF(COUNTIF(AS30:AU45,1)=2,"直接対決","")</f>
      </c>
      <c r="AS38" s="439">
        <f>COUNTIF(L38:AQ39,"⑥")+COUNTIF(L38:AQ39,"⑦")</f>
        <v>1</v>
      </c>
      <c r="AT38" s="439"/>
      <c r="AU38" s="439"/>
      <c r="AV38" s="464">
        <f>IF(T30="","",3-AS38)</f>
        <v>2</v>
      </c>
      <c r="AW38" s="464"/>
      <c r="AX38" s="464"/>
      <c r="AY38" s="465"/>
    </row>
    <row r="39" spans="2:51" ht="9" customHeight="1">
      <c r="B39" s="16"/>
      <c r="C39" s="449"/>
      <c r="D39" s="413"/>
      <c r="E39" s="401"/>
      <c r="F39" s="401"/>
      <c r="G39" s="401"/>
      <c r="H39" s="401"/>
      <c r="I39" s="401"/>
      <c r="J39" s="401"/>
      <c r="K39" s="401"/>
      <c r="L39" s="375"/>
      <c r="M39" s="401"/>
      <c r="N39" s="401"/>
      <c r="O39" s="401"/>
      <c r="P39" s="401"/>
      <c r="Q39" s="401"/>
      <c r="R39" s="401"/>
      <c r="S39" s="379"/>
      <c r="T39" s="375"/>
      <c r="U39" s="401"/>
      <c r="V39" s="401"/>
      <c r="W39" s="401"/>
      <c r="X39" s="401"/>
      <c r="Y39" s="401"/>
      <c r="Z39" s="401"/>
      <c r="AA39" s="379"/>
      <c r="AB39" s="476"/>
      <c r="AC39" s="474"/>
      <c r="AD39" s="474"/>
      <c r="AE39" s="474"/>
      <c r="AF39" s="474"/>
      <c r="AG39" s="474"/>
      <c r="AH39" s="474"/>
      <c r="AI39" s="475"/>
      <c r="AJ39" s="533"/>
      <c r="AK39" s="369"/>
      <c r="AL39" s="369"/>
      <c r="AM39" s="369"/>
      <c r="AN39" s="369"/>
      <c r="AO39" s="369"/>
      <c r="AP39" s="369"/>
      <c r="AQ39" s="621"/>
      <c r="AR39" s="446"/>
      <c r="AS39" s="440"/>
      <c r="AT39" s="440"/>
      <c r="AU39" s="440"/>
      <c r="AV39" s="466"/>
      <c r="AW39" s="466"/>
      <c r="AX39" s="466"/>
      <c r="AY39" s="467"/>
    </row>
    <row r="40" spans="2:51" ht="14.25" customHeight="1">
      <c r="B40" s="16"/>
      <c r="C40" s="16"/>
      <c r="D40" s="413" t="s">
        <v>1459</v>
      </c>
      <c r="E40" s="401"/>
      <c r="F40" s="401"/>
      <c r="G40" s="401" t="s">
        <v>1333</v>
      </c>
      <c r="H40" s="401"/>
      <c r="I40" s="401"/>
      <c r="J40" s="401"/>
      <c r="K40" s="401"/>
      <c r="L40" s="375"/>
      <c r="M40" s="401"/>
      <c r="N40" s="401"/>
      <c r="O40" s="401"/>
      <c r="P40" s="359"/>
      <c r="Q40" s="359"/>
      <c r="R40" s="359"/>
      <c r="S40" s="289"/>
      <c r="T40" s="375"/>
      <c r="U40" s="401"/>
      <c r="V40" s="401"/>
      <c r="W40" s="401"/>
      <c r="X40" s="401"/>
      <c r="Y40" s="401"/>
      <c r="Z40" s="401"/>
      <c r="AA40" s="379"/>
      <c r="AB40" s="476"/>
      <c r="AC40" s="474"/>
      <c r="AD40" s="474"/>
      <c r="AE40" s="474"/>
      <c r="AF40" s="474"/>
      <c r="AG40" s="474"/>
      <c r="AH40" s="474"/>
      <c r="AI40" s="475"/>
      <c r="AJ40" s="533"/>
      <c r="AK40" s="369"/>
      <c r="AL40" s="369"/>
      <c r="AM40" s="369"/>
      <c r="AN40" s="371"/>
      <c r="AO40" s="369"/>
      <c r="AP40" s="369"/>
      <c r="AQ40" s="621"/>
      <c r="AR40" s="447">
        <f>IF(OR(COUNTIF(AS30:AU43,2)=3,COUNTIF(AS30:AU43,1)=3),(T41+AJ41+L41)/(L41+X38+P38+AO38+AJ41+T41),"")</f>
      </c>
      <c r="AS40" s="485"/>
      <c r="AT40" s="485"/>
      <c r="AU40" s="485"/>
      <c r="AV40" s="460">
        <f>IF(AR40&lt;&gt;"",RANK(AR40,AR32:AR45),RANK(AS38,AS30:AU43))</f>
        <v>3</v>
      </c>
      <c r="AW40" s="460"/>
      <c r="AX40" s="460"/>
      <c r="AY40" s="461"/>
    </row>
    <row r="41" spans="2:51" ht="6" customHeight="1" hidden="1">
      <c r="B41" s="16"/>
      <c r="C41" s="16"/>
      <c r="D41" s="413"/>
      <c r="E41" s="401"/>
      <c r="F41" s="401"/>
      <c r="G41" s="3"/>
      <c r="H41" s="3"/>
      <c r="I41" s="3"/>
      <c r="J41" s="3"/>
      <c r="K41" s="3"/>
      <c r="L41" s="53">
        <f>IF(L38="⑦","7",IF(L38="⑥","6",L38))</f>
        <v>3</v>
      </c>
      <c r="S41" s="20"/>
      <c r="T41" s="53">
        <f>IF(T38="⑦","7",IF(T38="⑥","6",T38))</f>
        <v>0</v>
      </c>
      <c r="AB41" s="477"/>
      <c r="AC41" s="478"/>
      <c r="AD41" s="478"/>
      <c r="AE41" s="478"/>
      <c r="AF41" s="478"/>
      <c r="AG41" s="478"/>
      <c r="AH41" s="478"/>
      <c r="AI41" s="616"/>
      <c r="AJ41" s="24" t="str">
        <f>IF(AJ38="⑦","7",IF(AJ38="⑥","6",AJ38))</f>
        <v>6</v>
      </c>
      <c r="AK41" s="24"/>
      <c r="AL41" s="24"/>
      <c r="AM41" s="24"/>
      <c r="AN41" s="24"/>
      <c r="AO41" s="24"/>
      <c r="AP41" s="24"/>
      <c r="AQ41" s="40"/>
      <c r="AR41" s="448"/>
      <c r="AS41" s="593"/>
      <c r="AT41" s="593"/>
      <c r="AU41" s="593"/>
      <c r="AV41" s="462"/>
      <c r="AW41" s="462"/>
      <c r="AX41" s="462"/>
      <c r="AY41" s="463"/>
    </row>
    <row r="42" spans="2:51" ht="12.75" customHeight="1">
      <c r="B42" s="16"/>
      <c r="C42" s="449">
        <f>AV44</f>
        <v>4</v>
      </c>
      <c r="D42" s="414" t="s">
        <v>1457</v>
      </c>
      <c r="E42" s="349"/>
      <c r="F42" s="349"/>
      <c r="G42" s="349" t="s">
        <v>700</v>
      </c>
      <c r="H42" s="349"/>
      <c r="I42" s="349"/>
      <c r="J42" s="349"/>
      <c r="K42" s="349"/>
      <c r="L42" s="412">
        <f>IF(T30="","",IF(AND(AO30=6,AJ30&lt;&gt;"⑦"),"⑥",IF(AO30=7,"⑦",AO30)))</f>
        <v>3</v>
      </c>
      <c r="M42" s="349"/>
      <c r="N42" s="349"/>
      <c r="O42" s="349" t="s">
        <v>1458</v>
      </c>
      <c r="P42" s="401">
        <f>IF(T30="","",IF(AJ30="⑥",6,IF(AJ30="⑦",7,AJ30)))</f>
        <v>6</v>
      </c>
      <c r="Q42" s="401"/>
      <c r="R42" s="401"/>
      <c r="S42" s="379"/>
      <c r="T42" s="412">
        <f>IF(T30="","",IF(AND(AO34=6,AJ34&lt;&gt;"⑦"),"⑥",IF(AO34=7,"⑦",AO34)))</f>
        <v>1</v>
      </c>
      <c r="U42" s="349"/>
      <c r="V42" s="349"/>
      <c r="W42" s="349" t="s">
        <v>1458</v>
      </c>
      <c r="X42" s="349">
        <f>IF(T30="","",IF(AJ34="⑥",6,IF(AJ34="⑦",7,AJ34)))</f>
        <v>6</v>
      </c>
      <c r="Y42" s="349"/>
      <c r="Z42" s="349"/>
      <c r="AA42" s="350"/>
      <c r="AB42" s="412">
        <f>IF(T30="","",IF(AND(AO38=6,AJ38&lt;&gt;"⑦"),"⑥",IF(AO38=7,"⑦",AO38)))</f>
        <v>3</v>
      </c>
      <c r="AC42" s="349"/>
      <c r="AD42" s="349"/>
      <c r="AE42" s="349" t="s">
        <v>1458</v>
      </c>
      <c r="AF42" s="349">
        <f>IF(T30="","",IF(AJ38="⑥",6,IF(AJ38="⑦",7,AJ38)))</f>
        <v>6</v>
      </c>
      <c r="AG42" s="349"/>
      <c r="AH42" s="349"/>
      <c r="AI42" s="350"/>
      <c r="AJ42" s="472"/>
      <c r="AK42" s="473"/>
      <c r="AL42" s="473"/>
      <c r="AM42" s="473"/>
      <c r="AN42" s="473"/>
      <c r="AO42" s="473"/>
      <c r="AP42" s="473"/>
      <c r="AQ42" s="628"/>
      <c r="AR42" s="445">
        <f>IF(COUNTIF(AS30:AU43,1)=2,"直接対決","")</f>
      </c>
      <c r="AS42" s="439">
        <f>COUNTIF(L42:AI43,"⑥")+COUNTIF(L42:AI43,"⑦")</f>
        <v>0</v>
      </c>
      <c r="AT42" s="439"/>
      <c r="AU42" s="439"/>
      <c r="AV42" s="464">
        <f>IF(T30="","",3-AS42)</f>
        <v>3</v>
      </c>
      <c r="AW42" s="464"/>
      <c r="AX42" s="464"/>
      <c r="AY42" s="465"/>
    </row>
    <row r="43" spans="2:51" ht="9" customHeight="1">
      <c r="B43" s="16"/>
      <c r="C43" s="433"/>
      <c r="D43" s="413"/>
      <c r="E43" s="401"/>
      <c r="F43" s="401"/>
      <c r="G43" s="401"/>
      <c r="H43" s="401"/>
      <c r="I43" s="401"/>
      <c r="J43" s="401"/>
      <c r="K43" s="401"/>
      <c r="L43" s="375"/>
      <c r="M43" s="401"/>
      <c r="N43" s="401"/>
      <c r="O43" s="401"/>
      <c r="P43" s="401"/>
      <c r="Q43" s="401"/>
      <c r="R43" s="401"/>
      <c r="S43" s="379"/>
      <c r="T43" s="375"/>
      <c r="U43" s="401"/>
      <c r="V43" s="401"/>
      <c r="W43" s="401"/>
      <c r="X43" s="401"/>
      <c r="Y43" s="401"/>
      <c r="Z43" s="401"/>
      <c r="AA43" s="379"/>
      <c r="AB43" s="375"/>
      <c r="AC43" s="401"/>
      <c r="AD43" s="401"/>
      <c r="AE43" s="401"/>
      <c r="AF43" s="401"/>
      <c r="AG43" s="401"/>
      <c r="AH43" s="401"/>
      <c r="AI43" s="379"/>
      <c r="AJ43" s="476"/>
      <c r="AK43" s="474"/>
      <c r="AL43" s="474"/>
      <c r="AM43" s="474"/>
      <c r="AN43" s="474"/>
      <c r="AO43" s="474"/>
      <c r="AP43" s="474"/>
      <c r="AQ43" s="629"/>
      <c r="AR43" s="446"/>
      <c r="AS43" s="440"/>
      <c r="AT43" s="440"/>
      <c r="AU43" s="440"/>
      <c r="AV43" s="466"/>
      <c r="AW43" s="466"/>
      <c r="AX43" s="466"/>
      <c r="AY43" s="467"/>
    </row>
    <row r="44" spans="2:51" ht="15.75" customHeight="1" thickBot="1">
      <c r="B44" s="16"/>
      <c r="C44" s="16"/>
      <c r="D44" s="561" t="s">
        <v>1459</v>
      </c>
      <c r="E44" s="562"/>
      <c r="F44" s="562"/>
      <c r="G44" s="562" t="s">
        <v>1333</v>
      </c>
      <c r="H44" s="562"/>
      <c r="I44" s="562"/>
      <c r="J44" s="562"/>
      <c r="K44" s="606"/>
      <c r="L44" s="607"/>
      <c r="M44" s="562"/>
      <c r="N44" s="562"/>
      <c r="O44" s="562"/>
      <c r="P44" s="562"/>
      <c r="Q44" s="562"/>
      <c r="R44" s="562"/>
      <c r="S44" s="606"/>
      <c r="T44" s="607"/>
      <c r="U44" s="562"/>
      <c r="V44" s="562"/>
      <c r="W44" s="562"/>
      <c r="X44" s="562"/>
      <c r="Y44" s="562"/>
      <c r="Z44" s="562"/>
      <c r="AA44" s="606"/>
      <c r="AB44" s="607"/>
      <c r="AC44" s="562"/>
      <c r="AD44" s="562"/>
      <c r="AE44" s="562"/>
      <c r="AF44" s="562"/>
      <c r="AG44" s="562"/>
      <c r="AH44" s="562"/>
      <c r="AI44" s="606"/>
      <c r="AJ44" s="476"/>
      <c r="AK44" s="474"/>
      <c r="AL44" s="474"/>
      <c r="AM44" s="474"/>
      <c r="AN44" s="474"/>
      <c r="AO44" s="474"/>
      <c r="AP44" s="474"/>
      <c r="AQ44" s="629"/>
      <c r="AR44" s="447">
        <f>IF(OR(COUNTIF(AS30:AU43,2)=3,COUNTIF(AS30:AU43,1)=3),(T45+AB45+L45)/(T45+AB45+X42+AF42+P42+L45),"")</f>
      </c>
      <c r="AS44" s="485"/>
      <c r="AT44" s="485"/>
      <c r="AU44" s="485"/>
      <c r="AV44" s="460">
        <f>IF(AR44&lt;&gt;"",RANK(AR44,AR32:AR45),RANK(AS42,AS30:AU43))</f>
        <v>4</v>
      </c>
      <c r="AW44" s="460"/>
      <c r="AX44" s="460"/>
      <c r="AY44" s="461"/>
    </row>
    <row r="45" spans="3:51" ht="6.75" customHeight="1" hidden="1">
      <c r="C45" s="16"/>
      <c r="D45" s="614"/>
      <c r="E45" s="615"/>
      <c r="F45" s="615"/>
      <c r="G45" s="562"/>
      <c r="H45" s="562"/>
      <c r="I45" s="562"/>
      <c r="J45" s="562"/>
      <c r="K45" s="606"/>
      <c r="L45" s="39">
        <f>IF(L42="⑦","7",IF(L42="⑥","6",L42))</f>
        <v>3</v>
      </c>
      <c r="M45" s="7"/>
      <c r="N45" s="7"/>
      <c r="O45" s="7"/>
      <c r="P45" s="7"/>
      <c r="Q45" s="7"/>
      <c r="R45" s="7"/>
      <c r="S45" s="21"/>
      <c r="T45" s="39">
        <f>IF(T42="⑦","7",IF(T42="⑥","6",T42))</f>
        <v>1</v>
      </c>
      <c r="U45" s="7"/>
      <c r="V45" s="7"/>
      <c r="W45" s="7"/>
      <c r="X45" s="73"/>
      <c r="Y45" s="73"/>
      <c r="Z45" s="73"/>
      <c r="AA45" s="74"/>
      <c r="AB45" s="75">
        <f>IF(AB42="⑦","7",IF(AB42="⑥","6",AB42))</f>
        <v>3</v>
      </c>
      <c r="AC45" s="73"/>
      <c r="AD45" s="73"/>
      <c r="AE45" s="73"/>
      <c r="AF45" s="73"/>
      <c r="AG45" s="73"/>
      <c r="AH45" s="73"/>
      <c r="AI45" s="74"/>
      <c r="AJ45" s="630"/>
      <c r="AK45" s="631"/>
      <c r="AL45" s="631"/>
      <c r="AM45" s="631"/>
      <c r="AN45" s="631"/>
      <c r="AO45" s="631"/>
      <c r="AP45" s="631"/>
      <c r="AQ45" s="632"/>
      <c r="AR45" s="633"/>
      <c r="AS45" s="634"/>
      <c r="AT45" s="634"/>
      <c r="AU45" s="634"/>
      <c r="AV45" s="635"/>
      <c r="AW45" s="635"/>
      <c r="AX45" s="635"/>
      <c r="AY45" s="636"/>
    </row>
    <row r="46" spans="3:51" ht="9" customHeight="1">
      <c r="C46" s="3"/>
      <c r="D46" s="3"/>
      <c r="E46" s="3"/>
      <c r="F46" s="3"/>
      <c r="G46" s="3"/>
      <c r="H46" s="3"/>
      <c r="I46" s="3"/>
      <c r="J46" s="3"/>
      <c r="K46" s="3"/>
      <c r="S46" s="3"/>
      <c r="T46" s="3"/>
      <c r="U46" s="3"/>
      <c r="V46" s="3"/>
      <c r="W46" s="3"/>
      <c r="X46" s="3"/>
      <c r="Y46" s="3"/>
      <c r="Z46" s="3"/>
      <c r="AA46" s="2"/>
      <c r="AB46" s="2"/>
      <c r="AC46" s="2"/>
      <c r="AD46" s="2"/>
      <c r="AE46" s="62"/>
      <c r="AF46" s="62"/>
      <c r="AG46" s="62"/>
      <c r="AH46" s="62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</row>
    <row r="47" spans="4:42" ht="9" customHeight="1">
      <c r="D47" s="618" t="s">
        <v>732</v>
      </c>
      <c r="E47" s="619"/>
      <c r="F47" s="619"/>
      <c r="G47" s="619"/>
      <c r="H47" s="619"/>
      <c r="I47" s="619"/>
      <c r="J47" s="619"/>
      <c r="K47" s="619"/>
      <c r="L47" s="619"/>
      <c r="M47" s="619"/>
      <c r="N47" s="619"/>
      <c r="O47" s="619"/>
      <c r="P47" s="619"/>
      <c r="Q47" s="619"/>
      <c r="R47" s="619"/>
      <c r="S47" s="619"/>
      <c r="T47" s="619"/>
      <c r="U47" s="619"/>
      <c r="V47" s="619"/>
      <c r="W47" s="619"/>
      <c r="X47" s="619"/>
      <c r="Y47" s="619"/>
      <c r="Z47" s="619"/>
      <c r="AA47" s="619"/>
      <c r="AB47" s="619"/>
      <c r="AC47" s="619"/>
      <c r="AD47" s="619"/>
      <c r="AE47" s="619"/>
      <c r="AF47" s="619"/>
      <c r="AG47" s="619"/>
      <c r="AH47" s="619"/>
      <c r="AI47" s="619"/>
      <c r="AJ47" s="619"/>
      <c r="AK47" s="619"/>
      <c r="AL47" s="619"/>
      <c r="AM47" s="619"/>
      <c r="AN47" s="619"/>
      <c r="AO47" s="619"/>
      <c r="AP47" s="619"/>
    </row>
    <row r="48" spans="4:42" ht="13.5" customHeight="1" thickBot="1">
      <c r="D48" s="625"/>
      <c r="E48" s="625"/>
      <c r="F48" s="625"/>
      <c r="G48" s="625"/>
      <c r="H48" s="625"/>
      <c r="I48" s="625"/>
      <c r="J48" s="625"/>
      <c r="K48" s="625"/>
      <c r="L48" s="625"/>
      <c r="M48" s="625"/>
      <c r="N48" s="625"/>
      <c r="O48" s="625"/>
      <c r="P48" s="625"/>
      <c r="Q48" s="625"/>
      <c r="R48" s="625"/>
      <c r="S48" s="625"/>
      <c r="T48" s="625"/>
      <c r="U48" s="625"/>
      <c r="V48" s="625"/>
      <c r="W48" s="625"/>
      <c r="X48" s="625"/>
      <c r="Y48" s="625"/>
      <c r="Z48" s="625"/>
      <c r="AA48" s="625"/>
      <c r="AB48" s="625"/>
      <c r="AC48" s="625"/>
      <c r="AD48" s="625"/>
      <c r="AE48" s="625"/>
      <c r="AF48" s="625"/>
      <c r="AG48" s="625"/>
      <c r="AH48" s="625"/>
      <c r="AI48" s="625"/>
      <c r="AJ48" s="625"/>
      <c r="AK48" s="625"/>
      <c r="AL48" s="625"/>
      <c r="AM48" s="625"/>
      <c r="AN48" s="625"/>
      <c r="AO48" s="625"/>
      <c r="AP48" s="625"/>
    </row>
    <row r="49" spans="2:51" ht="9" customHeight="1">
      <c r="B49" s="16"/>
      <c r="D49" s="413" t="s">
        <v>1468</v>
      </c>
      <c r="E49" s="401"/>
      <c r="F49" s="401"/>
      <c r="G49" s="401"/>
      <c r="H49" s="401"/>
      <c r="I49" s="401"/>
      <c r="J49" s="401"/>
      <c r="K49" s="401"/>
      <c r="L49" s="456" t="str">
        <f>G53</f>
        <v>三浦　達</v>
      </c>
      <c r="M49" s="450"/>
      <c r="N49" s="450"/>
      <c r="O49" s="450"/>
      <c r="P49" s="450"/>
      <c r="Q49" s="450"/>
      <c r="R49" s="450"/>
      <c r="S49" s="457"/>
      <c r="T49" s="375" t="str">
        <f>G57</f>
        <v>竹下恭平</v>
      </c>
      <c r="U49" s="401"/>
      <c r="V49" s="401"/>
      <c r="W49" s="401"/>
      <c r="X49" s="401"/>
      <c r="Y49" s="401"/>
      <c r="Z49" s="401"/>
      <c r="AA49" s="401"/>
      <c r="AB49" s="375" t="str">
        <f>G61</f>
        <v>大橋健太郎</v>
      </c>
      <c r="AC49" s="401"/>
      <c r="AD49" s="401"/>
      <c r="AE49" s="401"/>
      <c r="AF49" s="401"/>
      <c r="AG49" s="401"/>
      <c r="AH49" s="401"/>
      <c r="AI49" s="379"/>
      <c r="AJ49" s="456" t="str">
        <f>G65</f>
        <v>川上政治</v>
      </c>
      <c r="AK49" s="450"/>
      <c r="AL49" s="450"/>
      <c r="AM49" s="450"/>
      <c r="AN49" s="450"/>
      <c r="AO49" s="450"/>
      <c r="AP49" s="450"/>
      <c r="AQ49" s="530"/>
      <c r="AR49" s="531">
        <f>IF(AR55&lt;&gt;"","取得","")</f>
      </c>
      <c r="AS49" s="51"/>
      <c r="AT49" s="450" t="s">
        <v>1455</v>
      </c>
      <c r="AU49" s="450"/>
      <c r="AV49" s="450"/>
      <c r="AW49" s="450"/>
      <c r="AX49" s="450"/>
      <c r="AY49" s="451"/>
    </row>
    <row r="50" spans="2:51" ht="9" customHeight="1">
      <c r="B50" s="16"/>
      <c r="D50" s="413"/>
      <c r="E50" s="401"/>
      <c r="F50" s="401"/>
      <c r="G50" s="401"/>
      <c r="H50" s="401"/>
      <c r="I50" s="401"/>
      <c r="J50" s="401"/>
      <c r="K50" s="401"/>
      <c r="L50" s="375"/>
      <c r="M50" s="401"/>
      <c r="N50" s="401"/>
      <c r="O50" s="401"/>
      <c r="P50" s="401"/>
      <c r="Q50" s="401"/>
      <c r="R50" s="401"/>
      <c r="S50" s="379"/>
      <c r="T50" s="375"/>
      <c r="U50" s="401"/>
      <c r="V50" s="401"/>
      <c r="W50" s="401"/>
      <c r="X50" s="401"/>
      <c r="Y50" s="401"/>
      <c r="Z50" s="401"/>
      <c r="AA50" s="401"/>
      <c r="AB50" s="375"/>
      <c r="AC50" s="401"/>
      <c r="AD50" s="401"/>
      <c r="AE50" s="401"/>
      <c r="AF50" s="401"/>
      <c r="AG50" s="401"/>
      <c r="AH50" s="401"/>
      <c r="AI50" s="379"/>
      <c r="AJ50" s="375"/>
      <c r="AK50" s="401"/>
      <c r="AL50" s="401"/>
      <c r="AM50" s="401"/>
      <c r="AN50" s="401"/>
      <c r="AO50" s="401"/>
      <c r="AP50" s="401"/>
      <c r="AQ50" s="357"/>
      <c r="AR50" s="437"/>
      <c r="AT50" s="401"/>
      <c r="AU50" s="401"/>
      <c r="AV50" s="401"/>
      <c r="AW50" s="401"/>
      <c r="AX50" s="401"/>
      <c r="AY50" s="433"/>
    </row>
    <row r="51" spans="2:51" ht="9" customHeight="1">
      <c r="B51" s="16"/>
      <c r="D51" s="413"/>
      <c r="E51" s="401"/>
      <c r="F51" s="401"/>
      <c r="G51" s="401"/>
      <c r="H51" s="401"/>
      <c r="I51" s="401"/>
      <c r="J51" s="401"/>
      <c r="K51" s="401"/>
      <c r="L51" s="375" t="str">
        <f>G55</f>
        <v>一般</v>
      </c>
      <c r="M51" s="401"/>
      <c r="N51" s="401"/>
      <c r="O51" s="401"/>
      <c r="P51" s="401"/>
      <c r="Q51" s="401"/>
      <c r="R51" s="401"/>
      <c r="S51" s="379"/>
      <c r="T51" s="375" t="str">
        <f>G59</f>
        <v>一般Jr</v>
      </c>
      <c r="U51" s="401"/>
      <c r="V51" s="401"/>
      <c r="W51" s="401"/>
      <c r="X51" s="401"/>
      <c r="Y51" s="401"/>
      <c r="Z51" s="401"/>
      <c r="AA51" s="401"/>
      <c r="AB51" s="375" t="str">
        <f>G63</f>
        <v>一般</v>
      </c>
      <c r="AC51" s="401"/>
      <c r="AD51" s="401"/>
      <c r="AE51" s="401"/>
      <c r="AF51" s="401"/>
      <c r="AG51" s="401"/>
      <c r="AH51" s="401"/>
      <c r="AI51" s="379"/>
      <c r="AJ51" s="375" t="str">
        <f>G67</f>
        <v>Kテニスカレッジ</v>
      </c>
      <c r="AK51" s="401"/>
      <c r="AL51" s="401"/>
      <c r="AM51" s="401"/>
      <c r="AN51" s="401"/>
      <c r="AO51" s="401"/>
      <c r="AP51" s="401"/>
      <c r="AQ51" s="379"/>
      <c r="AR51" s="437">
        <f>IF(AR55&lt;&gt;"","ゲーム率","")</f>
      </c>
      <c r="AS51" s="401"/>
      <c r="AT51" s="401" t="s">
        <v>1456</v>
      </c>
      <c r="AU51" s="401"/>
      <c r="AV51" s="401"/>
      <c r="AW51" s="401"/>
      <c r="AX51" s="401"/>
      <c r="AY51" s="433"/>
    </row>
    <row r="52" spans="2:51" ht="9" customHeight="1">
      <c r="B52" s="16"/>
      <c r="D52" s="529"/>
      <c r="E52" s="359"/>
      <c r="F52" s="359"/>
      <c r="G52" s="359"/>
      <c r="H52" s="359"/>
      <c r="I52" s="359"/>
      <c r="J52" s="359"/>
      <c r="K52" s="359"/>
      <c r="L52" s="358"/>
      <c r="M52" s="359"/>
      <c r="N52" s="359"/>
      <c r="O52" s="359"/>
      <c r="P52" s="359"/>
      <c r="Q52" s="359"/>
      <c r="R52" s="359"/>
      <c r="S52" s="289"/>
      <c r="T52" s="358"/>
      <c r="U52" s="359"/>
      <c r="V52" s="359"/>
      <c r="W52" s="359"/>
      <c r="X52" s="359"/>
      <c r="Y52" s="359"/>
      <c r="Z52" s="359"/>
      <c r="AA52" s="359"/>
      <c r="AB52" s="358"/>
      <c r="AC52" s="359"/>
      <c r="AD52" s="359"/>
      <c r="AE52" s="359"/>
      <c r="AF52" s="359"/>
      <c r="AG52" s="359"/>
      <c r="AH52" s="359"/>
      <c r="AI52" s="289"/>
      <c r="AJ52" s="358"/>
      <c r="AK52" s="359"/>
      <c r="AL52" s="359"/>
      <c r="AM52" s="359"/>
      <c r="AN52" s="359"/>
      <c r="AO52" s="359"/>
      <c r="AP52" s="359"/>
      <c r="AQ52" s="289"/>
      <c r="AR52" s="438"/>
      <c r="AS52" s="359"/>
      <c r="AT52" s="359"/>
      <c r="AU52" s="359"/>
      <c r="AV52" s="359"/>
      <c r="AW52" s="359"/>
      <c r="AX52" s="359"/>
      <c r="AY52" s="434"/>
    </row>
    <row r="53" spans="2:51" s="3" customFormat="1" ht="9" customHeight="1">
      <c r="B53" s="80"/>
      <c r="C53" s="449">
        <f>AV55</f>
        <v>2</v>
      </c>
      <c r="D53" s="414" t="s">
        <v>1457</v>
      </c>
      <c r="E53" s="349"/>
      <c r="F53" s="349"/>
      <c r="G53" s="498" t="s">
        <v>689</v>
      </c>
      <c r="H53" s="498"/>
      <c r="I53" s="498"/>
      <c r="J53" s="498"/>
      <c r="K53" s="498"/>
      <c r="L53" s="503">
        <f>IF(T53="","丸付き数字は試合順番","")</f>
      </c>
      <c r="M53" s="504"/>
      <c r="N53" s="504"/>
      <c r="O53" s="504"/>
      <c r="P53" s="504"/>
      <c r="Q53" s="504"/>
      <c r="R53" s="504"/>
      <c r="S53" s="505"/>
      <c r="T53" s="494" t="s">
        <v>61</v>
      </c>
      <c r="U53" s="492"/>
      <c r="V53" s="492"/>
      <c r="W53" s="492" t="s">
        <v>1458</v>
      </c>
      <c r="X53" s="492">
        <v>2</v>
      </c>
      <c r="Y53" s="492"/>
      <c r="Z53" s="492"/>
      <c r="AA53" s="496"/>
      <c r="AB53" s="494">
        <v>4</v>
      </c>
      <c r="AC53" s="492"/>
      <c r="AD53" s="492"/>
      <c r="AE53" s="492" t="s">
        <v>1458</v>
      </c>
      <c r="AF53" s="492">
        <v>6</v>
      </c>
      <c r="AG53" s="492"/>
      <c r="AH53" s="492"/>
      <c r="AI53" s="496"/>
      <c r="AJ53" s="494" t="s">
        <v>61</v>
      </c>
      <c r="AK53" s="492"/>
      <c r="AL53" s="492"/>
      <c r="AM53" s="492"/>
      <c r="AN53" s="492" t="s">
        <v>1458</v>
      </c>
      <c r="AO53" s="492">
        <v>2</v>
      </c>
      <c r="AP53" s="492"/>
      <c r="AQ53" s="612"/>
      <c r="AR53" s="415">
        <f>IF(COUNTIF(AS53:AU66,1)=2,"直接対決","")</f>
      </c>
      <c r="AS53" s="458">
        <f>COUNTIF(L53:AQ54,"⑥")+COUNTIF(L53:AQ54,"⑦")</f>
        <v>2</v>
      </c>
      <c r="AT53" s="458"/>
      <c r="AU53" s="458"/>
      <c r="AV53" s="429">
        <f>IF(T53="","",3-AS53)</f>
        <v>1</v>
      </c>
      <c r="AW53" s="429"/>
      <c r="AX53" s="429"/>
      <c r="AY53" s="430"/>
    </row>
    <row r="54" spans="2:51" s="3" customFormat="1" ht="9" customHeight="1">
      <c r="B54" s="80"/>
      <c r="C54" s="449"/>
      <c r="D54" s="413"/>
      <c r="E54" s="401"/>
      <c r="F54" s="401"/>
      <c r="G54" s="374"/>
      <c r="H54" s="374"/>
      <c r="I54" s="374"/>
      <c r="J54" s="374"/>
      <c r="K54" s="374"/>
      <c r="L54" s="506"/>
      <c r="M54" s="507"/>
      <c r="N54" s="507"/>
      <c r="O54" s="507"/>
      <c r="P54" s="507"/>
      <c r="Q54" s="507"/>
      <c r="R54" s="507"/>
      <c r="S54" s="508"/>
      <c r="T54" s="495"/>
      <c r="U54" s="493"/>
      <c r="V54" s="493"/>
      <c r="W54" s="493"/>
      <c r="X54" s="493"/>
      <c r="Y54" s="493"/>
      <c r="Z54" s="493"/>
      <c r="AA54" s="497"/>
      <c r="AB54" s="495"/>
      <c r="AC54" s="493"/>
      <c r="AD54" s="493"/>
      <c r="AE54" s="493"/>
      <c r="AF54" s="493"/>
      <c r="AG54" s="493"/>
      <c r="AH54" s="493"/>
      <c r="AI54" s="497"/>
      <c r="AJ54" s="495"/>
      <c r="AK54" s="493"/>
      <c r="AL54" s="493"/>
      <c r="AM54" s="493"/>
      <c r="AN54" s="493"/>
      <c r="AO54" s="493"/>
      <c r="AP54" s="493"/>
      <c r="AQ54" s="613"/>
      <c r="AR54" s="416"/>
      <c r="AS54" s="459"/>
      <c r="AT54" s="459"/>
      <c r="AU54" s="459"/>
      <c r="AV54" s="431"/>
      <c r="AW54" s="431"/>
      <c r="AX54" s="431"/>
      <c r="AY54" s="432"/>
    </row>
    <row r="55" spans="2:51" ht="16.5" customHeight="1">
      <c r="B55" s="16"/>
      <c r="D55" s="413" t="s">
        <v>1459</v>
      </c>
      <c r="E55" s="401"/>
      <c r="F55" s="401"/>
      <c r="G55" s="374" t="s">
        <v>1333</v>
      </c>
      <c r="H55" s="374"/>
      <c r="I55" s="374"/>
      <c r="J55" s="374"/>
      <c r="K55" s="374"/>
      <c r="L55" s="506"/>
      <c r="M55" s="507"/>
      <c r="N55" s="507"/>
      <c r="O55" s="507"/>
      <c r="P55" s="507"/>
      <c r="Q55" s="507"/>
      <c r="R55" s="507"/>
      <c r="S55" s="508"/>
      <c r="T55" s="495"/>
      <c r="U55" s="493"/>
      <c r="V55" s="493"/>
      <c r="W55" s="493"/>
      <c r="X55" s="493"/>
      <c r="Y55" s="493"/>
      <c r="Z55" s="493"/>
      <c r="AA55" s="497"/>
      <c r="AB55" s="495"/>
      <c r="AC55" s="493"/>
      <c r="AD55" s="493"/>
      <c r="AE55" s="493"/>
      <c r="AF55" s="493"/>
      <c r="AG55" s="493"/>
      <c r="AH55" s="493"/>
      <c r="AI55" s="497"/>
      <c r="AJ55" s="495"/>
      <c r="AK55" s="493"/>
      <c r="AL55" s="493"/>
      <c r="AM55" s="493"/>
      <c r="AN55" s="493"/>
      <c r="AO55" s="493"/>
      <c r="AP55" s="493"/>
      <c r="AQ55" s="613"/>
      <c r="AR55" s="441">
        <f>IF(OR(COUNTIF(AS53:AU66,2)=3,COUNTIF(AS53:AU66,1)=3),(T56+AB56+AJ56)/(T56+AB56+X53+AF53+AO53+AJ56),"")</f>
      </c>
      <c r="AS55" s="435"/>
      <c r="AT55" s="435"/>
      <c r="AU55" s="435"/>
      <c r="AV55" s="382">
        <f>IF(AR55&lt;&gt;"",RANK(AR55,AR55:AR68),RANK(AS53,AS53:AU66))</f>
        <v>2</v>
      </c>
      <c r="AW55" s="382"/>
      <c r="AX55" s="382"/>
      <c r="AY55" s="383"/>
    </row>
    <row r="56" spans="2:51" ht="9" customHeight="1" hidden="1">
      <c r="B56" s="16"/>
      <c r="D56" s="413"/>
      <c r="E56" s="401"/>
      <c r="F56" s="401"/>
      <c r="G56" s="276"/>
      <c r="H56" s="276"/>
      <c r="I56" s="276"/>
      <c r="J56" s="276"/>
      <c r="K56" s="276"/>
      <c r="L56" s="509"/>
      <c r="M56" s="510"/>
      <c r="N56" s="510"/>
      <c r="O56" s="510"/>
      <c r="P56" s="510"/>
      <c r="Q56" s="510"/>
      <c r="R56" s="510"/>
      <c r="S56" s="511"/>
      <c r="T56" s="311" t="str">
        <f>IF(T53="⑦","7",IF(T53="⑥","6",T53))</f>
        <v>6</v>
      </c>
      <c r="U56" s="314"/>
      <c r="V56" s="314"/>
      <c r="W56" s="314"/>
      <c r="X56" s="314"/>
      <c r="Y56" s="314"/>
      <c r="Z56" s="314"/>
      <c r="AA56" s="314"/>
      <c r="AB56" s="311">
        <f>IF(AB53="⑦","7",IF(AB53="⑥","6",AB53))</f>
        <v>4</v>
      </c>
      <c r="AC56" s="314"/>
      <c r="AD56" s="314"/>
      <c r="AE56" s="314"/>
      <c r="AF56" s="314"/>
      <c r="AG56" s="314"/>
      <c r="AH56" s="314"/>
      <c r="AI56" s="315"/>
      <c r="AJ56" s="314" t="str">
        <f>IF(AJ53="⑦","7",IF(AJ53="⑥","6",AJ53))</f>
        <v>6</v>
      </c>
      <c r="AK56" s="314"/>
      <c r="AL56" s="314"/>
      <c r="AM56" s="314"/>
      <c r="AN56" s="314"/>
      <c r="AO56" s="308"/>
      <c r="AP56" s="308"/>
      <c r="AQ56" s="309"/>
      <c r="AR56" s="540"/>
      <c r="AS56" s="489"/>
      <c r="AT56" s="489"/>
      <c r="AU56" s="489"/>
      <c r="AV56" s="490"/>
      <c r="AW56" s="490"/>
      <c r="AX56" s="490"/>
      <c r="AY56" s="491"/>
    </row>
    <row r="57" spans="2:51" ht="9" customHeight="1">
      <c r="B57" s="16"/>
      <c r="C57" s="449">
        <f>AV59</f>
        <v>3</v>
      </c>
      <c r="D57" s="414" t="s">
        <v>1457</v>
      </c>
      <c r="E57" s="349"/>
      <c r="F57" s="349"/>
      <c r="G57" s="349" t="s">
        <v>686</v>
      </c>
      <c r="H57" s="349"/>
      <c r="I57" s="349"/>
      <c r="J57" s="349"/>
      <c r="K57" s="349"/>
      <c r="L57" s="412">
        <f>IF(T53="","",IF(AND(X53=6,T53&lt;&gt;"⑦"),"⑥",IF(X53=7,"⑦",X53)))</f>
        <v>2</v>
      </c>
      <c r="M57" s="349"/>
      <c r="N57" s="349"/>
      <c r="O57" s="349" t="s">
        <v>1458</v>
      </c>
      <c r="P57" s="349">
        <f>IF(T53="","",IF(T53="⑥",6,IF(T53="⑦",7,T53)))</f>
        <v>6</v>
      </c>
      <c r="Q57" s="349"/>
      <c r="R57" s="349"/>
      <c r="S57" s="350"/>
      <c r="T57" s="534"/>
      <c r="U57" s="535"/>
      <c r="V57" s="535"/>
      <c r="W57" s="535"/>
      <c r="X57" s="535"/>
      <c r="Y57" s="535"/>
      <c r="Z57" s="535"/>
      <c r="AA57" s="535"/>
      <c r="AB57" s="532">
        <v>4</v>
      </c>
      <c r="AC57" s="377"/>
      <c r="AD57" s="377"/>
      <c r="AE57" s="377" t="s">
        <v>1458</v>
      </c>
      <c r="AF57" s="377">
        <v>6</v>
      </c>
      <c r="AG57" s="377"/>
      <c r="AH57" s="377"/>
      <c r="AI57" s="368"/>
      <c r="AJ57" s="532" t="s">
        <v>113</v>
      </c>
      <c r="AK57" s="377"/>
      <c r="AL57" s="377"/>
      <c r="AM57" s="377"/>
      <c r="AN57" s="377" t="s">
        <v>1458</v>
      </c>
      <c r="AO57" s="377">
        <v>0</v>
      </c>
      <c r="AP57" s="377"/>
      <c r="AQ57" s="620"/>
      <c r="AR57" s="445">
        <f>IF(COUNTIF(AS53:AU68,1)=2,"直接対決","")</f>
      </c>
      <c r="AS57" s="439">
        <f>COUNTIF(L57:AQ58,"⑥")+COUNTIF(L57:AQ58,"⑦")</f>
        <v>1</v>
      </c>
      <c r="AT57" s="439"/>
      <c r="AU57" s="439"/>
      <c r="AV57" s="464">
        <f>IF(T53="","",3-AS57)</f>
        <v>2</v>
      </c>
      <c r="AW57" s="464"/>
      <c r="AX57" s="464"/>
      <c r="AY57" s="465"/>
    </row>
    <row r="58" spans="2:51" ht="9" customHeight="1">
      <c r="B58" s="16"/>
      <c r="C58" s="449"/>
      <c r="D58" s="413"/>
      <c r="E58" s="401"/>
      <c r="F58" s="401"/>
      <c r="G58" s="401"/>
      <c r="H58" s="401"/>
      <c r="I58" s="401"/>
      <c r="J58" s="401"/>
      <c r="K58" s="401"/>
      <c r="L58" s="375"/>
      <c r="M58" s="401"/>
      <c r="N58" s="401"/>
      <c r="O58" s="401"/>
      <c r="P58" s="401"/>
      <c r="Q58" s="401"/>
      <c r="R58" s="401"/>
      <c r="S58" s="379"/>
      <c r="T58" s="536"/>
      <c r="U58" s="537"/>
      <c r="V58" s="537"/>
      <c r="W58" s="537"/>
      <c r="X58" s="537"/>
      <c r="Y58" s="537"/>
      <c r="Z58" s="537"/>
      <c r="AA58" s="537"/>
      <c r="AB58" s="533"/>
      <c r="AC58" s="369"/>
      <c r="AD58" s="369"/>
      <c r="AE58" s="369"/>
      <c r="AF58" s="369"/>
      <c r="AG58" s="369"/>
      <c r="AH58" s="369"/>
      <c r="AI58" s="370"/>
      <c r="AJ58" s="533"/>
      <c r="AK58" s="369"/>
      <c r="AL58" s="369"/>
      <c r="AM58" s="369"/>
      <c r="AN58" s="369"/>
      <c r="AO58" s="369"/>
      <c r="AP58" s="369"/>
      <c r="AQ58" s="621"/>
      <c r="AR58" s="446"/>
      <c r="AS58" s="440"/>
      <c r="AT58" s="440"/>
      <c r="AU58" s="440"/>
      <c r="AV58" s="466"/>
      <c r="AW58" s="466"/>
      <c r="AX58" s="466"/>
      <c r="AY58" s="467"/>
    </row>
    <row r="59" spans="2:51" ht="13.5" customHeight="1">
      <c r="B59" s="16"/>
      <c r="C59" s="16"/>
      <c r="D59" s="413" t="s">
        <v>1459</v>
      </c>
      <c r="E59" s="401"/>
      <c r="F59" s="401"/>
      <c r="G59" s="401" t="s">
        <v>595</v>
      </c>
      <c r="H59" s="401"/>
      <c r="I59" s="401"/>
      <c r="J59" s="401"/>
      <c r="K59" s="401"/>
      <c r="L59" s="375"/>
      <c r="M59" s="401"/>
      <c r="N59" s="401"/>
      <c r="O59" s="401"/>
      <c r="P59" s="401"/>
      <c r="Q59" s="401"/>
      <c r="R59" s="401"/>
      <c r="S59" s="379"/>
      <c r="T59" s="536"/>
      <c r="U59" s="537"/>
      <c r="V59" s="537"/>
      <c r="W59" s="537"/>
      <c r="X59" s="537"/>
      <c r="Y59" s="537"/>
      <c r="Z59" s="537"/>
      <c r="AA59" s="537"/>
      <c r="AB59" s="533"/>
      <c r="AC59" s="369"/>
      <c r="AD59" s="369"/>
      <c r="AE59" s="369"/>
      <c r="AF59" s="371"/>
      <c r="AG59" s="371"/>
      <c r="AH59" s="371"/>
      <c r="AI59" s="372"/>
      <c r="AJ59" s="533"/>
      <c r="AK59" s="369"/>
      <c r="AL59" s="369"/>
      <c r="AM59" s="369"/>
      <c r="AN59" s="369"/>
      <c r="AO59" s="369"/>
      <c r="AP59" s="369"/>
      <c r="AQ59" s="621"/>
      <c r="AR59" s="447">
        <f>IF(OR(COUNTIF(AS53:AU66,2)=3,COUNTIF(AS53:AU66,1)=3),(L60+AB60+AJ60)/(L60+AB60+P57+AF57+AO57+AJ60),"")</f>
      </c>
      <c r="AS59" s="401"/>
      <c r="AT59" s="401"/>
      <c r="AU59" s="401"/>
      <c r="AV59" s="460">
        <f>IF(AR59&lt;&gt;"",RANK(AR59,AR55:AR68),RANK(AS57,AS53:AU66))</f>
        <v>3</v>
      </c>
      <c r="AW59" s="460"/>
      <c r="AX59" s="460"/>
      <c r="AY59" s="461"/>
    </row>
    <row r="60" spans="2:51" ht="6" customHeight="1" hidden="1">
      <c r="B60" s="16"/>
      <c r="C60" s="16"/>
      <c r="D60" s="413"/>
      <c r="E60" s="401"/>
      <c r="F60" s="401"/>
      <c r="G60" s="3"/>
      <c r="H60" s="3"/>
      <c r="I60" s="3"/>
      <c r="J60" s="3"/>
      <c r="K60" s="3"/>
      <c r="L60" s="23">
        <f>IF(L57="⑦","7",IF(L57="⑥","6",L57))</f>
        <v>2</v>
      </c>
      <c r="M60" s="12"/>
      <c r="N60" s="12"/>
      <c r="O60" s="12"/>
      <c r="P60" s="12"/>
      <c r="Q60" s="12"/>
      <c r="R60" s="12"/>
      <c r="S60" s="26"/>
      <c r="T60" s="538"/>
      <c r="U60" s="539"/>
      <c r="V60" s="539"/>
      <c r="W60" s="539"/>
      <c r="X60" s="539"/>
      <c r="Y60" s="539"/>
      <c r="Z60" s="539"/>
      <c r="AA60" s="539"/>
      <c r="AB60" s="23">
        <f>IF(AB57="⑦","7",IF(AB57="⑥","6",AB57))</f>
        <v>4</v>
      </c>
      <c r="AC60" s="24"/>
      <c r="AD60" s="24"/>
      <c r="AE60" s="24"/>
      <c r="AF60" s="24"/>
      <c r="AG60" s="24"/>
      <c r="AH60" s="24"/>
      <c r="AI60" s="25"/>
      <c r="AJ60" s="24" t="str">
        <f>IF(AJ57="⑦","7",IF(AJ57="⑥","6",AJ57))</f>
        <v>6</v>
      </c>
      <c r="AK60" s="24"/>
      <c r="AL60" s="24"/>
      <c r="AM60" s="24"/>
      <c r="AN60" s="24"/>
      <c r="AO60" s="269"/>
      <c r="AP60" s="269"/>
      <c r="AQ60" s="323"/>
      <c r="AR60" s="448"/>
      <c r="AS60" s="359"/>
      <c r="AT60" s="359"/>
      <c r="AU60" s="359"/>
      <c r="AV60" s="462"/>
      <c r="AW60" s="462"/>
      <c r="AX60" s="462"/>
      <c r="AY60" s="463"/>
    </row>
    <row r="61" spans="2:51" ht="9" customHeight="1">
      <c r="B61" s="16"/>
      <c r="C61" s="449">
        <f>AV63</f>
        <v>1</v>
      </c>
      <c r="D61" s="414" t="s">
        <v>1457</v>
      </c>
      <c r="E61" s="349"/>
      <c r="F61" s="349"/>
      <c r="G61" s="454" t="s">
        <v>690</v>
      </c>
      <c r="H61" s="454"/>
      <c r="I61" s="454"/>
      <c r="J61" s="454"/>
      <c r="K61" s="454"/>
      <c r="L61" s="499" t="str">
        <f>IF(T53="","",IF(AND(AF53=6,AB53&lt;&gt;"⑦"),"⑥",IF(AF53=7,"⑦",AF53)))</f>
        <v>⑥</v>
      </c>
      <c r="M61" s="454"/>
      <c r="N61" s="454"/>
      <c r="O61" s="454" t="s">
        <v>1458</v>
      </c>
      <c r="P61" s="454">
        <f>IF(T53="","",IF(AB53="⑥",6,IF(AB53="⑦",7,AB53)))</f>
        <v>4</v>
      </c>
      <c r="Q61" s="454"/>
      <c r="R61" s="454"/>
      <c r="S61" s="512"/>
      <c r="T61" s="499" t="str">
        <f>IF(T53="","",IF(AND(AF57=6,AB57&lt;&gt;"⑦"),"⑥",IF(AF57=7,"⑦",AF57)))</f>
        <v>⑥</v>
      </c>
      <c r="U61" s="454"/>
      <c r="V61" s="454"/>
      <c r="W61" s="454" t="s">
        <v>1458</v>
      </c>
      <c r="X61" s="454">
        <f>IF(T53="","",IF(AB57="⑥",6,IF(AB57="⑦",7,AB57)))</f>
        <v>4</v>
      </c>
      <c r="Y61" s="454"/>
      <c r="Z61" s="454"/>
      <c r="AA61" s="512"/>
      <c r="AB61" s="373"/>
      <c r="AC61" s="351"/>
      <c r="AD61" s="351"/>
      <c r="AE61" s="351"/>
      <c r="AF61" s="351"/>
      <c r="AG61" s="351"/>
      <c r="AH61" s="352"/>
      <c r="AI61" s="353"/>
      <c r="AJ61" s="527" t="s">
        <v>62</v>
      </c>
      <c r="AK61" s="479"/>
      <c r="AL61" s="479"/>
      <c r="AM61" s="479"/>
      <c r="AN61" s="479" t="s">
        <v>1458</v>
      </c>
      <c r="AO61" s="479">
        <v>2</v>
      </c>
      <c r="AP61" s="479"/>
      <c r="AQ61" s="626"/>
      <c r="AR61" s="487">
        <f>IF(COUNTIF(AS53:AU68,1)=2,"直接対決","")</f>
      </c>
      <c r="AS61" s="417">
        <f>COUNTIF(L61:AQ62,"⑥")+COUNTIF(L61:AQ62,"⑦")</f>
        <v>3</v>
      </c>
      <c r="AT61" s="417"/>
      <c r="AU61" s="417"/>
      <c r="AV61" s="421">
        <f>IF(T53="","",3-AS61)</f>
        <v>0</v>
      </c>
      <c r="AW61" s="421"/>
      <c r="AX61" s="421"/>
      <c r="AY61" s="422"/>
    </row>
    <row r="62" spans="2:51" ht="9" customHeight="1">
      <c r="B62" s="16"/>
      <c r="C62" s="449"/>
      <c r="D62" s="413"/>
      <c r="E62" s="401"/>
      <c r="F62" s="401"/>
      <c r="G62" s="455"/>
      <c r="H62" s="455"/>
      <c r="I62" s="455"/>
      <c r="J62" s="455"/>
      <c r="K62" s="455"/>
      <c r="L62" s="500"/>
      <c r="M62" s="455"/>
      <c r="N62" s="455"/>
      <c r="O62" s="455"/>
      <c r="P62" s="455"/>
      <c r="Q62" s="455"/>
      <c r="R62" s="455"/>
      <c r="S62" s="513"/>
      <c r="T62" s="500"/>
      <c r="U62" s="455"/>
      <c r="V62" s="455"/>
      <c r="W62" s="455"/>
      <c r="X62" s="455"/>
      <c r="Y62" s="455"/>
      <c r="Z62" s="455"/>
      <c r="AA62" s="513"/>
      <c r="AB62" s="354"/>
      <c r="AC62" s="352"/>
      <c r="AD62" s="352"/>
      <c r="AE62" s="352"/>
      <c r="AF62" s="352"/>
      <c r="AG62" s="352"/>
      <c r="AH62" s="352"/>
      <c r="AI62" s="353"/>
      <c r="AJ62" s="528"/>
      <c r="AK62" s="481"/>
      <c r="AL62" s="481"/>
      <c r="AM62" s="481"/>
      <c r="AN62" s="481"/>
      <c r="AO62" s="481"/>
      <c r="AP62" s="481"/>
      <c r="AQ62" s="627"/>
      <c r="AR62" s="488"/>
      <c r="AS62" s="418"/>
      <c r="AT62" s="418"/>
      <c r="AU62" s="418"/>
      <c r="AV62" s="423"/>
      <c r="AW62" s="423"/>
      <c r="AX62" s="423"/>
      <c r="AY62" s="424"/>
    </row>
    <row r="63" spans="2:51" ht="16.5" customHeight="1">
      <c r="B63" s="16"/>
      <c r="C63" s="16"/>
      <c r="D63" s="413" t="s">
        <v>1459</v>
      </c>
      <c r="E63" s="401"/>
      <c r="F63" s="401"/>
      <c r="G63" s="455" t="s">
        <v>1333</v>
      </c>
      <c r="H63" s="455"/>
      <c r="I63" s="455"/>
      <c r="J63" s="455"/>
      <c r="K63" s="455"/>
      <c r="L63" s="500"/>
      <c r="M63" s="455"/>
      <c r="N63" s="455"/>
      <c r="O63" s="455"/>
      <c r="P63" s="486"/>
      <c r="Q63" s="486"/>
      <c r="R63" s="486"/>
      <c r="S63" s="554"/>
      <c r="T63" s="500"/>
      <c r="U63" s="455"/>
      <c r="V63" s="455"/>
      <c r="W63" s="455"/>
      <c r="X63" s="455"/>
      <c r="Y63" s="455"/>
      <c r="Z63" s="455"/>
      <c r="AA63" s="513"/>
      <c r="AB63" s="354"/>
      <c r="AC63" s="352"/>
      <c r="AD63" s="352"/>
      <c r="AE63" s="352"/>
      <c r="AF63" s="352"/>
      <c r="AG63" s="352"/>
      <c r="AH63" s="352"/>
      <c r="AI63" s="353"/>
      <c r="AJ63" s="528"/>
      <c r="AK63" s="481"/>
      <c r="AL63" s="481"/>
      <c r="AM63" s="481"/>
      <c r="AN63" s="483"/>
      <c r="AO63" s="481"/>
      <c r="AP63" s="481"/>
      <c r="AQ63" s="627"/>
      <c r="AR63" s="443">
        <f>IF(OR(COUNTIF(AS53:AU66,2)=3,COUNTIF(AS53:AU66,1)=3),(T64+AJ64+L64)/(L64+X61+P61+AO61+AJ64+T64),"")</f>
      </c>
      <c r="AS63" s="419"/>
      <c r="AT63" s="419"/>
      <c r="AU63" s="419"/>
      <c r="AV63" s="425">
        <f>IF(AR63&lt;&gt;"",RANK(AR63,AR55:AR68),RANK(AS61,AS53:AU66))</f>
        <v>1</v>
      </c>
      <c r="AW63" s="425"/>
      <c r="AX63" s="425"/>
      <c r="AY63" s="426"/>
    </row>
    <row r="64" spans="2:51" ht="4.5" customHeight="1" hidden="1">
      <c r="B64" s="16"/>
      <c r="C64" s="16"/>
      <c r="D64" s="413"/>
      <c r="E64" s="401"/>
      <c r="F64" s="401"/>
      <c r="G64" s="274"/>
      <c r="H64" s="274"/>
      <c r="I64" s="274"/>
      <c r="J64" s="274"/>
      <c r="K64" s="274"/>
      <c r="L64" s="304" t="str">
        <f>IF(L61="⑦","7",IF(L61="⑥","6",L61))</f>
        <v>6</v>
      </c>
      <c r="M64" s="250"/>
      <c r="N64" s="250"/>
      <c r="O64" s="250"/>
      <c r="P64" s="250"/>
      <c r="Q64" s="250"/>
      <c r="R64" s="250"/>
      <c r="S64" s="252"/>
      <c r="T64" s="304" t="str">
        <f>IF(T61="⑦","7",IF(T61="⑥","6",T61))</f>
        <v>6</v>
      </c>
      <c r="U64" s="250"/>
      <c r="V64" s="250"/>
      <c r="W64" s="250"/>
      <c r="X64" s="250"/>
      <c r="Y64" s="250"/>
      <c r="Z64" s="250"/>
      <c r="AA64" s="250"/>
      <c r="AB64" s="355"/>
      <c r="AC64" s="356"/>
      <c r="AD64" s="356"/>
      <c r="AE64" s="356"/>
      <c r="AF64" s="356"/>
      <c r="AG64" s="356"/>
      <c r="AH64" s="356"/>
      <c r="AI64" s="637"/>
      <c r="AJ64" s="288" t="str">
        <f>IF(AJ61="⑦","7",IF(AJ61="⑥","6",AJ61))</f>
        <v>6</v>
      </c>
      <c r="AK64" s="288"/>
      <c r="AL64" s="288"/>
      <c r="AM64" s="288"/>
      <c r="AN64" s="288"/>
      <c r="AO64" s="288"/>
      <c r="AP64" s="288"/>
      <c r="AQ64" s="342"/>
      <c r="AR64" s="444"/>
      <c r="AS64" s="420"/>
      <c r="AT64" s="420"/>
      <c r="AU64" s="420"/>
      <c r="AV64" s="427"/>
      <c r="AW64" s="427"/>
      <c r="AX64" s="427"/>
      <c r="AY64" s="428"/>
    </row>
    <row r="65" spans="2:51" ht="9" customHeight="1">
      <c r="B65" s="16"/>
      <c r="C65" s="449">
        <f>AV67</f>
        <v>4</v>
      </c>
      <c r="D65" s="414" t="s">
        <v>1457</v>
      </c>
      <c r="E65" s="349"/>
      <c r="F65" s="349"/>
      <c r="G65" s="349" t="s">
        <v>694</v>
      </c>
      <c r="H65" s="349"/>
      <c r="I65" s="349"/>
      <c r="J65" s="349"/>
      <c r="K65" s="349"/>
      <c r="L65" s="412">
        <f>IF(T53="","",IF(AND(AO53=6,AJ53&lt;&gt;"⑦"),"⑥",IF(AO53=7,"⑦",AO53)))</f>
        <v>2</v>
      </c>
      <c r="M65" s="349"/>
      <c r="N65" s="349"/>
      <c r="O65" s="349" t="s">
        <v>1458</v>
      </c>
      <c r="P65" s="401">
        <f>IF(T53="","",IF(AJ53="⑥",6,IF(AJ53="⑦",7,AJ53)))</f>
        <v>6</v>
      </c>
      <c r="Q65" s="401"/>
      <c r="R65" s="401"/>
      <c r="S65" s="379"/>
      <c r="T65" s="412">
        <f>IF(T53="","",IF(AND(AO57=6,AJ57&lt;&gt;"⑦"),"⑥",IF(AO57=7,"⑦",AO57)))</f>
        <v>0</v>
      </c>
      <c r="U65" s="349"/>
      <c r="V65" s="349"/>
      <c r="W65" s="349" t="s">
        <v>1458</v>
      </c>
      <c r="X65" s="349">
        <f>IF(T53="","",IF(AJ57="⑥",6,IF(AJ57="⑦",7,AJ57)))</f>
        <v>6</v>
      </c>
      <c r="Y65" s="349"/>
      <c r="Z65" s="349"/>
      <c r="AA65" s="350"/>
      <c r="AB65" s="412">
        <f>IF(T53="","",IF(AND(AO61=6,AJ61&lt;&gt;"⑦"),"⑥",IF(AO61=7,"⑦",AO61)))</f>
        <v>2</v>
      </c>
      <c r="AC65" s="349"/>
      <c r="AD65" s="349"/>
      <c r="AE65" s="349" t="s">
        <v>1458</v>
      </c>
      <c r="AF65" s="349">
        <f>IF(T53="","",IF(AJ61="⑥",6,IF(AJ61="⑦",7,AJ61)))</f>
        <v>6</v>
      </c>
      <c r="AG65" s="349"/>
      <c r="AH65" s="349"/>
      <c r="AI65" s="350"/>
      <c r="AJ65" s="472"/>
      <c r="AK65" s="473"/>
      <c r="AL65" s="473"/>
      <c r="AM65" s="473"/>
      <c r="AN65" s="473"/>
      <c r="AO65" s="473"/>
      <c r="AP65" s="473"/>
      <c r="AQ65" s="628"/>
      <c r="AR65" s="445">
        <f>IF(COUNTIF(AS53:AU66,1)=2,"直接対決","")</f>
      </c>
      <c r="AS65" s="439">
        <f>COUNTIF(L65:AI66,"⑥")+COUNTIF(L65:AI66,"⑦")</f>
        <v>0</v>
      </c>
      <c r="AT65" s="439"/>
      <c r="AU65" s="439"/>
      <c r="AV65" s="464">
        <f>IF(T53="","",3-AS65)</f>
        <v>3</v>
      </c>
      <c r="AW65" s="464"/>
      <c r="AX65" s="464"/>
      <c r="AY65" s="465"/>
    </row>
    <row r="66" spans="2:51" ht="9" customHeight="1">
      <c r="B66" s="16"/>
      <c r="C66" s="433"/>
      <c r="D66" s="413"/>
      <c r="E66" s="401"/>
      <c r="F66" s="401"/>
      <c r="G66" s="401"/>
      <c r="H66" s="401"/>
      <c r="I66" s="401"/>
      <c r="J66" s="401"/>
      <c r="K66" s="401"/>
      <c r="L66" s="375"/>
      <c r="M66" s="401"/>
      <c r="N66" s="401"/>
      <c r="O66" s="401"/>
      <c r="P66" s="401"/>
      <c r="Q66" s="401"/>
      <c r="R66" s="401"/>
      <c r="S66" s="379"/>
      <c r="T66" s="375"/>
      <c r="U66" s="401"/>
      <c r="V66" s="401"/>
      <c r="W66" s="401"/>
      <c r="X66" s="401"/>
      <c r="Y66" s="401"/>
      <c r="Z66" s="401"/>
      <c r="AA66" s="379"/>
      <c r="AB66" s="375"/>
      <c r="AC66" s="401"/>
      <c r="AD66" s="401"/>
      <c r="AE66" s="401"/>
      <c r="AF66" s="401"/>
      <c r="AG66" s="401"/>
      <c r="AH66" s="401"/>
      <c r="AI66" s="379"/>
      <c r="AJ66" s="476"/>
      <c r="AK66" s="474"/>
      <c r="AL66" s="474"/>
      <c r="AM66" s="474"/>
      <c r="AN66" s="474"/>
      <c r="AO66" s="474"/>
      <c r="AP66" s="474"/>
      <c r="AQ66" s="629"/>
      <c r="AR66" s="446"/>
      <c r="AS66" s="440"/>
      <c r="AT66" s="440"/>
      <c r="AU66" s="440"/>
      <c r="AV66" s="466"/>
      <c r="AW66" s="466"/>
      <c r="AX66" s="466"/>
      <c r="AY66" s="467"/>
    </row>
    <row r="67" spans="2:51" ht="15.75" customHeight="1" thickBot="1">
      <c r="B67" s="16"/>
      <c r="C67" s="16"/>
      <c r="D67" s="561" t="s">
        <v>1459</v>
      </c>
      <c r="E67" s="562"/>
      <c r="F67" s="562"/>
      <c r="G67" s="401" t="s">
        <v>701</v>
      </c>
      <c r="H67" s="401"/>
      <c r="I67" s="401"/>
      <c r="J67" s="401"/>
      <c r="K67" s="401"/>
      <c r="L67" s="375"/>
      <c r="M67" s="401"/>
      <c r="N67" s="401"/>
      <c r="O67" s="401"/>
      <c r="P67" s="401"/>
      <c r="Q67" s="401"/>
      <c r="R67" s="401"/>
      <c r="S67" s="379"/>
      <c r="T67" s="375"/>
      <c r="U67" s="401"/>
      <c r="V67" s="401"/>
      <c r="W67" s="562"/>
      <c r="X67" s="562"/>
      <c r="Y67" s="562"/>
      <c r="Z67" s="562"/>
      <c r="AA67" s="606"/>
      <c r="AB67" s="607"/>
      <c r="AC67" s="562"/>
      <c r="AD67" s="562"/>
      <c r="AE67" s="562"/>
      <c r="AF67" s="562"/>
      <c r="AG67" s="562"/>
      <c r="AH67" s="562"/>
      <c r="AI67" s="606"/>
      <c r="AJ67" s="476"/>
      <c r="AK67" s="474"/>
      <c r="AL67" s="474"/>
      <c r="AM67" s="474"/>
      <c r="AN67" s="474"/>
      <c r="AO67" s="474"/>
      <c r="AP67" s="474"/>
      <c r="AQ67" s="629"/>
      <c r="AR67" s="447">
        <f>IF(OR(COUNTIF(AS53:AU66,2)=3,COUNTIF(AS53:AU66,1)=3),(T68+AB68+L68)/(T68+AB68+X65+AF65+P65+L68),"")</f>
      </c>
      <c r="AS67" s="485"/>
      <c r="AT67" s="485"/>
      <c r="AU67" s="485"/>
      <c r="AV67" s="460">
        <f>IF(AR67&lt;&gt;"",RANK(AR67,AR55:AR68),RANK(AS65,AS53:AU66))</f>
        <v>4</v>
      </c>
      <c r="AW67" s="460"/>
      <c r="AX67" s="460"/>
      <c r="AY67" s="461"/>
    </row>
    <row r="68" spans="3:51" ht="4.5" customHeight="1" hidden="1">
      <c r="C68" s="16"/>
      <c r="D68" s="414"/>
      <c r="E68" s="349"/>
      <c r="F68" s="349"/>
      <c r="G68" s="349"/>
      <c r="H68" s="349"/>
      <c r="I68" s="349"/>
      <c r="J68" s="349"/>
      <c r="K68" s="350"/>
      <c r="L68" s="23">
        <f>IF(L65="⑦","7",IF(L65="⑥","6",L65))</f>
        <v>2</v>
      </c>
      <c r="S68" s="20"/>
      <c r="T68" s="23">
        <f>IF(T65="⑦","7",IF(T65="⑥","6",T65))</f>
        <v>0</v>
      </c>
      <c r="X68" s="51"/>
      <c r="Y68" s="51"/>
      <c r="Z68" s="51"/>
      <c r="AA68" s="69"/>
      <c r="AB68" s="70">
        <f>IF(AB65="⑦","7",IF(AB65="⑥","6",AB65))</f>
        <v>2</v>
      </c>
      <c r="AC68" s="51"/>
      <c r="AD68" s="51"/>
      <c r="AE68" s="51"/>
      <c r="AF68" s="51"/>
      <c r="AG68" s="51"/>
      <c r="AH68" s="51"/>
      <c r="AI68" s="69"/>
      <c r="AJ68" s="476"/>
      <c r="AK68" s="474"/>
      <c r="AL68" s="474"/>
      <c r="AM68" s="474"/>
      <c r="AN68" s="474"/>
      <c r="AO68" s="474"/>
      <c r="AP68" s="474"/>
      <c r="AQ68" s="629"/>
      <c r="AR68" s="447"/>
      <c r="AS68" s="485"/>
      <c r="AT68" s="485"/>
      <c r="AU68" s="485"/>
      <c r="AV68" s="460"/>
      <c r="AW68" s="460"/>
      <c r="AX68" s="460"/>
      <c r="AY68" s="461"/>
    </row>
    <row r="69" spans="4:90" ht="9" customHeight="1"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</row>
    <row r="70" spans="6:56" s="60" customFormat="1" ht="32.25" customHeight="1">
      <c r="F70" s="380" t="s">
        <v>901</v>
      </c>
      <c r="G70" s="380"/>
      <c r="H70" s="380"/>
      <c r="I70" s="380"/>
      <c r="J70" s="380"/>
      <c r="K70" s="380"/>
      <c r="L70" s="380"/>
      <c r="M70" s="380"/>
      <c r="N70" s="380"/>
      <c r="O70" s="380"/>
      <c r="P70" s="380"/>
      <c r="Q70" s="380"/>
      <c r="R70" s="380"/>
      <c r="S70" s="380"/>
      <c r="T70" s="380"/>
      <c r="U70" s="380"/>
      <c r="V70" s="380"/>
      <c r="W70" s="380"/>
      <c r="X70" s="380"/>
      <c r="Y70" s="380"/>
      <c r="Z70" s="380"/>
      <c r="AA70" s="380"/>
      <c r="AB70" s="380"/>
      <c r="AC70" s="380"/>
      <c r="AD70" s="380"/>
      <c r="AE70" s="380"/>
      <c r="AF70" s="380"/>
      <c r="AG70" s="380"/>
      <c r="AH70" s="380"/>
      <c r="AI70" s="380"/>
      <c r="AJ70" s="380"/>
      <c r="AK70" s="380"/>
      <c r="AL70" s="380"/>
      <c r="AM70" s="380"/>
      <c r="AN70" s="380"/>
      <c r="AO70" s="380"/>
      <c r="AP70" s="380"/>
      <c r="AQ70" s="380"/>
      <c r="AR70" s="380"/>
      <c r="AS70" s="380"/>
      <c r="AT70" s="380"/>
      <c r="AU70" s="380"/>
      <c r="AV70" s="380"/>
      <c r="AW70" s="380"/>
      <c r="AX70" s="380"/>
      <c r="AY70" s="380"/>
      <c r="AZ70" s="380"/>
      <c r="BA70" s="380"/>
      <c r="BC70" s="4"/>
      <c r="BD70" s="4"/>
    </row>
    <row r="71" spans="3:56" s="60" customFormat="1" ht="21" customHeight="1">
      <c r="C71" s="4"/>
      <c r="D71" s="4"/>
      <c r="E71" s="4"/>
      <c r="F71" s="380"/>
      <c r="G71" s="380"/>
      <c r="H71" s="380"/>
      <c r="I71" s="380"/>
      <c r="J71" s="380"/>
      <c r="K71" s="380"/>
      <c r="L71" s="380"/>
      <c r="M71" s="380"/>
      <c r="N71" s="380"/>
      <c r="O71" s="380"/>
      <c r="P71" s="380"/>
      <c r="Q71" s="380"/>
      <c r="R71" s="380"/>
      <c r="S71" s="380"/>
      <c r="T71" s="380"/>
      <c r="U71" s="380"/>
      <c r="V71" s="380"/>
      <c r="W71" s="380"/>
      <c r="X71" s="380"/>
      <c r="Y71" s="380"/>
      <c r="Z71" s="380"/>
      <c r="AA71" s="380"/>
      <c r="AB71" s="380"/>
      <c r="AC71" s="380"/>
      <c r="AD71" s="380"/>
      <c r="AE71" s="380"/>
      <c r="AF71" s="380"/>
      <c r="AG71" s="380"/>
      <c r="AH71" s="380"/>
      <c r="AI71" s="380"/>
      <c r="AJ71" s="380"/>
      <c r="AK71" s="380"/>
      <c r="AL71" s="380"/>
      <c r="AM71" s="380"/>
      <c r="AN71" s="380"/>
      <c r="AO71" s="380"/>
      <c r="AP71" s="380"/>
      <c r="AQ71" s="380"/>
      <c r="AR71" s="380"/>
      <c r="AS71" s="380"/>
      <c r="AT71" s="380"/>
      <c r="AU71" s="380"/>
      <c r="AV71" s="380"/>
      <c r="AW71" s="380"/>
      <c r="AX71" s="380"/>
      <c r="AY71" s="380"/>
      <c r="AZ71" s="380"/>
      <c r="BA71" s="380"/>
      <c r="BB71" s="4"/>
      <c r="BC71" s="4"/>
      <c r="BD71" s="4"/>
    </row>
    <row r="72" spans="3:51" ht="9" customHeight="1">
      <c r="C72" s="17"/>
      <c r="D72" s="17"/>
      <c r="E72" s="17"/>
      <c r="F72" s="17"/>
      <c r="G72" s="17"/>
      <c r="H72" s="17"/>
      <c r="I72" s="17"/>
      <c r="J72" s="17"/>
      <c r="K72" s="3"/>
      <c r="L72" s="3"/>
      <c r="M72" s="3"/>
      <c r="O72" s="547" t="s">
        <v>1463</v>
      </c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6"/>
      <c r="AU72" s="6"/>
      <c r="AV72" s="6"/>
      <c r="AW72" s="6"/>
      <c r="AX72" s="6"/>
      <c r="AY72" s="6"/>
    </row>
    <row r="73" spans="3:45" ht="9" customHeight="1">
      <c r="C73" s="17"/>
      <c r="D73" s="17"/>
      <c r="E73" s="17"/>
      <c r="F73" s="17"/>
      <c r="G73" s="17"/>
      <c r="H73" s="17"/>
      <c r="I73" s="17"/>
      <c r="J73" s="17"/>
      <c r="K73" s="13"/>
      <c r="N73" s="3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3"/>
      <c r="AD73" s="3"/>
      <c r="AE73" s="3"/>
      <c r="AF73" s="3"/>
      <c r="AG73" s="3"/>
      <c r="AH73" s="6"/>
      <c r="AI73" s="6"/>
      <c r="AJ73" s="617" t="s">
        <v>733</v>
      </c>
      <c r="AK73" s="617"/>
      <c r="AL73" s="617"/>
      <c r="AM73" s="617"/>
      <c r="AN73" s="617"/>
      <c r="AO73" s="617"/>
      <c r="AP73" s="617"/>
      <c r="AQ73" s="617"/>
      <c r="AR73" s="617"/>
      <c r="AS73" s="6"/>
    </row>
    <row r="74" spans="3:45" ht="9" customHeight="1">
      <c r="C74" s="17"/>
      <c r="D74" s="17"/>
      <c r="E74" s="17"/>
      <c r="F74" s="17"/>
      <c r="G74" s="17"/>
      <c r="H74" s="17"/>
      <c r="I74" s="17"/>
      <c r="J74" s="17"/>
      <c r="K74" s="13"/>
      <c r="N74" s="3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3"/>
      <c r="AD74" s="3"/>
      <c r="AE74" s="3"/>
      <c r="AF74" s="3"/>
      <c r="AG74" s="3"/>
      <c r="AH74" s="6"/>
      <c r="AI74" s="6"/>
      <c r="AJ74" s="617"/>
      <c r="AK74" s="617"/>
      <c r="AL74" s="617"/>
      <c r="AM74" s="617"/>
      <c r="AN74" s="617"/>
      <c r="AO74" s="617"/>
      <c r="AP74" s="617"/>
      <c r="AQ74" s="617"/>
      <c r="AR74" s="617"/>
      <c r="AS74" s="6"/>
    </row>
    <row r="75" spans="3:45" ht="9" customHeight="1">
      <c r="C75" s="17"/>
      <c r="D75" s="17"/>
      <c r="E75" s="17"/>
      <c r="F75" s="17"/>
      <c r="G75" s="17"/>
      <c r="H75" s="17"/>
      <c r="I75" s="17"/>
      <c r="J75" s="17"/>
      <c r="K75" s="3"/>
      <c r="N75" s="2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3"/>
      <c r="AD75" s="3"/>
      <c r="AE75" s="3"/>
      <c r="AF75" s="3"/>
      <c r="AG75" s="3"/>
      <c r="AH75" s="6"/>
      <c r="AI75" s="6"/>
      <c r="AJ75" s="617"/>
      <c r="AK75" s="617"/>
      <c r="AL75" s="617"/>
      <c r="AM75" s="617"/>
      <c r="AN75" s="617"/>
      <c r="AO75" s="617"/>
      <c r="AP75" s="617"/>
      <c r="AQ75" s="617"/>
      <c r="AR75" s="617"/>
      <c r="AS75" s="6"/>
    </row>
    <row r="76" spans="3:41" ht="9" customHeight="1" thickBot="1">
      <c r="C76" s="17"/>
      <c r="D76" s="401" t="str">
        <f>IF(T11="","リーグ1・１位",VLOOKUP(1,$C$11:$K$22,5,FALSE))</f>
        <v>石田遼河</v>
      </c>
      <c r="E76" s="401"/>
      <c r="F76" s="401"/>
      <c r="G76" s="401"/>
      <c r="H76" s="401"/>
      <c r="I76" s="401"/>
      <c r="J76" s="401"/>
      <c r="K76" s="31"/>
      <c r="L76" s="31"/>
      <c r="M76" s="31"/>
      <c r="AD76" s="31"/>
      <c r="AE76" s="31"/>
      <c r="AF76" s="31"/>
      <c r="AG76" s="31"/>
      <c r="AH76" s="28"/>
      <c r="AI76" s="401" t="str">
        <f>IF(T53="","リーグ3・１位",VLOOKUP(1,C53:K67,5,FALSE))</f>
        <v>大橋健太郎</v>
      </c>
      <c r="AJ76" s="401"/>
      <c r="AK76" s="401"/>
      <c r="AL76" s="401"/>
      <c r="AM76" s="401"/>
      <c r="AN76" s="401"/>
      <c r="AO76" s="401"/>
    </row>
    <row r="77" spans="3:53" s="3" customFormat="1" ht="9" customHeight="1">
      <c r="C77" s="17"/>
      <c r="D77" s="401"/>
      <c r="E77" s="401"/>
      <c r="F77" s="401"/>
      <c r="G77" s="401"/>
      <c r="H77" s="401"/>
      <c r="I77" s="401"/>
      <c r="J77" s="401"/>
      <c r="K77" s="17"/>
      <c r="L77" s="17"/>
      <c r="M77" s="17"/>
      <c r="N77" s="341"/>
      <c r="O77" s="17"/>
      <c r="P77" s="17"/>
      <c r="Q77" s="17"/>
      <c r="R77" s="17"/>
      <c r="S77" s="455" t="s">
        <v>1464</v>
      </c>
      <c r="T77" s="455"/>
      <c r="U77" s="455"/>
      <c r="V77" s="455"/>
      <c r="W77" s="455"/>
      <c r="X77" s="455"/>
      <c r="Y77" s="17"/>
      <c r="Z77" s="17"/>
      <c r="AA77" s="17"/>
      <c r="AB77" s="17"/>
      <c r="AC77" s="361"/>
      <c r="AD77" s="17"/>
      <c r="AE77" s="17"/>
      <c r="AF77" s="17"/>
      <c r="AG77" s="17"/>
      <c r="AH77" s="4"/>
      <c r="AI77" s="401"/>
      <c r="AJ77" s="401"/>
      <c r="AK77" s="401"/>
      <c r="AL77" s="401"/>
      <c r="AM77" s="401"/>
      <c r="AN77" s="401"/>
      <c r="AO77" s="401"/>
      <c r="AW77" s="18"/>
      <c r="AX77" s="18"/>
      <c r="AY77" s="18"/>
      <c r="AZ77" s="18"/>
      <c r="BA77" s="18"/>
    </row>
    <row r="78" spans="3:53" s="3" customFormat="1" ht="9" customHeight="1">
      <c r="C78" s="17"/>
      <c r="L78" s="401"/>
      <c r="M78" s="401"/>
      <c r="N78" s="336"/>
      <c r="O78" s="31"/>
      <c r="P78" s="31"/>
      <c r="Q78" s="31"/>
      <c r="R78" s="17"/>
      <c r="S78" s="455"/>
      <c r="T78" s="455"/>
      <c r="U78" s="455"/>
      <c r="V78" s="455"/>
      <c r="W78" s="455"/>
      <c r="X78" s="455"/>
      <c r="Y78" s="17"/>
      <c r="Z78" s="31"/>
      <c r="AA78" s="31"/>
      <c r="AB78" s="31"/>
      <c r="AC78" s="360"/>
      <c r="AD78" s="622" t="s">
        <v>904</v>
      </c>
      <c r="AE78" s="622"/>
      <c r="AF78" s="622"/>
      <c r="AG78" s="622"/>
      <c r="AH78" s="622"/>
      <c r="AI78" s="4"/>
      <c r="AJ78" s="4"/>
      <c r="AK78" s="4"/>
      <c r="AL78" s="4"/>
      <c r="AM78" s="4"/>
      <c r="AN78" s="4"/>
      <c r="AO78" s="4"/>
      <c r="AW78" s="18"/>
      <c r="AX78" s="18"/>
      <c r="AY78" s="18"/>
      <c r="AZ78" s="18"/>
      <c r="BA78" s="18"/>
    </row>
    <row r="79" spans="3:53" ht="9" customHeight="1">
      <c r="C79" s="17"/>
      <c r="E79" s="3"/>
      <c r="F79" s="3"/>
      <c r="G79" s="3"/>
      <c r="H79" s="3"/>
      <c r="I79" s="3"/>
      <c r="J79" s="3"/>
      <c r="K79" s="17"/>
      <c r="L79" s="401"/>
      <c r="M79" s="379"/>
      <c r="N79" s="375"/>
      <c r="O79" s="401"/>
      <c r="P79" s="401"/>
      <c r="Q79" s="379"/>
      <c r="R79" s="19"/>
      <c r="U79" s="10"/>
      <c r="Y79" s="20"/>
      <c r="Z79" s="381" t="s">
        <v>66</v>
      </c>
      <c r="AA79" s="401"/>
      <c r="AB79" s="401"/>
      <c r="AC79" s="379"/>
      <c r="AD79" s="623"/>
      <c r="AE79" s="622"/>
      <c r="AF79" s="622"/>
      <c r="AG79" s="622"/>
      <c r="AH79" s="622"/>
      <c r="AW79" s="18"/>
      <c r="AX79" s="18"/>
      <c r="AY79" s="18"/>
      <c r="AZ79" s="18"/>
      <c r="BA79" s="18"/>
    </row>
    <row r="80" spans="3:41" ht="9" customHeight="1">
      <c r="C80" s="17"/>
      <c r="D80" s="3"/>
      <c r="E80" s="401" t="s">
        <v>1469</v>
      </c>
      <c r="F80" s="401"/>
      <c r="G80" s="401"/>
      <c r="H80" s="401"/>
      <c r="I80" s="401"/>
      <c r="J80" s="401"/>
      <c r="K80" s="32"/>
      <c r="L80" s="28"/>
      <c r="M80" s="37"/>
      <c r="N80" s="375"/>
      <c r="O80" s="401"/>
      <c r="P80" s="401"/>
      <c r="Q80" s="379"/>
      <c r="S80" s="381" t="s">
        <v>72</v>
      </c>
      <c r="T80" s="401"/>
      <c r="U80" s="401"/>
      <c r="V80" s="401"/>
      <c r="W80" s="401"/>
      <c r="X80" s="401"/>
      <c r="Y80" s="20"/>
      <c r="Z80" s="401"/>
      <c r="AA80" s="401"/>
      <c r="AB80" s="401"/>
      <c r="AC80" s="379"/>
      <c r="AD80" s="30"/>
      <c r="AE80" s="28"/>
      <c r="AF80" s="28"/>
      <c r="AG80" s="12"/>
      <c r="AH80" s="12"/>
      <c r="AI80" s="401" t="str">
        <f>IF(T11="","リーグ1・2位",VLOOKUP(2,$C$11:$K$22,5,FALSE))</f>
        <v>杉山春澄</v>
      </c>
      <c r="AJ80" s="401"/>
      <c r="AK80" s="401"/>
      <c r="AL80" s="401"/>
      <c r="AM80" s="401"/>
      <c r="AN80" s="401"/>
      <c r="AO80" s="401"/>
    </row>
    <row r="81" spans="3:41" ht="9" customHeight="1">
      <c r="C81" s="17"/>
      <c r="E81" s="401"/>
      <c r="F81" s="401"/>
      <c r="G81" s="401"/>
      <c r="H81" s="401"/>
      <c r="I81" s="401"/>
      <c r="J81" s="401"/>
      <c r="K81" s="44"/>
      <c r="L81" s="44"/>
      <c r="M81" s="44"/>
      <c r="Q81" s="20"/>
      <c r="S81" s="401"/>
      <c r="T81" s="401"/>
      <c r="U81" s="401"/>
      <c r="V81" s="401"/>
      <c r="W81" s="401"/>
      <c r="X81" s="401"/>
      <c r="Y81" s="20"/>
      <c r="AD81" s="17"/>
      <c r="AE81" s="17"/>
      <c r="AF81" s="17"/>
      <c r="AG81" s="17"/>
      <c r="AH81" s="17"/>
      <c r="AI81" s="401"/>
      <c r="AJ81" s="401"/>
      <c r="AK81" s="401"/>
      <c r="AL81" s="401"/>
      <c r="AM81" s="401"/>
      <c r="AN81" s="401"/>
      <c r="AO81" s="401"/>
    </row>
    <row r="82" spans="3:35" ht="9" customHeight="1" thickBot="1">
      <c r="C82" s="17"/>
      <c r="E82" s="3"/>
      <c r="F82" s="3"/>
      <c r="G82" s="3"/>
      <c r="H82" s="3"/>
      <c r="I82" s="3"/>
      <c r="J82" s="3"/>
      <c r="P82" s="401" t="s">
        <v>900</v>
      </c>
      <c r="Q82" s="379"/>
      <c r="R82" s="9"/>
      <c r="S82" s="9"/>
      <c r="T82" s="12"/>
      <c r="U82" s="34"/>
      <c r="V82" s="35"/>
      <c r="W82" s="12"/>
      <c r="X82" s="12"/>
      <c r="Y82" s="36"/>
      <c r="Z82" s="375" t="s">
        <v>714</v>
      </c>
      <c r="AA82" s="401"/>
      <c r="AB82" s="401"/>
      <c r="AD82" s="17"/>
      <c r="AE82" s="17"/>
      <c r="AF82" s="17"/>
      <c r="AG82" s="17"/>
      <c r="AH82" s="17"/>
      <c r="AI82" s="3"/>
    </row>
    <row r="83" spans="3:34" ht="9" customHeight="1">
      <c r="C83" s="17"/>
      <c r="K83" s="17"/>
      <c r="L83" s="17"/>
      <c r="M83" s="17"/>
      <c r="P83" s="401"/>
      <c r="Q83" s="401"/>
      <c r="R83" s="610" t="s">
        <v>64</v>
      </c>
      <c r="S83" s="401"/>
      <c r="T83" s="401"/>
      <c r="U83" s="401"/>
      <c r="V83" s="381" t="s">
        <v>65</v>
      </c>
      <c r="W83" s="401"/>
      <c r="X83" s="401"/>
      <c r="Y83" s="406"/>
      <c r="Z83" s="401"/>
      <c r="AA83" s="401"/>
      <c r="AB83" s="401"/>
      <c r="AD83" s="17"/>
      <c r="AE83" s="17"/>
      <c r="AF83" s="17"/>
      <c r="AG83" s="17"/>
      <c r="AH83" s="17"/>
    </row>
    <row r="84" spans="4:41" ht="9" customHeight="1">
      <c r="D84" s="401" t="str">
        <f>IF(T19="","リーグ2.2位",VLOOKUP(2,C30:K44,5,FALSE))</f>
        <v>北村　計</v>
      </c>
      <c r="E84" s="401"/>
      <c r="F84" s="401"/>
      <c r="G84" s="401"/>
      <c r="H84" s="401"/>
      <c r="I84" s="401"/>
      <c r="J84" s="401"/>
      <c r="K84" s="32"/>
      <c r="L84" s="28"/>
      <c r="M84" s="28"/>
      <c r="R84" s="405"/>
      <c r="S84" s="401"/>
      <c r="T84" s="401"/>
      <c r="U84" s="401"/>
      <c r="V84" s="401"/>
      <c r="W84" s="401"/>
      <c r="X84" s="401"/>
      <c r="Y84" s="406"/>
      <c r="AD84" s="28"/>
      <c r="AE84" s="28"/>
      <c r="AF84" s="28"/>
      <c r="AG84" s="12"/>
      <c r="AH84" s="12"/>
      <c r="AI84" s="401" t="s">
        <v>1469</v>
      </c>
      <c r="AJ84" s="401"/>
      <c r="AK84" s="401"/>
      <c r="AL84" s="401"/>
      <c r="AM84" s="401"/>
      <c r="AN84" s="401"/>
      <c r="AO84" s="401"/>
    </row>
    <row r="85" spans="4:41" ht="9" customHeight="1">
      <c r="D85" s="401"/>
      <c r="E85" s="401"/>
      <c r="F85" s="401"/>
      <c r="G85" s="401"/>
      <c r="H85" s="401"/>
      <c r="I85" s="401"/>
      <c r="J85" s="401"/>
      <c r="K85" s="27"/>
      <c r="M85" s="29"/>
      <c r="N85" s="19"/>
      <c r="R85" s="306"/>
      <c r="Y85" s="10"/>
      <c r="AC85" s="20"/>
      <c r="AD85" s="17"/>
      <c r="AE85" s="17"/>
      <c r="AF85" s="17"/>
      <c r="AI85" s="401"/>
      <c r="AJ85" s="401"/>
      <c r="AK85" s="401"/>
      <c r="AL85" s="401"/>
      <c r="AM85" s="401"/>
      <c r="AN85" s="401"/>
      <c r="AO85" s="401"/>
    </row>
    <row r="86" spans="11:34" ht="9" customHeight="1" thickBot="1">
      <c r="K86" s="17"/>
      <c r="L86" s="455" t="s">
        <v>903</v>
      </c>
      <c r="M86" s="513"/>
      <c r="N86" s="9"/>
      <c r="O86" s="9"/>
      <c r="P86" s="9"/>
      <c r="Q86" s="9"/>
      <c r="R86" s="306"/>
      <c r="S86" s="3"/>
      <c r="T86" s="3"/>
      <c r="U86" s="3"/>
      <c r="V86" s="3"/>
      <c r="W86" s="3"/>
      <c r="X86" s="3"/>
      <c r="Y86" s="10"/>
      <c r="Z86" s="9"/>
      <c r="AA86" s="9"/>
      <c r="AB86" s="9"/>
      <c r="AC86" s="36"/>
      <c r="AD86" s="624"/>
      <c r="AE86" s="624"/>
      <c r="AF86" s="17"/>
      <c r="AG86" s="17"/>
      <c r="AH86" s="17"/>
    </row>
    <row r="87" spans="12:34" ht="9" customHeight="1">
      <c r="L87" s="455"/>
      <c r="M87" s="455"/>
      <c r="N87" s="610" t="s">
        <v>63</v>
      </c>
      <c r="O87" s="401"/>
      <c r="P87" s="401"/>
      <c r="Q87" s="401"/>
      <c r="R87" s="401"/>
      <c r="S87" s="3"/>
      <c r="T87" s="3"/>
      <c r="U87" s="3"/>
      <c r="V87" s="3"/>
      <c r="W87" s="3"/>
      <c r="X87" s="3"/>
      <c r="Y87" s="17"/>
      <c r="Z87" s="403"/>
      <c r="AA87" s="403"/>
      <c r="AB87" s="403"/>
      <c r="AC87" s="404"/>
      <c r="AD87" s="624"/>
      <c r="AE87" s="624"/>
      <c r="AF87" s="17"/>
      <c r="AG87" s="17"/>
      <c r="AH87" s="17"/>
    </row>
    <row r="88" spans="4:41" ht="9" customHeight="1" thickBot="1">
      <c r="D88" s="374" t="str">
        <f>IF(T53="","リーグ3.2位",VLOOKUP(2,C53:K67,5,FALSE))</f>
        <v>三浦　達</v>
      </c>
      <c r="E88" s="374"/>
      <c r="F88" s="374"/>
      <c r="G88" s="374"/>
      <c r="H88" s="374"/>
      <c r="I88" s="374"/>
      <c r="J88" s="374"/>
      <c r="K88" s="31"/>
      <c r="L88" s="31"/>
      <c r="M88" s="360"/>
      <c r="N88" s="405"/>
      <c r="O88" s="401"/>
      <c r="P88" s="401"/>
      <c r="Q88" s="401"/>
      <c r="R88" s="401"/>
      <c r="S88" s="17"/>
      <c r="T88" s="17"/>
      <c r="U88" s="17"/>
      <c r="V88" s="17"/>
      <c r="W88" s="17"/>
      <c r="X88" s="17"/>
      <c r="Y88" s="17"/>
      <c r="Z88" s="401"/>
      <c r="AA88" s="401"/>
      <c r="AB88" s="401"/>
      <c r="AC88" s="406"/>
      <c r="AD88" s="31"/>
      <c r="AE88" s="31"/>
      <c r="AF88" s="31"/>
      <c r="AG88" s="31"/>
      <c r="AH88" s="28"/>
      <c r="AI88" s="455" t="str">
        <f>IF(T30="","リーグ2・１位",VLOOKUP(1,C30:K44,5,FALSE))</f>
        <v>渡辺正人</v>
      </c>
      <c r="AJ88" s="455"/>
      <c r="AK88" s="455"/>
      <c r="AL88" s="455"/>
      <c r="AM88" s="455"/>
      <c r="AN88" s="455"/>
      <c r="AO88" s="455"/>
    </row>
    <row r="89" spans="4:41" ht="9" customHeight="1">
      <c r="D89" s="374"/>
      <c r="E89" s="374"/>
      <c r="F89" s="374"/>
      <c r="G89" s="374"/>
      <c r="H89" s="374"/>
      <c r="I89" s="374"/>
      <c r="J89" s="374"/>
      <c r="K89" s="17"/>
      <c r="L89" s="17"/>
      <c r="M89" s="17"/>
      <c r="AI89" s="455"/>
      <c r="AJ89" s="455"/>
      <c r="AK89" s="455"/>
      <c r="AL89" s="455"/>
      <c r="AM89" s="455"/>
      <c r="AN89" s="455"/>
      <c r="AO89" s="455"/>
    </row>
    <row r="91" spans="19:23" ht="9" customHeight="1">
      <c r="S91" s="3"/>
      <c r="T91" s="3"/>
      <c r="U91" s="3"/>
      <c r="V91" s="3"/>
      <c r="W91" s="3"/>
    </row>
    <row r="92" spans="7:53" ht="9" customHeight="1">
      <c r="G92" s="611" t="s">
        <v>737</v>
      </c>
      <c r="H92" s="611"/>
      <c r="I92" s="611"/>
      <c r="J92" s="611"/>
      <c r="K92" s="611"/>
      <c r="L92" s="611"/>
      <c r="M92" s="611"/>
      <c r="N92" s="611"/>
      <c r="O92" s="611"/>
      <c r="P92" s="611"/>
      <c r="Q92" s="611"/>
      <c r="R92" s="611"/>
      <c r="S92" s="611"/>
      <c r="T92" s="611"/>
      <c r="U92" s="611"/>
      <c r="V92" s="611"/>
      <c r="W92" s="611"/>
      <c r="X92" s="611"/>
      <c r="Y92" s="611"/>
      <c r="Z92" s="611"/>
      <c r="AA92" s="611"/>
      <c r="AB92" s="611"/>
      <c r="AC92" s="611"/>
      <c r="AD92" s="611"/>
      <c r="AE92" s="611"/>
      <c r="AF92" s="611"/>
      <c r="AG92" s="611"/>
      <c r="AH92" s="611"/>
      <c r="AI92" s="611"/>
      <c r="AJ92" s="611"/>
      <c r="AK92" s="611"/>
      <c r="AL92" s="611"/>
      <c r="AM92" s="611"/>
      <c r="AN92" s="611"/>
      <c r="AO92" s="611"/>
      <c r="AP92" s="611"/>
      <c r="AQ92" s="611"/>
      <c r="AR92" s="611"/>
      <c r="AS92" s="611"/>
      <c r="AT92" s="611"/>
      <c r="AU92" s="611"/>
      <c r="AV92" s="611"/>
      <c r="AW92" s="611"/>
      <c r="AX92" s="611"/>
      <c r="AY92" s="611"/>
      <c r="AZ92" s="611"/>
      <c r="BA92" s="611"/>
    </row>
    <row r="93" spans="4:53" ht="9" customHeight="1">
      <c r="D93" s="3"/>
      <c r="E93" s="3"/>
      <c r="F93" s="3"/>
      <c r="G93" s="611"/>
      <c r="H93" s="611"/>
      <c r="I93" s="611"/>
      <c r="J93" s="611"/>
      <c r="K93" s="611"/>
      <c r="L93" s="611"/>
      <c r="M93" s="611"/>
      <c r="N93" s="611"/>
      <c r="O93" s="611"/>
      <c r="P93" s="611"/>
      <c r="Q93" s="611"/>
      <c r="R93" s="611"/>
      <c r="S93" s="611"/>
      <c r="T93" s="611"/>
      <c r="U93" s="611"/>
      <c r="V93" s="611"/>
      <c r="W93" s="611"/>
      <c r="X93" s="611"/>
      <c r="Y93" s="611"/>
      <c r="Z93" s="611"/>
      <c r="AA93" s="611"/>
      <c r="AB93" s="611"/>
      <c r="AC93" s="611"/>
      <c r="AD93" s="611"/>
      <c r="AE93" s="611"/>
      <c r="AF93" s="611"/>
      <c r="AG93" s="611"/>
      <c r="AH93" s="611"/>
      <c r="AI93" s="611"/>
      <c r="AJ93" s="611"/>
      <c r="AK93" s="611"/>
      <c r="AL93" s="611"/>
      <c r="AM93" s="611"/>
      <c r="AN93" s="611"/>
      <c r="AO93" s="611"/>
      <c r="AP93" s="611"/>
      <c r="AQ93" s="611"/>
      <c r="AR93" s="611"/>
      <c r="AS93" s="611"/>
      <c r="AT93" s="611"/>
      <c r="AU93" s="611"/>
      <c r="AV93" s="611"/>
      <c r="AW93" s="611"/>
      <c r="AX93" s="611"/>
      <c r="AY93" s="611"/>
      <c r="AZ93" s="611"/>
      <c r="BA93" s="611"/>
    </row>
    <row r="94" spans="5:53" ht="9" customHeight="1">
      <c r="E94" s="13"/>
      <c r="G94" s="611"/>
      <c r="H94" s="611"/>
      <c r="I94" s="611"/>
      <c r="J94" s="611"/>
      <c r="K94" s="611"/>
      <c r="L94" s="611"/>
      <c r="M94" s="611"/>
      <c r="N94" s="611"/>
      <c r="O94" s="611"/>
      <c r="P94" s="611"/>
      <c r="Q94" s="611"/>
      <c r="R94" s="611"/>
      <c r="S94" s="611"/>
      <c r="T94" s="611"/>
      <c r="U94" s="611"/>
      <c r="V94" s="611"/>
      <c r="W94" s="611"/>
      <c r="X94" s="611"/>
      <c r="Y94" s="611"/>
      <c r="Z94" s="611"/>
      <c r="AA94" s="611"/>
      <c r="AB94" s="611"/>
      <c r="AC94" s="611"/>
      <c r="AD94" s="611"/>
      <c r="AE94" s="611"/>
      <c r="AF94" s="611"/>
      <c r="AG94" s="611"/>
      <c r="AH94" s="611"/>
      <c r="AI94" s="611"/>
      <c r="AJ94" s="611"/>
      <c r="AK94" s="611"/>
      <c r="AL94" s="611"/>
      <c r="AM94" s="611"/>
      <c r="AN94" s="611"/>
      <c r="AO94" s="611"/>
      <c r="AP94" s="611"/>
      <c r="AQ94" s="611"/>
      <c r="AR94" s="611"/>
      <c r="AS94" s="611"/>
      <c r="AT94" s="611"/>
      <c r="AU94" s="611"/>
      <c r="AV94" s="611"/>
      <c r="AW94" s="611"/>
      <c r="AX94" s="611"/>
      <c r="AY94" s="611"/>
      <c r="AZ94" s="611"/>
      <c r="BA94" s="611"/>
    </row>
    <row r="95" spans="5:53" ht="9" customHeight="1">
      <c r="E95" s="3"/>
      <c r="G95" s="611"/>
      <c r="H95" s="611"/>
      <c r="I95" s="611"/>
      <c r="J95" s="611"/>
      <c r="K95" s="611"/>
      <c r="L95" s="611"/>
      <c r="M95" s="611"/>
      <c r="N95" s="611"/>
      <c r="O95" s="611"/>
      <c r="P95" s="611"/>
      <c r="Q95" s="611"/>
      <c r="R95" s="611"/>
      <c r="S95" s="611"/>
      <c r="T95" s="611"/>
      <c r="U95" s="611"/>
      <c r="V95" s="611"/>
      <c r="W95" s="611"/>
      <c r="X95" s="611"/>
      <c r="Y95" s="611"/>
      <c r="Z95" s="611"/>
      <c r="AA95" s="611"/>
      <c r="AB95" s="611"/>
      <c r="AC95" s="611"/>
      <c r="AD95" s="611"/>
      <c r="AE95" s="611"/>
      <c r="AF95" s="611"/>
      <c r="AG95" s="611"/>
      <c r="AH95" s="611"/>
      <c r="AI95" s="611"/>
      <c r="AJ95" s="611"/>
      <c r="AK95" s="611"/>
      <c r="AL95" s="611"/>
      <c r="AM95" s="611"/>
      <c r="AN95" s="611"/>
      <c r="AO95" s="611"/>
      <c r="AP95" s="611"/>
      <c r="AQ95" s="611"/>
      <c r="AR95" s="611"/>
      <c r="AS95" s="611"/>
      <c r="AT95" s="611"/>
      <c r="AU95" s="611"/>
      <c r="AV95" s="611"/>
      <c r="AW95" s="611"/>
      <c r="AX95" s="611"/>
      <c r="AY95" s="611"/>
      <c r="AZ95" s="611"/>
      <c r="BA95" s="611"/>
    </row>
    <row r="96" spans="5:53" ht="9" customHeight="1">
      <c r="E96" s="3"/>
      <c r="G96" s="611"/>
      <c r="H96" s="611"/>
      <c r="I96" s="611"/>
      <c r="J96" s="611"/>
      <c r="K96" s="611"/>
      <c r="L96" s="611"/>
      <c r="M96" s="611"/>
      <c r="N96" s="611"/>
      <c r="O96" s="611"/>
      <c r="P96" s="611"/>
      <c r="Q96" s="611"/>
      <c r="R96" s="611"/>
      <c r="S96" s="611"/>
      <c r="T96" s="611"/>
      <c r="U96" s="611"/>
      <c r="V96" s="611"/>
      <c r="W96" s="611"/>
      <c r="X96" s="611"/>
      <c r="Y96" s="611"/>
      <c r="Z96" s="611"/>
      <c r="AA96" s="611"/>
      <c r="AB96" s="611"/>
      <c r="AC96" s="611"/>
      <c r="AD96" s="611"/>
      <c r="AE96" s="611"/>
      <c r="AF96" s="611"/>
      <c r="AG96" s="611"/>
      <c r="AH96" s="611"/>
      <c r="AI96" s="611"/>
      <c r="AJ96" s="611"/>
      <c r="AK96" s="611"/>
      <c r="AL96" s="611"/>
      <c r="AM96" s="611"/>
      <c r="AN96" s="611"/>
      <c r="AO96" s="611"/>
      <c r="AP96" s="611"/>
      <c r="AQ96" s="611"/>
      <c r="AR96" s="611"/>
      <c r="AS96" s="611"/>
      <c r="AT96" s="611"/>
      <c r="AU96" s="611"/>
      <c r="AV96" s="611"/>
      <c r="AW96" s="611"/>
      <c r="AX96" s="611"/>
      <c r="AY96" s="611"/>
      <c r="AZ96" s="611"/>
      <c r="BA96" s="611"/>
    </row>
    <row r="97" ht="9" customHeight="1">
      <c r="E97" s="3"/>
    </row>
    <row r="98" spans="5:52" ht="9" customHeight="1">
      <c r="E98" s="3"/>
      <c r="H98" s="455" t="s">
        <v>743</v>
      </c>
      <c r="I98" s="455"/>
      <c r="J98" s="455"/>
      <c r="K98" s="455"/>
      <c r="L98" s="455"/>
      <c r="M98" s="455"/>
      <c r="N98" s="455"/>
      <c r="O98" s="455"/>
      <c r="P98" s="455"/>
      <c r="Q98" s="455"/>
      <c r="R98" s="455"/>
      <c r="S98" s="455"/>
      <c r="T98" s="455"/>
      <c r="U98" s="455"/>
      <c r="V98" s="455"/>
      <c r="W98" s="455"/>
      <c r="X98" s="455"/>
      <c r="Y98" s="455"/>
      <c r="Z98" s="455"/>
      <c r="AA98" s="455"/>
      <c r="AB98" s="455"/>
      <c r="AC98" s="455"/>
      <c r="AD98" s="455"/>
      <c r="AE98" s="455"/>
      <c r="AF98" s="455"/>
      <c r="AG98" s="455"/>
      <c r="AH98" s="455"/>
      <c r="AI98" s="455"/>
      <c r="AJ98" s="455"/>
      <c r="AK98" s="455"/>
      <c r="AL98" s="455"/>
      <c r="AM98" s="455"/>
      <c r="AN98" s="455"/>
      <c r="AO98" s="455"/>
      <c r="AP98" s="455"/>
      <c r="AQ98" s="455"/>
      <c r="AR98" s="455"/>
      <c r="AS98" s="455"/>
      <c r="AT98" s="455"/>
      <c r="AU98" s="455"/>
      <c r="AV98" s="455"/>
      <c r="AW98" s="455"/>
      <c r="AX98" s="455"/>
      <c r="AY98" s="455"/>
      <c r="AZ98" s="455"/>
    </row>
    <row r="99" spans="5:52" ht="9" customHeight="1">
      <c r="E99" s="3"/>
      <c r="H99" s="455"/>
      <c r="I99" s="455"/>
      <c r="J99" s="455"/>
      <c r="K99" s="455"/>
      <c r="L99" s="455"/>
      <c r="M99" s="455"/>
      <c r="N99" s="455"/>
      <c r="O99" s="455"/>
      <c r="P99" s="455"/>
      <c r="Q99" s="455"/>
      <c r="R99" s="455"/>
      <c r="S99" s="455"/>
      <c r="T99" s="455"/>
      <c r="U99" s="455"/>
      <c r="V99" s="455"/>
      <c r="W99" s="455"/>
      <c r="X99" s="455"/>
      <c r="Y99" s="455"/>
      <c r="Z99" s="455"/>
      <c r="AA99" s="455"/>
      <c r="AB99" s="455"/>
      <c r="AC99" s="455"/>
      <c r="AD99" s="455"/>
      <c r="AE99" s="455"/>
      <c r="AF99" s="455"/>
      <c r="AG99" s="455"/>
      <c r="AH99" s="455"/>
      <c r="AI99" s="455"/>
      <c r="AJ99" s="455"/>
      <c r="AK99" s="455"/>
      <c r="AL99" s="455"/>
      <c r="AM99" s="455"/>
      <c r="AN99" s="455"/>
      <c r="AO99" s="455"/>
      <c r="AP99" s="455"/>
      <c r="AQ99" s="455"/>
      <c r="AR99" s="455"/>
      <c r="AS99" s="455"/>
      <c r="AT99" s="455"/>
      <c r="AU99" s="455"/>
      <c r="AV99" s="455"/>
      <c r="AW99" s="455"/>
      <c r="AX99" s="455"/>
      <c r="AY99" s="455"/>
      <c r="AZ99" s="455"/>
    </row>
    <row r="100" spans="8:52" ht="9" customHeight="1">
      <c r="H100" s="455"/>
      <c r="I100" s="455"/>
      <c r="J100" s="455"/>
      <c r="K100" s="455"/>
      <c r="L100" s="455"/>
      <c r="M100" s="455"/>
      <c r="N100" s="455"/>
      <c r="O100" s="455"/>
      <c r="P100" s="455"/>
      <c r="Q100" s="455"/>
      <c r="R100" s="455"/>
      <c r="S100" s="455"/>
      <c r="T100" s="455"/>
      <c r="U100" s="455"/>
      <c r="V100" s="455"/>
      <c r="W100" s="455"/>
      <c r="X100" s="455"/>
      <c r="Y100" s="455"/>
      <c r="Z100" s="455"/>
      <c r="AA100" s="455"/>
      <c r="AB100" s="455"/>
      <c r="AC100" s="455"/>
      <c r="AD100" s="455"/>
      <c r="AE100" s="455"/>
      <c r="AF100" s="455"/>
      <c r="AG100" s="455"/>
      <c r="AH100" s="455"/>
      <c r="AI100" s="455"/>
      <c r="AJ100" s="455"/>
      <c r="AK100" s="455"/>
      <c r="AL100" s="455"/>
      <c r="AM100" s="455"/>
      <c r="AN100" s="455"/>
      <c r="AO100" s="455"/>
      <c r="AP100" s="455"/>
      <c r="AQ100" s="455"/>
      <c r="AR100" s="455"/>
      <c r="AS100" s="455"/>
      <c r="AT100" s="455"/>
      <c r="AU100" s="455"/>
      <c r="AV100" s="455"/>
      <c r="AW100" s="455"/>
      <c r="AX100" s="455"/>
      <c r="AY100" s="455"/>
      <c r="AZ100" s="455"/>
    </row>
    <row r="101" spans="8:52" ht="9" customHeight="1">
      <c r="H101" s="455"/>
      <c r="I101" s="455"/>
      <c r="J101" s="455"/>
      <c r="K101" s="455"/>
      <c r="L101" s="455"/>
      <c r="M101" s="455"/>
      <c r="N101" s="455"/>
      <c r="O101" s="455"/>
      <c r="P101" s="455"/>
      <c r="Q101" s="455"/>
      <c r="R101" s="455"/>
      <c r="S101" s="455"/>
      <c r="T101" s="455"/>
      <c r="U101" s="455"/>
      <c r="V101" s="455"/>
      <c r="W101" s="455"/>
      <c r="X101" s="455"/>
      <c r="Y101" s="455"/>
      <c r="Z101" s="455"/>
      <c r="AA101" s="455"/>
      <c r="AB101" s="455"/>
      <c r="AC101" s="455"/>
      <c r="AD101" s="455"/>
      <c r="AE101" s="455"/>
      <c r="AF101" s="455"/>
      <c r="AG101" s="455"/>
      <c r="AH101" s="455"/>
      <c r="AI101" s="455"/>
      <c r="AJ101" s="455"/>
      <c r="AK101" s="455"/>
      <c r="AL101" s="455"/>
      <c r="AM101" s="455"/>
      <c r="AN101" s="455"/>
      <c r="AO101" s="455"/>
      <c r="AP101" s="455"/>
      <c r="AQ101" s="455"/>
      <c r="AR101" s="455"/>
      <c r="AS101" s="455"/>
      <c r="AT101" s="455"/>
      <c r="AU101" s="455"/>
      <c r="AV101" s="455"/>
      <c r="AW101" s="455"/>
      <c r="AX101" s="455"/>
      <c r="AY101" s="455"/>
      <c r="AZ101" s="455"/>
    </row>
    <row r="102" spans="8:52" ht="9" customHeight="1">
      <c r="H102" s="455"/>
      <c r="I102" s="455"/>
      <c r="J102" s="455"/>
      <c r="K102" s="455"/>
      <c r="L102" s="455"/>
      <c r="M102" s="455"/>
      <c r="N102" s="455"/>
      <c r="O102" s="455"/>
      <c r="P102" s="455"/>
      <c r="Q102" s="455"/>
      <c r="R102" s="455"/>
      <c r="S102" s="455"/>
      <c r="T102" s="455"/>
      <c r="U102" s="455"/>
      <c r="V102" s="455"/>
      <c r="W102" s="455"/>
      <c r="X102" s="455"/>
      <c r="Y102" s="455"/>
      <c r="Z102" s="455"/>
      <c r="AA102" s="455"/>
      <c r="AB102" s="455"/>
      <c r="AC102" s="455"/>
      <c r="AD102" s="455"/>
      <c r="AE102" s="455"/>
      <c r="AF102" s="455"/>
      <c r="AG102" s="455"/>
      <c r="AH102" s="455"/>
      <c r="AI102" s="455"/>
      <c r="AJ102" s="455"/>
      <c r="AK102" s="455"/>
      <c r="AL102" s="455"/>
      <c r="AM102" s="455"/>
      <c r="AN102" s="455"/>
      <c r="AO102" s="455"/>
      <c r="AP102" s="455"/>
      <c r="AQ102" s="455"/>
      <c r="AR102" s="455"/>
      <c r="AS102" s="455"/>
      <c r="AT102" s="455"/>
      <c r="AU102" s="455"/>
      <c r="AV102" s="455"/>
      <c r="AW102" s="455"/>
      <c r="AX102" s="455"/>
      <c r="AY102" s="455"/>
      <c r="AZ102" s="455"/>
    </row>
    <row r="103" spans="55:61" ht="9" customHeight="1">
      <c r="BC103" s="3"/>
      <c r="BD103" s="3"/>
      <c r="BE103" s="3"/>
      <c r="BF103" s="3"/>
      <c r="BH103" s="17"/>
      <c r="BI103" s="17"/>
    </row>
    <row r="104" spans="3:72" s="17" customFormat="1" ht="9" customHeight="1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3"/>
      <c r="BD104" s="3"/>
      <c r="BE104" s="3"/>
      <c r="BF104" s="3"/>
      <c r="BG104" s="3"/>
      <c r="BH104" s="3"/>
      <c r="BI104" s="3"/>
      <c r="BJ104" s="3"/>
      <c r="BM104" s="4"/>
      <c r="BN104" s="4"/>
      <c r="BO104" s="4"/>
      <c r="BP104" s="4"/>
      <c r="BQ104" s="4"/>
      <c r="BR104" s="4"/>
      <c r="BS104" s="4"/>
      <c r="BT104" s="4"/>
    </row>
    <row r="105" spans="3:85" s="17" customFormat="1" ht="9" customHeight="1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</row>
    <row r="106" spans="3:94" s="17" customFormat="1" ht="9" customHeight="1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</row>
    <row r="107" spans="3:122" s="17" customFormat="1" ht="9" customHeight="1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3"/>
      <c r="CA107" s="3"/>
      <c r="CB107" s="3"/>
      <c r="CC107" s="3"/>
      <c r="CD107" s="3"/>
      <c r="CE107" s="3"/>
      <c r="CF107" s="3"/>
      <c r="CG107" s="3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</row>
    <row r="108" spans="3:109" s="17" customFormat="1" ht="9" customHeight="1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3"/>
      <c r="CA108" s="3"/>
      <c r="CB108" s="3"/>
      <c r="CC108" s="3"/>
      <c r="CD108" s="3"/>
      <c r="CE108" s="3"/>
      <c r="CF108" s="3"/>
      <c r="CG108" s="3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3"/>
    </row>
    <row r="109" spans="3:109" s="17" customFormat="1" ht="9" customHeight="1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3"/>
      <c r="CA109" s="3"/>
      <c r="CB109" s="3"/>
      <c r="CC109" s="3"/>
      <c r="CD109" s="3"/>
      <c r="CE109" s="3"/>
      <c r="CF109" s="3"/>
      <c r="CG109" s="3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3"/>
    </row>
    <row r="110" spans="3:109" s="17" customFormat="1" ht="9" customHeight="1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3"/>
      <c r="CA110" s="3"/>
      <c r="CB110" s="3"/>
      <c r="CC110" s="3"/>
      <c r="CD110" s="3"/>
      <c r="CE110" s="3"/>
      <c r="CF110" s="3"/>
      <c r="CG110" s="3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</row>
    <row r="111" spans="3:109" s="17" customFormat="1" ht="9" customHeight="1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3"/>
      <c r="CA111" s="3"/>
      <c r="CB111" s="3"/>
      <c r="CC111" s="3"/>
      <c r="CD111" s="3"/>
      <c r="CE111" s="3"/>
      <c r="CF111" s="3"/>
      <c r="CG111" s="3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4"/>
    </row>
    <row r="112" spans="78:109" ht="9" customHeight="1">
      <c r="BZ112" s="3"/>
      <c r="CA112" s="3"/>
      <c r="CB112" s="3"/>
      <c r="CC112" s="3"/>
      <c r="CD112" s="3"/>
      <c r="CE112" s="3"/>
      <c r="CF112" s="3"/>
      <c r="CG112" s="3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3"/>
    </row>
    <row r="113" spans="78:109" ht="9" customHeight="1">
      <c r="BZ113" s="3"/>
      <c r="CA113" s="3"/>
      <c r="CB113" s="3"/>
      <c r="CC113" s="3"/>
      <c r="CD113" s="3"/>
      <c r="CE113" s="3"/>
      <c r="CF113" s="3"/>
      <c r="CG113" s="3"/>
      <c r="DE113" s="3"/>
    </row>
    <row r="114" spans="78:109" ht="9" customHeight="1">
      <c r="BZ114" s="3"/>
      <c r="CA114" s="3"/>
      <c r="CB114" s="3"/>
      <c r="CC114" s="3"/>
      <c r="CD114" s="3"/>
      <c r="CE114" s="3"/>
      <c r="CF114" s="3"/>
      <c r="CG114" s="3"/>
      <c r="DE114" s="3"/>
    </row>
    <row r="115" spans="78:85" ht="9" customHeight="1">
      <c r="BZ115" s="3"/>
      <c r="CA115" s="3"/>
      <c r="CB115" s="3"/>
      <c r="CC115" s="3"/>
      <c r="CD115" s="3"/>
      <c r="CE115" s="3"/>
      <c r="CF115" s="3"/>
      <c r="CG115" s="3"/>
    </row>
    <row r="116" spans="78:82" ht="9" customHeight="1">
      <c r="BZ116" s="3"/>
      <c r="CA116" s="3"/>
      <c r="CB116" s="3"/>
      <c r="CC116" s="3"/>
      <c r="CD116" s="3"/>
    </row>
    <row r="117" ht="9" customHeight="1">
      <c r="CD117" s="3"/>
    </row>
  </sheetData>
  <sheetProtection/>
  <mergeCells count="295">
    <mergeCell ref="D1:AY2"/>
    <mergeCell ref="AS67:AU68"/>
    <mergeCell ref="AV67:AY68"/>
    <mergeCell ref="AB65:AD67"/>
    <mergeCell ref="P65:S67"/>
    <mergeCell ref="T65:V67"/>
    <mergeCell ref="X65:AA67"/>
    <mergeCell ref="AS65:AU66"/>
    <mergeCell ref="AS63:AU64"/>
    <mergeCell ref="AV63:AY64"/>
    <mergeCell ref="AS61:AU62"/>
    <mergeCell ref="AV65:AY66"/>
    <mergeCell ref="AF65:AI67"/>
    <mergeCell ref="AO61:AQ63"/>
    <mergeCell ref="AR67:AR68"/>
    <mergeCell ref="AR61:AR62"/>
    <mergeCell ref="AR63:AR64"/>
    <mergeCell ref="AR65:AR66"/>
    <mergeCell ref="AJ65:AQ68"/>
    <mergeCell ref="AJ61:AM63"/>
    <mergeCell ref="AT49:AY50"/>
    <mergeCell ref="AS53:AU54"/>
    <mergeCell ref="AV53:AY54"/>
    <mergeCell ref="AS55:AU56"/>
    <mergeCell ref="AV55:AY56"/>
    <mergeCell ref="AR51:AS52"/>
    <mergeCell ref="AT51:AY52"/>
    <mergeCell ref="AR53:AR54"/>
    <mergeCell ref="AR55:AR56"/>
    <mergeCell ref="AR49:AR50"/>
    <mergeCell ref="AV57:AY58"/>
    <mergeCell ref="G57:K58"/>
    <mergeCell ref="AV61:AY62"/>
    <mergeCell ref="AV59:AY60"/>
    <mergeCell ref="AO57:AQ59"/>
    <mergeCell ref="AJ57:AM59"/>
    <mergeCell ref="AS57:AU58"/>
    <mergeCell ref="AS59:AU60"/>
    <mergeCell ref="X61:AA63"/>
    <mergeCell ref="AB61:AI64"/>
    <mergeCell ref="T53:V55"/>
    <mergeCell ref="X53:AA55"/>
    <mergeCell ref="AB53:AD55"/>
    <mergeCell ref="AE53:AE55"/>
    <mergeCell ref="AF53:AI55"/>
    <mergeCell ref="AJ53:AM55"/>
    <mergeCell ref="AE57:AE59"/>
    <mergeCell ref="W53:W55"/>
    <mergeCell ref="G61:K62"/>
    <mergeCell ref="P57:S59"/>
    <mergeCell ref="T57:AA60"/>
    <mergeCell ref="T61:V63"/>
    <mergeCell ref="W61:W63"/>
    <mergeCell ref="O57:O59"/>
    <mergeCell ref="O61:O63"/>
    <mergeCell ref="G59:K59"/>
    <mergeCell ref="L61:N63"/>
    <mergeCell ref="L57:N59"/>
    <mergeCell ref="AB49:AI50"/>
    <mergeCell ref="AJ49:AQ50"/>
    <mergeCell ref="L51:S52"/>
    <mergeCell ref="T51:AA52"/>
    <mergeCell ref="AB51:AI52"/>
    <mergeCell ref="AJ51:AQ52"/>
    <mergeCell ref="AV44:AY45"/>
    <mergeCell ref="AV38:AY39"/>
    <mergeCell ref="AS42:AU43"/>
    <mergeCell ref="AS40:AU41"/>
    <mergeCell ref="AV40:AY41"/>
    <mergeCell ref="AS38:AU39"/>
    <mergeCell ref="AV42:AY43"/>
    <mergeCell ref="AS32:AU33"/>
    <mergeCell ref="AS34:AU35"/>
    <mergeCell ref="AS36:AU37"/>
    <mergeCell ref="AS44:AU45"/>
    <mergeCell ref="AV34:AY35"/>
    <mergeCell ref="AO34:AQ36"/>
    <mergeCell ref="AJ38:AM40"/>
    <mergeCell ref="AJ42:AQ45"/>
    <mergeCell ref="AR44:AR45"/>
    <mergeCell ref="AN34:AN36"/>
    <mergeCell ref="AN38:AN40"/>
    <mergeCell ref="AR42:AR43"/>
    <mergeCell ref="AV36:AY37"/>
    <mergeCell ref="AR36:AR37"/>
    <mergeCell ref="AT28:AY29"/>
    <mergeCell ref="AS30:AU31"/>
    <mergeCell ref="AV30:AY31"/>
    <mergeCell ref="X30:AA32"/>
    <mergeCell ref="AB30:AD32"/>
    <mergeCell ref="AF30:AI32"/>
    <mergeCell ref="AV32:AY33"/>
    <mergeCell ref="AJ30:AM32"/>
    <mergeCell ref="AR28:AS29"/>
    <mergeCell ref="AN30:AN32"/>
    <mergeCell ref="AT26:AY27"/>
    <mergeCell ref="D24:AH25"/>
    <mergeCell ref="L30:S33"/>
    <mergeCell ref="D26:K29"/>
    <mergeCell ref="AB28:AI29"/>
    <mergeCell ref="L28:S29"/>
    <mergeCell ref="T28:AA29"/>
    <mergeCell ref="AO30:AQ32"/>
    <mergeCell ref="L26:S27"/>
    <mergeCell ref="T26:AA27"/>
    <mergeCell ref="D19:F20"/>
    <mergeCell ref="T30:V32"/>
    <mergeCell ref="AE30:AE32"/>
    <mergeCell ref="W30:W32"/>
    <mergeCell ref="G21:K21"/>
    <mergeCell ref="AB26:AI27"/>
    <mergeCell ref="D30:F31"/>
    <mergeCell ref="G30:K31"/>
    <mergeCell ref="D21:F22"/>
    <mergeCell ref="G32:K32"/>
    <mergeCell ref="G17:K17"/>
    <mergeCell ref="P19:S21"/>
    <mergeCell ref="T19:V21"/>
    <mergeCell ref="X19:AA21"/>
    <mergeCell ref="G19:K20"/>
    <mergeCell ref="L19:N21"/>
    <mergeCell ref="W19:W21"/>
    <mergeCell ref="O19:O21"/>
    <mergeCell ref="AJ17:AJ18"/>
    <mergeCell ref="AN15:AQ16"/>
    <mergeCell ref="AN17:AQ18"/>
    <mergeCell ref="AK13:AM14"/>
    <mergeCell ref="AN13:AQ14"/>
    <mergeCell ref="AJ13:AJ14"/>
    <mergeCell ref="D17:F18"/>
    <mergeCell ref="L15:N17"/>
    <mergeCell ref="P15:S17"/>
    <mergeCell ref="AK15:AM16"/>
    <mergeCell ref="AK17:AM18"/>
    <mergeCell ref="AB15:AD17"/>
    <mergeCell ref="AJ15:AJ16"/>
    <mergeCell ref="T15:AA18"/>
    <mergeCell ref="AE15:AE17"/>
    <mergeCell ref="O15:O17"/>
    <mergeCell ref="AL7:AQ8"/>
    <mergeCell ref="AL9:AQ10"/>
    <mergeCell ref="AK11:AM12"/>
    <mergeCell ref="AN11:AQ12"/>
    <mergeCell ref="AJ9:AK10"/>
    <mergeCell ref="AJ7:AJ8"/>
    <mergeCell ref="AJ11:AJ12"/>
    <mergeCell ref="D7:K10"/>
    <mergeCell ref="L7:S8"/>
    <mergeCell ref="T7:AA8"/>
    <mergeCell ref="X11:AA13"/>
    <mergeCell ref="L9:S10"/>
    <mergeCell ref="T9:AA10"/>
    <mergeCell ref="D11:F12"/>
    <mergeCell ref="G11:K12"/>
    <mergeCell ref="G13:K13"/>
    <mergeCell ref="D13:F14"/>
    <mergeCell ref="D15:F16"/>
    <mergeCell ref="G15:K16"/>
    <mergeCell ref="T11:V13"/>
    <mergeCell ref="L11:S14"/>
    <mergeCell ref="X42:AA44"/>
    <mergeCell ref="T42:V44"/>
    <mergeCell ref="W42:W44"/>
    <mergeCell ref="AB7:AI8"/>
    <mergeCell ref="AF11:AI13"/>
    <mergeCell ref="AB11:AD13"/>
    <mergeCell ref="AF15:AI17"/>
    <mergeCell ref="W11:W13"/>
    <mergeCell ref="AB9:AI10"/>
    <mergeCell ref="AE11:AE13"/>
    <mergeCell ref="G67:K67"/>
    <mergeCell ref="F70:BA71"/>
    <mergeCell ref="AI76:AO77"/>
    <mergeCell ref="D42:F43"/>
    <mergeCell ref="G42:K43"/>
    <mergeCell ref="D63:F64"/>
    <mergeCell ref="D61:F62"/>
    <mergeCell ref="D59:F60"/>
    <mergeCell ref="D47:AP48"/>
    <mergeCell ref="L53:S56"/>
    <mergeCell ref="AD86:AE87"/>
    <mergeCell ref="L86:M87"/>
    <mergeCell ref="O34:O36"/>
    <mergeCell ref="S77:X78"/>
    <mergeCell ref="Z79:AC80"/>
    <mergeCell ref="P34:S36"/>
    <mergeCell ref="W38:W40"/>
    <mergeCell ref="L34:N36"/>
    <mergeCell ref="T34:AA37"/>
    <mergeCell ref="T49:AA50"/>
    <mergeCell ref="Z87:AC88"/>
    <mergeCell ref="P82:Q83"/>
    <mergeCell ref="Z82:AB83"/>
    <mergeCell ref="D88:J89"/>
    <mergeCell ref="D84:J85"/>
    <mergeCell ref="E80:J81"/>
    <mergeCell ref="O65:O67"/>
    <mergeCell ref="AD78:AH79"/>
    <mergeCell ref="D68:F68"/>
    <mergeCell ref="D76:J77"/>
    <mergeCell ref="L65:N67"/>
    <mergeCell ref="O72:AB75"/>
    <mergeCell ref="L78:M79"/>
    <mergeCell ref="D65:F66"/>
    <mergeCell ref="D67:F67"/>
    <mergeCell ref="AJ73:AR75"/>
    <mergeCell ref="D3:AR4"/>
    <mergeCell ref="D5:AR6"/>
    <mergeCell ref="AB57:AD59"/>
    <mergeCell ref="AF57:AI59"/>
    <mergeCell ref="P38:S40"/>
    <mergeCell ref="L38:N40"/>
    <mergeCell ref="AO38:AQ40"/>
    <mergeCell ref="P42:S44"/>
    <mergeCell ref="W65:W67"/>
    <mergeCell ref="AR38:AR39"/>
    <mergeCell ref="AR40:AR41"/>
    <mergeCell ref="AJ26:AQ27"/>
    <mergeCell ref="AR26:AR27"/>
    <mergeCell ref="AR30:AR31"/>
    <mergeCell ref="AR32:AR33"/>
    <mergeCell ref="AR34:AR35"/>
    <mergeCell ref="AJ28:AQ29"/>
    <mergeCell ref="AJ34:AM36"/>
    <mergeCell ref="AN21:AQ22"/>
    <mergeCell ref="AK19:AM20"/>
    <mergeCell ref="AN19:AQ20"/>
    <mergeCell ref="AK21:AM22"/>
    <mergeCell ref="AJ19:AJ20"/>
    <mergeCell ref="AJ21:AJ22"/>
    <mergeCell ref="AE65:AE67"/>
    <mergeCell ref="AE42:AE44"/>
    <mergeCell ref="AE34:AE36"/>
    <mergeCell ref="AB19:AI22"/>
    <mergeCell ref="AB34:AD36"/>
    <mergeCell ref="AF34:AI36"/>
    <mergeCell ref="AB42:AD44"/>
    <mergeCell ref="AF42:AI44"/>
    <mergeCell ref="T38:V40"/>
    <mergeCell ref="X38:AA40"/>
    <mergeCell ref="AB38:AI41"/>
    <mergeCell ref="G38:K39"/>
    <mergeCell ref="G40:K40"/>
    <mergeCell ref="O38:O40"/>
    <mergeCell ref="G44:K44"/>
    <mergeCell ref="C57:C58"/>
    <mergeCell ref="C61:C62"/>
    <mergeCell ref="C65:C66"/>
    <mergeCell ref="G63:K63"/>
    <mergeCell ref="D57:F58"/>
    <mergeCell ref="G65:K66"/>
    <mergeCell ref="D45:F45"/>
    <mergeCell ref="G45:K45"/>
    <mergeCell ref="G55:K55"/>
    <mergeCell ref="C34:C35"/>
    <mergeCell ref="C38:C39"/>
    <mergeCell ref="P61:S63"/>
    <mergeCell ref="G53:K54"/>
    <mergeCell ref="C42:C43"/>
    <mergeCell ref="C53:C54"/>
    <mergeCell ref="O42:O44"/>
    <mergeCell ref="L42:N44"/>
    <mergeCell ref="L49:S50"/>
    <mergeCell ref="D44:F44"/>
    <mergeCell ref="C11:C12"/>
    <mergeCell ref="C15:C16"/>
    <mergeCell ref="C19:C20"/>
    <mergeCell ref="C30:C31"/>
    <mergeCell ref="G36:K36"/>
    <mergeCell ref="D40:F41"/>
    <mergeCell ref="D32:F33"/>
    <mergeCell ref="D38:F39"/>
    <mergeCell ref="D34:F35"/>
    <mergeCell ref="G34:K35"/>
    <mergeCell ref="D36:F37"/>
    <mergeCell ref="D55:F56"/>
    <mergeCell ref="D49:K52"/>
    <mergeCell ref="D53:F54"/>
    <mergeCell ref="G92:BA96"/>
    <mergeCell ref="AR59:AR60"/>
    <mergeCell ref="AN53:AN55"/>
    <mergeCell ref="AR57:AR58"/>
    <mergeCell ref="AN61:AN63"/>
    <mergeCell ref="AO53:AQ55"/>
    <mergeCell ref="AN57:AN59"/>
    <mergeCell ref="H98:AZ102"/>
    <mergeCell ref="G68:K68"/>
    <mergeCell ref="N79:Q80"/>
    <mergeCell ref="S80:X81"/>
    <mergeCell ref="AI88:AO89"/>
    <mergeCell ref="AI84:AO85"/>
    <mergeCell ref="R83:U84"/>
    <mergeCell ref="V83:Y84"/>
    <mergeCell ref="N87:R88"/>
    <mergeCell ref="AI80:AO81"/>
  </mergeCells>
  <conditionalFormatting sqref="AE23:AH23 AR23 AZ23 BT23:BW23">
    <cfRule type="expression" priority="1" dxfId="349" stopIfTrue="1">
      <formula>"2位"</formula>
    </cfRule>
    <cfRule type="expression" priority="2" dxfId="348" stopIfTrue="1">
      <formula>"1位"</formula>
    </cfRule>
  </conditionalFormatting>
  <conditionalFormatting sqref="W11 T14:AI14 AE11 L11:T11 D13 AB11 D21 D17 L12:S14">
    <cfRule type="expression" priority="3" dxfId="1" stopIfTrue="1">
      <formula>$AN$14=2</formula>
    </cfRule>
    <cfRule type="expression" priority="4" dxfId="0" stopIfTrue="1">
      <formula>$AN$14=1</formula>
    </cfRule>
  </conditionalFormatting>
  <conditionalFormatting sqref="L15 AB18:AI18 O15 T15:AB15 AE15 T16:AA18 L18:S18">
    <cfRule type="expression" priority="5" dxfId="1" stopIfTrue="1">
      <formula>$AN$18=2</formula>
    </cfRule>
    <cfRule type="expression" priority="6" dxfId="0" stopIfTrue="1">
      <formula>$AN$18=1</formula>
    </cfRule>
  </conditionalFormatting>
  <conditionalFormatting sqref="L19 O19 T19 W19 AB19:AI22 L22:AA22">
    <cfRule type="expression" priority="7" dxfId="1" stopIfTrue="1">
      <formula>$AN$22=2</formula>
    </cfRule>
    <cfRule type="expression" priority="8" dxfId="0" stopIfTrue="1">
      <formula>$AN$22=1</formula>
    </cfRule>
  </conditionalFormatting>
  <conditionalFormatting sqref="AE42 O42 W42 L42 T42 AB42 AJ42:AQ45 L45:AI45 AE65 O65 W65 L65 T65 AB65 AJ65:AQ68 L68:AI68">
    <cfRule type="expression" priority="9" dxfId="1" stopIfTrue="1">
      <formula>$AV$26=2</formula>
    </cfRule>
    <cfRule type="expression" priority="10" dxfId="0" stopIfTrue="1">
      <formula>$AV$26=1</formula>
    </cfRule>
  </conditionalFormatting>
  <conditionalFormatting sqref="AE30 L30:T30 D42 AO31:AQ33 D32 AB30 D40 AJ30 D36 AN30:AQ30 L31:S33 T33:AN33 W30 AE53 L53:T53 D65 AO54:AQ56 D55 AB53 D63 AJ53 D59 AN53:AQ53 L54:S56 T56:AN56 W53">
    <cfRule type="expression" priority="11" dxfId="1" stopIfTrue="1">
      <formula>$AV$14=2</formula>
    </cfRule>
    <cfRule type="expression" priority="12" dxfId="0" stopIfTrue="1">
      <formula>$AV$14=1</formula>
    </cfRule>
  </conditionalFormatting>
  <conditionalFormatting sqref="L34 AN34:AQ34 AO35:AQ37 AB37:AN37 O34 T34:AB34 AE34 AJ34 T35:AA37 L37:S37 L57 AN57:AQ57 AO58:AQ60 AB60:AN60 O57 T57:AB57 AE57 AJ57 T58:AA60 L60:S60">
    <cfRule type="expression" priority="13" dxfId="1" stopIfTrue="1">
      <formula>$AV$18=2</formula>
    </cfRule>
    <cfRule type="expression" priority="14" dxfId="0" stopIfTrue="1">
      <formula>$AV$18=1</formula>
    </cfRule>
  </conditionalFormatting>
  <conditionalFormatting sqref="L38 O38 T38 AN38:AQ38 AO39:AQ41 AJ41:AN41 W38 AB38:AJ38 AB39:AI41 L41:AA41 L61 O61 T61 AN61:AQ61 AO62:AQ64 AJ64:AN64 W61 AB61:AJ61 AB62:AI64 L64:AA64">
    <cfRule type="expression" priority="15" dxfId="1" stopIfTrue="1">
      <formula>$AV$22=2</formula>
    </cfRule>
    <cfRule type="expression" priority="16" dxfId="0" stopIfTrue="1">
      <formula>$AV$22=1</formula>
    </cfRule>
  </conditionalFormatting>
  <conditionalFormatting sqref="D46:AH46">
    <cfRule type="expression" priority="17" dxfId="1" stopIfTrue="1">
      <formula>$AE$40=2</formula>
    </cfRule>
    <cfRule type="expression" priority="18" dxfId="0" stopIfTrue="1">
      <formula>$AE$40=1</formula>
    </cfRule>
  </conditionalFormatting>
  <conditionalFormatting sqref="G13 G32">
    <cfRule type="expression" priority="19" dxfId="1" stopIfTrue="1">
      <formula>$AM$14=2</formula>
    </cfRule>
    <cfRule type="expression" priority="20" dxfId="0" stopIfTrue="1">
      <formula>$AM$14=1</formula>
    </cfRule>
  </conditionalFormatting>
  <conditionalFormatting sqref="G55">
    <cfRule type="expression" priority="21" dxfId="1" stopIfTrue="1">
      <formula>$AU$14=2</formula>
    </cfRule>
    <cfRule type="expression" priority="22" dxfId="0" stopIfTrue="1">
      <formula>$AU$14=1</formula>
    </cfRule>
  </conditionalFormatting>
  <printOptions/>
  <pageMargins left="0" right="0" top="0" bottom="0" header="0.3145833333333333" footer="0.314583333333333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2:ER105"/>
  <sheetViews>
    <sheetView zoomScaleSheetLayoutView="100" zoomScalePageLayoutView="0" workbookViewId="0" topLeftCell="A13">
      <selection activeCell="W34" sqref="W34"/>
    </sheetView>
  </sheetViews>
  <sheetFormatPr defaultColWidth="1.875" defaultRowHeight="7.5" customHeight="1"/>
  <cols>
    <col min="1" max="1" width="1.875" style="4" customWidth="1"/>
    <col min="2" max="2" width="0.74609375" style="4" hidden="1" customWidth="1"/>
    <col min="3" max="5" width="1.875" style="4" hidden="1" customWidth="1"/>
    <col min="6" max="9" width="1.875" style="4" customWidth="1"/>
    <col min="10" max="10" width="6.50390625" style="4" customWidth="1"/>
    <col min="11" max="11" width="0.875" style="4" customWidth="1"/>
    <col min="12" max="18" width="1.875" style="4" customWidth="1"/>
    <col min="19" max="19" width="0.875" style="4" customWidth="1"/>
    <col min="20" max="26" width="1.875" style="4" customWidth="1"/>
    <col min="27" max="27" width="0.74609375" style="4" customWidth="1"/>
    <col min="28" max="34" width="1.875" style="4" customWidth="1"/>
    <col min="35" max="35" width="0.6171875" style="4" customWidth="1"/>
    <col min="36" max="42" width="1.875" style="4" customWidth="1"/>
    <col min="43" max="43" width="8.375" style="4" customWidth="1"/>
    <col min="44" max="16384" width="1.875" style="4" customWidth="1"/>
  </cols>
  <sheetData>
    <row r="1" ht="29.25" customHeight="1"/>
    <row r="2" spans="3:88" ht="12" customHeight="1">
      <c r="C2" s="639" t="s">
        <v>710</v>
      </c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  <c r="AD2" s="639"/>
      <c r="AE2" s="639"/>
      <c r="AF2" s="639"/>
      <c r="AG2" s="639"/>
      <c r="AH2" s="639"/>
      <c r="AI2" s="639"/>
      <c r="AJ2" s="639"/>
      <c r="AK2" s="639"/>
      <c r="AL2" s="639"/>
      <c r="AM2" s="639"/>
      <c r="AN2" s="639"/>
      <c r="AO2" s="639"/>
      <c r="AP2" s="639"/>
      <c r="AQ2" s="639"/>
      <c r="AR2" s="639"/>
      <c r="AS2" s="639"/>
      <c r="AT2" s="639"/>
      <c r="AU2" s="639"/>
      <c r="AV2" s="639"/>
      <c r="AW2" s="639"/>
      <c r="AX2" s="639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</row>
    <row r="3" spans="3:88" ht="28.5" customHeight="1"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9"/>
      <c r="AA3" s="639"/>
      <c r="AB3" s="639"/>
      <c r="AC3" s="639"/>
      <c r="AD3" s="639"/>
      <c r="AE3" s="639"/>
      <c r="AF3" s="639"/>
      <c r="AG3" s="639"/>
      <c r="AH3" s="639"/>
      <c r="AI3" s="639"/>
      <c r="AJ3" s="639"/>
      <c r="AK3" s="639"/>
      <c r="AL3" s="639"/>
      <c r="AM3" s="639"/>
      <c r="AN3" s="639"/>
      <c r="AO3" s="639"/>
      <c r="AP3" s="639"/>
      <c r="AQ3" s="639"/>
      <c r="AR3" s="639"/>
      <c r="AS3" s="639"/>
      <c r="AT3" s="639"/>
      <c r="AU3" s="639"/>
      <c r="AV3" s="639"/>
      <c r="AW3" s="639"/>
      <c r="AX3" s="639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</row>
    <row r="4" spans="3:88" ht="59.25" customHeight="1">
      <c r="C4" s="64"/>
      <c r="D4" s="64"/>
      <c r="E4" s="64"/>
      <c r="F4" s="638" t="s">
        <v>709</v>
      </c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</row>
    <row r="5" spans="3:88" ht="46.5" customHeight="1">
      <c r="C5" s="54"/>
      <c r="D5" s="54"/>
      <c r="E5" s="642" t="s">
        <v>629</v>
      </c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642"/>
      <c r="AA5" s="642"/>
      <c r="AB5" s="642"/>
      <c r="AC5" s="642"/>
      <c r="AD5" s="642"/>
      <c r="AE5" s="642"/>
      <c r="AF5" s="642"/>
      <c r="AG5" s="642"/>
      <c r="AH5" s="642"/>
      <c r="AI5" s="642"/>
      <c r="AJ5" s="642"/>
      <c r="AK5" s="642"/>
      <c r="AL5" s="642"/>
      <c r="AM5" s="642"/>
      <c r="AN5" s="642"/>
      <c r="AO5" s="642"/>
      <c r="AP5" s="642"/>
      <c r="AQ5" s="642"/>
      <c r="AR5" s="642"/>
      <c r="AS5" s="642"/>
      <c r="AT5" s="642"/>
      <c r="AU5" s="642"/>
      <c r="AV5" s="642"/>
      <c r="AW5" s="642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</row>
    <row r="6" spans="3:88" ht="46.5" customHeight="1">
      <c r="C6" s="54"/>
      <c r="D6" s="5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</row>
    <row r="7" spans="3:50" ht="12" customHeight="1">
      <c r="C7" s="640" t="s">
        <v>730</v>
      </c>
      <c r="D7" s="640"/>
      <c r="E7" s="640"/>
      <c r="F7" s="640"/>
      <c r="G7" s="640"/>
      <c r="H7" s="640"/>
      <c r="I7" s="640"/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0"/>
      <c r="Y7" s="640"/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0"/>
      <c r="AK7" s="640"/>
      <c r="AL7" s="640"/>
      <c r="AM7" s="640"/>
      <c r="AN7" s="640"/>
      <c r="AO7" s="640"/>
      <c r="AP7" s="640"/>
      <c r="AQ7" s="640"/>
      <c r="AR7" s="640"/>
      <c r="AS7" s="640"/>
      <c r="AT7" s="640"/>
      <c r="AU7" s="640"/>
      <c r="AV7" s="640"/>
      <c r="AW7" s="640"/>
      <c r="AX7" s="640"/>
    </row>
    <row r="8" spans="3:50" ht="22.5" customHeight="1"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641"/>
      <c r="AT8" s="641"/>
      <c r="AU8" s="641"/>
      <c r="AV8" s="641"/>
      <c r="AW8" s="641"/>
      <c r="AX8" s="641"/>
    </row>
    <row r="9" spans="1:50" ht="18.75" customHeight="1">
      <c r="A9" s="16"/>
      <c r="C9" s="413" t="s">
        <v>1454</v>
      </c>
      <c r="D9" s="401"/>
      <c r="E9" s="401"/>
      <c r="F9" s="401"/>
      <c r="G9" s="401"/>
      <c r="H9" s="401"/>
      <c r="I9" s="401"/>
      <c r="J9" s="401"/>
      <c r="K9" s="456" t="str">
        <f>F13</f>
        <v>水本淳史</v>
      </c>
      <c r="L9" s="450"/>
      <c r="M9" s="450"/>
      <c r="N9" s="450"/>
      <c r="O9" s="450"/>
      <c r="P9" s="450"/>
      <c r="Q9" s="450"/>
      <c r="R9" s="457"/>
      <c r="S9" s="375" t="str">
        <f>F17</f>
        <v>川並和之</v>
      </c>
      <c r="T9" s="401"/>
      <c r="U9" s="401"/>
      <c r="V9" s="401"/>
      <c r="W9" s="401"/>
      <c r="X9" s="401"/>
      <c r="Y9" s="401"/>
      <c r="Z9" s="401"/>
      <c r="AA9" s="375" t="str">
        <f>F21</f>
        <v>片岡一寿</v>
      </c>
      <c r="AB9" s="401"/>
      <c r="AC9" s="401"/>
      <c r="AD9" s="401"/>
      <c r="AE9" s="401"/>
      <c r="AF9" s="401"/>
      <c r="AG9" s="401"/>
      <c r="AH9" s="379"/>
      <c r="AI9" s="401" t="str">
        <f>F25</f>
        <v>東山 博</v>
      </c>
      <c r="AJ9" s="401"/>
      <c r="AK9" s="401"/>
      <c r="AL9" s="401"/>
      <c r="AM9" s="401"/>
      <c r="AN9" s="401"/>
      <c r="AO9" s="401"/>
      <c r="AP9" s="357"/>
      <c r="AQ9" s="531">
        <f>IF(AQ15&lt;&gt;"","取得","")</f>
      </c>
      <c r="AR9" s="51"/>
      <c r="AS9" s="450" t="s">
        <v>1455</v>
      </c>
      <c r="AT9" s="450"/>
      <c r="AU9" s="450"/>
      <c r="AV9" s="450"/>
      <c r="AW9" s="450"/>
      <c r="AX9" s="451"/>
    </row>
    <row r="10" spans="1:50" ht="18.75" customHeight="1">
      <c r="A10" s="16"/>
      <c r="C10" s="413"/>
      <c r="D10" s="401"/>
      <c r="E10" s="401"/>
      <c r="F10" s="401"/>
      <c r="G10" s="401"/>
      <c r="H10" s="401"/>
      <c r="I10" s="401"/>
      <c r="J10" s="401"/>
      <c r="K10" s="375"/>
      <c r="L10" s="401"/>
      <c r="M10" s="401"/>
      <c r="N10" s="401"/>
      <c r="O10" s="401"/>
      <c r="P10" s="401"/>
      <c r="Q10" s="401"/>
      <c r="R10" s="379"/>
      <c r="S10" s="375"/>
      <c r="T10" s="401"/>
      <c r="U10" s="401"/>
      <c r="V10" s="401"/>
      <c r="W10" s="401"/>
      <c r="X10" s="401"/>
      <c r="Y10" s="401"/>
      <c r="Z10" s="401"/>
      <c r="AA10" s="375"/>
      <c r="AB10" s="401"/>
      <c r="AC10" s="401"/>
      <c r="AD10" s="401"/>
      <c r="AE10" s="401"/>
      <c r="AF10" s="401"/>
      <c r="AG10" s="401"/>
      <c r="AH10" s="379"/>
      <c r="AI10" s="401"/>
      <c r="AJ10" s="401"/>
      <c r="AK10" s="401"/>
      <c r="AL10" s="401"/>
      <c r="AM10" s="401"/>
      <c r="AN10" s="401"/>
      <c r="AO10" s="401"/>
      <c r="AP10" s="357"/>
      <c r="AQ10" s="437"/>
      <c r="AS10" s="401"/>
      <c r="AT10" s="401"/>
      <c r="AU10" s="401"/>
      <c r="AV10" s="401"/>
      <c r="AW10" s="401"/>
      <c r="AX10" s="433"/>
    </row>
    <row r="11" spans="1:50" ht="18.75" customHeight="1">
      <c r="A11" s="16"/>
      <c r="C11" s="413"/>
      <c r="D11" s="401"/>
      <c r="E11" s="401"/>
      <c r="F11" s="401"/>
      <c r="G11" s="401"/>
      <c r="H11" s="401"/>
      <c r="I11" s="401"/>
      <c r="J11" s="401"/>
      <c r="K11" s="375" t="str">
        <f>F15</f>
        <v>フレンズ</v>
      </c>
      <c r="L11" s="401"/>
      <c r="M11" s="401"/>
      <c r="N11" s="401"/>
      <c r="O11" s="401"/>
      <c r="P11" s="401"/>
      <c r="Q11" s="401"/>
      <c r="R11" s="379"/>
      <c r="S11" s="375" t="str">
        <f>F19</f>
        <v>Ｋテニスカレッジ</v>
      </c>
      <c r="T11" s="401"/>
      <c r="U11" s="401"/>
      <c r="V11" s="401"/>
      <c r="W11" s="401"/>
      <c r="X11" s="401"/>
      <c r="Y11" s="401"/>
      <c r="Z11" s="401"/>
      <c r="AA11" s="375" t="str">
        <f>F23</f>
        <v>うさぎとかめの集い</v>
      </c>
      <c r="AB11" s="401"/>
      <c r="AC11" s="401"/>
      <c r="AD11" s="401"/>
      <c r="AE11" s="401"/>
      <c r="AF11" s="401"/>
      <c r="AG11" s="401"/>
      <c r="AH11" s="379"/>
      <c r="AI11" s="401" t="str">
        <f>F27</f>
        <v>TDC</v>
      </c>
      <c r="AJ11" s="401"/>
      <c r="AK11" s="401"/>
      <c r="AL11" s="401"/>
      <c r="AM11" s="401"/>
      <c r="AN11" s="401"/>
      <c r="AO11" s="401"/>
      <c r="AP11" s="357"/>
      <c r="AQ11" s="437">
        <f>IF(AQ15&lt;&gt;"","ゲーム率","")</f>
      </c>
      <c r="AR11" s="401"/>
      <c r="AS11" s="401" t="s">
        <v>1456</v>
      </c>
      <c r="AT11" s="401"/>
      <c r="AU11" s="401"/>
      <c r="AV11" s="401"/>
      <c r="AW11" s="401"/>
      <c r="AX11" s="433"/>
    </row>
    <row r="12" spans="1:50" ht="18.75" customHeight="1">
      <c r="A12" s="16"/>
      <c r="C12" s="529"/>
      <c r="D12" s="359"/>
      <c r="E12" s="359"/>
      <c r="F12" s="359"/>
      <c r="G12" s="359"/>
      <c r="H12" s="359"/>
      <c r="I12" s="359"/>
      <c r="J12" s="359"/>
      <c r="K12" s="358"/>
      <c r="L12" s="359"/>
      <c r="M12" s="359"/>
      <c r="N12" s="359"/>
      <c r="O12" s="359"/>
      <c r="P12" s="359"/>
      <c r="Q12" s="359"/>
      <c r="R12" s="289"/>
      <c r="S12" s="358"/>
      <c r="T12" s="359"/>
      <c r="U12" s="359"/>
      <c r="V12" s="359"/>
      <c r="W12" s="359"/>
      <c r="X12" s="359"/>
      <c r="Y12" s="359"/>
      <c r="Z12" s="359"/>
      <c r="AA12" s="358"/>
      <c r="AB12" s="359"/>
      <c r="AC12" s="359"/>
      <c r="AD12" s="359"/>
      <c r="AE12" s="359"/>
      <c r="AF12" s="359"/>
      <c r="AG12" s="359"/>
      <c r="AH12" s="289"/>
      <c r="AI12" s="359"/>
      <c r="AJ12" s="359"/>
      <c r="AK12" s="359"/>
      <c r="AL12" s="359"/>
      <c r="AM12" s="359"/>
      <c r="AN12" s="359"/>
      <c r="AO12" s="359"/>
      <c r="AP12" s="348"/>
      <c r="AQ12" s="438"/>
      <c r="AR12" s="359"/>
      <c r="AS12" s="359"/>
      <c r="AT12" s="359"/>
      <c r="AU12" s="359"/>
      <c r="AV12" s="359"/>
      <c r="AW12" s="359"/>
      <c r="AX12" s="434"/>
    </row>
    <row r="13" spans="1:51" s="3" customFormat="1" ht="18.75" customHeight="1">
      <c r="A13" s="80"/>
      <c r="B13" s="449">
        <f>AU15</f>
        <v>1</v>
      </c>
      <c r="C13" s="414" t="s">
        <v>622</v>
      </c>
      <c r="D13" s="349"/>
      <c r="E13" s="349"/>
      <c r="F13" s="454" t="str">
        <f>IF(C13="ここに","",VLOOKUP(C13,'登録ナンバー'!$F$4:$I$609,2,0))</f>
        <v>水本淳史</v>
      </c>
      <c r="G13" s="454"/>
      <c r="H13" s="454"/>
      <c r="I13" s="454"/>
      <c r="J13" s="512"/>
      <c r="K13" s="518">
        <f>IF(S13="","丸付き数字は試合順番","")</f>
      </c>
      <c r="L13" s="519"/>
      <c r="M13" s="519"/>
      <c r="N13" s="519"/>
      <c r="O13" s="519"/>
      <c r="P13" s="519"/>
      <c r="Q13" s="519"/>
      <c r="R13" s="520"/>
      <c r="S13" s="527" t="s">
        <v>114</v>
      </c>
      <c r="T13" s="479"/>
      <c r="U13" s="479"/>
      <c r="V13" s="479"/>
      <c r="W13" s="479" t="s">
        <v>1458</v>
      </c>
      <c r="X13" s="479">
        <v>4</v>
      </c>
      <c r="Y13" s="479"/>
      <c r="Z13" s="480"/>
      <c r="AA13" s="527" t="s">
        <v>114</v>
      </c>
      <c r="AB13" s="479"/>
      <c r="AC13" s="479"/>
      <c r="AD13" s="479"/>
      <c r="AE13" s="479" t="s">
        <v>1458</v>
      </c>
      <c r="AF13" s="479">
        <v>3</v>
      </c>
      <c r="AG13" s="479"/>
      <c r="AH13" s="480"/>
      <c r="AI13" s="527" t="s">
        <v>114</v>
      </c>
      <c r="AJ13" s="479"/>
      <c r="AK13" s="479"/>
      <c r="AL13" s="479"/>
      <c r="AM13" s="479" t="s">
        <v>1458</v>
      </c>
      <c r="AN13" s="479">
        <v>0</v>
      </c>
      <c r="AO13" s="479"/>
      <c r="AP13" s="626"/>
      <c r="AQ13" s="487">
        <f>IF(COUNTIF(AR13:AT26,1)=2,"直接対決","")</f>
      </c>
      <c r="AR13" s="417">
        <f>COUNTIF(K13:AP14,"⑥")+COUNTIF(K13:AP14,"⑦")</f>
        <v>3</v>
      </c>
      <c r="AS13" s="417"/>
      <c r="AT13" s="417"/>
      <c r="AU13" s="421">
        <f>IF(S13="","",3-AR13)</f>
        <v>0</v>
      </c>
      <c r="AV13" s="421"/>
      <c r="AW13" s="421"/>
      <c r="AX13" s="422"/>
      <c r="AY13" s="11"/>
    </row>
    <row r="14" spans="1:51" s="3" customFormat="1" ht="18.75" customHeight="1">
      <c r="A14" s="80"/>
      <c r="B14" s="449"/>
      <c r="C14" s="413"/>
      <c r="D14" s="401"/>
      <c r="E14" s="401"/>
      <c r="F14" s="455"/>
      <c r="G14" s="455"/>
      <c r="H14" s="455"/>
      <c r="I14" s="455"/>
      <c r="J14" s="513"/>
      <c r="K14" s="521"/>
      <c r="L14" s="522"/>
      <c r="M14" s="522"/>
      <c r="N14" s="522"/>
      <c r="O14" s="522"/>
      <c r="P14" s="522"/>
      <c r="Q14" s="522"/>
      <c r="R14" s="523"/>
      <c r="S14" s="528"/>
      <c r="T14" s="481"/>
      <c r="U14" s="481"/>
      <c r="V14" s="481"/>
      <c r="W14" s="481"/>
      <c r="X14" s="481"/>
      <c r="Y14" s="481"/>
      <c r="Z14" s="482"/>
      <c r="AA14" s="528"/>
      <c r="AB14" s="481"/>
      <c r="AC14" s="481"/>
      <c r="AD14" s="481"/>
      <c r="AE14" s="481"/>
      <c r="AF14" s="481"/>
      <c r="AG14" s="481"/>
      <c r="AH14" s="482"/>
      <c r="AI14" s="528"/>
      <c r="AJ14" s="481"/>
      <c r="AK14" s="481"/>
      <c r="AL14" s="481"/>
      <c r="AM14" s="481"/>
      <c r="AN14" s="481"/>
      <c r="AO14" s="481"/>
      <c r="AP14" s="627"/>
      <c r="AQ14" s="488"/>
      <c r="AR14" s="418"/>
      <c r="AS14" s="418"/>
      <c r="AT14" s="418"/>
      <c r="AU14" s="423"/>
      <c r="AV14" s="423"/>
      <c r="AW14" s="423"/>
      <c r="AX14" s="424"/>
      <c r="AY14" s="11"/>
    </row>
    <row r="15" spans="1:51" ht="18.75" customHeight="1">
      <c r="A15" s="16"/>
      <c r="C15" s="413" t="s">
        <v>1459</v>
      </c>
      <c r="D15" s="401"/>
      <c r="E15" s="401"/>
      <c r="F15" s="455" t="str">
        <f>IF(C13="ここに","",VLOOKUP(C13,'登録ナンバー'!$F$4:$I$609,3,0))</f>
        <v>フレンズ</v>
      </c>
      <c r="G15" s="455"/>
      <c r="H15" s="455"/>
      <c r="I15" s="455"/>
      <c r="J15" s="513"/>
      <c r="K15" s="521"/>
      <c r="L15" s="522"/>
      <c r="M15" s="522"/>
      <c r="N15" s="522"/>
      <c r="O15" s="522"/>
      <c r="P15" s="522"/>
      <c r="Q15" s="522"/>
      <c r="R15" s="523"/>
      <c r="S15" s="528"/>
      <c r="T15" s="481"/>
      <c r="U15" s="481"/>
      <c r="V15" s="481"/>
      <c r="W15" s="481"/>
      <c r="X15" s="481"/>
      <c r="Y15" s="481"/>
      <c r="Z15" s="482"/>
      <c r="AA15" s="528"/>
      <c r="AB15" s="481"/>
      <c r="AC15" s="481"/>
      <c r="AD15" s="481"/>
      <c r="AE15" s="481"/>
      <c r="AF15" s="481"/>
      <c r="AG15" s="481"/>
      <c r="AH15" s="482"/>
      <c r="AI15" s="528"/>
      <c r="AJ15" s="481"/>
      <c r="AK15" s="481"/>
      <c r="AL15" s="481"/>
      <c r="AM15" s="481"/>
      <c r="AN15" s="481"/>
      <c r="AO15" s="481"/>
      <c r="AP15" s="627"/>
      <c r="AQ15" s="443">
        <f>IF(OR(COUNTIF(AR13:AT26,2)=3,COUNTIF(AR13:AT26,1)=3),(S16+AA16+AI16)/(S16+AA16+X13+AF13+AN13+AI16),"")</f>
      </c>
      <c r="AR15" s="419"/>
      <c r="AS15" s="419"/>
      <c r="AT15" s="419"/>
      <c r="AU15" s="425">
        <f>IF(AQ15&lt;&gt;"",RANK(AQ15,AQ15:AQ28),RANK(AR13,AR13:AT26))</f>
        <v>1</v>
      </c>
      <c r="AV15" s="425"/>
      <c r="AW15" s="425"/>
      <c r="AX15" s="426"/>
      <c r="AY15" s="15"/>
    </row>
    <row r="16" spans="1:51" ht="5.25" customHeight="1" hidden="1">
      <c r="A16" s="16"/>
      <c r="C16" s="413"/>
      <c r="D16" s="401"/>
      <c r="E16" s="401"/>
      <c r="F16" s="274"/>
      <c r="G16" s="274"/>
      <c r="H16" s="274"/>
      <c r="I16" s="274"/>
      <c r="J16" s="274"/>
      <c r="K16" s="524"/>
      <c r="L16" s="525"/>
      <c r="M16" s="525"/>
      <c r="N16" s="525"/>
      <c r="O16" s="525"/>
      <c r="P16" s="525"/>
      <c r="Q16" s="525"/>
      <c r="R16" s="526"/>
      <c r="S16" s="287" t="str">
        <f>IF(S13="⑦","7",IF(S13="⑥","6",S13))</f>
        <v>6</v>
      </c>
      <c r="T16" s="288"/>
      <c r="U16" s="288"/>
      <c r="V16" s="288"/>
      <c r="W16" s="288"/>
      <c r="X16" s="288"/>
      <c r="Y16" s="288"/>
      <c r="Z16" s="288"/>
      <c r="AA16" s="287" t="str">
        <f>IF(AA13="⑦","7",IF(AA13="⑥","6",AA13))</f>
        <v>6</v>
      </c>
      <c r="AB16" s="288"/>
      <c r="AC16" s="288"/>
      <c r="AD16" s="288"/>
      <c r="AE16" s="288"/>
      <c r="AF16" s="288"/>
      <c r="AG16" s="288"/>
      <c r="AH16" s="290"/>
      <c r="AI16" s="288" t="str">
        <f>IF(AI13="⑦","7",IF(AI13="⑥","6",AI13))</f>
        <v>6</v>
      </c>
      <c r="AJ16" s="288"/>
      <c r="AK16" s="288"/>
      <c r="AL16" s="288"/>
      <c r="AM16" s="288"/>
      <c r="AN16" s="297"/>
      <c r="AO16" s="297"/>
      <c r="AP16" s="298"/>
      <c r="AQ16" s="444"/>
      <c r="AR16" s="420"/>
      <c r="AS16" s="420"/>
      <c r="AT16" s="420"/>
      <c r="AU16" s="427"/>
      <c r="AV16" s="427"/>
      <c r="AW16" s="427"/>
      <c r="AX16" s="428"/>
      <c r="AY16" s="15"/>
    </row>
    <row r="17" spans="1:51" ht="18.75" customHeight="1">
      <c r="A17" s="16"/>
      <c r="B17" s="449">
        <f>AU19</f>
        <v>2</v>
      </c>
      <c r="C17" s="414" t="s">
        <v>1828</v>
      </c>
      <c r="D17" s="349"/>
      <c r="E17" s="349"/>
      <c r="F17" s="498" t="str">
        <f>IF(C17="ここに","",VLOOKUP(C17,'登録ナンバー'!$F$4:$I$609,2,0))</f>
        <v>川並和之</v>
      </c>
      <c r="G17" s="498"/>
      <c r="H17" s="498"/>
      <c r="I17" s="498"/>
      <c r="J17" s="514"/>
      <c r="K17" s="501">
        <f>IF(S13="","",IF(AND(X13=6,S13&lt;&gt;"⑦"),"⑥",IF(X13=7,"⑦",X13)))</f>
        <v>4</v>
      </c>
      <c r="L17" s="498"/>
      <c r="M17" s="498"/>
      <c r="N17" s="498"/>
      <c r="O17" s="498" t="s">
        <v>1458</v>
      </c>
      <c r="P17" s="498">
        <f>IF(S13="","",IF(S13="⑥",6,IF(S13="⑦",7,S13)))</f>
        <v>6</v>
      </c>
      <c r="Q17" s="498"/>
      <c r="R17" s="514"/>
      <c r="S17" s="555"/>
      <c r="T17" s="556"/>
      <c r="U17" s="556"/>
      <c r="V17" s="556"/>
      <c r="W17" s="556"/>
      <c r="X17" s="556"/>
      <c r="Y17" s="556"/>
      <c r="Z17" s="556"/>
      <c r="AA17" s="494" t="s">
        <v>114</v>
      </c>
      <c r="AB17" s="492"/>
      <c r="AC17" s="492"/>
      <c r="AD17" s="492"/>
      <c r="AE17" s="492" t="s">
        <v>1458</v>
      </c>
      <c r="AF17" s="492">
        <v>3</v>
      </c>
      <c r="AG17" s="492"/>
      <c r="AH17" s="496"/>
      <c r="AI17" s="494" t="s">
        <v>114</v>
      </c>
      <c r="AJ17" s="492"/>
      <c r="AK17" s="492"/>
      <c r="AL17" s="492"/>
      <c r="AM17" s="492" t="s">
        <v>1458</v>
      </c>
      <c r="AN17" s="492">
        <v>0</v>
      </c>
      <c r="AO17" s="492"/>
      <c r="AP17" s="612"/>
      <c r="AQ17" s="415">
        <f>IF(COUNTIF(AR13:AT28,1)=2,"直接対決","")</f>
      </c>
      <c r="AR17" s="458">
        <f>COUNTIF(K17:AP18,"⑥")+COUNTIF(K17:AP18,"⑦")</f>
        <v>2</v>
      </c>
      <c r="AS17" s="458"/>
      <c r="AT17" s="458"/>
      <c r="AU17" s="429">
        <f>IF(S13="","",3-AR17)</f>
        <v>1</v>
      </c>
      <c r="AV17" s="429"/>
      <c r="AW17" s="429"/>
      <c r="AX17" s="430"/>
      <c r="AY17" s="15"/>
    </row>
    <row r="18" spans="1:50" ht="18.75" customHeight="1">
      <c r="A18" s="16"/>
      <c r="B18" s="449"/>
      <c r="C18" s="413"/>
      <c r="D18" s="401"/>
      <c r="E18" s="401"/>
      <c r="F18" s="374"/>
      <c r="G18" s="374"/>
      <c r="H18" s="374"/>
      <c r="I18" s="374"/>
      <c r="J18" s="515"/>
      <c r="K18" s="502"/>
      <c r="L18" s="374"/>
      <c r="M18" s="374"/>
      <c r="N18" s="374"/>
      <c r="O18" s="374"/>
      <c r="P18" s="374"/>
      <c r="Q18" s="374"/>
      <c r="R18" s="515"/>
      <c r="S18" s="557"/>
      <c r="T18" s="558"/>
      <c r="U18" s="558"/>
      <c r="V18" s="558"/>
      <c r="W18" s="558"/>
      <c r="X18" s="558"/>
      <c r="Y18" s="558"/>
      <c r="Z18" s="558"/>
      <c r="AA18" s="495"/>
      <c r="AB18" s="493"/>
      <c r="AC18" s="493"/>
      <c r="AD18" s="493"/>
      <c r="AE18" s="493"/>
      <c r="AF18" s="493"/>
      <c r="AG18" s="493"/>
      <c r="AH18" s="497"/>
      <c r="AI18" s="495"/>
      <c r="AJ18" s="493"/>
      <c r="AK18" s="493"/>
      <c r="AL18" s="493"/>
      <c r="AM18" s="493"/>
      <c r="AN18" s="493"/>
      <c r="AO18" s="493"/>
      <c r="AP18" s="613"/>
      <c r="AQ18" s="416"/>
      <c r="AR18" s="459"/>
      <c r="AS18" s="459"/>
      <c r="AT18" s="459"/>
      <c r="AU18" s="431"/>
      <c r="AV18" s="431"/>
      <c r="AW18" s="431"/>
      <c r="AX18" s="432"/>
    </row>
    <row r="19" spans="1:50" ht="18.75" customHeight="1">
      <c r="A19" s="16"/>
      <c r="B19" s="16"/>
      <c r="C19" s="413" t="s">
        <v>1459</v>
      </c>
      <c r="D19" s="401"/>
      <c r="E19" s="401"/>
      <c r="F19" s="374" t="str">
        <f>IF(C17="ここに","",VLOOKUP(C17,'登録ナンバー'!$F$4:$I$609,3,0))</f>
        <v>Ｋテニスカレッジ</v>
      </c>
      <c r="G19" s="374"/>
      <c r="H19" s="374"/>
      <c r="I19" s="374"/>
      <c r="J19" s="515"/>
      <c r="K19" s="502"/>
      <c r="L19" s="374"/>
      <c r="M19" s="374"/>
      <c r="N19" s="374"/>
      <c r="O19" s="374"/>
      <c r="P19" s="374"/>
      <c r="Q19" s="374"/>
      <c r="R19" s="515"/>
      <c r="S19" s="557"/>
      <c r="T19" s="558"/>
      <c r="U19" s="558"/>
      <c r="V19" s="558"/>
      <c r="W19" s="558"/>
      <c r="X19" s="558"/>
      <c r="Y19" s="558"/>
      <c r="Z19" s="558"/>
      <c r="AA19" s="495"/>
      <c r="AB19" s="493"/>
      <c r="AC19" s="493"/>
      <c r="AD19" s="493"/>
      <c r="AE19" s="493"/>
      <c r="AF19" s="541"/>
      <c r="AG19" s="541"/>
      <c r="AH19" s="542"/>
      <c r="AI19" s="495"/>
      <c r="AJ19" s="493"/>
      <c r="AK19" s="493"/>
      <c r="AL19" s="493"/>
      <c r="AM19" s="493"/>
      <c r="AN19" s="493"/>
      <c r="AO19" s="493"/>
      <c r="AP19" s="613"/>
      <c r="AQ19" s="441">
        <f>IF(OR(COUNTIF(AR13:AT26,2)=3,COUNTIF(AR13:AT26,1)=3),(K20+AA20+AI20)/(K20+AA20+P17+AF17+AN17+AI20),"")</f>
      </c>
      <c r="AR19" s="374"/>
      <c r="AS19" s="374"/>
      <c r="AT19" s="374"/>
      <c r="AU19" s="382">
        <f>IF(AQ19&lt;&gt;"",RANK(AQ19,AQ15:AQ28),RANK(AR17,AR13:AT26))</f>
        <v>2</v>
      </c>
      <c r="AV19" s="382"/>
      <c r="AW19" s="382"/>
      <c r="AX19" s="383"/>
    </row>
    <row r="20" spans="1:50" ht="4.5" customHeight="1" hidden="1">
      <c r="A20" s="16"/>
      <c r="B20" s="16"/>
      <c r="C20" s="413"/>
      <c r="D20" s="401"/>
      <c r="E20" s="401"/>
      <c r="F20" s="276"/>
      <c r="G20" s="276"/>
      <c r="H20" s="276"/>
      <c r="I20" s="276"/>
      <c r="J20" s="276"/>
      <c r="K20" s="311">
        <f>IF(K17="⑦","7",IF(K17="⑥","6",K17))</f>
        <v>4</v>
      </c>
      <c r="L20" s="312"/>
      <c r="M20" s="312"/>
      <c r="N20" s="312"/>
      <c r="O20" s="312"/>
      <c r="P20" s="312"/>
      <c r="Q20" s="312"/>
      <c r="R20" s="313"/>
      <c r="S20" s="559"/>
      <c r="T20" s="560"/>
      <c r="U20" s="560"/>
      <c r="V20" s="560"/>
      <c r="W20" s="560"/>
      <c r="X20" s="560"/>
      <c r="Y20" s="560"/>
      <c r="Z20" s="560"/>
      <c r="AA20" s="311" t="str">
        <f>IF(AA17="⑦","7",IF(AA17="⑥","6",AA17))</f>
        <v>6</v>
      </c>
      <c r="AB20" s="314"/>
      <c r="AC20" s="314"/>
      <c r="AD20" s="314"/>
      <c r="AE20" s="314"/>
      <c r="AF20" s="314"/>
      <c r="AG20" s="314"/>
      <c r="AH20" s="315"/>
      <c r="AI20" s="314" t="str">
        <f>IF(AI17="⑦","7",IF(AI17="⑥","6",AI17))</f>
        <v>6</v>
      </c>
      <c r="AJ20" s="314"/>
      <c r="AK20" s="314"/>
      <c r="AL20" s="314"/>
      <c r="AM20" s="314"/>
      <c r="AN20" s="308"/>
      <c r="AO20" s="308"/>
      <c r="AP20" s="328"/>
      <c r="AQ20" s="540"/>
      <c r="AR20" s="516"/>
      <c r="AS20" s="516"/>
      <c r="AT20" s="516"/>
      <c r="AU20" s="490"/>
      <c r="AV20" s="490"/>
      <c r="AW20" s="490"/>
      <c r="AX20" s="491"/>
    </row>
    <row r="21" spans="1:50" ht="18.75" customHeight="1">
      <c r="A21" s="16"/>
      <c r="B21" s="16"/>
      <c r="C21" s="414" t="s">
        <v>623</v>
      </c>
      <c r="D21" s="349"/>
      <c r="E21" s="349"/>
      <c r="F21" s="349" t="str">
        <f>IF(C21="ここに","",VLOOKUP(C21,'登録ナンバー'!$F$4:$I$609,2,0))</f>
        <v>片岡一寿</v>
      </c>
      <c r="G21" s="349"/>
      <c r="H21" s="349"/>
      <c r="I21" s="349"/>
      <c r="J21" s="350"/>
      <c r="K21" s="412">
        <v>3</v>
      </c>
      <c r="L21" s="349"/>
      <c r="M21" s="349"/>
      <c r="N21" s="349"/>
      <c r="O21" s="349" t="s">
        <v>1458</v>
      </c>
      <c r="P21" s="349">
        <v>6</v>
      </c>
      <c r="Q21" s="349"/>
      <c r="R21" s="350"/>
      <c r="S21" s="412">
        <v>3</v>
      </c>
      <c r="T21" s="349"/>
      <c r="U21" s="349"/>
      <c r="V21" s="349"/>
      <c r="W21" s="349" t="s">
        <v>1458</v>
      </c>
      <c r="X21" s="349">
        <v>6</v>
      </c>
      <c r="Y21" s="349"/>
      <c r="Z21" s="349"/>
      <c r="AA21" s="472"/>
      <c r="AB21" s="473"/>
      <c r="AC21" s="473"/>
      <c r="AD21" s="473"/>
      <c r="AE21" s="473"/>
      <c r="AF21" s="473"/>
      <c r="AG21" s="474"/>
      <c r="AH21" s="475"/>
      <c r="AI21" s="532" t="s">
        <v>153</v>
      </c>
      <c r="AJ21" s="377"/>
      <c r="AK21" s="377"/>
      <c r="AL21" s="377"/>
      <c r="AM21" s="377" t="s">
        <v>1458</v>
      </c>
      <c r="AN21" s="377">
        <v>0</v>
      </c>
      <c r="AO21" s="377"/>
      <c r="AP21" s="620"/>
      <c r="AQ21" s="445">
        <f>IF(COUNTIF(AR13:AT28,1)=2,"直接対決","")</f>
      </c>
      <c r="AR21" s="439">
        <f>COUNTIF(K21:AP22,"⑥")+COUNTIF(K21:AP22,"⑦")</f>
        <v>1</v>
      </c>
      <c r="AS21" s="439"/>
      <c r="AT21" s="439"/>
      <c r="AU21" s="464">
        <f>IF(S13="","",3-AR21)</f>
        <v>2</v>
      </c>
      <c r="AV21" s="464"/>
      <c r="AW21" s="464"/>
      <c r="AX21" s="465"/>
    </row>
    <row r="22" spans="1:50" ht="18.75" customHeight="1">
      <c r="A22" s="16"/>
      <c r="B22" s="16"/>
      <c r="C22" s="413"/>
      <c r="D22" s="401"/>
      <c r="E22" s="401"/>
      <c r="F22" s="401"/>
      <c r="G22" s="401"/>
      <c r="H22" s="401"/>
      <c r="I22" s="401"/>
      <c r="J22" s="379"/>
      <c r="K22" s="375"/>
      <c r="L22" s="401"/>
      <c r="M22" s="401"/>
      <c r="N22" s="401"/>
      <c r="O22" s="401"/>
      <c r="P22" s="401"/>
      <c r="Q22" s="401"/>
      <c r="R22" s="379"/>
      <c r="S22" s="375"/>
      <c r="T22" s="401"/>
      <c r="U22" s="401"/>
      <c r="V22" s="401"/>
      <c r="W22" s="401"/>
      <c r="X22" s="401"/>
      <c r="Y22" s="401"/>
      <c r="Z22" s="401"/>
      <c r="AA22" s="476"/>
      <c r="AB22" s="474"/>
      <c r="AC22" s="474"/>
      <c r="AD22" s="474"/>
      <c r="AE22" s="474"/>
      <c r="AF22" s="474"/>
      <c r="AG22" s="474"/>
      <c r="AH22" s="475"/>
      <c r="AI22" s="533"/>
      <c r="AJ22" s="369"/>
      <c r="AK22" s="369"/>
      <c r="AL22" s="369"/>
      <c r="AM22" s="369"/>
      <c r="AN22" s="369"/>
      <c r="AO22" s="369"/>
      <c r="AP22" s="621"/>
      <c r="AQ22" s="446"/>
      <c r="AR22" s="440"/>
      <c r="AS22" s="440"/>
      <c r="AT22" s="440"/>
      <c r="AU22" s="466"/>
      <c r="AV22" s="466"/>
      <c r="AW22" s="466"/>
      <c r="AX22" s="467"/>
    </row>
    <row r="23" spans="1:50" ht="18.75" customHeight="1">
      <c r="A23" s="16"/>
      <c r="B23" s="16"/>
      <c r="C23" s="413" t="s">
        <v>1459</v>
      </c>
      <c r="D23" s="401"/>
      <c r="E23" s="401"/>
      <c r="F23" s="401" t="str">
        <f>IF(C21="ここに","",VLOOKUP(C21,'登録ナンバー'!$F$4:$I$609,3,0))</f>
        <v>うさぎとかめの集い</v>
      </c>
      <c r="G23" s="401"/>
      <c r="H23" s="401"/>
      <c r="I23" s="401"/>
      <c r="J23" s="379"/>
      <c r="K23" s="375"/>
      <c r="L23" s="401"/>
      <c r="M23" s="401"/>
      <c r="N23" s="401"/>
      <c r="O23" s="401"/>
      <c r="P23" s="401"/>
      <c r="Q23" s="401"/>
      <c r="R23" s="379"/>
      <c r="S23" s="375"/>
      <c r="T23" s="401"/>
      <c r="U23" s="401"/>
      <c r="V23" s="401"/>
      <c r="W23" s="401"/>
      <c r="X23" s="401"/>
      <c r="Y23" s="401"/>
      <c r="Z23" s="401"/>
      <c r="AA23" s="476"/>
      <c r="AB23" s="474"/>
      <c r="AC23" s="474"/>
      <c r="AD23" s="474"/>
      <c r="AE23" s="474"/>
      <c r="AF23" s="474"/>
      <c r="AG23" s="474"/>
      <c r="AH23" s="475"/>
      <c r="AI23" s="533"/>
      <c r="AJ23" s="369"/>
      <c r="AK23" s="369"/>
      <c r="AL23" s="369"/>
      <c r="AM23" s="371"/>
      <c r="AN23" s="369"/>
      <c r="AO23" s="369"/>
      <c r="AP23" s="621"/>
      <c r="AQ23" s="447">
        <f>IF(OR(COUNTIF(AR13:AT26,2)=3,COUNTIF(AR13:AT26,1)=3),(S24+AI24+K24)/(K24+X21+P21+AN21+AI24+S24),"")</f>
      </c>
      <c r="AR23" s="485"/>
      <c r="AS23" s="485"/>
      <c r="AT23" s="485"/>
      <c r="AU23" s="460">
        <f>IF(AQ23&lt;&gt;"",RANK(AQ23,AQ15:AQ28),RANK(AR21,AR13:AT26))</f>
        <v>3</v>
      </c>
      <c r="AV23" s="460"/>
      <c r="AW23" s="460"/>
      <c r="AX23" s="461"/>
    </row>
    <row r="24" spans="1:50" ht="6" customHeight="1" hidden="1">
      <c r="A24" s="16"/>
      <c r="B24" s="16"/>
      <c r="C24" s="413"/>
      <c r="D24" s="401"/>
      <c r="E24" s="401"/>
      <c r="F24" s="3"/>
      <c r="G24" s="3"/>
      <c r="H24" s="3"/>
      <c r="I24" s="3"/>
      <c r="J24" s="3"/>
      <c r="K24" s="53">
        <f>IF(K21="⑦","7",IF(K21="⑥","6",K21))</f>
        <v>3</v>
      </c>
      <c r="R24" s="20"/>
      <c r="S24" s="53">
        <f>IF(S21="⑦","7",IF(S21="⑥","6",S21))</f>
        <v>3</v>
      </c>
      <c r="X24" s="3"/>
      <c r="Y24" s="3"/>
      <c r="Z24" s="3"/>
      <c r="AA24" s="477"/>
      <c r="AB24" s="478"/>
      <c r="AC24" s="478"/>
      <c r="AD24" s="478"/>
      <c r="AE24" s="478"/>
      <c r="AF24" s="478"/>
      <c r="AG24" s="478"/>
      <c r="AH24" s="616"/>
      <c r="AI24" s="24" t="str">
        <f>IF(AI21="⑦","7",IF(AI21="⑥","6",AI21))</f>
        <v>6</v>
      </c>
      <c r="AJ24" s="24"/>
      <c r="AK24" s="24"/>
      <c r="AL24" s="24"/>
      <c r="AM24" s="24"/>
      <c r="AN24" s="24"/>
      <c r="AO24" s="24"/>
      <c r="AP24" s="40"/>
      <c r="AQ24" s="448"/>
      <c r="AR24" s="593"/>
      <c r="AS24" s="593"/>
      <c r="AT24" s="593"/>
      <c r="AU24" s="462"/>
      <c r="AV24" s="462"/>
      <c r="AW24" s="462"/>
      <c r="AX24" s="463"/>
    </row>
    <row r="25" spans="1:50" ht="18.75" customHeight="1">
      <c r="A25" s="16"/>
      <c r="B25" s="449">
        <f>AU27</f>
        <v>4</v>
      </c>
      <c r="C25" s="414" t="s">
        <v>624</v>
      </c>
      <c r="D25" s="349"/>
      <c r="E25" s="349"/>
      <c r="F25" s="349" t="str">
        <f>IF(C25="ここに","",VLOOKUP(C25,'登録ナンバー'!$F$4:$I$609,2,0))</f>
        <v>東山 博</v>
      </c>
      <c r="G25" s="349"/>
      <c r="H25" s="349"/>
      <c r="I25" s="349"/>
      <c r="J25" s="350"/>
      <c r="K25" s="412">
        <v>0</v>
      </c>
      <c r="L25" s="349"/>
      <c r="M25" s="349"/>
      <c r="N25" s="349"/>
      <c r="O25" s="349" t="s">
        <v>1458</v>
      </c>
      <c r="P25" s="349">
        <v>6</v>
      </c>
      <c r="Q25" s="349"/>
      <c r="R25" s="350"/>
      <c r="S25" s="412">
        <v>0</v>
      </c>
      <c r="T25" s="349"/>
      <c r="U25" s="349"/>
      <c r="V25" s="349"/>
      <c r="W25" s="349" t="s">
        <v>1458</v>
      </c>
      <c r="X25" s="349">
        <v>6</v>
      </c>
      <c r="Y25" s="349"/>
      <c r="Z25" s="350"/>
      <c r="AA25" s="412">
        <v>0</v>
      </c>
      <c r="AB25" s="349"/>
      <c r="AC25" s="349"/>
      <c r="AD25" s="349"/>
      <c r="AE25" s="349" t="s">
        <v>1458</v>
      </c>
      <c r="AF25" s="349">
        <v>6</v>
      </c>
      <c r="AG25" s="349"/>
      <c r="AH25" s="350"/>
      <c r="AI25" s="472"/>
      <c r="AJ25" s="473"/>
      <c r="AK25" s="473"/>
      <c r="AL25" s="473"/>
      <c r="AM25" s="473"/>
      <c r="AN25" s="473"/>
      <c r="AO25" s="473"/>
      <c r="AP25" s="628"/>
      <c r="AQ25" s="71">
        <f>IF(COUNTIF(AR13:AT26,1)=2,"直接対決","")</f>
      </c>
      <c r="AR25" s="439">
        <f>COUNTIF(K25:AH26,"⑥")+COUNTIF(K25:AH26,"⑦")</f>
        <v>0</v>
      </c>
      <c r="AS25" s="439"/>
      <c r="AT25" s="439"/>
      <c r="AU25" s="464">
        <f>IF(S13="","",3-AR25)</f>
        <v>3</v>
      </c>
      <c r="AV25" s="464"/>
      <c r="AW25" s="464"/>
      <c r="AX25" s="465"/>
    </row>
    <row r="26" spans="1:50" ht="18.75" customHeight="1">
      <c r="A26" s="16"/>
      <c r="B26" s="433"/>
      <c r="C26" s="413"/>
      <c r="D26" s="401"/>
      <c r="E26" s="401"/>
      <c r="F26" s="401"/>
      <c r="G26" s="401"/>
      <c r="H26" s="401"/>
      <c r="I26" s="401"/>
      <c r="J26" s="379"/>
      <c r="K26" s="375"/>
      <c r="L26" s="401"/>
      <c r="M26" s="401"/>
      <c r="N26" s="401"/>
      <c r="O26" s="401"/>
      <c r="P26" s="401"/>
      <c r="Q26" s="401"/>
      <c r="R26" s="379"/>
      <c r="S26" s="375"/>
      <c r="T26" s="401"/>
      <c r="U26" s="401"/>
      <c r="V26" s="401"/>
      <c r="W26" s="401"/>
      <c r="X26" s="401"/>
      <c r="Y26" s="401"/>
      <c r="Z26" s="379"/>
      <c r="AA26" s="375"/>
      <c r="AB26" s="401"/>
      <c r="AC26" s="401"/>
      <c r="AD26" s="401"/>
      <c r="AE26" s="401"/>
      <c r="AF26" s="401"/>
      <c r="AG26" s="401"/>
      <c r="AH26" s="379"/>
      <c r="AI26" s="476"/>
      <c r="AJ26" s="474"/>
      <c r="AK26" s="474"/>
      <c r="AL26" s="474"/>
      <c r="AM26" s="474"/>
      <c r="AN26" s="474"/>
      <c r="AO26" s="474"/>
      <c r="AP26" s="629"/>
      <c r="AQ26" s="55"/>
      <c r="AR26" s="440"/>
      <c r="AS26" s="440"/>
      <c r="AT26" s="440"/>
      <c r="AU26" s="466"/>
      <c r="AV26" s="466"/>
      <c r="AW26" s="466"/>
      <c r="AX26" s="467"/>
    </row>
    <row r="27" spans="1:50" ht="18.75" customHeight="1" thickBot="1">
      <c r="A27" s="16"/>
      <c r="B27" s="16"/>
      <c r="C27" s="561" t="s">
        <v>1459</v>
      </c>
      <c r="D27" s="562"/>
      <c r="E27" s="562"/>
      <c r="F27" s="359" t="str">
        <f>IF(C25="ここに","",VLOOKUP(C25,'登録ナンバー'!$F$4:$I$609,3,0))</f>
        <v>TDC</v>
      </c>
      <c r="G27" s="359"/>
      <c r="H27" s="359"/>
      <c r="I27" s="359"/>
      <c r="J27" s="289"/>
      <c r="K27" s="375"/>
      <c r="L27" s="401"/>
      <c r="M27" s="401"/>
      <c r="N27" s="401"/>
      <c r="O27" s="401"/>
      <c r="P27" s="401"/>
      <c r="Q27" s="401"/>
      <c r="R27" s="379"/>
      <c r="S27" s="375"/>
      <c r="T27" s="401"/>
      <c r="U27" s="401"/>
      <c r="V27" s="401"/>
      <c r="W27" s="562"/>
      <c r="X27" s="401"/>
      <c r="Y27" s="401"/>
      <c r="Z27" s="379"/>
      <c r="AA27" s="607"/>
      <c r="AB27" s="562"/>
      <c r="AC27" s="562"/>
      <c r="AD27" s="562"/>
      <c r="AE27" s="562"/>
      <c r="AF27" s="562"/>
      <c r="AG27" s="562"/>
      <c r="AH27" s="606"/>
      <c r="AI27" s="476"/>
      <c r="AJ27" s="474"/>
      <c r="AK27" s="474"/>
      <c r="AL27" s="474"/>
      <c r="AM27" s="474"/>
      <c r="AN27" s="474"/>
      <c r="AO27" s="474"/>
      <c r="AP27" s="629"/>
      <c r="AQ27" s="447">
        <f>IF(OR(COUNTIF(AR13:AT26,2)=3,COUNTIF(AR13:AT26,1)=3),(S28+AA28+K28)/(S28+AA28+X25+AF25+P25+K28),"")</f>
      </c>
      <c r="AR27" s="485"/>
      <c r="AS27" s="485"/>
      <c r="AT27" s="485"/>
      <c r="AU27" s="460">
        <f>IF(AQ27&lt;&gt;"",RANK(AQ27,AQ15:AQ28),RANK(AR25,AR13:AT26))</f>
        <v>4</v>
      </c>
      <c r="AV27" s="460"/>
      <c r="AW27" s="460"/>
      <c r="AX27" s="461"/>
    </row>
    <row r="28" spans="2:50" ht="6.75" customHeight="1" hidden="1">
      <c r="B28" s="16"/>
      <c r="C28" s="414"/>
      <c r="D28" s="349"/>
      <c r="E28" s="349"/>
      <c r="F28" s="349"/>
      <c r="G28" s="349"/>
      <c r="H28" s="349"/>
      <c r="I28" s="349"/>
      <c r="J28" s="350"/>
      <c r="K28" s="23">
        <f>IF(K25="⑦","7",IF(K25="⑥","6",K25))</f>
        <v>0</v>
      </c>
      <c r="R28" s="20"/>
      <c r="S28" s="23">
        <f>IF(S25="⑦","7",IF(S25="⑥","6",S25))</f>
        <v>0</v>
      </c>
      <c r="W28" s="51"/>
      <c r="X28" s="51"/>
      <c r="Y28" s="51"/>
      <c r="Z28" s="69"/>
      <c r="AA28" s="70">
        <f>IF(AA25="⑦","7",IF(AA25="⑥","6",AA25))</f>
        <v>0</v>
      </c>
      <c r="AB28" s="51"/>
      <c r="AC28" s="51"/>
      <c r="AD28" s="51"/>
      <c r="AE28" s="51"/>
      <c r="AF28" s="51"/>
      <c r="AG28" s="51"/>
      <c r="AH28" s="69"/>
      <c r="AI28" s="476"/>
      <c r="AJ28" s="474"/>
      <c r="AK28" s="474"/>
      <c r="AL28" s="474"/>
      <c r="AM28" s="474"/>
      <c r="AN28" s="474"/>
      <c r="AO28" s="474"/>
      <c r="AP28" s="629"/>
      <c r="AQ28" s="448"/>
      <c r="AR28" s="643"/>
      <c r="AS28" s="643"/>
      <c r="AT28" s="643"/>
      <c r="AU28" s="462"/>
      <c r="AV28" s="462"/>
      <c r="AW28" s="462"/>
      <c r="AX28" s="463"/>
    </row>
    <row r="29" spans="3:50" ht="12" customHeight="1">
      <c r="C29" s="65"/>
      <c r="D29" s="65"/>
      <c r="E29" s="65"/>
      <c r="F29" s="65"/>
      <c r="G29" s="65"/>
      <c r="H29" s="65"/>
      <c r="I29" s="50"/>
      <c r="J29" s="50"/>
      <c r="K29" s="46"/>
      <c r="L29" s="47"/>
      <c r="M29" s="47"/>
      <c r="N29" s="47"/>
      <c r="O29" s="47"/>
      <c r="P29" s="47"/>
      <c r="Q29" s="47"/>
      <c r="R29" s="47"/>
      <c r="S29" s="46"/>
      <c r="T29" s="47"/>
      <c r="U29" s="47"/>
      <c r="V29" s="47"/>
      <c r="W29" s="51"/>
      <c r="X29" s="51"/>
      <c r="Y29" s="51"/>
      <c r="Z29" s="51"/>
      <c r="AA29" s="5"/>
      <c r="AB29" s="5"/>
      <c r="AC29" s="5"/>
      <c r="AD29" s="5"/>
      <c r="AE29" s="5"/>
      <c r="AF29" s="5"/>
      <c r="AG29" s="5"/>
      <c r="AH29" s="5"/>
      <c r="AI29" s="5"/>
      <c r="AJ29" s="45"/>
      <c r="AK29" s="45"/>
      <c r="AL29" s="45"/>
      <c r="AM29" s="45"/>
      <c r="AN29" s="45"/>
      <c r="AO29" s="45"/>
      <c r="AP29" s="45"/>
      <c r="AQ29" s="48"/>
      <c r="AR29" s="48"/>
      <c r="AS29" s="48"/>
      <c r="AT29" s="48"/>
      <c r="AU29" s="49"/>
      <c r="AV29" s="49"/>
      <c r="AW29" s="49"/>
      <c r="AX29" s="49"/>
    </row>
    <row r="30" spans="3:50" ht="12" customHeight="1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6"/>
      <c r="AR30" s="6"/>
      <c r="AS30" s="6"/>
      <c r="AT30" s="6"/>
      <c r="AU30" s="6"/>
      <c r="AV30" s="6"/>
      <c r="AW30" s="6"/>
      <c r="AX30" s="6"/>
    </row>
    <row r="31" spans="3:50" ht="12" customHeight="1">
      <c r="C31" s="63"/>
      <c r="D31" s="63"/>
      <c r="E31" s="63"/>
      <c r="F31" s="63"/>
      <c r="G31" s="63"/>
      <c r="H31" s="63"/>
      <c r="I31" s="63"/>
      <c r="J31" s="63"/>
      <c r="K31" s="8"/>
      <c r="S31" s="8"/>
      <c r="AA31" s="8"/>
      <c r="AI31" s="3"/>
      <c r="AJ31" s="3"/>
      <c r="AK31" s="3"/>
      <c r="AL31" s="3"/>
      <c r="AM31" s="3"/>
      <c r="AN31" s="3"/>
      <c r="AO31" s="3"/>
      <c r="AP31" s="3"/>
      <c r="AQ31" s="61"/>
      <c r="AR31" s="61"/>
      <c r="AS31" s="61"/>
      <c r="AT31" s="61"/>
      <c r="AU31" s="62"/>
      <c r="AV31" s="62"/>
      <c r="AW31" s="62"/>
      <c r="AX31" s="62"/>
    </row>
    <row r="32" spans="6:56" s="60" customFormat="1" ht="32.25" customHeight="1">
      <c r="F32" s="380" t="s">
        <v>901</v>
      </c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  <c r="AW32" s="380"/>
      <c r="AX32" s="380"/>
      <c r="AY32" s="380"/>
      <c r="AZ32" s="380"/>
      <c r="BA32" s="380"/>
      <c r="BC32" s="4"/>
      <c r="BD32" s="4"/>
    </row>
    <row r="33" spans="3:56" s="60" customFormat="1" ht="21" customHeight="1">
      <c r="C33" s="4"/>
      <c r="D33" s="4"/>
      <c r="E33" s="4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80"/>
      <c r="AN33" s="380"/>
      <c r="AO33" s="380"/>
      <c r="AP33" s="380"/>
      <c r="AQ33" s="380"/>
      <c r="AR33" s="380"/>
      <c r="AS33" s="380"/>
      <c r="AT33" s="380"/>
      <c r="AU33" s="380"/>
      <c r="AV33" s="380"/>
      <c r="AW33" s="380"/>
      <c r="AX33" s="380"/>
      <c r="AY33" s="380"/>
      <c r="AZ33" s="380"/>
      <c r="BA33" s="380"/>
      <c r="BB33" s="4"/>
      <c r="BC33" s="4"/>
      <c r="BD33" s="4"/>
    </row>
    <row r="34" spans="51:103" ht="7.5" customHeight="1">
      <c r="AY34" s="3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</row>
    <row r="35" spans="51:103" ht="7.5" customHeight="1">
      <c r="AY35" s="3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</row>
    <row r="36" spans="9:103" ht="7.5" customHeight="1">
      <c r="I36" s="455" t="s">
        <v>905</v>
      </c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55"/>
      <c r="AD36" s="455"/>
      <c r="AE36" s="455"/>
      <c r="AF36" s="455"/>
      <c r="AG36" s="455"/>
      <c r="AH36" s="455"/>
      <c r="AI36" s="455"/>
      <c r="AJ36" s="455"/>
      <c r="AK36" s="455"/>
      <c r="AL36" s="455"/>
      <c r="AM36" s="455"/>
      <c r="AN36" s="455"/>
      <c r="AO36" s="455"/>
      <c r="AP36" s="455"/>
      <c r="AQ36" s="455"/>
      <c r="AR36" s="455"/>
      <c r="AS36" s="455"/>
      <c r="AT36" s="455"/>
      <c r="AU36" s="455"/>
      <c r="AV36" s="455"/>
      <c r="AW36" s="455"/>
      <c r="AX36" s="455"/>
      <c r="AY36" s="455"/>
      <c r="AZ36" s="455"/>
      <c r="BA36" s="455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</row>
    <row r="37" spans="9:103" ht="7.5" customHeight="1"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55"/>
      <c r="AD37" s="455"/>
      <c r="AE37" s="455"/>
      <c r="AF37" s="455"/>
      <c r="AG37" s="455"/>
      <c r="AH37" s="455"/>
      <c r="AI37" s="455"/>
      <c r="AJ37" s="455"/>
      <c r="AK37" s="455"/>
      <c r="AL37" s="455"/>
      <c r="AM37" s="455"/>
      <c r="AN37" s="455"/>
      <c r="AO37" s="455"/>
      <c r="AP37" s="455"/>
      <c r="AQ37" s="455"/>
      <c r="AR37" s="455"/>
      <c r="AS37" s="455"/>
      <c r="AT37" s="455"/>
      <c r="AU37" s="455"/>
      <c r="AV37" s="455"/>
      <c r="AW37" s="455"/>
      <c r="AX37" s="455"/>
      <c r="AY37" s="455"/>
      <c r="AZ37" s="455"/>
      <c r="BA37" s="455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</row>
    <row r="38" spans="9:103" ht="7.5" customHeight="1"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5"/>
      <c r="AL38" s="455"/>
      <c r="AM38" s="455"/>
      <c r="AN38" s="455"/>
      <c r="AO38" s="455"/>
      <c r="AP38" s="455"/>
      <c r="AQ38" s="455"/>
      <c r="AR38" s="455"/>
      <c r="AS38" s="455"/>
      <c r="AT38" s="455"/>
      <c r="AU38" s="455"/>
      <c r="AV38" s="455"/>
      <c r="AW38" s="455"/>
      <c r="AX38" s="455"/>
      <c r="AY38" s="455"/>
      <c r="AZ38" s="455"/>
      <c r="BA38" s="455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</row>
    <row r="39" spans="9:103" ht="7.5" customHeight="1"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55"/>
      <c r="AD39" s="455"/>
      <c r="AE39" s="455"/>
      <c r="AF39" s="455"/>
      <c r="AG39" s="455"/>
      <c r="AH39" s="455"/>
      <c r="AI39" s="455"/>
      <c r="AJ39" s="455"/>
      <c r="AK39" s="455"/>
      <c r="AL39" s="455"/>
      <c r="AM39" s="455"/>
      <c r="AN39" s="455"/>
      <c r="AO39" s="455"/>
      <c r="AP39" s="455"/>
      <c r="AQ39" s="455"/>
      <c r="AR39" s="455"/>
      <c r="AS39" s="455"/>
      <c r="AT39" s="455"/>
      <c r="AU39" s="455"/>
      <c r="AV39" s="455"/>
      <c r="AW39" s="455"/>
      <c r="AX39" s="455"/>
      <c r="AY39" s="455"/>
      <c r="AZ39" s="455"/>
      <c r="BA39" s="455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</row>
    <row r="40" spans="9:103" ht="7.5" customHeight="1"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  <c r="AJ40" s="455"/>
      <c r="AK40" s="455"/>
      <c r="AL40" s="455"/>
      <c r="AM40" s="455"/>
      <c r="AN40" s="455"/>
      <c r="AO40" s="455"/>
      <c r="AP40" s="455"/>
      <c r="AQ40" s="455"/>
      <c r="AR40" s="455"/>
      <c r="AS40" s="455"/>
      <c r="AT40" s="455"/>
      <c r="AU40" s="455"/>
      <c r="AV40" s="455"/>
      <c r="AW40" s="455"/>
      <c r="AX40" s="455"/>
      <c r="AY40" s="455"/>
      <c r="AZ40" s="455"/>
      <c r="BA40" s="455"/>
      <c r="CL40" s="8"/>
      <c r="CM40" s="22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</row>
    <row r="41" spans="2:103" s="17" customFormat="1" ht="7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8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3"/>
      <c r="CL41" s="8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</row>
    <row r="42" spans="2:103" s="17" customFormat="1" ht="7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</row>
    <row r="43" spans="2:103" s="17" customFormat="1" ht="7.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</row>
    <row r="44" spans="2:103" s="17" customFormat="1" ht="7.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</row>
    <row r="45" spans="2:107" s="17" customFormat="1" ht="7.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</row>
    <row r="46" spans="2:108" s="17" customFormat="1" ht="7.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22"/>
      <c r="CM46" s="4"/>
      <c r="CN46" s="4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</row>
    <row r="47" spans="2:125" s="17" customFormat="1" ht="7.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22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</row>
    <row r="48" spans="2:139" s="17" customFormat="1" ht="7.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</row>
    <row r="49" spans="2:148" s="17" customFormat="1" ht="7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</row>
    <row r="50" spans="2:140" s="17" customFormat="1" ht="7.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</row>
    <row r="51" spans="2:126" s="17" customFormat="1" ht="7.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8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</row>
    <row r="52" spans="2:126" s="17" customFormat="1" ht="7.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8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</row>
    <row r="53" spans="2:125" s="17" customFormat="1" ht="7.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8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</row>
    <row r="54" spans="2:126" s="17" customFormat="1" ht="7.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8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</row>
    <row r="57" ht="7.5" customHeight="1">
      <c r="DW57" s="3"/>
    </row>
    <row r="67" ht="7.5" customHeight="1">
      <c r="CK67" s="8"/>
    </row>
    <row r="68" ht="7.5" customHeight="1">
      <c r="CK68" s="8"/>
    </row>
    <row r="69" ht="7.5" customHeight="1">
      <c r="CK69" s="8"/>
    </row>
    <row r="70" ht="7.5" customHeight="1">
      <c r="CK70" s="8"/>
    </row>
    <row r="71" ht="7.5" customHeight="1">
      <c r="CK71" s="8"/>
    </row>
    <row r="72" ht="7.5" customHeight="1">
      <c r="CK72" s="8"/>
    </row>
    <row r="73" spans="89:91" ht="7.5" customHeight="1">
      <c r="CK73" s="8"/>
      <c r="CM73" s="3"/>
    </row>
    <row r="74" spans="89:124" ht="7.5" customHeight="1">
      <c r="CK74" s="8"/>
      <c r="DL74" s="3"/>
      <c r="DM74" s="13"/>
      <c r="DN74" s="13"/>
      <c r="DO74" s="13"/>
      <c r="DP74" s="13"/>
      <c r="DQ74" s="13"/>
      <c r="DR74" s="13"/>
      <c r="DS74" s="13"/>
      <c r="DT74" s="13"/>
    </row>
    <row r="75" spans="89:90" ht="7.5" customHeight="1">
      <c r="CK75" s="8"/>
      <c r="CL75" s="3"/>
    </row>
    <row r="76" ht="7.5" customHeight="1">
      <c r="CK76" s="8"/>
    </row>
    <row r="77" spans="2:97" s="17" customFormat="1" ht="7.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8"/>
      <c r="CL77" s="4"/>
      <c r="CM77" s="4"/>
      <c r="CN77" s="4"/>
      <c r="CO77" s="4"/>
      <c r="CP77" s="4"/>
      <c r="CQ77" s="4"/>
      <c r="CR77" s="4"/>
      <c r="CS77" s="4"/>
    </row>
    <row r="78" spans="2:133" s="17" customFormat="1" ht="7.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8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</row>
    <row r="79" spans="2:140" s="17" customFormat="1" ht="7.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</row>
    <row r="80" spans="2:132" s="17" customFormat="1" ht="7.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</row>
    <row r="81" spans="2:118" s="17" customFormat="1" ht="7.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</row>
    <row r="82" spans="2:118" s="17" customFormat="1" ht="7.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</row>
    <row r="83" spans="2:118" s="17" customFormat="1" ht="7.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</row>
    <row r="84" spans="2:118" s="17" customFormat="1" ht="7.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</row>
    <row r="85" spans="98:118" ht="7.5" customHeight="1"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</row>
    <row r="87" ht="7.5" customHeight="1">
      <c r="DQ87" s="3"/>
    </row>
    <row r="91" spans="91:97" ht="7.5" customHeight="1">
      <c r="CM91" s="3"/>
      <c r="CN91" s="3"/>
      <c r="CO91" s="3"/>
      <c r="CP91" s="3"/>
      <c r="CR91" s="17"/>
      <c r="CS91" s="17"/>
    </row>
    <row r="92" spans="2:108" s="17" customFormat="1" ht="7.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3"/>
      <c r="CN92" s="3"/>
      <c r="CO92" s="3"/>
      <c r="CP92" s="3"/>
      <c r="CQ92" s="3"/>
      <c r="CR92" s="3"/>
      <c r="CS92" s="3"/>
      <c r="CT92" s="3"/>
      <c r="CW92" s="4"/>
      <c r="CX92" s="4"/>
      <c r="CY92" s="4"/>
      <c r="CZ92" s="4"/>
      <c r="DA92" s="4"/>
      <c r="DB92" s="4"/>
      <c r="DC92" s="4"/>
      <c r="DD92" s="4"/>
    </row>
    <row r="93" spans="2:121" s="17" customFormat="1" ht="7.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</row>
    <row r="94" spans="2:130" s="17" customFormat="1" ht="7.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</row>
    <row r="95" spans="2:135" s="17" customFormat="1" ht="7.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3"/>
      <c r="CN95" s="3"/>
      <c r="CO95" s="3"/>
      <c r="CP95" s="3"/>
      <c r="CQ95" s="3"/>
      <c r="CR95" s="3"/>
      <c r="CS95" s="3"/>
      <c r="CT95" s="3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</row>
    <row r="96" spans="2:122" s="17" customFormat="1" ht="7.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3"/>
      <c r="CN96" s="3"/>
      <c r="CO96" s="3"/>
      <c r="CP96" s="3"/>
      <c r="CQ96" s="3"/>
      <c r="CR96" s="3"/>
      <c r="CS96" s="3"/>
      <c r="CT96" s="3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3"/>
    </row>
    <row r="97" spans="2:122" s="17" customFormat="1" ht="7.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3"/>
      <c r="CN97" s="3"/>
      <c r="CO97" s="3"/>
      <c r="CP97" s="3"/>
      <c r="CQ97" s="3"/>
      <c r="CR97" s="3"/>
      <c r="CS97" s="3"/>
      <c r="CT97" s="3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3"/>
    </row>
    <row r="98" spans="2:122" s="17" customFormat="1" ht="7.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3"/>
      <c r="CN98" s="3"/>
      <c r="CO98" s="3"/>
      <c r="CP98" s="3"/>
      <c r="CQ98" s="3"/>
      <c r="CR98" s="3"/>
      <c r="CS98" s="3"/>
      <c r="CT98" s="3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</row>
    <row r="99" spans="2:122" s="17" customFormat="1" ht="7.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3"/>
      <c r="CN99" s="3"/>
      <c r="CO99" s="3"/>
      <c r="CP99" s="3"/>
      <c r="CQ99" s="3"/>
      <c r="CR99" s="3"/>
      <c r="CS99" s="3"/>
      <c r="CT99" s="3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4"/>
    </row>
    <row r="100" spans="91:122" ht="7.5" customHeight="1">
      <c r="CM100" s="3"/>
      <c r="CN100" s="3"/>
      <c r="CO100" s="3"/>
      <c r="CP100" s="3"/>
      <c r="CQ100" s="3"/>
      <c r="CR100" s="3"/>
      <c r="CS100" s="3"/>
      <c r="CT100" s="3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3"/>
    </row>
    <row r="101" spans="91:122" ht="7.5" customHeight="1">
      <c r="CM101" s="3"/>
      <c r="CN101" s="3"/>
      <c r="CO101" s="3"/>
      <c r="CP101" s="3"/>
      <c r="CQ101" s="3"/>
      <c r="CR101" s="3"/>
      <c r="CS101" s="3"/>
      <c r="CT101" s="3"/>
      <c r="DR101" s="3"/>
    </row>
    <row r="102" spans="91:122" ht="7.5" customHeight="1">
      <c r="CM102" s="3"/>
      <c r="CN102" s="3"/>
      <c r="CO102" s="3"/>
      <c r="CP102" s="3"/>
      <c r="CQ102" s="3"/>
      <c r="CR102" s="3"/>
      <c r="CS102" s="3"/>
      <c r="CT102" s="3"/>
      <c r="DR102" s="3"/>
    </row>
    <row r="103" spans="91:98" ht="7.5" customHeight="1">
      <c r="CM103" s="3"/>
      <c r="CN103" s="3"/>
      <c r="CO103" s="3"/>
      <c r="CP103" s="3"/>
      <c r="CQ103" s="3"/>
      <c r="CR103" s="3"/>
      <c r="CS103" s="3"/>
      <c r="CT103" s="3"/>
    </row>
    <row r="104" spans="91:95" ht="7.5" customHeight="1">
      <c r="CM104" s="3"/>
      <c r="CN104" s="3"/>
      <c r="CO104" s="3"/>
      <c r="CP104" s="3"/>
      <c r="CQ104" s="3"/>
    </row>
    <row r="105" ht="7.5" customHeight="1">
      <c r="CQ105" s="3"/>
    </row>
  </sheetData>
  <sheetProtection/>
  <mergeCells count="103">
    <mergeCell ref="P21:R23"/>
    <mergeCell ref="C19:E20"/>
    <mergeCell ref="F23:J23"/>
    <mergeCell ref="C25:E26"/>
    <mergeCell ref="F25:J26"/>
    <mergeCell ref="K25:N27"/>
    <mergeCell ref="F4:AY4"/>
    <mergeCell ref="K21:N23"/>
    <mergeCell ref="O25:O27"/>
    <mergeCell ref="K17:N19"/>
    <mergeCell ref="P17:R19"/>
    <mergeCell ref="O17:O19"/>
    <mergeCell ref="AU17:AX18"/>
    <mergeCell ref="AR25:AT26"/>
    <mergeCell ref="AE25:AE27"/>
    <mergeCell ref="AR19:AT20"/>
    <mergeCell ref="B13:B14"/>
    <mergeCell ref="B17:B18"/>
    <mergeCell ref="B25:B26"/>
    <mergeCell ref="C15:E16"/>
    <mergeCell ref="C21:E22"/>
    <mergeCell ref="C23:E24"/>
    <mergeCell ref="C13:E14"/>
    <mergeCell ref="C17:E18"/>
    <mergeCell ref="C28:E28"/>
    <mergeCell ref="F28:J28"/>
    <mergeCell ref="C27:E27"/>
    <mergeCell ref="F27:J27"/>
    <mergeCell ref="AU27:AX28"/>
    <mergeCell ref="AI21:AL23"/>
    <mergeCell ref="AU21:AX22"/>
    <mergeCell ref="AN17:AP19"/>
    <mergeCell ref="AU25:AX26"/>
    <mergeCell ref="AQ19:AQ20"/>
    <mergeCell ref="AI25:AP28"/>
    <mergeCell ref="AR27:AT28"/>
    <mergeCell ref="AQ27:AQ28"/>
    <mergeCell ref="AM21:AM23"/>
    <mergeCell ref="AM17:AM19"/>
    <mergeCell ref="AQ17:AQ18"/>
    <mergeCell ref="AU23:AX24"/>
    <mergeCell ref="AR23:AT24"/>
    <mergeCell ref="AN21:AP23"/>
    <mergeCell ref="AR21:AT22"/>
    <mergeCell ref="AQ21:AQ22"/>
    <mergeCell ref="AQ23:AQ24"/>
    <mergeCell ref="AU19:AX20"/>
    <mergeCell ref="AF25:AH27"/>
    <mergeCell ref="S21:V23"/>
    <mergeCell ref="X21:Z23"/>
    <mergeCell ref="AA21:AH24"/>
    <mergeCell ref="W21:W23"/>
    <mergeCell ref="W25:W27"/>
    <mergeCell ref="S25:V27"/>
    <mergeCell ref="X25:Z27"/>
    <mergeCell ref="AA25:AD27"/>
    <mergeCell ref="AA11:AH12"/>
    <mergeCell ref="AF13:AH15"/>
    <mergeCell ref="K11:R12"/>
    <mergeCell ref="AI17:AL19"/>
    <mergeCell ref="W13:W15"/>
    <mergeCell ref="K13:R16"/>
    <mergeCell ref="AE17:AE19"/>
    <mergeCell ref="AA17:AD19"/>
    <mergeCell ref="S17:Z20"/>
    <mergeCell ref="S11:Z12"/>
    <mergeCell ref="AQ9:AQ10"/>
    <mergeCell ref="AN13:AP15"/>
    <mergeCell ref="AR13:AT14"/>
    <mergeCell ref="AQ15:AQ16"/>
    <mergeCell ref="AQ13:AQ14"/>
    <mergeCell ref="AS11:AX12"/>
    <mergeCell ref="AQ11:AR12"/>
    <mergeCell ref="C2:AX3"/>
    <mergeCell ref="C7:AX8"/>
    <mergeCell ref="C9:J12"/>
    <mergeCell ref="S9:Z10"/>
    <mergeCell ref="AA9:AH10"/>
    <mergeCell ref="AI9:AP10"/>
    <mergeCell ref="K9:R10"/>
    <mergeCell ref="AI11:AP12"/>
    <mergeCell ref="AS9:AX10"/>
    <mergeCell ref="E5:AW5"/>
    <mergeCell ref="I36:BA40"/>
    <mergeCell ref="AR15:AT16"/>
    <mergeCell ref="AM13:AM15"/>
    <mergeCell ref="F21:J22"/>
    <mergeCell ref="AE13:AE15"/>
    <mergeCell ref="F13:J14"/>
    <mergeCell ref="F15:J15"/>
    <mergeCell ref="F19:J19"/>
    <mergeCell ref="O21:O23"/>
    <mergeCell ref="F17:J18"/>
    <mergeCell ref="F32:BA33"/>
    <mergeCell ref="X13:Z15"/>
    <mergeCell ref="S13:V15"/>
    <mergeCell ref="AU13:AX14"/>
    <mergeCell ref="AA13:AD15"/>
    <mergeCell ref="AI13:AL15"/>
    <mergeCell ref="AU15:AX16"/>
    <mergeCell ref="AR17:AT18"/>
    <mergeCell ref="AF17:AH19"/>
    <mergeCell ref="P25:R27"/>
  </mergeCells>
  <printOptions/>
  <pageMargins left="0" right="0" top="0" bottom="0" header="0.3145833333333333" footer="0.314583333333333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2:ER105"/>
  <sheetViews>
    <sheetView zoomScaleSheetLayoutView="100" workbookViewId="0" topLeftCell="A7">
      <selection activeCell="BC18" sqref="BC18"/>
    </sheetView>
  </sheetViews>
  <sheetFormatPr defaultColWidth="1.875" defaultRowHeight="7.5" customHeight="1"/>
  <cols>
    <col min="1" max="1" width="1.875" style="4" customWidth="1"/>
    <col min="2" max="2" width="0.74609375" style="4" hidden="1" customWidth="1"/>
    <col min="3" max="5" width="1.875" style="4" hidden="1" customWidth="1"/>
    <col min="6" max="9" width="1.875" style="4" customWidth="1"/>
    <col min="10" max="10" width="6.50390625" style="4" customWidth="1"/>
    <col min="11" max="11" width="0.875" style="4" customWidth="1"/>
    <col min="12" max="18" width="1.875" style="4" customWidth="1"/>
    <col min="19" max="19" width="0.875" style="4" customWidth="1"/>
    <col min="20" max="26" width="1.875" style="4" customWidth="1"/>
    <col min="27" max="27" width="0.74609375" style="4" customWidth="1"/>
    <col min="28" max="34" width="1.875" style="4" customWidth="1"/>
    <col min="35" max="35" width="0.6171875" style="4" customWidth="1"/>
    <col min="36" max="42" width="1.875" style="4" customWidth="1"/>
    <col min="43" max="43" width="8.375" style="4" customWidth="1"/>
    <col min="44" max="16384" width="1.875" style="4" customWidth="1"/>
  </cols>
  <sheetData>
    <row r="1" ht="29.25" customHeight="1"/>
    <row r="2" spans="3:88" ht="12" customHeight="1">
      <c r="C2" s="639" t="s">
        <v>593</v>
      </c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  <c r="AD2" s="639"/>
      <c r="AE2" s="639"/>
      <c r="AF2" s="639"/>
      <c r="AG2" s="639"/>
      <c r="AH2" s="639"/>
      <c r="AI2" s="639"/>
      <c r="AJ2" s="639"/>
      <c r="AK2" s="639"/>
      <c r="AL2" s="639"/>
      <c r="AM2" s="639"/>
      <c r="AN2" s="639"/>
      <c r="AO2" s="639"/>
      <c r="AP2" s="639"/>
      <c r="AQ2" s="639"/>
      <c r="AR2" s="639"/>
      <c r="AS2" s="639"/>
      <c r="AT2" s="639"/>
      <c r="AU2" s="639"/>
      <c r="AV2" s="639"/>
      <c r="AW2" s="639"/>
      <c r="AX2" s="639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</row>
    <row r="3" spans="3:88" ht="28.5" customHeight="1"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9"/>
      <c r="AA3" s="639"/>
      <c r="AB3" s="639"/>
      <c r="AC3" s="639"/>
      <c r="AD3" s="639"/>
      <c r="AE3" s="639"/>
      <c r="AF3" s="639"/>
      <c r="AG3" s="639"/>
      <c r="AH3" s="639"/>
      <c r="AI3" s="639"/>
      <c r="AJ3" s="639"/>
      <c r="AK3" s="639"/>
      <c r="AL3" s="639"/>
      <c r="AM3" s="639"/>
      <c r="AN3" s="639"/>
      <c r="AO3" s="639"/>
      <c r="AP3" s="639"/>
      <c r="AQ3" s="639"/>
      <c r="AR3" s="639"/>
      <c r="AS3" s="639"/>
      <c r="AT3" s="639"/>
      <c r="AU3" s="639"/>
      <c r="AV3" s="639"/>
      <c r="AW3" s="639"/>
      <c r="AX3" s="639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</row>
    <row r="4" spans="3:88" ht="38.25" customHeight="1">
      <c r="C4" s="64"/>
      <c r="D4" s="64"/>
      <c r="E4" s="64"/>
      <c r="F4" s="376" t="s">
        <v>709</v>
      </c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</row>
    <row r="5" spans="3:88" ht="46.5" customHeight="1">
      <c r="C5" s="54"/>
      <c r="D5" s="54"/>
      <c r="E5" s="645" t="s">
        <v>612</v>
      </c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5"/>
      <c r="AE5" s="645"/>
      <c r="AF5" s="645"/>
      <c r="AG5" s="645"/>
      <c r="AH5" s="645"/>
      <c r="AI5" s="645"/>
      <c r="AJ5" s="645"/>
      <c r="AK5" s="645"/>
      <c r="AL5" s="645"/>
      <c r="AM5" s="645"/>
      <c r="AN5" s="645"/>
      <c r="AO5" s="645"/>
      <c r="AP5" s="645"/>
      <c r="AQ5" s="645"/>
      <c r="AR5" s="645"/>
      <c r="AS5" s="645"/>
      <c r="AT5" s="645"/>
      <c r="AU5" s="645"/>
      <c r="AV5" s="645"/>
      <c r="AW5" s="645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</row>
    <row r="6" spans="3:88" ht="46.5" customHeight="1">
      <c r="C6" s="54"/>
      <c r="D6" s="5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</row>
    <row r="7" spans="3:50" ht="12" customHeight="1">
      <c r="C7" s="644" t="s">
        <v>736</v>
      </c>
      <c r="D7" s="640"/>
      <c r="E7" s="640"/>
      <c r="F7" s="640"/>
      <c r="G7" s="640"/>
      <c r="H7" s="640"/>
      <c r="I7" s="640"/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0"/>
      <c r="Y7" s="640"/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0"/>
      <c r="AK7" s="640"/>
      <c r="AL7" s="640"/>
      <c r="AM7" s="640"/>
      <c r="AN7" s="640"/>
      <c r="AO7" s="640"/>
      <c r="AP7" s="640"/>
      <c r="AQ7" s="640"/>
      <c r="AR7" s="640"/>
      <c r="AS7" s="640"/>
      <c r="AT7" s="640"/>
      <c r="AU7" s="640"/>
      <c r="AV7" s="640"/>
      <c r="AW7" s="640"/>
      <c r="AX7" s="640"/>
    </row>
    <row r="8" spans="3:50" ht="22.5" customHeight="1"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641"/>
      <c r="AT8" s="641"/>
      <c r="AU8" s="641"/>
      <c r="AV8" s="641"/>
      <c r="AW8" s="641"/>
      <c r="AX8" s="641"/>
    </row>
    <row r="9" spans="1:50" ht="18.75" customHeight="1">
      <c r="A9" s="16"/>
      <c r="C9" s="413" t="s">
        <v>1454</v>
      </c>
      <c r="D9" s="401"/>
      <c r="E9" s="401"/>
      <c r="F9" s="401"/>
      <c r="G9" s="401"/>
      <c r="H9" s="401"/>
      <c r="I9" s="401"/>
      <c r="J9" s="401"/>
      <c r="K9" s="456" t="str">
        <f>F13</f>
        <v>杉山邦夫</v>
      </c>
      <c r="L9" s="450"/>
      <c r="M9" s="450"/>
      <c r="N9" s="450"/>
      <c r="O9" s="450"/>
      <c r="P9" s="450"/>
      <c r="Q9" s="450"/>
      <c r="R9" s="457"/>
      <c r="S9" s="375" t="str">
        <f>F17</f>
        <v>大林久</v>
      </c>
      <c r="T9" s="401"/>
      <c r="U9" s="401"/>
      <c r="V9" s="401"/>
      <c r="W9" s="401"/>
      <c r="X9" s="401"/>
      <c r="Y9" s="401"/>
      <c r="Z9" s="401"/>
      <c r="AA9" s="375" t="str">
        <f>F21</f>
        <v>吉田知司</v>
      </c>
      <c r="AB9" s="401"/>
      <c r="AC9" s="401"/>
      <c r="AD9" s="401"/>
      <c r="AE9" s="401"/>
      <c r="AF9" s="401"/>
      <c r="AG9" s="401"/>
      <c r="AH9" s="379"/>
      <c r="AI9" s="401" t="str">
        <f>F25</f>
        <v>西村国太郎</v>
      </c>
      <c r="AJ9" s="401"/>
      <c r="AK9" s="401"/>
      <c r="AL9" s="401"/>
      <c r="AM9" s="401"/>
      <c r="AN9" s="401"/>
      <c r="AO9" s="401"/>
      <c r="AP9" s="357"/>
      <c r="AQ9" s="531">
        <f>IF(AQ15&lt;&gt;"","取得","")</f>
      </c>
      <c r="AR9" s="51"/>
      <c r="AS9" s="450" t="s">
        <v>1455</v>
      </c>
      <c r="AT9" s="450"/>
      <c r="AU9" s="450"/>
      <c r="AV9" s="450"/>
      <c r="AW9" s="450"/>
      <c r="AX9" s="451"/>
    </row>
    <row r="10" spans="1:50" ht="18.75" customHeight="1">
      <c r="A10" s="16"/>
      <c r="C10" s="413"/>
      <c r="D10" s="401"/>
      <c r="E10" s="401"/>
      <c r="F10" s="401"/>
      <c r="G10" s="401"/>
      <c r="H10" s="401"/>
      <c r="I10" s="401"/>
      <c r="J10" s="401"/>
      <c r="K10" s="375"/>
      <c r="L10" s="401"/>
      <c r="M10" s="401"/>
      <c r="N10" s="401"/>
      <c r="O10" s="401"/>
      <c r="P10" s="401"/>
      <c r="Q10" s="401"/>
      <c r="R10" s="379"/>
      <c r="S10" s="375"/>
      <c r="T10" s="401"/>
      <c r="U10" s="401"/>
      <c r="V10" s="401"/>
      <c r="W10" s="401"/>
      <c r="X10" s="401"/>
      <c r="Y10" s="401"/>
      <c r="Z10" s="401"/>
      <c r="AA10" s="375"/>
      <c r="AB10" s="401"/>
      <c r="AC10" s="401"/>
      <c r="AD10" s="401"/>
      <c r="AE10" s="401"/>
      <c r="AF10" s="401"/>
      <c r="AG10" s="401"/>
      <c r="AH10" s="379"/>
      <c r="AI10" s="401"/>
      <c r="AJ10" s="401"/>
      <c r="AK10" s="401"/>
      <c r="AL10" s="401"/>
      <c r="AM10" s="401"/>
      <c r="AN10" s="401"/>
      <c r="AO10" s="401"/>
      <c r="AP10" s="357"/>
      <c r="AQ10" s="437"/>
      <c r="AS10" s="401"/>
      <c r="AT10" s="401"/>
      <c r="AU10" s="401"/>
      <c r="AV10" s="401"/>
      <c r="AW10" s="401"/>
      <c r="AX10" s="433"/>
    </row>
    <row r="11" spans="1:50" ht="18.75" customHeight="1">
      <c r="A11" s="16"/>
      <c r="C11" s="413"/>
      <c r="D11" s="401"/>
      <c r="E11" s="401"/>
      <c r="F11" s="401"/>
      <c r="G11" s="401"/>
      <c r="H11" s="401"/>
      <c r="I11" s="401"/>
      <c r="J11" s="401"/>
      <c r="K11" s="375" t="str">
        <f>F15</f>
        <v>村田八日市</v>
      </c>
      <c r="L11" s="401"/>
      <c r="M11" s="401"/>
      <c r="N11" s="401"/>
      <c r="O11" s="401"/>
      <c r="P11" s="401"/>
      <c r="Q11" s="401"/>
      <c r="R11" s="379"/>
      <c r="S11" s="375" t="str">
        <f>F19</f>
        <v>湖東プラチナ</v>
      </c>
      <c r="T11" s="401"/>
      <c r="U11" s="401"/>
      <c r="V11" s="401"/>
      <c r="W11" s="401"/>
      <c r="X11" s="401"/>
      <c r="Y11" s="401"/>
      <c r="Z11" s="401"/>
      <c r="AA11" s="375" t="str">
        <f>F23</f>
        <v>湖東プラチナ</v>
      </c>
      <c r="AB11" s="401"/>
      <c r="AC11" s="401"/>
      <c r="AD11" s="401"/>
      <c r="AE11" s="401"/>
      <c r="AF11" s="401"/>
      <c r="AG11" s="401"/>
      <c r="AH11" s="379"/>
      <c r="AI11" s="401" t="str">
        <f>F27</f>
        <v>村田八日市</v>
      </c>
      <c r="AJ11" s="401"/>
      <c r="AK11" s="401"/>
      <c r="AL11" s="401"/>
      <c r="AM11" s="401"/>
      <c r="AN11" s="401"/>
      <c r="AO11" s="401"/>
      <c r="AP11" s="357"/>
      <c r="AQ11" s="437">
        <f>IF(AQ15&lt;&gt;"","ゲーム率","")</f>
      </c>
      <c r="AR11" s="401"/>
      <c r="AS11" s="401" t="s">
        <v>1456</v>
      </c>
      <c r="AT11" s="401"/>
      <c r="AU11" s="401"/>
      <c r="AV11" s="401"/>
      <c r="AW11" s="401"/>
      <c r="AX11" s="433"/>
    </row>
    <row r="12" spans="1:50" ht="18.75" customHeight="1">
      <c r="A12" s="16"/>
      <c r="C12" s="529"/>
      <c r="D12" s="359"/>
      <c r="E12" s="359"/>
      <c r="F12" s="359"/>
      <c r="G12" s="359"/>
      <c r="H12" s="359"/>
      <c r="I12" s="359"/>
      <c r="J12" s="359"/>
      <c r="K12" s="358"/>
      <c r="L12" s="359"/>
      <c r="M12" s="359"/>
      <c r="N12" s="359"/>
      <c r="O12" s="359"/>
      <c r="P12" s="359"/>
      <c r="Q12" s="359"/>
      <c r="R12" s="289"/>
      <c r="S12" s="358"/>
      <c r="T12" s="359"/>
      <c r="U12" s="359"/>
      <c r="V12" s="359"/>
      <c r="W12" s="359"/>
      <c r="X12" s="359"/>
      <c r="Y12" s="359"/>
      <c r="Z12" s="359"/>
      <c r="AA12" s="358"/>
      <c r="AB12" s="359"/>
      <c r="AC12" s="359"/>
      <c r="AD12" s="359"/>
      <c r="AE12" s="359"/>
      <c r="AF12" s="359"/>
      <c r="AG12" s="359"/>
      <c r="AH12" s="289"/>
      <c r="AI12" s="359"/>
      <c r="AJ12" s="359"/>
      <c r="AK12" s="359"/>
      <c r="AL12" s="359"/>
      <c r="AM12" s="359"/>
      <c r="AN12" s="359"/>
      <c r="AO12" s="359"/>
      <c r="AP12" s="348"/>
      <c r="AQ12" s="438"/>
      <c r="AR12" s="359"/>
      <c r="AS12" s="359"/>
      <c r="AT12" s="359"/>
      <c r="AU12" s="359"/>
      <c r="AV12" s="359"/>
      <c r="AW12" s="359"/>
      <c r="AX12" s="434"/>
    </row>
    <row r="13" spans="1:51" s="3" customFormat="1" ht="18.75" customHeight="1">
      <c r="A13" s="80"/>
      <c r="B13" s="449">
        <f>AU15</f>
        <v>1</v>
      </c>
      <c r="C13" s="414" t="s">
        <v>608</v>
      </c>
      <c r="D13" s="349"/>
      <c r="E13" s="349"/>
      <c r="F13" s="454" t="str">
        <f>IF(C13="ここに","",VLOOKUP(C13,'登録ナンバー'!$F$4:$I$609,2,0))</f>
        <v>杉山邦夫</v>
      </c>
      <c r="G13" s="454"/>
      <c r="H13" s="454"/>
      <c r="I13" s="454"/>
      <c r="J13" s="512"/>
      <c r="K13" s="518">
        <f>IF(S13="","丸付き数字は試合順番","")</f>
      </c>
      <c r="L13" s="519"/>
      <c r="M13" s="519"/>
      <c r="N13" s="519"/>
      <c r="O13" s="519"/>
      <c r="P13" s="519"/>
      <c r="Q13" s="519"/>
      <c r="R13" s="520"/>
      <c r="S13" s="527" t="s">
        <v>114</v>
      </c>
      <c r="T13" s="479"/>
      <c r="U13" s="479"/>
      <c r="V13" s="479"/>
      <c r="W13" s="479" t="s">
        <v>1458</v>
      </c>
      <c r="X13" s="479">
        <v>1</v>
      </c>
      <c r="Y13" s="479"/>
      <c r="Z13" s="480"/>
      <c r="AA13" s="527" t="s">
        <v>114</v>
      </c>
      <c r="AB13" s="479"/>
      <c r="AC13" s="479"/>
      <c r="AD13" s="479"/>
      <c r="AE13" s="479" t="s">
        <v>1458</v>
      </c>
      <c r="AF13" s="479">
        <v>4</v>
      </c>
      <c r="AG13" s="479"/>
      <c r="AH13" s="480"/>
      <c r="AI13" s="527" t="s">
        <v>114</v>
      </c>
      <c r="AJ13" s="479"/>
      <c r="AK13" s="479"/>
      <c r="AL13" s="479"/>
      <c r="AM13" s="479" t="s">
        <v>1458</v>
      </c>
      <c r="AN13" s="479">
        <v>0</v>
      </c>
      <c r="AO13" s="479"/>
      <c r="AP13" s="626"/>
      <c r="AQ13" s="487">
        <f>IF(COUNTIF(AR13:AT26,1)=2,"直接対決","")</f>
      </c>
      <c r="AR13" s="417">
        <f>COUNTIF(K13:AP14,"⑥")+COUNTIF(K13:AP14,"⑦")</f>
        <v>3</v>
      </c>
      <c r="AS13" s="417"/>
      <c r="AT13" s="417"/>
      <c r="AU13" s="421">
        <f>IF(S13="","",3-AR13)</f>
        <v>0</v>
      </c>
      <c r="AV13" s="421"/>
      <c r="AW13" s="421"/>
      <c r="AX13" s="422"/>
      <c r="AY13" s="11"/>
    </row>
    <row r="14" spans="1:51" s="3" customFormat="1" ht="18.75" customHeight="1">
      <c r="A14" s="80"/>
      <c r="B14" s="449"/>
      <c r="C14" s="413"/>
      <c r="D14" s="401"/>
      <c r="E14" s="401"/>
      <c r="F14" s="455"/>
      <c r="G14" s="455"/>
      <c r="H14" s="455"/>
      <c r="I14" s="455"/>
      <c r="J14" s="513"/>
      <c r="K14" s="521"/>
      <c r="L14" s="522"/>
      <c r="M14" s="522"/>
      <c r="N14" s="522"/>
      <c r="O14" s="522"/>
      <c r="P14" s="522"/>
      <c r="Q14" s="522"/>
      <c r="R14" s="523"/>
      <c r="S14" s="528"/>
      <c r="T14" s="481"/>
      <c r="U14" s="481"/>
      <c r="V14" s="481"/>
      <c r="W14" s="481"/>
      <c r="X14" s="481"/>
      <c r="Y14" s="481"/>
      <c r="Z14" s="482"/>
      <c r="AA14" s="528"/>
      <c r="AB14" s="481"/>
      <c r="AC14" s="481"/>
      <c r="AD14" s="481"/>
      <c r="AE14" s="481"/>
      <c r="AF14" s="481"/>
      <c r="AG14" s="481"/>
      <c r="AH14" s="482"/>
      <c r="AI14" s="528"/>
      <c r="AJ14" s="481"/>
      <c r="AK14" s="481"/>
      <c r="AL14" s="481"/>
      <c r="AM14" s="481"/>
      <c r="AN14" s="481"/>
      <c r="AO14" s="481"/>
      <c r="AP14" s="627"/>
      <c r="AQ14" s="488"/>
      <c r="AR14" s="418"/>
      <c r="AS14" s="418"/>
      <c r="AT14" s="418"/>
      <c r="AU14" s="423"/>
      <c r="AV14" s="423"/>
      <c r="AW14" s="423"/>
      <c r="AX14" s="424"/>
      <c r="AY14" s="11"/>
    </row>
    <row r="15" spans="1:51" ht="18.75" customHeight="1">
      <c r="A15" s="16"/>
      <c r="C15" s="413" t="s">
        <v>1459</v>
      </c>
      <c r="D15" s="401"/>
      <c r="E15" s="401"/>
      <c r="F15" s="455" t="str">
        <f>IF(C13="ここに","",VLOOKUP(C13,'登録ナンバー'!$F$4:$I$609,3,0))</f>
        <v>村田八日市</v>
      </c>
      <c r="G15" s="455"/>
      <c r="H15" s="455"/>
      <c r="I15" s="455"/>
      <c r="J15" s="513"/>
      <c r="K15" s="521"/>
      <c r="L15" s="522"/>
      <c r="M15" s="522"/>
      <c r="N15" s="522"/>
      <c r="O15" s="522"/>
      <c r="P15" s="522"/>
      <c r="Q15" s="522"/>
      <c r="R15" s="523"/>
      <c r="S15" s="528"/>
      <c r="T15" s="481"/>
      <c r="U15" s="481"/>
      <c r="V15" s="481"/>
      <c r="W15" s="481"/>
      <c r="X15" s="481"/>
      <c r="Y15" s="481"/>
      <c r="Z15" s="482"/>
      <c r="AA15" s="528"/>
      <c r="AB15" s="481"/>
      <c r="AC15" s="481"/>
      <c r="AD15" s="481"/>
      <c r="AE15" s="481"/>
      <c r="AF15" s="481"/>
      <c r="AG15" s="481"/>
      <c r="AH15" s="482"/>
      <c r="AI15" s="528"/>
      <c r="AJ15" s="481"/>
      <c r="AK15" s="481"/>
      <c r="AL15" s="481"/>
      <c r="AM15" s="481"/>
      <c r="AN15" s="481"/>
      <c r="AO15" s="481"/>
      <c r="AP15" s="627"/>
      <c r="AQ15" s="443">
        <f>IF(OR(COUNTIF(AR13:AT26,2)=3,COUNTIF(AR13:AT26,1)=3),(S16+AA16+AI16)/(S16+AA16+X13+AF13+AN13+AI16),"")</f>
      </c>
      <c r="AR15" s="419"/>
      <c r="AS15" s="419"/>
      <c r="AT15" s="419"/>
      <c r="AU15" s="425">
        <f>IF(AQ15&lt;&gt;"",RANK(AQ15,AQ15:AQ28),RANK(AR13,AR13:AT26))</f>
        <v>1</v>
      </c>
      <c r="AV15" s="425"/>
      <c r="AW15" s="425"/>
      <c r="AX15" s="426"/>
      <c r="AY15" s="15"/>
    </row>
    <row r="16" spans="1:51" ht="5.25" customHeight="1" hidden="1">
      <c r="A16" s="16"/>
      <c r="C16" s="413"/>
      <c r="D16" s="401"/>
      <c r="E16" s="401"/>
      <c r="F16" s="274"/>
      <c r="G16" s="274"/>
      <c r="H16" s="274"/>
      <c r="I16" s="274"/>
      <c r="J16" s="274"/>
      <c r="K16" s="524"/>
      <c r="L16" s="525"/>
      <c r="M16" s="525"/>
      <c r="N16" s="525"/>
      <c r="O16" s="525"/>
      <c r="P16" s="525"/>
      <c r="Q16" s="525"/>
      <c r="R16" s="526"/>
      <c r="S16" s="301" t="str">
        <f>IF(S13="⑦","7",IF(S13="⑥","6",S13))</f>
        <v>6</v>
      </c>
      <c r="T16" s="297"/>
      <c r="U16" s="297"/>
      <c r="V16" s="297"/>
      <c r="W16" s="297"/>
      <c r="X16" s="297"/>
      <c r="Y16" s="297"/>
      <c r="Z16" s="297"/>
      <c r="AA16" s="301" t="str">
        <f>IF(AA13="⑦","7",IF(AA13="⑥","6",AA13))</f>
        <v>6</v>
      </c>
      <c r="AB16" s="297"/>
      <c r="AC16" s="297"/>
      <c r="AD16" s="297"/>
      <c r="AE16" s="297"/>
      <c r="AF16" s="297"/>
      <c r="AG16" s="297"/>
      <c r="AH16" s="298"/>
      <c r="AI16" s="297" t="str">
        <f>IF(AI13="⑦","7",IF(AI13="⑥","6",AI13))</f>
        <v>6</v>
      </c>
      <c r="AJ16" s="297"/>
      <c r="AK16" s="297"/>
      <c r="AL16" s="297"/>
      <c r="AM16" s="297"/>
      <c r="AN16" s="297"/>
      <c r="AO16" s="297"/>
      <c r="AP16" s="298"/>
      <c r="AQ16" s="444"/>
      <c r="AR16" s="420"/>
      <c r="AS16" s="420"/>
      <c r="AT16" s="420"/>
      <c r="AU16" s="427"/>
      <c r="AV16" s="427"/>
      <c r="AW16" s="427"/>
      <c r="AX16" s="428"/>
      <c r="AY16" s="15"/>
    </row>
    <row r="17" spans="1:51" ht="18.75" customHeight="1">
      <c r="A17" s="16"/>
      <c r="B17" s="449">
        <f>AU19</f>
        <v>2</v>
      </c>
      <c r="C17" s="414" t="s">
        <v>611</v>
      </c>
      <c r="D17" s="349"/>
      <c r="E17" s="349"/>
      <c r="F17" s="498" t="str">
        <f>IF(C17="ここに","",VLOOKUP(C17,'登録ナンバー'!$F$4:$I$609,2,0))</f>
        <v>大林久</v>
      </c>
      <c r="G17" s="498"/>
      <c r="H17" s="498"/>
      <c r="I17" s="498"/>
      <c r="J17" s="514"/>
      <c r="K17" s="501">
        <f>IF(S13="","",IF(AND(X13=6,S13&lt;&gt;"⑦"),"⑥",IF(X13=7,"⑦",X13)))</f>
        <v>1</v>
      </c>
      <c r="L17" s="498"/>
      <c r="M17" s="498"/>
      <c r="N17" s="498"/>
      <c r="O17" s="498" t="s">
        <v>1458</v>
      </c>
      <c r="P17" s="498">
        <f>IF(S13="","",IF(S13="⑥",6,IF(S13="⑦",7,S13)))</f>
        <v>6</v>
      </c>
      <c r="Q17" s="498"/>
      <c r="R17" s="514"/>
      <c r="S17" s="555"/>
      <c r="T17" s="556"/>
      <c r="U17" s="556"/>
      <c r="V17" s="556"/>
      <c r="W17" s="556"/>
      <c r="X17" s="556"/>
      <c r="Y17" s="556"/>
      <c r="Z17" s="556"/>
      <c r="AA17" s="494" t="s">
        <v>744</v>
      </c>
      <c r="AB17" s="492"/>
      <c r="AC17" s="492"/>
      <c r="AD17" s="492"/>
      <c r="AE17" s="492" t="s">
        <v>1458</v>
      </c>
      <c r="AF17" s="492">
        <v>6</v>
      </c>
      <c r="AG17" s="492"/>
      <c r="AH17" s="496"/>
      <c r="AI17" s="494" t="s">
        <v>744</v>
      </c>
      <c r="AJ17" s="492"/>
      <c r="AK17" s="492"/>
      <c r="AL17" s="492"/>
      <c r="AM17" s="492" t="s">
        <v>1458</v>
      </c>
      <c r="AN17" s="492">
        <v>6</v>
      </c>
      <c r="AO17" s="492"/>
      <c r="AP17" s="612"/>
      <c r="AQ17" s="415">
        <f>IF(COUNTIF(AR13:AT28,1)=2,"直接対決","")</f>
      </c>
      <c r="AR17" s="458">
        <f>COUNTIF(K17:AP18,"⑥")+COUNTIF(K17:AP18,"⑦")</f>
        <v>2</v>
      </c>
      <c r="AS17" s="458"/>
      <c r="AT17" s="458"/>
      <c r="AU17" s="429">
        <f>IF(S13="","",3-AR17)</f>
        <v>1</v>
      </c>
      <c r="AV17" s="429"/>
      <c r="AW17" s="429"/>
      <c r="AX17" s="430"/>
      <c r="AY17" s="15"/>
    </row>
    <row r="18" spans="1:50" ht="18.75" customHeight="1">
      <c r="A18" s="16"/>
      <c r="B18" s="449"/>
      <c r="C18" s="413"/>
      <c r="D18" s="401"/>
      <c r="E18" s="401"/>
      <c r="F18" s="374"/>
      <c r="G18" s="374"/>
      <c r="H18" s="374"/>
      <c r="I18" s="374"/>
      <c r="J18" s="515"/>
      <c r="K18" s="502"/>
      <c r="L18" s="374"/>
      <c r="M18" s="374"/>
      <c r="N18" s="374"/>
      <c r="O18" s="374"/>
      <c r="P18" s="374"/>
      <c r="Q18" s="374"/>
      <c r="R18" s="515"/>
      <c r="S18" s="557"/>
      <c r="T18" s="558"/>
      <c r="U18" s="558"/>
      <c r="V18" s="558"/>
      <c r="W18" s="558"/>
      <c r="X18" s="558"/>
      <c r="Y18" s="558"/>
      <c r="Z18" s="558"/>
      <c r="AA18" s="495"/>
      <c r="AB18" s="493"/>
      <c r="AC18" s="493"/>
      <c r="AD18" s="493"/>
      <c r="AE18" s="493"/>
      <c r="AF18" s="493"/>
      <c r="AG18" s="493"/>
      <c r="AH18" s="497"/>
      <c r="AI18" s="495"/>
      <c r="AJ18" s="493"/>
      <c r="AK18" s="493"/>
      <c r="AL18" s="493"/>
      <c r="AM18" s="493"/>
      <c r="AN18" s="493"/>
      <c r="AO18" s="493"/>
      <c r="AP18" s="613"/>
      <c r="AQ18" s="416"/>
      <c r="AR18" s="459"/>
      <c r="AS18" s="459"/>
      <c r="AT18" s="459"/>
      <c r="AU18" s="431"/>
      <c r="AV18" s="431"/>
      <c r="AW18" s="431"/>
      <c r="AX18" s="432"/>
    </row>
    <row r="19" spans="1:50" ht="18.75" customHeight="1">
      <c r="A19" s="16"/>
      <c r="B19" s="16"/>
      <c r="C19" s="413" t="s">
        <v>1459</v>
      </c>
      <c r="D19" s="401"/>
      <c r="E19" s="401"/>
      <c r="F19" s="374" t="str">
        <f>IF(C17="ここに","",VLOOKUP(C17,'登録ナンバー'!$F$4:$I$609,3,0))</f>
        <v>湖東プラチナ</v>
      </c>
      <c r="G19" s="374"/>
      <c r="H19" s="374"/>
      <c r="I19" s="374"/>
      <c r="J19" s="515"/>
      <c r="K19" s="502"/>
      <c r="L19" s="374"/>
      <c r="M19" s="374"/>
      <c r="N19" s="374"/>
      <c r="O19" s="374"/>
      <c r="P19" s="374"/>
      <c r="Q19" s="374"/>
      <c r="R19" s="515"/>
      <c r="S19" s="557"/>
      <c r="T19" s="558"/>
      <c r="U19" s="558"/>
      <c r="V19" s="558"/>
      <c r="W19" s="558"/>
      <c r="X19" s="558"/>
      <c r="Y19" s="558"/>
      <c r="Z19" s="558"/>
      <c r="AA19" s="495"/>
      <c r="AB19" s="493"/>
      <c r="AC19" s="493"/>
      <c r="AD19" s="493"/>
      <c r="AE19" s="493"/>
      <c r="AF19" s="541"/>
      <c r="AG19" s="541"/>
      <c r="AH19" s="542"/>
      <c r="AI19" s="495"/>
      <c r="AJ19" s="493"/>
      <c r="AK19" s="493"/>
      <c r="AL19" s="493"/>
      <c r="AM19" s="493"/>
      <c r="AN19" s="493"/>
      <c r="AO19" s="493"/>
      <c r="AP19" s="613"/>
      <c r="AQ19" s="441">
        <f>IF(OR(COUNTIF(AR13:AT26,2)=3,COUNTIF(AR13:AT26,1)=3),(K20+AA20+AI20)/(K20+AA20+P17+AF17+AN17+AI20),"")</f>
      </c>
      <c r="AR19" s="374"/>
      <c r="AS19" s="374"/>
      <c r="AT19" s="374"/>
      <c r="AU19" s="382">
        <f>IF(AQ19&lt;&gt;"",RANK(AQ19,AQ15:AQ28),RANK(AR17,AR13:AT26))</f>
        <v>2</v>
      </c>
      <c r="AV19" s="382"/>
      <c r="AW19" s="382"/>
      <c r="AX19" s="383"/>
    </row>
    <row r="20" spans="1:50" ht="4.5" customHeight="1" hidden="1">
      <c r="A20" s="16"/>
      <c r="B20" s="16"/>
      <c r="C20" s="413"/>
      <c r="D20" s="401"/>
      <c r="E20" s="401"/>
      <c r="F20" s="276"/>
      <c r="G20" s="276"/>
      <c r="H20" s="276"/>
      <c r="I20" s="276"/>
      <c r="J20" s="276"/>
      <c r="K20" s="311">
        <f>IF(K17="⑦","7",IF(K17="⑥","6",K17))</f>
        <v>1</v>
      </c>
      <c r="L20" s="312"/>
      <c r="M20" s="312"/>
      <c r="N20" s="312"/>
      <c r="O20" s="312"/>
      <c r="P20" s="312"/>
      <c r="Q20" s="312"/>
      <c r="R20" s="313"/>
      <c r="S20" s="559"/>
      <c r="T20" s="560"/>
      <c r="U20" s="560"/>
      <c r="V20" s="560"/>
      <c r="W20" s="560"/>
      <c r="X20" s="560"/>
      <c r="Y20" s="560"/>
      <c r="Z20" s="560"/>
      <c r="AA20" s="302" t="str">
        <f>IF(AA17="⑦","7",IF(AA17="⑥","6",AA17))</f>
        <v>7</v>
      </c>
      <c r="AB20" s="308"/>
      <c r="AC20" s="308"/>
      <c r="AD20" s="308"/>
      <c r="AE20" s="308"/>
      <c r="AF20" s="308"/>
      <c r="AG20" s="308"/>
      <c r="AH20" s="309"/>
      <c r="AI20" s="308" t="str">
        <f>IF(AI17="⑦","7",IF(AI17="⑥","6",AI17))</f>
        <v>7</v>
      </c>
      <c r="AJ20" s="308"/>
      <c r="AK20" s="308"/>
      <c r="AL20" s="308"/>
      <c r="AM20" s="308"/>
      <c r="AN20" s="308"/>
      <c r="AO20" s="308"/>
      <c r="AP20" s="328"/>
      <c r="AQ20" s="540"/>
      <c r="AR20" s="516"/>
      <c r="AS20" s="516"/>
      <c r="AT20" s="516"/>
      <c r="AU20" s="490"/>
      <c r="AV20" s="490"/>
      <c r="AW20" s="490"/>
      <c r="AX20" s="491"/>
    </row>
    <row r="21" spans="1:50" ht="18.75" customHeight="1">
      <c r="A21" s="16"/>
      <c r="B21" s="16"/>
      <c r="C21" s="414" t="s">
        <v>610</v>
      </c>
      <c r="D21" s="349"/>
      <c r="E21" s="349"/>
      <c r="F21" s="349" t="str">
        <f>IF(C21="ここに","",VLOOKUP(C21,'登録ナンバー'!$F$4:$I$609,2,0))</f>
        <v>吉田知司</v>
      </c>
      <c r="G21" s="349"/>
      <c r="H21" s="349"/>
      <c r="I21" s="349"/>
      <c r="J21" s="350"/>
      <c r="K21" s="412">
        <f>IF($S$13="","",IF(AND(AF13=6,AA13&lt;&gt;"⑦"),"⑥",IF(AF13=7,"⑦",AF13)))</f>
        <v>4</v>
      </c>
      <c r="L21" s="349"/>
      <c r="M21" s="349"/>
      <c r="N21" s="349"/>
      <c r="O21" s="349" t="s">
        <v>1458</v>
      </c>
      <c r="P21" s="349">
        <f>IF(S13="","",IF(AA13="⑥",6,IF(AA13="⑦",7,AA13)))</f>
        <v>6</v>
      </c>
      <c r="Q21" s="349"/>
      <c r="R21" s="350"/>
      <c r="S21" s="412">
        <f>IF(S13="","",IF(AND(AF17=6,AA17&lt;&gt;"⑦"),"⑥",IF(AF17=7,"⑦",AF17)))</f>
        <v>6</v>
      </c>
      <c r="T21" s="349"/>
      <c r="U21" s="349"/>
      <c r="V21" s="349"/>
      <c r="W21" s="349" t="s">
        <v>1458</v>
      </c>
      <c r="X21" s="349">
        <f>IF(S13="","",IF(AA17="⑥",6,IF(AA17="⑦",7,AA17)))</f>
        <v>7</v>
      </c>
      <c r="Y21" s="349"/>
      <c r="Z21" s="349"/>
      <c r="AA21" s="472"/>
      <c r="AB21" s="473"/>
      <c r="AC21" s="473"/>
      <c r="AD21" s="473"/>
      <c r="AE21" s="473"/>
      <c r="AF21" s="473"/>
      <c r="AG21" s="474"/>
      <c r="AH21" s="475"/>
      <c r="AI21" s="532" t="s">
        <v>114</v>
      </c>
      <c r="AJ21" s="377"/>
      <c r="AK21" s="377"/>
      <c r="AL21" s="377"/>
      <c r="AM21" s="377" t="s">
        <v>1458</v>
      </c>
      <c r="AN21" s="377">
        <v>1</v>
      </c>
      <c r="AO21" s="377"/>
      <c r="AP21" s="620"/>
      <c r="AQ21" s="445">
        <f>IF(COUNTIF(AR13:AT28,1)=2,"直接対決","")</f>
      </c>
      <c r="AR21" s="439">
        <f>COUNTIF(K21:AP22,"⑥")+COUNTIF(K21:AP22,"⑦")</f>
        <v>1</v>
      </c>
      <c r="AS21" s="439"/>
      <c r="AT21" s="439"/>
      <c r="AU21" s="464">
        <f>IF(S13="","",3-AR21)</f>
        <v>2</v>
      </c>
      <c r="AV21" s="464"/>
      <c r="AW21" s="464"/>
      <c r="AX21" s="465"/>
    </row>
    <row r="22" spans="1:50" ht="18.75" customHeight="1">
      <c r="A22" s="16"/>
      <c r="B22" s="16"/>
      <c r="C22" s="413"/>
      <c r="D22" s="401"/>
      <c r="E22" s="401"/>
      <c r="F22" s="401"/>
      <c r="G22" s="401"/>
      <c r="H22" s="401"/>
      <c r="I22" s="401"/>
      <c r="J22" s="379"/>
      <c r="K22" s="375"/>
      <c r="L22" s="401"/>
      <c r="M22" s="401"/>
      <c r="N22" s="401"/>
      <c r="O22" s="401"/>
      <c r="P22" s="401"/>
      <c r="Q22" s="401"/>
      <c r="R22" s="379"/>
      <c r="S22" s="375"/>
      <c r="T22" s="401"/>
      <c r="U22" s="401"/>
      <c r="V22" s="401"/>
      <c r="W22" s="401"/>
      <c r="X22" s="401"/>
      <c r="Y22" s="401"/>
      <c r="Z22" s="401"/>
      <c r="AA22" s="476"/>
      <c r="AB22" s="474"/>
      <c r="AC22" s="474"/>
      <c r="AD22" s="474"/>
      <c r="AE22" s="474"/>
      <c r="AF22" s="474"/>
      <c r="AG22" s="474"/>
      <c r="AH22" s="475"/>
      <c r="AI22" s="533"/>
      <c r="AJ22" s="369"/>
      <c r="AK22" s="369"/>
      <c r="AL22" s="369"/>
      <c r="AM22" s="369"/>
      <c r="AN22" s="369"/>
      <c r="AO22" s="369"/>
      <c r="AP22" s="621"/>
      <c r="AQ22" s="446"/>
      <c r="AR22" s="440"/>
      <c r="AS22" s="440"/>
      <c r="AT22" s="440"/>
      <c r="AU22" s="466"/>
      <c r="AV22" s="466"/>
      <c r="AW22" s="466"/>
      <c r="AX22" s="467"/>
    </row>
    <row r="23" spans="1:50" ht="18.75" customHeight="1">
      <c r="A23" s="16"/>
      <c r="B23" s="16"/>
      <c r="C23" s="413" t="s">
        <v>1459</v>
      </c>
      <c r="D23" s="401"/>
      <c r="E23" s="401"/>
      <c r="F23" s="401" t="str">
        <f>IF(C21="ここに","",VLOOKUP(C21,'登録ナンバー'!$F$4:$I$609,3,0))</f>
        <v>湖東プラチナ</v>
      </c>
      <c r="G23" s="401"/>
      <c r="H23" s="401"/>
      <c r="I23" s="401"/>
      <c r="J23" s="379"/>
      <c r="K23" s="375"/>
      <c r="L23" s="401"/>
      <c r="M23" s="401"/>
      <c r="N23" s="401"/>
      <c r="O23" s="401"/>
      <c r="P23" s="401"/>
      <c r="Q23" s="401"/>
      <c r="R23" s="379"/>
      <c r="S23" s="375"/>
      <c r="T23" s="401"/>
      <c r="U23" s="401"/>
      <c r="V23" s="401"/>
      <c r="W23" s="401"/>
      <c r="X23" s="401"/>
      <c r="Y23" s="401"/>
      <c r="Z23" s="401"/>
      <c r="AA23" s="476"/>
      <c r="AB23" s="474"/>
      <c r="AC23" s="474"/>
      <c r="AD23" s="474"/>
      <c r="AE23" s="474"/>
      <c r="AF23" s="474"/>
      <c r="AG23" s="474"/>
      <c r="AH23" s="475"/>
      <c r="AI23" s="533"/>
      <c r="AJ23" s="369"/>
      <c r="AK23" s="369"/>
      <c r="AL23" s="369"/>
      <c r="AM23" s="371"/>
      <c r="AN23" s="369"/>
      <c r="AO23" s="369"/>
      <c r="AP23" s="621"/>
      <c r="AQ23" s="447">
        <f>IF(OR(COUNTIF(AR13:AT26,2)=3,COUNTIF(AR13:AT26,1)=3),(S24+AI24+K24)/(K24+X21+P21+AN21+AI24+S24),"")</f>
      </c>
      <c r="AR23" s="485"/>
      <c r="AS23" s="485"/>
      <c r="AT23" s="485"/>
      <c r="AU23" s="460">
        <f>IF(AQ23&lt;&gt;"",RANK(AQ23,AQ15:AQ28),RANK(AR21,AR13:AT26))</f>
        <v>3</v>
      </c>
      <c r="AV23" s="460"/>
      <c r="AW23" s="460"/>
      <c r="AX23" s="461"/>
    </row>
    <row r="24" spans="1:50" ht="6" customHeight="1" hidden="1">
      <c r="A24" s="16"/>
      <c r="B24" s="16"/>
      <c r="C24" s="413"/>
      <c r="D24" s="401"/>
      <c r="E24" s="401"/>
      <c r="F24" s="3"/>
      <c r="G24" s="3"/>
      <c r="H24" s="3"/>
      <c r="I24" s="3"/>
      <c r="J24" s="3"/>
      <c r="K24" s="53">
        <f>IF(K21="⑦","7",IF(K21="⑥","6",K21))</f>
        <v>4</v>
      </c>
      <c r="R24" s="20"/>
      <c r="S24" s="272">
        <f>IF(S21="⑦","7",IF(S21="⑥","6",S21))</f>
        <v>6</v>
      </c>
      <c r="T24" s="3"/>
      <c r="U24" s="3"/>
      <c r="V24" s="3"/>
      <c r="W24" s="3"/>
      <c r="X24" s="3"/>
      <c r="Y24" s="3"/>
      <c r="Z24" s="3"/>
      <c r="AA24" s="477"/>
      <c r="AB24" s="478"/>
      <c r="AC24" s="478"/>
      <c r="AD24" s="478"/>
      <c r="AE24" s="478"/>
      <c r="AF24" s="478"/>
      <c r="AG24" s="478"/>
      <c r="AH24" s="616"/>
      <c r="AI24" s="269" t="str">
        <f>IF(AI21="⑦","7",IF(AI21="⑥","6",AI21))</f>
        <v>6</v>
      </c>
      <c r="AJ24" s="269"/>
      <c r="AK24" s="269"/>
      <c r="AL24" s="269"/>
      <c r="AM24" s="269"/>
      <c r="AN24" s="269"/>
      <c r="AO24" s="269"/>
      <c r="AP24" s="323"/>
      <c r="AQ24" s="448"/>
      <c r="AR24" s="593"/>
      <c r="AS24" s="593"/>
      <c r="AT24" s="593"/>
      <c r="AU24" s="462"/>
      <c r="AV24" s="462"/>
      <c r="AW24" s="462"/>
      <c r="AX24" s="463"/>
    </row>
    <row r="25" spans="1:50" ht="18.75" customHeight="1">
      <c r="A25" s="16"/>
      <c r="B25" s="449">
        <f>AU27</f>
        <v>4</v>
      </c>
      <c r="C25" s="414" t="s">
        <v>609</v>
      </c>
      <c r="D25" s="349"/>
      <c r="E25" s="349"/>
      <c r="F25" s="349" t="str">
        <f>IF(C25="ここに","",VLOOKUP(C25,'登録ナンバー'!$F$4:$I$609,2,0))</f>
        <v>西村国太郎</v>
      </c>
      <c r="G25" s="349"/>
      <c r="H25" s="349"/>
      <c r="I25" s="349"/>
      <c r="J25" s="350"/>
      <c r="K25" s="412">
        <f>IF(S13="","",IF(AND(AN13=6,AI13&lt;&gt;"⑦"),"⑥",IF(AN13=7,"⑦",AN13)))</f>
        <v>0</v>
      </c>
      <c r="L25" s="349"/>
      <c r="M25" s="349"/>
      <c r="N25" s="349"/>
      <c r="O25" s="349" t="s">
        <v>1458</v>
      </c>
      <c r="P25" s="349">
        <f>IF(S13="","",IF(AI13="⑥",6,IF(AI13="⑦",7,AI13)))</f>
        <v>6</v>
      </c>
      <c r="Q25" s="349"/>
      <c r="R25" s="350"/>
      <c r="S25" s="412">
        <f>IF($S$13="","",IF(AND(AN17=6,AI17&lt;&gt;"⑦"),"⑥",IF(AN17=7,"⑦",AN17)))</f>
        <v>6</v>
      </c>
      <c r="T25" s="349"/>
      <c r="U25" s="349"/>
      <c r="V25" s="349"/>
      <c r="W25" s="349" t="s">
        <v>1458</v>
      </c>
      <c r="X25" s="349">
        <f>IF(S13="","",IF(AI17="⑥",6,IF(AI17="⑦",7,AI17)))</f>
        <v>7</v>
      </c>
      <c r="Y25" s="349"/>
      <c r="Z25" s="350"/>
      <c r="AA25" s="412">
        <f>IF(S13="","",IF(AND(AN21=6,AI21&lt;&gt;"⑦"),"⑥",IF(AN21=7,"⑦",AN21)))</f>
        <v>1</v>
      </c>
      <c r="AB25" s="349"/>
      <c r="AC25" s="349"/>
      <c r="AD25" s="349"/>
      <c r="AE25" s="349" t="s">
        <v>1458</v>
      </c>
      <c r="AF25" s="349">
        <f>IF(S13="","",IF(AI21="⑥",6,IF(AI21="⑦",7,AI21)))</f>
        <v>6</v>
      </c>
      <c r="AG25" s="349"/>
      <c r="AH25" s="350"/>
      <c r="AI25" s="472"/>
      <c r="AJ25" s="473"/>
      <c r="AK25" s="473"/>
      <c r="AL25" s="473"/>
      <c r="AM25" s="473"/>
      <c r="AN25" s="473"/>
      <c r="AO25" s="473"/>
      <c r="AP25" s="628"/>
      <c r="AQ25" s="71">
        <f>IF(COUNTIF(AR13:AT26,1)=2,"直接対決","")</f>
      </c>
      <c r="AR25" s="439">
        <f>COUNTIF(K25:AH26,"⑥")+COUNTIF(K25:AH26,"⑦")</f>
        <v>0</v>
      </c>
      <c r="AS25" s="439"/>
      <c r="AT25" s="439"/>
      <c r="AU25" s="464">
        <f>IF(S13="","",3-AR25)</f>
        <v>3</v>
      </c>
      <c r="AV25" s="464"/>
      <c r="AW25" s="464"/>
      <c r="AX25" s="465"/>
    </row>
    <row r="26" spans="1:50" ht="18.75" customHeight="1">
      <c r="A26" s="16"/>
      <c r="B26" s="433"/>
      <c r="C26" s="413"/>
      <c r="D26" s="401"/>
      <c r="E26" s="401"/>
      <c r="F26" s="401"/>
      <c r="G26" s="401"/>
      <c r="H26" s="401"/>
      <c r="I26" s="401"/>
      <c r="J26" s="379"/>
      <c r="K26" s="375"/>
      <c r="L26" s="401"/>
      <c r="M26" s="401"/>
      <c r="N26" s="401"/>
      <c r="O26" s="401"/>
      <c r="P26" s="401"/>
      <c r="Q26" s="401"/>
      <c r="R26" s="379"/>
      <c r="S26" s="375"/>
      <c r="T26" s="401"/>
      <c r="U26" s="401"/>
      <c r="V26" s="401"/>
      <c r="W26" s="401"/>
      <c r="X26" s="401"/>
      <c r="Y26" s="401"/>
      <c r="Z26" s="379"/>
      <c r="AA26" s="375"/>
      <c r="AB26" s="401"/>
      <c r="AC26" s="401"/>
      <c r="AD26" s="401"/>
      <c r="AE26" s="401"/>
      <c r="AF26" s="401"/>
      <c r="AG26" s="401"/>
      <c r="AH26" s="379"/>
      <c r="AI26" s="476"/>
      <c r="AJ26" s="474"/>
      <c r="AK26" s="474"/>
      <c r="AL26" s="474"/>
      <c r="AM26" s="474"/>
      <c r="AN26" s="474"/>
      <c r="AO26" s="474"/>
      <c r="AP26" s="629"/>
      <c r="AQ26" s="55"/>
      <c r="AR26" s="440"/>
      <c r="AS26" s="440"/>
      <c r="AT26" s="440"/>
      <c r="AU26" s="466"/>
      <c r="AV26" s="466"/>
      <c r="AW26" s="466"/>
      <c r="AX26" s="467"/>
    </row>
    <row r="27" spans="1:50" ht="18.75" customHeight="1">
      <c r="A27" s="16"/>
      <c r="B27" s="16"/>
      <c r="C27" s="413" t="s">
        <v>1459</v>
      </c>
      <c r="D27" s="401"/>
      <c r="E27" s="401"/>
      <c r="F27" s="401" t="str">
        <f>IF(C25="ここに","",VLOOKUP(C25,'登録ナンバー'!$F$4:$I$609,3,0))</f>
        <v>村田八日市</v>
      </c>
      <c r="G27" s="401"/>
      <c r="H27" s="401"/>
      <c r="I27" s="401"/>
      <c r="J27" s="379"/>
      <c r="K27" s="375"/>
      <c r="L27" s="401"/>
      <c r="M27" s="401"/>
      <c r="N27" s="401"/>
      <c r="O27" s="401"/>
      <c r="P27" s="401"/>
      <c r="Q27" s="401"/>
      <c r="R27" s="379"/>
      <c r="S27" s="375"/>
      <c r="T27" s="401"/>
      <c r="U27" s="401"/>
      <c r="V27" s="401"/>
      <c r="W27" s="562"/>
      <c r="X27" s="401"/>
      <c r="Y27" s="401"/>
      <c r="Z27" s="379"/>
      <c r="AA27" s="607"/>
      <c r="AB27" s="562"/>
      <c r="AC27" s="562"/>
      <c r="AD27" s="562"/>
      <c r="AE27" s="562"/>
      <c r="AF27" s="401"/>
      <c r="AG27" s="401"/>
      <c r="AH27" s="379"/>
      <c r="AI27" s="476"/>
      <c r="AJ27" s="474"/>
      <c r="AK27" s="474"/>
      <c r="AL27" s="474"/>
      <c r="AM27" s="474"/>
      <c r="AN27" s="474"/>
      <c r="AO27" s="474"/>
      <c r="AP27" s="629"/>
      <c r="AQ27" s="447">
        <f>IF(OR(COUNTIF(AR13:AT26,2)=3,COUNTIF(AR13:AT26,1)=3),(S28+AA28+K28)/(S28+AA28+X25+AF25+P25+K28),"")</f>
      </c>
      <c r="AR27" s="485"/>
      <c r="AS27" s="485"/>
      <c r="AT27" s="485"/>
      <c r="AU27" s="460">
        <f>IF(AQ27&lt;&gt;"",RANK(AQ27,AQ15:AQ28),RANK(AR25,AR13:AT26))</f>
        <v>4</v>
      </c>
      <c r="AV27" s="460"/>
      <c r="AW27" s="460"/>
      <c r="AX27" s="461"/>
    </row>
    <row r="28" spans="2:50" ht="6.75" customHeight="1" hidden="1">
      <c r="B28" s="16"/>
      <c r="C28" s="413"/>
      <c r="D28" s="401"/>
      <c r="E28" s="401"/>
      <c r="F28" s="3"/>
      <c r="G28" s="3"/>
      <c r="H28" s="3"/>
      <c r="I28" s="3"/>
      <c r="J28" s="3"/>
      <c r="K28" s="23">
        <f>IF(K25="⑦","7",IF(K25="⑥","6",K25))</f>
        <v>0</v>
      </c>
      <c r="R28" s="20"/>
      <c r="S28" s="282">
        <f>IF(S25="⑦","7",IF(S25="⑥","6",S25))</f>
        <v>6</v>
      </c>
      <c r="T28" s="3"/>
      <c r="U28" s="3"/>
      <c r="V28" s="3"/>
      <c r="W28" s="5"/>
      <c r="X28" s="5"/>
      <c r="Y28" s="5"/>
      <c r="Z28" s="273"/>
      <c r="AA28" s="324">
        <f>IF(AA25="⑦","7",IF(AA25="⑥","6",AA25))</f>
        <v>1</v>
      </c>
      <c r="AB28" s="5"/>
      <c r="AC28" s="5"/>
      <c r="AD28" s="5"/>
      <c r="AE28" s="5"/>
      <c r="AF28" s="5"/>
      <c r="AG28" s="5"/>
      <c r="AH28" s="273"/>
      <c r="AI28" s="476"/>
      <c r="AJ28" s="474"/>
      <c r="AK28" s="474"/>
      <c r="AL28" s="474"/>
      <c r="AM28" s="474"/>
      <c r="AN28" s="474"/>
      <c r="AO28" s="474"/>
      <c r="AP28" s="629"/>
      <c r="AQ28" s="448"/>
      <c r="AR28" s="643"/>
      <c r="AS28" s="643"/>
      <c r="AT28" s="643"/>
      <c r="AU28" s="462"/>
      <c r="AV28" s="462"/>
      <c r="AW28" s="462"/>
      <c r="AX28" s="463"/>
    </row>
    <row r="29" spans="3:50" ht="12" customHeight="1">
      <c r="C29" s="65"/>
      <c r="D29" s="65"/>
      <c r="E29" s="65"/>
      <c r="F29" s="65"/>
      <c r="G29" s="65"/>
      <c r="H29" s="65"/>
      <c r="I29" s="50"/>
      <c r="J29" s="50"/>
      <c r="K29" s="46"/>
      <c r="L29" s="47"/>
      <c r="M29" s="47"/>
      <c r="N29" s="47"/>
      <c r="O29" s="47"/>
      <c r="P29" s="47"/>
      <c r="Q29" s="47"/>
      <c r="R29" s="47"/>
      <c r="S29" s="46"/>
      <c r="T29" s="47"/>
      <c r="U29" s="47"/>
      <c r="V29" s="47"/>
      <c r="W29" s="51"/>
      <c r="X29" s="51"/>
      <c r="Y29" s="51"/>
      <c r="Z29" s="51"/>
      <c r="AA29" s="5"/>
      <c r="AB29" s="5"/>
      <c r="AC29" s="5"/>
      <c r="AD29" s="5"/>
      <c r="AE29" s="5"/>
      <c r="AF29" s="5"/>
      <c r="AG29" s="5"/>
      <c r="AH29" s="5"/>
      <c r="AI29" s="5"/>
      <c r="AJ29" s="45"/>
      <c r="AK29" s="45"/>
      <c r="AL29" s="45"/>
      <c r="AM29" s="45"/>
      <c r="AN29" s="45"/>
      <c r="AO29" s="45"/>
      <c r="AP29" s="45"/>
      <c r="AQ29" s="48"/>
      <c r="AR29" s="48"/>
      <c r="AS29" s="48"/>
      <c r="AT29" s="48"/>
      <c r="AU29" s="49"/>
      <c r="AV29" s="49"/>
      <c r="AW29" s="49"/>
      <c r="AX29" s="49"/>
    </row>
    <row r="30" spans="3:50" ht="12" customHeight="1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6"/>
      <c r="AR30" s="6"/>
      <c r="AS30" s="6"/>
      <c r="AT30" s="6"/>
      <c r="AU30" s="6"/>
      <c r="AV30" s="6"/>
      <c r="AW30" s="6"/>
      <c r="AX30" s="6"/>
    </row>
    <row r="31" spans="3:50" ht="12" customHeight="1">
      <c r="C31" s="63"/>
      <c r="D31" s="63"/>
      <c r="E31" s="63"/>
      <c r="F31" s="63"/>
      <c r="G31" s="63"/>
      <c r="H31" s="63"/>
      <c r="I31" s="63"/>
      <c r="J31" s="63"/>
      <c r="K31" s="8"/>
      <c r="S31" s="8"/>
      <c r="AA31" s="8"/>
      <c r="AI31" s="3"/>
      <c r="AJ31" s="3"/>
      <c r="AK31" s="3"/>
      <c r="AL31" s="3"/>
      <c r="AM31" s="3"/>
      <c r="AN31" s="3"/>
      <c r="AO31" s="3"/>
      <c r="AP31" s="3"/>
      <c r="AQ31" s="61"/>
      <c r="AR31" s="61"/>
      <c r="AS31" s="61"/>
      <c r="AT31" s="61"/>
      <c r="AU31" s="62"/>
      <c r="AV31" s="62"/>
      <c r="AW31" s="62"/>
      <c r="AX31" s="62"/>
    </row>
    <row r="32" spans="6:56" s="60" customFormat="1" ht="32.25" customHeight="1">
      <c r="F32" s="380" t="s">
        <v>901</v>
      </c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  <c r="AW32" s="380"/>
      <c r="AX32" s="380"/>
      <c r="AY32" s="380"/>
      <c r="AZ32" s="380"/>
      <c r="BA32" s="380"/>
      <c r="BC32" s="4"/>
      <c r="BD32" s="4"/>
    </row>
    <row r="33" spans="3:56" s="60" customFormat="1" ht="21" customHeight="1">
      <c r="C33" s="4"/>
      <c r="D33" s="4"/>
      <c r="E33" s="4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80"/>
      <c r="AN33" s="380"/>
      <c r="AO33" s="380"/>
      <c r="AP33" s="380"/>
      <c r="AQ33" s="380"/>
      <c r="AR33" s="380"/>
      <c r="AS33" s="380"/>
      <c r="AT33" s="380"/>
      <c r="AU33" s="380"/>
      <c r="AV33" s="380"/>
      <c r="AW33" s="380"/>
      <c r="AX33" s="380"/>
      <c r="AY33" s="380"/>
      <c r="AZ33" s="380"/>
      <c r="BA33" s="380"/>
      <c r="BB33" s="4"/>
      <c r="BC33" s="4"/>
      <c r="BD33" s="4"/>
    </row>
    <row r="34" spans="90:103" ht="7.5" customHeight="1"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</row>
    <row r="35" spans="51:103" ht="7.5" customHeight="1">
      <c r="AY35" s="3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</row>
    <row r="36" spans="9:103" ht="7.5" customHeight="1">
      <c r="I36" s="455" t="s">
        <v>905</v>
      </c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55"/>
      <c r="AD36" s="455"/>
      <c r="AE36" s="455"/>
      <c r="AF36" s="455"/>
      <c r="AG36" s="455"/>
      <c r="AH36" s="455"/>
      <c r="AI36" s="455"/>
      <c r="AJ36" s="455"/>
      <c r="AK36" s="455"/>
      <c r="AL36" s="455"/>
      <c r="AM36" s="455"/>
      <c r="AN36" s="455"/>
      <c r="AO36" s="455"/>
      <c r="AP36" s="455"/>
      <c r="AQ36" s="455"/>
      <c r="AR36" s="455"/>
      <c r="AS36" s="455"/>
      <c r="AT36" s="455"/>
      <c r="AU36" s="455"/>
      <c r="AV36" s="455"/>
      <c r="AW36" s="455"/>
      <c r="AX36" s="455"/>
      <c r="AY36" s="455"/>
      <c r="AZ36" s="455"/>
      <c r="BA36" s="455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</row>
    <row r="37" spans="9:103" ht="7.5" customHeight="1"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55"/>
      <c r="AD37" s="455"/>
      <c r="AE37" s="455"/>
      <c r="AF37" s="455"/>
      <c r="AG37" s="455"/>
      <c r="AH37" s="455"/>
      <c r="AI37" s="455"/>
      <c r="AJ37" s="455"/>
      <c r="AK37" s="455"/>
      <c r="AL37" s="455"/>
      <c r="AM37" s="455"/>
      <c r="AN37" s="455"/>
      <c r="AO37" s="455"/>
      <c r="AP37" s="455"/>
      <c r="AQ37" s="455"/>
      <c r="AR37" s="455"/>
      <c r="AS37" s="455"/>
      <c r="AT37" s="455"/>
      <c r="AU37" s="455"/>
      <c r="AV37" s="455"/>
      <c r="AW37" s="455"/>
      <c r="AX37" s="455"/>
      <c r="AY37" s="455"/>
      <c r="AZ37" s="455"/>
      <c r="BA37" s="455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</row>
    <row r="38" spans="9:103" ht="7.5" customHeight="1"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5"/>
      <c r="AL38" s="455"/>
      <c r="AM38" s="455"/>
      <c r="AN38" s="455"/>
      <c r="AO38" s="455"/>
      <c r="AP38" s="455"/>
      <c r="AQ38" s="455"/>
      <c r="AR38" s="455"/>
      <c r="AS38" s="455"/>
      <c r="AT38" s="455"/>
      <c r="AU38" s="455"/>
      <c r="AV38" s="455"/>
      <c r="AW38" s="455"/>
      <c r="AX38" s="455"/>
      <c r="AY38" s="455"/>
      <c r="AZ38" s="455"/>
      <c r="BA38" s="455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</row>
    <row r="39" spans="9:103" ht="7.5" customHeight="1"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55"/>
      <c r="AD39" s="455"/>
      <c r="AE39" s="455"/>
      <c r="AF39" s="455"/>
      <c r="AG39" s="455"/>
      <c r="AH39" s="455"/>
      <c r="AI39" s="455"/>
      <c r="AJ39" s="455"/>
      <c r="AK39" s="455"/>
      <c r="AL39" s="455"/>
      <c r="AM39" s="455"/>
      <c r="AN39" s="455"/>
      <c r="AO39" s="455"/>
      <c r="AP39" s="455"/>
      <c r="AQ39" s="455"/>
      <c r="AR39" s="455"/>
      <c r="AS39" s="455"/>
      <c r="AT39" s="455"/>
      <c r="AU39" s="455"/>
      <c r="AV39" s="455"/>
      <c r="AW39" s="455"/>
      <c r="AX39" s="455"/>
      <c r="AY39" s="455"/>
      <c r="AZ39" s="455"/>
      <c r="BA39" s="455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</row>
    <row r="40" spans="9:103" ht="7.5" customHeight="1"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  <c r="AJ40" s="455"/>
      <c r="AK40" s="455"/>
      <c r="AL40" s="455"/>
      <c r="AM40" s="455"/>
      <c r="AN40" s="455"/>
      <c r="AO40" s="455"/>
      <c r="AP40" s="455"/>
      <c r="AQ40" s="455"/>
      <c r="AR40" s="455"/>
      <c r="AS40" s="455"/>
      <c r="AT40" s="455"/>
      <c r="AU40" s="455"/>
      <c r="AV40" s="455"/>
      <c r="AW40" s="455"/>
      <c r="AX40" s="455"/>
      <c r="AY40" s="455"/>
      <c r="AZ40" s="455"/>
      <c r="BA40" s="455"/>
      <c r="CL40" s="8"/>
      <c r="CM40" s="22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</row>
    <row r="41" spans="2:103" s="17" customFormat="1" ht="7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3"/>
      <c r="CL41" s="8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</row>
    <row r="42" spans="2:103" s="17" customFormat="1" ht="7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8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</row>
    <row r="43" spans="2:103" s="17" customFormat="1" ht="7.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</row>
    <row r="44" spans="2:103" s="17" customFormat="1" ht="7.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</row>
    <row r="45" spans="2:107" s="17" customFormat="1" ht="7.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</row>
    <row r="46" spans="2:108" s="17" customFormat="1" ht="7.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22"/>
      <c r="CM46" s="4"/>
      <c r="CN46" s="4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</row>
    <row r="47" spans="2:125" s="17" customFormat="1" ht="7.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22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</row>
    <row r="48" spans="2:139" s="17" customFormat="1" ht="7.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</row>
    <row r="49" spans="2:148" s="17" customFormat="1" ht="7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</row>
    <row r="50" spans="2:140" s="17" customFormat="1" ht="7.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</row>
    <row r="51" spans="2:126" s="17" customFormat="1" ht="7.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8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</row>
    <row r="52" spans="2:126" s="17" customFormat="1" ht="7.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8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</row>
    <row r="53" spans="2:125" s="17" customFormat="1" ht="7.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8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</row>
    <row r="54" spans="2:126" s="17" customFormat="1" ht="7.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8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</row>
    <row r="57" ht="7.5" customHeight="1">
      <c r="DW57" s="3"/>
    </row>
    <row r="67" ht="7.5" customHeight="1">
      <c r="CK67" s="8"/>
    </row>
    <row r="68" ht="7.5" customHeight="1">
      <c r="CK68" s="8"/>
    </row>
    <row r="69" ht="7.5" customHeight="1">
      <c r="CK69" s="8"/>
    </row>
    <row r="70" ht="7.5" customHeight="1">
      <c r="CK70" s="8"/>
    </row>
    <row r="71" ht="7.5" customHeight="1">
      <c r="CK71" s="8"/>
    </row>
    <row r="72" ht="7.5" customHeight="1">
      <c r="CK72" s="8"/>
    </row>
    <row r="73" spans="89:91" ht="7.5" customHeight="1">
      <c r="CK73" s="8"/>
      <c r="CM73" s="3"/>
    </row>
    <row r="74" spans="89:124" ht="7.5" customHeight="1">
      <c r="CK74" s="8"/>
      <c r="DL74" s="3"/>
      <c r="DM74" s="13"/>
      <c r="DN74" s="13"/>
      <c r="DO74" s="13"/>
      <c r="DP74" s="13"/>
      <c r="DQ74" s="13"/>
      <c r="DR74" s="13"/>
      <c r="DS74" s="13"/>
      <c r="DT74" s="13"/>
    </row>
    <row r="75" spans="89:90" ht="7.5" customHeight="1">
      <c r="CK75" s="8"/>
      <c r="CL75" s="3"/>
    </row>
    <row r="76" ht="7.5" customHeight="1">
      <c r="CK76" s="8"/>
    </row>
    <row r="77" spans="2:97" s="17" customFormat="1" ht="7.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8"/>
      <c r="CL77" s="4"/>
      <c r="CM77" s="4"/>
      <c r="CN77" s="4"/>
      <c r="CO77" s="4"/>
      <c r="CP77" s="4"/>
      <c r="CQ77" s="4"/>
      <c r="CR77" s="4"/>
      <c r="CS77" s="4"/>
    </row>
    <row r="78" spans="2:133" s="17" customFormat="1" ht="7.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8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</row>
    <row r="79" spans="2:140" s="17" customFormat="1" ht="7.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</row>
    <row r="80" spans="2:132" s="17" customFormat="1" ht="7.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</row>
    <row r="81" spans="2:118" s="17" customFormat="1" ht="7.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</row>
    <row r="82" spans="2:118" s="17" customFormat="1" ht="7.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</row>
    <row r="83" spans="2:118" s="17" customFormat="1" ht="7.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</row>
    <row r="84" spans="2:118" s="17" customFormat="1" ht="7.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</row>
    <row r="85" spans="98:118" ht="7.5" customHeight="1"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</row>
    <row r="87" ht="7.5" customHeight="1">
      <c r="DQ87" s="3"/>
    </row>
    <row r="91" spans="91:97" ht="7.5" customHeight="1">
      <c r="CM91" s="3"/>
      <c r="CN91" s="3"/>
      <c r="CO91" s="3"/>
      <c r="CP91" s="3"/>
      <c r="CR91" s="17"/>
      <c r="CS91" s="17"/>
    </row>
    <row r="92" spans="2:108" s="17" customFormat="1" ht="7.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3"/>
      <c r="CN92" s="3"/>
      <c r="CO92" s="3"/>
      <c r="CP92" s="3"/>
      <c r="CQ92" s="3"/>
      <c r="CR92" s="3"/>
      <c r="CS92" s="3"/>
      <c r="CT92" s="3"/>
      <c r="CW92" s="4"/>
      <c r="CX92" s="4"/>
      <c r="CY92" s="4"/>
      <c r="CZ92" s="4"/>
      <c r="DA92" s="4"/>
      <c r="DB92" s="4"/>
      <c r="DC92" s="4"/>
      <c r="DD92" s="4"/>
    </row>
    <row r="93" spans="2:121" s="17" customFormat="1" ht="7.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</row>
    <row r="94" spans="2:130" s="17" customFormat="1" ht="7.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</row>
    <row r="95" spans="2:135" s="17" customFormat="1" ht="7.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3"/>
      <c r="CN95" s="3"/>
      <c r="CO95" s="3"/>
      <c r="CP95" s="3"/>
      <c r="CQ95" s="3"/>
      <c r="CR95" s="3"/>
      <c r="CS95" s="3"/>
      <c r="CT95" s="3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</row>
    <row r="96" spans="2:122" s="17" customFormat="1" ht="7.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3"/>
      <c r="CN96" s="3"/>
      <c r="CO96" s="3"/>
      <c r="CP96" s="3"/>
      <c r="CQ96" s="3"/>
      <c r="CR96" s="3"/>
      <c r="CS96" s="3"/>
      <c r="CT96" s="3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3"/>
    </row>
    <row r="97" spans="2:122" s="17" customFormat="1" ht="7.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3"/>
      <c r="CN97" s="3"/>
      <c r="CO97" s="3"/>
      <c r="CP97" s="3"/>
      <c r="CQ97" s="3"/>
      <c r="CR97" s="3"/>
      <c r="CS97" s="3"/>
      <c r="CT97" s="3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3"/>
    </row>
    <row r="98" spans="2:122" s="17" customFormat="1" ht="7.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3"/>
      <c r="CN98" s="3"/>
      <c r="CO98" s="3"/>
      <c r="CP98" s="3"/>
      <c r="CQ98" s="3"/>
      <c r="CR98" s="3"/>
      <c r="CS98" s="3"/>
      <c r="CT98" s="3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</row>
    <row r="99" spans="2:122" s="17" customFormat="1" ht="7.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3"/>
      <c r="CN99" s="3"/>
      <c r="CO99" s="3"/>
      <c r="CP99" s="3"/>
      <c r="CQ99" s="3"/>
      <c r="CR99" s="3"/>
      <c r="CS99" s="3"/>
      <c r="CT99" s="3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4"/>
    </row>
    <row r="100" spans="91:122" ht="7.5" customHeight="1">
      <c r="CM100" s="3"/>
      <c r="CN100" s="3"/>
      <c r="CO100" s="3"/>
      <c r="CP100" s="3"/>
      <c r="CQ100" s="3"/>
      <c r="CR100" s="3"/>
      <c r="CS100" s="3"/>
      <c r="CT100" s="3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3"/>
    </row>
    <row r="101" spans="91:122" ht="7.5" customHeight="1">
      <c r="CM101" s="3"/>
      <c r="CN101" s="3"/>
      <c r="CO101" s="3"/>
      <c r="CP101" s="3"/>
      <c r="CQ101" s="3"/>
      <c r="CR101" s="3"/>
      <c r="CS101" s="3"/>
      <c r="CT101" s="3"/>
      <c r="DR101" s="3"/>
    </row>
    <row r="102" spans="91:122" ht="7.5" customHeight="1">
      <c r="CM102" s="3"/>
      <c r="CN102" s="3"/>
      <c r="CO102" s="3"/>
      <c r="CP102" s="3"/>
      <c r="CQ102" s="3"/>
      <c r="CR102" s="3"/>
      <c r="CS102" s="3"/>
      <c r="CT102" s="3"/>
      <c r="DR102" s="3"/>
    </row>
    <row r="103" spans="91:98" ht="7.5" customHeight="1">
      <c r="CM103" s="3"/>
      <c r="CN103" s="3"/>
      <c r="CO103" s="3"/>
      <c r="CP103" s="3"/>
      <c r="CQ103" s="3"/>
      <c r="CR103" s="3"/>
      <c r="CS103" s="3"/>
      <c r="CT103" s="3"/>
    </row>
    <row r="104" spans="91:95" ht="7.5" customHeight="1">
      <c r="CM104" s="3"/>
      <c r="CN104" s="3"/>
      <c r="CO104" s="3"/>
      <c r="CP104" s="3"/>
      <c r="CQ104" s="3"/>
    </row>
    <row r="105" ht="7.5" customHeight="1">
      <c r="CQ105" s="3"/>
    </row>
  </sheetData>
  <sheetProtection/>
  <mergeCells count="101">
    <mergeCell ref="F4:AX4"/>
    <mergeCell ref="AU17:AX18"/>
    <mergeCell ref="P21:R23"/>
    <mergeCell ref="AM21:AM23"/>
    <mergeCell ref="AQ19:AQ20"/>
    <mergeCell ref="AM17:AM19"/>
    <mergeCell ref="AQ17:AQ18"/>
    <mergeCell ref="AU19:AX20"/>
    <mergeCell ref="AR19:AT20"/>
    <mergeCell ref="AU23:AX24"/>
    <mergeCell ref="C19:E20"/>
    <mergeCell ref="F23:J23"/>
    <mergeCell ref="S17:Z20"/>
    <mergeCell ref="O17:O19"/>
    <mergeCell ref="X21:Z23"/>
    <mergeCell ref="O21:O23"/>
    <mergeCell ref="F17:J18"/>
    <mergeCell ref="AE25:AE27"/>
    <mergeCell ref="B13:B14"/>
    <mergeCell ref="B17:B18"/>
    <mergeCell ref="B25:B26"/>
    <mergeCell ref="C15:E16"/>
    <mergeCell ref="C21:E22"/>
    <mergeCell ref="C23:E24"/>
    <mergeCell ref="C13:E14"/>
    <mergeCell ref="C17:E18"/>
    <mergeCell ref="C25:E26"/>
    <mergeCell ref="AU27:AX28"/>
    <mergeCell ref="AI21:AL23"/>
    <mergeCell ref="AU21:AX22"/>
    <mergeCell ref="AN17:AP19"/>
    <mergeCell ref="AU25:AX26"/>
    <mergeCell ref="AI25:AP28"/>
    <mergeCell ref="AR27:AT28"/>
    <mergeCell ref="AQ27:AQ28"/>
    <mergeCell ref="AR25:AT26"/>
    <mergeCell ref="AR23:AT24"/>
    <mergeCell ref="AA21:AH24"/>
    <mergeCell ref="AN21:AP23"/>
    <mergeCell ref="AR21:AT22"/>
    <mergeCell ref="AQ21:AQ22"/>
    <mergeCell ref="AQ23:AQ24"/>
    <mergeCell ref="AA25:AD27"/>
    <mergeCell ref="AF25:AH27"/>
    <mergeCell ref="S21:V23"/>
    <mergeCell ref="F19:J19"/>
    <mergeCell ref="F21:J22"/>
    <mergeCell ref="P17:R19"/>
    <mergeCell ref="F27:J27"/>
    <mergeCell ref="W21:W23"/>
    <mergeCell ref="W25:W27"/>
    <mergeCell ref="K21:N23"/>
    <mergeCell ref="P25:R27"/>
    <mergeCell ref="F25:J26"/>
    <mergeCell ref="X25:Z27"/>
    <mergeCell ref="K25:N27"/>
    <mergeCell ref="O25:O27"/>
    <mergeCell ref="S25:V27"/>
    <mergeCell ref="AE17:AE19"/>
    <mergeCell ref="AA17:AD19"/>
    <mergeCell ref="AF17:AH19"/>
    <mergeCell ref="K17:N19"/>
    <mergeCell ref="AQ9:AQ10"/>
    <mergeCell ref="AN13:AP15"/>
    <mergeCell ref="AI11:AP12"/>
    <mergeCell ref="AQ15:AQ16"/>
    <mergeCell ref="AI17:AL19"/>
    <mergeCell ref="W13:W15"/>
    <mergeCell ref="F15:J15"/>
    <mergeCell ref="AR13:AT14"/>
    <mergeCell ref="AR17:AT18"/>
    <mergeCell ref="AE13:AE15"/>
    <mergeCell ref="AM13:AM15"/>
    <mergeCell ref="AQ13:AQ14"/>
    <mergeCell ref="F13:J14"/>
    <mergeCell ref="K13:R16"/>
    <mergeCell ref="C2:AX3"/>
    <mergeCell ref="C7:AX8"/>
    <mergeCell ref="C9:J12"/>
    <mergeCell ref="S9:Z10"/>
    <mergeCell ref="AA9:AH10"/>
    <mergeCell ref="AI9:AP10"/>
    <mergeCell ref="K9:R10"/>
    <mergeCell ref="E5:AW5"/>
    <mergeCell ref="AS9:AX10"/>
    <mergeCell ref="S11:Z12"/>
    <mergeCell ref="AR15:AT16"/>
    <mergeCell ref="AA11:AH12"/>
    <mergeCell ref="K11:R12"/>
    <mergeCell ref="AS11:AX12"/>
    <mergeCell ref="AQ11:AR12"/>
    <mergeCell ref="I36:BA40"/>
    <mergeCell ref="C27:E28"/>
    <mergeCell ref="F32:BA33"/>
    <mergeCell ref="X13:Z15"/>
    <mergeCell ref="S13:V15"/>
    <mergeCell ref="AU13:AX14"/>
    <mergeCell ref="AA13:AD15"/>
    <mergeCell ref="AF13:AH15"/>
    <mergeCell ref="AI13:AL15"/>
    <mergeCell ref="AU15:AX16"/>
  </mergeCells>
  <printOptions/>
  <pageMargins left="0" right="0" top="0" bottom="0" header="0.3145833333333333" footer="0.314583333333333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20"/>
  </sheetPr>
  <dimension ref="A1:DY94"/>
  <sheetViews>
    <sheetView zoomScaleSheetLayoutView="100" zoomScalePageLayoutView="0" workbookViewId="0" topLeftCell="A20">
      <selection activeCell="AD79" sqref="AD79"/>
    </sheetView>
  </sheetViews>
  <sheetFormatPr defaultColWidth="1.875" defaultRowHeight="11.25" customHeight="1"/>
  <cols>
    <col min="1" max="1" width="6.75390625" style="4" customWidth="1"/>
    <col min="2" max="2" width="0.5" style="4" hidden="1" customWidth="1"/>
    <col min="3" max="5" width="1.875" style="4" hidden="1" customWidth="1"/>
    <col min="6" max="9" width="1.875" style="4" customWidth="1"/>
    <col min="10" max="10" width="8.25390625" style="4" customWidth="1"/>
    <col min="11" max="17" width="1.875" style="4" customWidth="1"/>
    <col min="18" max="18" width="0.5" style="4" customWidth="1"/>
    <col min="19" max="25" width="1.875" style="4" customWidth="1"/>
    <col min="26" max="26" width="0.875" style="4" customWidth="1"/>
    <col min="27" max="16384" width="1.875" style="4" customWidth="1"/>
  </cols>
  <sheetData>
    <row r="1" spans="3:82" ht="11.25" customHeight="1">
      <c r="C1" s="638" t="s">
        <v>593</v>
      </c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8"/>
      <c r="Z1" s="638"/>
      <c r="AA1" s="638"/>
      <c r="AB1" s="638"/>
      <c r="AC1" s="638"/>
      <c r="AD1" s="638"/>
      <c r="AE1" s="638"/>
      <c r="AF1" s="638"/>
      <c r="AG1" s="638"/>
      <c r="AH1" s="638"/>
      <c r="AI1" s="638"/>
      <c r="AJ1" s="638"/>
      <c r="AK1" s="638"/>
      <c r="AL1" s="638"/>
      <c r="AM1" s="638"/>
      <c r="AN1" s="638"/>
      <c r="AO1" s="638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</row>
    <row r="2" spans="3:82" ht="25.5" customHeight="1"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  <c r="AD2" s="638"/>
      <c r="AE2" s="638"/>
      <c r="AF2" s="638"/>
      <c r="AG2" s="638"/>
      <c r="AH2" s="638"/>
      <c r="AI2" s="638"/>
      <c r="AJ2" s="638"/>
      <c r="AK2" s="638"/>
      <c r="AL2" s="638"/>
      <c r="AM2" s="638"/>
      <c r="AN2" s="638"/>
      <c r="AO2" s="638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</row>
    <row r="3" spans="3:82" ht="8.25" customHeight="1">
      <c r="C3" s="680" t="s">
        <v>708</v>
      </c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</row>
    <row r="4" spans="3:82" ht="27" customHeight="1"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  <c r="Y4" s="605"/>
      <c r="Z4" s="605"/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605"/>
      <c r="AL4" s="605"/>
      <c r="AM4" s="605"/>
      <c r="AN4" s="605"/>
      <c r="AO4" s="605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3:82" ht="27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3:41" ht="11.25" customHeight="1">
      <c r="C6" s="619" t="s">
        <v>728</v>
      </c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19"/>
      <c r="AD6" s="619"/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619"/>
    </row>
    <row r="7" spans="3:41" ht="11.25" customHeight="1"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625"/>
      <c r="T7" s="625"/>
      <c r="U7" s="625"/>
      <c r="V7" s="625"/>
      <c r="W7" s="625"/>
      <c r="X7" s="625"/>
      <c r="Y7" s="625"/>
      <c r="Z7" s="625"/>
      <c r="AA7" s="625"/>
      <c r="AB7" s="625"/>
      <c r="AC7" s="625"/>
      <c r="AD7" s="625"/>
      <c r="AE7" s="625"/>
      <c r="AF7" s="625"/>
      <c r="AG7" s="625"/>
      <c r="AH7" s="625"/>
      <c r="AI7" s="625"/>
      <c r="AJ7" s="625"/>
      <c r="AK7" s="625"/>
      <c r="AL7" s="625"/>
      <c r="AM7" s="625"/>
      <c r="AN7" s="625"/>
      <c r="AO7" s="625"/>
    </row>
    <row r="8" spans="1:41" ht="11.25" customHeight="1">
      <c r="A8" s="16"/>
      <c r="C8" s="543" t="s">
        <v>1454</v>
      </c>
      <c r="D8" s="450"/>
      <c r="E8" s="450"/>
      <c r="F8" s="450"/>
      <c r="G8" s="450"/>
      <c r="H8" s="450"/>
      <c r="I8" s="450"/>
      <c r="J8" s="450"/>
      <c r="K8" s="456" t="str">
        <f>F12</f>
        <v>田中和枝</v>
      </c>
      <c r="L8" s="450"/>
      <c r="M8" s="450"/>
      <c r="N8" s="450"/>
      <c r="O8" s="450"/>
      <c r="P8" s="450"/>
      <c r="Q8" s="457"/>
      <c r="R8" s="456" t="str">
        <f>F16</f>
        <v>前川美恵</v>
      </c>
      <c r="S8" s="450"/>
      <c r="T8" s="450"/>
      <c r="U8" s="450"/>
      <c r="V8" s="450"/>
      <c r="W8" s="450"/>
      <c r="X8" s="450"/>
      <c r="Y8" s="457"/>
      <c r="Z8" s="456" t="str">
        <f>F20</f>
        <v>岸　清子</v>
      </c>
      <c r="AA8" s="450"/>
      <c r="AB8" s="450"/>
      <c r="AC8" s="450"/>
      <c r="AD8" s="450"/>
      <c r="AE8" s="450"/>
      <c r="AF8" s="450"/>
      <c r="AG8" s="530"/>
      <c r="AH8" s="531" t="s">
        <v>1455</v>
      </c>
      <c r="AI8" s="450"/>
      <c r="AJ8" s="450"/>
      <c r="AK8" s="450"/>
      <c r="AL8" s="450"/>
      <c r="AM8" s="450"/>
      <c r="AN8" s="450"/>
      <c r="AO8" s="451"/>
    </row>
    <row r="9" spans="1:41" ht="11.25" customHeight="1">
      <c r="A9" s="16"/>
      <c r="C9" s="413"/>
      <c r="D9" s="401"/>
      <c r="E9" s="401"/>
      <c r="F9" s="401"/>
      <c r="G9" s="401"/>
      <c r="H9" s="401"/>
      <c r="I9" s="401"/>
      <c r="J9" s="401"/>
      <c r="K9" s="375"/>
      <c r="L9" s="401"/>
      <c r="M9" s="401"/>
      <c r="N9" s="401"/>
      <c r="O9" s="401"/>
      <c r="P9" s="401"/>
      <c r="Q9" s="379"/>
      <c r="R9" s="375"/>
      <c r="S9" s="401"/>
      <c r="T9" s="401"/>
      <c r="U9" s="401"/>
      <c r="V9" s="401"/>
      <c r="W9" s="401"/>
      <c r="X9" s="401"/>
      <c r="Y9" s="379"/>
      <c r="Z9" s="375"/>
      <c r="AA9" s="401"/>
      <c r="AB9" s="401"/>
      <c r="AC9" s="401"/>
      <c r="AD9" s="401"/>
      <c r="AE9" s="401"/>
      <c r="AF9" s="401"/>
      <c r="AG9" s="357"/>
      <c r="AH9" s="437"/>
      <c r="AI9" s="401"/>
      <c r="AJ9" s="401"/>
      <c r="AK9" s="401"/>
      <c r="AL9" s="401"/>
      <c r="AM9" s="401"/>
      <c r="AN9" s="401"/>
      <c r="AO9" s="433"/>
    </row>
    <row r="10" spans="1:41" ht="11.25" customHeight="1">
      <c r="A10" s="16"/>
      <c r="C10" s="413"/>
      <c r="D10" s="401"/>
      <c r="E10" s="401"/>
      <c r="F10" s="401"/>
      <c r="G10" s="401"/>
      <c r="H10" s="401"/>
      <c r="I10" s="401"/>
      <c r="J10" s="401"/>
      <c r="K10" s="375"/>
      <c r="L10" s="401"/>
      <c r="M10" s="401"/>
      <c r="N10" s="401"/>
      <c r="O10" s="401"/>
      <c r="P10" s="401"/>
      <c r="Q10" s="379"/>
      <c r="R10" s="375"/>
      <c r="S10" s="401"/>
      <c r="T10" s="401"/>
      <c r="U10" s="401"/>
      <c r="V10" s="401"/>
      <c r="W10" s="401"/>
      <c r="X10" s="401"/>
      <c r="Y10" s="379"/>
      <c r="Z10" s="375"/>
      <c r="AA10" s="401"/>
      <c r="AB10" s="401"/>
      <c r="AC10" s="401"/>
      <c r="AD10" s="401"/>
      <c r="AE10" s="401"/>
      <c r="AF10" s="401"/>
      <c r="AG10" s="357"/>
      <c r="AH10" s="647" t="s">
        <v>1456</v>
      </c>
      <c r="AI10" s="604"/>
      <c r="AJ10" s="604"/>
      <c r="AK10" s="604"/>
      <c r="AL10" s="604"/>
      <c r="AM10" s="604"/>
      <c r="AN10" s="604"/>
      <c r="AO10" s="648"/>
    </row>
    <row r="11" spans="1:41" ht="11.25" customHeight="1">
      <c r="A11" s="16"/>
      <c r="C11" s="529"/>
      <c r="D11" s="359"/>
      <c r="E11" s="359"/>
      <c r="F11" s="359"/>
      <c r="G11" s="359"/>
      <c r="H11" s="359"/>
      <c r="I11" s="359"/>
      <c r="J11" s="359"/>
      <c r="K11" s="358"/>
      <c r="L11" s="359"/>
      <c r="M11" s="359"/>
      <c r="N11" s="359"/>
      <c r="O11" s="359"/>
      <c r="P11" s="359"/>
      <c r="Q11" s="289"/>
      <c r="R11" s="358"/>
      <c r="S11" s="359"/>
      <c r="T11" s="359"/>
      <c r="U11" s="359"/>
      <c r="V11" s="359"/>
      <c r="W11" s="359"/>
      <c r="X11" s="359"/>
      <c r="Y11" s="289"/>
      <c r="Z11" s="358"/>
      <c r="AA11" s="359"/>
      <c r="AB11" s="359"/>
      <c r="AC11" s="359"/>
      <c r="AD11" s="359"/>
      <c r="AE11" s="359"/>
      <c r="AF11" s="359"/>
      <c r="AG11" s="348"/>
      <c r="AH11" s="649"/>
      <c r="AI11" s="650"/>
      <c r="AJ11" s="650"/>
      <c r="AK11" s="650"/>
      <c r="AL11" s="650"/>
      <c r="AM11" s="650"/>
      <c r="AN11" s="650"/>
      <c r="AO11" s="651"/>
    </row>
    <row r="12" spans="1:41" s="3" customFormat="1" ht="11.25" customHeight="1">
      <c r="A12" s="80"/>
      <c r="B12" s="449">
        <f>AL14</f>
        <v>1</v>
      </c>
      <c r="C12" s="414" t="s">
        <v>602</v>
      </c>
      <c r="D12" s="349"/>
      <c r="E12" s="349"/>
      <c r="F12" s="454" t="str">
        <f>IF(C12="ここに","",VLOOKUP(C12,'登録ナンバー'!$F$1:$I$600,2,0))</f>
        <v>田中和枝</v>
      </c>
      <c r="G12" s="454"/>
      <c r="H12" s="454"/>
      <c r="I12" s="454"/>
      <c r="J12" s="454"/>
      <c r="K12" s="499"/>
      <c r="L12" s="454"/>
      <c r="M12" s="454"/>
      <c r="N12" s="454"/>
      <c r="O12" s="454"/>
      <c r="P12" s="454"/>
      <c r="Q12" s="512"/>
      <c r="R12" s="527" t="s">
        <v>113</v>
      </c>
      <c r="S12" s="479"/>
      <c r="T12" s="479"/>
      <c r="U12" s="479"/>
      <c r="V12" s="479" t="s">
        <v>1458</v>
      </c>
      <c r="W12" s="479">
        <v>0</v>
      </c>
      <c r="X12" s="479"/>
      <c r="Y12" s="480"/>
      <c r="Z12" s="527" t="s">
        <v>113</v>
      </c>
      <c r="AA12" s="479"/>
      <c r="AB12" s="479"/>
      <c r="AC12" s="479"/>
      <c r="AD12" s="479" t="s">
        <v>1458</v>
      </c>
      <c r="AE12" s="479">
        <v>0</v>
      </c>
      <c r="AF12" s="479"/>
      <c r="AG12" s="626"/>
      <c r="AH12" s="652">
        <f>COUNTIF(K12:AG13,"⑥")+COUNTIF(K12:AG13,"⑦")</f>
        <v>2</v>
      </c>
      <c r="AI12" s="675"/>
      <c r="AJ12" s="675"/>
      <c r="AK12" s="675"/>
      <c r="AL12" s="421">
        <f>IF(R12="","",2-AH12)</f>
        <v>0</v>
      </c>
      <c r="AM12" s="421"/>
      <c r="AN12" s="421"/>
      <c r="AO12" s="422"/>
    </row>
    <row r="13" spans="1:41" s="3" customFormat="1" ht="11.25" customHeight="1">
      <c r="A13" s="80"/>
      <c r="B13" s="449"/>
      <c r="C13" s="413"/>
      <c r="D13" s="401"/>
      <c r="E13" s="401"/>
      <c r="F13" s="455"/>
      <c r="G13" s="455"/>
      <c r="H13" s="455"/>
      <c r="I13" s="455"/>
      <c r="J13" s="455"/>
      <c r="K13" s="500"/>
      <c r="L13" s="455"/>
      <c r="M13" s="455"/>
      <c r="N13" s="455"/>
      <c r="O13" s="455"/>
      <c r="P13" s="455"/>
      <c r="Q13" s="513"/>
      <c r="R13" s="528"/>
      <c r="S13" s="481"/>
      <c r="T13" s="481"/>
      <c r="U13" s="481"/>
      <c r="V13" s="481"/>
      <c r="W13" s="481"/>
      <c r="X13" s="481"/>
      <c r="Y13" s="482"/>
      <c r="Z13" s="528"/>
      <c r="AA13" s="481"/>
      <c r="AB13" s="481"/>
      <c r="AC13" s="481"/>
      <c r="AD13" s="481"/>
      <c r="AE13" s="481"/>
      <c r="AF13" s="481"/>
      <c r="AG13" s="627"/>
      <c r="AH13" s="676"/>
      <c r="AI13" s="677"/>
      <c r="AJ13" s="677"/>
      <c r="AK13" s="677"/>
      <c r="AL13" s="423"/>
      <c r="AM13" s="423"/>
      <c r="AN13" s="423"/>
      <c r="AO13" s="424"/>
    </row>
    <row r="14" spans="1:41" ht="16.5" customHeight="1">
      <c r="A14" s="16"/>
      <c r="B14" s="449">
        <f>AL14</f>
        <v>1</v>
      </c>
      <c r="C14" s="413" t="s">
        <v>1459</v>
      </c>
      <c r="D14" s="401"/>
      <c r="E14" s="401"/>
      <c r="F14" s="455" t="str">
        <f>IF(C12="ここに","",VLOOKUP(C12,'登録ナンバー'!$F$4:$I$484,3,0))</f>
        <v>Ｋテニスカレッジ</v>
      </c>
      <c r="G14" s="455"/>
      <c r="H14" s="455"/>
      <c r="I14" s="455"/>
      <c r="J14" s="455"/>
      <c r="K14" s="500"/>
      <c r="L14" s="455"/>
      <c r="M14" s="455"/>
      <c r="N14" s="455"/>
      <c r="O14" s="455"/>
      <c r="P14" s="455"/>
      <c r="Q14" s="513"/>
      <c r="R14" s="528"/>
      <c r="S14" s="481"/>
      <c r="T14" s="481"/>
      <c r="U14" s="481"/>
      <c r="V14" s="481"/>
      <c r="W14" s="481"/>
      <c r="X14" s="481"/>
      <c r="Y14" s="482"/>
      <c r="Z14" s="528"/>
      <c r="AA14" s="481"/>
      <c r="AB14" s="481"/>
      <c r="AC14" s="481"/>
      <c r="AD14" s="481"/>
      <c r="AE14" s="481"/>
      <c r="AF14" s="481"/>
      <c r="AG14" s="627"/>
      <c r="AH14" s="443">
        <f>IF(R12="","",IF(AH12=AH16,(R15+Z15)/(R15+Z15+W12+AE12),""))</f>
      </c>
      <c r="AI14" s="678"/>
      <c r="AJ14" s="678"/>
      <c r="AK14" s="678"/>
      <c r="AL14" s="425">
        <f>IF(R12="","",IF(AH12=AH16,RANK(AH14,AH12:AK23)-3,RANK(AH12,AH12:AK23)))</f>
        <v>1</v>
      </c>
      <c r="AM14" s="425"/>
      <c r="AN14" s="425"/>
      <c r="AO14" s="426"/>
    </row>
    <row r="15" spans="1:41" ht="5.25" customHeight="1" hidden="1">
      <c r="A15" s="16"/>
      <c r="B15" s="433"/>
      <c r="C15" s="413"/>
      <c r="D15" s="401"/>
      <c r="E15" s="401"/>
      <c r="F15" s="274"/>
      <c r="G15" s="274"/>
      <c r="H15" s="274"/>
      <c r="I15" s="274"/>
      <c r="J15" s="274"/>
      <c r="K15" s="277"/>
      <c r="L15" s="278"/>
      <c r="M15" s="278"/>
      <c r="N15" s="274"/>
      <c r="O15" s="274"/>
      <c r="P15" s="274"/>
      <c r="Q15" s="279"/>
      <c r="R15" s="301" t="str">
        <f>IF(R12="⑦","7",IF(R12="⑥","6",R12))</f>
        <v>6</v>
      </c>
      <c r="S15" s="297"/>
      <c r="T15" s="297"/>
      <c r="U15" s="297"/>
      <c r="V15" s="297"/>
      <c r="W15" s="297"/>
      <c r="X15" s="297"/>
      <c r="Y15" s="298"/>
      <c r="Z15" s="301" t="str">
        <f>IF(Z12="⑦","7",IF(Z12="⑥","6",Z12))</f>
        <v>6</v>
      </c>
      <c r="AA15" s="297"/>
      <c r="AB15" s="297"/>
      <c r="AC15" s="297"/>
      <c r="AD15" s="297"/>
      <c r="AE15" s="297"/>
      <c r="AF15" s="297"/>
      <c r="AG15" s="298"/>
      <c r="AH15" s="444"/>
      <c r="AI15" s="679"/>
      <c r="AJ15" s="679"/>
      <c r="AK15" s="679"/>
      <c r="AL15" s="427"/>
      <c r="AM15" s="427"/>
      <c r="AN15" s="427"/>
      <c r="AO15" s="428"/>
    </row>
    <row r="16" spans="1:41" ht="11.25" customHeight="1">
      <c r="A16" s="16"/>
      <c r="B16" s="449">
        <f>AL18</f>
        <v>2</v>
      </c>
      <c r="C16" s="414" t="s">
        <v>605</v>
      </c>
      <c r="D16" s="349"/>
      <c r="E16" s="349"/>
      <c r="F16" s="498" t="str">
        <f>IF(C16="ここに","",VLOOKUP(C16,'登録ナンバー'!$F$1:$I$600,2,0))</f>
        <v>前川美恵</v>
      </c>
      <c r="G16" s="498"/>
      <c r="H16" s="498"/>
      <c r="I16" s="498"/>
      <c r="J16" s="498"/>
      <c r="K16" s="501">
        <f>IF(R12="","",IF(AND(W12=6,R12&lt;&gt;"⑦"),"⑥",IF(W12=7,"⑦",W12)))</f>
        <v>0</v>
      </c>
      <c r="L16" s="498"/>
      <c r="M16" s="498"/>
      <c r="N16" s="498" t="s">
        <v>1458</v>
      </c>
      <c r="O16" s="498">
        <f>IF(R12="","",IF(R12="⑥",6,IF(R12="⑦",7,R12)))</f>
        <v>6</v>
      </c>
      <c r="P16" s="498"/>
      <c r="Q16" s="514"/>
      <c r="R16" s="555"/>
      <c r="S16" s="556"/>
      <c r="T16" s="556"/>
      <c r="U16" s="556"/>
      <c r="V16" s="556"/>
      <c r="W16" s="556"/>
      <c r="X16" s="556"/>
      <c r="Y16" s="665"/>
      <c r="Z16" s="494" t="s">
        <v>127</v>
      </c>
      <c r="AA16" s="492"/>
      <c r="AB16" s="492"/>
      <c r="AC16" s="492"/>
      <c r="AD16" s="492" t="s">
        <v>1458</v>
      </c>
      <c r="AE16" s="492">
        <v>4</v>
      </c>
      <c r="AF16" s="492"/>
      <c r="AG16" s="612"/>
      <c r="AH16" s="656">
        <f>COUNTIF(K16:AG17,"⑥")+COUNTIF(K16:AG17,"⑦")</f>
        <v>1</v>
      </c>
      <c r="AI16" s="681"/>
      <c r="AJ16" s="681"/>
      <c r="AK16" s="681"/>
      <c r="AL16" s="429">
        <f>IF(R12="","",2-AH16)</f>
        <v>1</v>
      </c>
      <c r="AM16" s="429"/>
      <c r="AN16" s="429"/>
      <c r="AO16" s="430"/>
    </row>
    <row r="17" spans="1:41" ht="11.25" customHeight="1">
      <c r="A17" s="16"/>
      <c r="B17" s="449"/>
      <c r="C17" s="413"/>
      <c r="D17" s="401"/>
      <c r="E17" s="401"/>
      <c r="F17" s="374"/>
      <c r="G17" s="374"/>
      <c r="H17" s="374"/>
      <c r="I17" s="374"/>
      <c r="J17" s="374"/>
      <c r="K17" s="502"/>
      <c r="L17" s="374"/>
      <c r="M17" s="374"/>
      <c r="N17" s="374"/>
      <c r="O17" s="374"/>
      <c r="P17" s="374"/>
      <c r="Q17" s="515"/>
      <c r="R17" s="557"/>
      <c r="S17" s="558"/>
      <c r="T17" s="558"/>
      <c r="U17" s="558"/>
      <c r="V17" s="558"/>
      <c r="W17" s="558"/>
      <c r="X17" s="558"/>
      <c r="Y17" s="666"/>
      <c r="Z17" s="495"/>
      <c r="AA17" s="493"/>
      <c r="AB17" s="493"/>
      <c r="AC17" s="493"/>
      <c r="AD17" s="493"/>
      <c r="AE17" s="493"/>
      <c r="AF17" s="493"/>
      <c r="AG17" s="613"/>
      <c r="AH17" s="682"/>
      <c r="AI17" s="683"/>
      <c r="AJ17" s="683"/>
      <c r="AK17" s="683"/>
      <c r="AL17" s="431"/>
      <c r="AM17" s="431"/>
      <c r="AN17" s="431"/>
      <c r="AO17" s="432"/>
    </row>
    <row r="18" spans="1:41" ht="15" customHeight="1">
      <c r="A18" s="16"/>
      <c r="B18" s="449">
        <f>AL18</f>
        <v>2</v>
      </c>
      <c r="C18" s="413" t="s">
        <v>1459</v>
      </c>
      <c r="D18" s="401"/>
      <c r="E18" s="401"/>
      <c r="F18" s="374" t="str">
        <f>IF(C16="ここに","",VLOOKUP(C16,'登録ナンバー'!$F$4:$H$484,3,0))</f>
        <v>TDC</v>
      </c>
      <c r="G18" s="374"/>
      <c r="H18" s="374"/>
      <c r="I18" s="374"/>
      <c r="J18" s="374"/>
      <c r="K18" s="646"/>
      <c r="L18" s="516"/>
      <c r="M18" s="516"/>
      <c r="N18" s="516"/>
      <c r="O18" s="516"/>
      <c r="P18" s="516"/>
      <c r="Q18" s="517"/>
      <c r="R18" s="557"/>
      <c r="S18" s="558"/>
      <c r="T18" s="558"/>
      <c r="U18" s="558"/>
      <c r="V18" s="558"/>
      <c r="W18" s="558"/>
      <c r="X18" s="558"/>
      <c r="Y18" s="666"/>
      <c r="Z18" s="495"/>
      <c r="AA18" s="493"/>
      <c r="AB18" s="493"/>
      <c r="AC18" s="493"/>
      <c r="AD18" s="493"/>
      <c r="AE18" s="493"/>
      <c r="AF18" s="493"/>
      <c r="AG18" s="613"/>
      <c r="AH18" s="441">
        <f>IF(R12="","",IF(AH16=AH20,(K19+Z19)/(K19+Z19+O16+AE16),""))</f>
      </c>
      <c r="AI18" s="684"/>
      <c r="AJ18" s="684"/>
      <c r="AK18" s="684"/>
      <c r="AL18" s="382">
        <f>IF(R12="","",IF(AH16=AH20,RANK(AH18,AH12:AK23)-3,RANK(AH16,AH12:AK23)))</f>
        <v>2</v>
      </c>
      <c r="AM18" s="382"/>
      <c r="AN18" s="382"/>
      <c r="AO18" s="383"/>
    </row>
    <row r="19" spans="1:41" ht="5.25" customHeight="1" hidden="1">
      <c r="A19" s="16"/>
      <c r="B19" s="433"/>
      <c r="C19" s="413"/>
      <c r="D19" s="401"/>
      <c r="E19" s="401"/>
      <c r="F19" s="276"/>
      <c r="G19" s="276"/>
      <c r="H19" s="276"/>
      <c r="I19" s="276"/>
      <c r="J19" s="276"/>
      <c r="K19" s="302">
        <f>IF(K16="⑦","7",IF(K16="⑥","6",K16))</f>
        <v>0</v>
      </c>
      <c r="L19" s="292"/>
      <c r="M19" s="292"/>
      <c r="N19" s="292"/>
      <c r="O19" s="292"/>
      <c r="P19" s="292"/>
      <c r="Q19" s="292"/>
      <c r="R19" s="559"/>
      <c r="S19" s="560"/>
      <c r="T19" s="560"/>
      <c r="U19" s="560"/>
      <c r="V19" s="560"/>
      <c r="W19" s="560"/>
      <c r="X19" s="560"/>
      <c r="Y19" s="667"/>
      <c r="Z19" s="302" t="str">
        <f>IF(Z16="⑦","7",IF(Z16="⑥","6",Z16))</f>
        <v>6</v>
      </c>
      <c r="AA19" s="308"/>
      <c r="AB19" s="308"/>
      <c r="AC19" s="308"/>
      <c r="AD19" s="308"/>
      <c r="AE19" s="308"/>
      <c r="AF19" s="308"/>
      <c r="AG19" s="309"/>
      <c r="AH19" s="540"/>
      <c r="AI19" s="685"/>
      <c r="AJ19" s="685"/>
      <c r="AK19" s="685"/>
      <c r="AL19" s="490"/>
      <c r="AM19" s="490"/>
      <c r="AN19" s="490"/>
      <c r="AO19" s="491"/>
    </row>
    <row r="20" spans="1:41" ht="11.25" customHeight="1">
      <c r="A20" s="16"/>
      <c r="B20" s="449">
        <f>AL22</f>
        <v>3</v>
      </c>
      <c r="C20" s="414" t="s">
        <v>1457</v>
      </c>
      <c r="D20" s="349"/>
      <c r="E20" s="349"/>
      <c r="F20" s="349" t="s">
        <v>606</v>
      </c>
      <c r="G20" s="349"/>
      <c r="H20" s="349"/>
      <c r="I20" s="349"/>
      <c r="J20" s="349"/>
      <c r="K20" s="412">
        <f>IF($R$12="","",IF(AND(AE12=6,Z12&lt;&gt;"⑦"),"⑥",IF(AE12=7,"⑦",AE12)))</f>
        <v>0</v>
      </c>
      <c r="L20" s="349"/>
      <c r="M20" s="349"/>
      <c r="N20" s="349" t="s">
        <v>1458</v>
      </c>
      <c r="O20" s="349">
        <f>IF(Z12="","",IF(Z12="⑥",6,IF(Z12="⑦",7,Z12)))</f>
        <v>6</v>
      </c>
      <c r="P20" s="349"/>
      <c r="Q20" s="349"/>
      <c r="R20" s="412">
        <f>IF(R12="","",IF(AND(AE16=6,Z16&lt;&gt;"⑦"),"⑥",IF(AE16=7,"⑦",AE16)))</f>
        <v>4</v>
      </c>
      <c r="S20" s="349"/>
      <c r="T20" s="349"/>
      <c r="U20" s="349"/>
      <c r="V20" s="349" t="s">
        <v>1458</v>
      </c>
      <c r="W20" s="349">
        <f>IF(R12="","",IF(Z16="⑥",6,IF(Z16="⑦",7,Z16)))</f>
        <v>6</v>
      </c>
      <c r="X20" s="349"/>
      <c r="Y20" s="350"/>
      <c r="Z20" s="472"/>
      <c r="AA20" s="473"/>
      <c r="AB20" s="473"/>
      <c r="AC20" s="473"/>
      <c r="AD20" s="473"/>
      <c r="AE20" s="473"/>
      <c r="AF20" s="473"/>
      <c r="AG20" s="628"/>
      <c r="AH20" s="686">
        <f>COUNTIF(K20:AG21,"⑥")+COUNTIF(K20:AG21,"⑦")</f>
        <v>0</v>
      </c>
      <c r="AI20" s="698"/>
      <c r="AJ20" s="698"/>
      <c r="AK20" s="698"/>
      <c r="AL20" s="464">
        <f>IF(R12="","",2-AH20)</f>
        <v>2</v>
      </c>
      <c r="AM20" s="464"/>
      <c r="AN20" s="464"/>
      <c r="AO20" s="465"/>
    </row>
    <row r="21" spans="1:41" ht="11.25" customHeight="1">
      <c r="A21" s="16"/>
      <c r="B21" s="433"/>
      <c r="C21" s="413"/>
      <c r="D21" s="401"/>
      <c r="E21" s="401"/>
      <c r="F21" s="401"/>
      <c r="G21" s="401"/>
      <c r="H21" s="401"/>
      <c r="I21" s="401"/>
      <c r="J21" s="401"/>
      <c r="K21" s="375"/>
      <c r="L21" s="401"/>
      <c r="M21" s="401"/>
      <c r="N21" s="401"/>
      <c r="O21" s="401"/>
      <c r="P21" s="401"/>
      <c r="Q21" s="401"/>
      <c r="R21" s="375"/>
      <c r="S21" s="401"/>
      <c r="T21" s="401"/>
      <c r="U21" s="401"/>
      <c r="V21" s="401"/>
      <c r="W21" s="401"/>
      <c r="X21" s="401"/>
      <c r="Y21" s="379"/>
      <c r="Z21" s="476"/>
      <c r="AA21" s="474"/>
      <c r="AB21" s="474"/>
      <c r="AC21" s="474"/>
      <c r="AD21" s="474"/>
      <c r="AE21" s="474"/>
      <c r="AF21" s="474"/>
      <c r="AG21" s="629"/>
      <c r="AH21" s="699"/>
      <c r="AI21" s="700"/>
      <c r="AJ21" s="700"/>
      <c r="AK21" s="700"/>
      <c r="AL21" s="466"/>
      <c r="AM21" s="466"/>
      <c r="AN21" s="466"/>
      <c r="AO21" s="467"/>
    </row>
    <row r="22" spans="1:41" ht="18" customHeight="1" thickBot="1">
      <c r="A22" s="16"/>
      <c r="B22" s="449">
        <f>AL22</f>
        <v>3</v>
      </c>
      <c r="C22" s="413" t="s">
        <v>1459</v>
      </c>
      <c r="D22" s="401"/>
      <c r="E22" s="401"/>
      <c r="F22" s="401" t="s">
        <v>1333</v>
      </c>
      <c r="G22" s="401"/>
      <c r="H22" s="401"/>
      <c r="I22" s="401"/>
      <c r="J22" s="401"/>
      <c r="K22" s="375"/>
      <c r="L22" s="401"/>
      <c r="M22" s="401"/>
      <c r="N22" s="401"/>
      <c r="O22" s="401"/>
      <c r="P22" s="401"/>
      <c r="Q22" s="401"/>
      <c r="R22" s="375"/>
      <c r="S22" s="401"/>
      <c r="T22" s="401"/>
      <c r="U22" s="401"/>
      <c r="V22" s="401"/>
      <c r="W22" s="401"/>
      <c r="X22" s="401"/>
      <c r="Y22" s="379"/>
      <c r="Z22" s="476"/>
      <c r="AA22" s="474"/>
      <c r="AB22" s="474"/>
      <c r="AC22" s="474"/>
      <c r="AD22" s="474"/>
      <c r="AE22" s="474"/>
      <c r="AF22" s="474"/>
      <c r="AG22" s="629"/>
      <c r="AH22" s="447">
        <f>IF(R12="","",IF(AH20=AH16,(K23+R23)/(R23+K23+W20+O20),""))</f>
      </c>
      <c r="AI22" s="701"/>
      <c r="AJ22" s="701"/>
      <c r="AK22" s="701"/>
      <c r="AL22" s="460">
        <f>IF(R12="","",IF(AH20=AH16,RANK(AH22,AH12:AK23)-3,RANK(AH20,AH12:AK23)))</f>
        <v>3</v>
      </c>
      <c r="AM22" s="460"/>
      <c r="AN22" s="460"/>
      <c r="AO22" s="461"/>
    </row>
    <row r="23" spans="2:41" ht="3.75" customHeight="1" hidden="1">
      <c r="B23" s="433"/>
      <c r="C23" s="413"/>
      <c r="D23" s="401"/>
      <c r="E23" s="401"/>
      <c r="F23" s="3"/>
      <c r="G23" s="3"/>
      <c r="H23" s="3"/>
      <c r="I23" s="3"/>
      <c r="J23" s="3"/>
      <c r="K23" s="282">
        <f>IF(K20="⑦","7",IF(K20="⑥","6",K20))</f>
        <v>0</v>
      </c>
      <c r="L23" s="283"/>
      <c r="M23" s="283"/>
      <c r="N23" s="3"/>
      <c r="O23" s="3"/>
      <c r="P23" s="3"/>
      <c r="Q23" s="3"/>
      <c r="R23" s="282">
        <f>IF(R20="⑦","7",IF(R20="⑥","6",R20))</f>
        <v>4</v>
      </c>
      <c r="S23" s="3"/>
      <c r="T23" s="3"/>
      <c r="U23" s="3"/>
      <c r="V23" s="3"/>
      <c r="W23" s="3"/>
      <c r="X23" s="3"/>
      <c r="Y23" s="56"/>
      <c r="Z23" s="476"/>
      <c r="AA23" s="474"/>
      <c r="AB23" s="474"/>
      <c r="AC23" s="474"/>
      <c r="AD23" s="474"/>
      <c r="AE23" s="474"/>
      <c r="AF23" s="474"/>
      <c r="AG23" s="629"/>
      <c r="AH23" s="702"/>
      <c r="AI23" s="703"/>
      <c r="AJ23" s="703"/>
      <c r="AK23" s="703"/>
      <c r="AL23" s="673"/>
      <c r="AM23" s="673"/>
      <c r="AN23" s="673"/>
      <c r="AO23" s="674"/>
    </row>
    <row r="24" spans="3:82" ht="11.25" customHeight="1">
      <c r="C24" s="65"/>
      <c r="D24" s="65"/>
      <c r="E24" s="65"/>
      <c r="F24" s="65"/>
      <c r="G24" s="65"/>
      <c r="H24" s="65"/>
      <c r="I24" s="65"/>
      <c r="J24" s="65"/>
      <c r="K24" s="47"/>
      <c r="L24" s="47"/>
      <c r="M24" s="47"/>
      <c r="N24" s="47"/>
      <c r="O24" s="47"/>
      <c r="P24" s="47"/>
      <c r="Q24" s="47"/>
      <c r="R24" s="46"/>
      <c r="S24" s="47"/>
      <c r="T24" s="47"/>
      <c r="U24" s="47"/>
      <c r="V24" s="47"/>
      <c r="W24" s="47"/>
      <c r="X24" s="47"/>
      <c r="Y24" s="47"/>
      <c r="Z24" s="45"/>
      <c r="AA24" s="45"/>
      <c r="AB24" s="45"/>
      <c r="AC24" s="45"/>
      <c r="AD24" s="45"/>
      <c r="AE24" s="45"/>
      <c r="AF24" s="45"/>
      <c r="AG24" s="45"/>
      <c r="AH24" s="48"/>
      <c r="AI24" s="48"/>
      <c r="AJ24" s="48"/>
      <c r="AK24" s="48"/>
      <c r="AL24" s="49"/>
      <c r="AM24" s="49"/>
      <c r="AN24" s="49"/>
      <c r="AO24" s="49"/>
      <c r="AQ24" s="3"/>
      <c r="AR24" s="3"/>
      <c r="AS24" s="3"/>
      <c r="AT24" s="3"/>
      <c r="AU24" s="3"/>
      <c r="AV24" s="3"/>
      <c r="AW24" s="3"/>
      <c r="AX24" s="3"/>
      <c r="AY24" s="8"/>
      <c r="BG24" s="8"/>
      <c r="BO24" s="3"/>
      <c r="BP24" s="3"/>
      <c r="BQ24" s="3"/>
      <c r="BR24" s="3"/>
      <c r="BS24" s="3"/>
      <c r="BT24" s="3"/>
      <c r="BU24" s="3"/>
      <c r="BV24" s="3"/>
      <c r="BW24" s="61"/>
      <c r="BX24" s="61"/>
      <c r="BY24" s="61"/>
      <c r="BZ24" s="61"/>
      <c r="CA24" s="62"/>
      <c r="CB24" s="62"/>
      <c r="CC24" s="62"/>
      <c r="CD24" s="62"/>
    </row>
    <row r="25" spans="3:82" ht="11.25" customHeight="1">
      <c r="C25" s="619" t="s">
        <v>729</v>
      </c>
      <c r="D25" s="619"/>
      <c r="E25" s="619"/>
      <c r="F25" s="619"/>
      <c r="G25" s="619"/>
      <c r="H25" s="619"/>
      <c r="I25" s="619"/>
      <c r="J25" s="619"/>
      <c r="K25" s="619"/>
      <c r="L25" s="619"/>
      <c r="M25" s="619"/>
      <c r="N25" s="619"/>
      <c r="O25" s="619"/>
      <c r="P25" s="619"/>
      <c r="Q25" s="619"/>
      <c r="R25" s="619"/>
      <c r="S25" s="619"/>
      <c r="T25" s="619"/>
      <c r="U25" s="619"/>
      <c r="V25" s="619"/>
      <c r="W25" s="619"/>
      <c r="X25" s="619"/>
      <c r="Y25" s="619"/>
      <c r="Z25" s="619"/>
      <c r="AA25" s="619"/>
      <c r="AB25" s="619"/>
      <c r="AC25" s="619"/>
      <c r="AD25" s="619"/>
      <c r="AE25" s="619"/>
      <c r="AF25" s="619"/>
      <c r="AG25" s="619"/>
      <c r="AH25" s="619"/>
      <c r="AI25" s="619"/>
      <c r="AJ25" s="619"/>
      <c r="AK25" s="619"/>
      <c r="AL25" s="619"/>
      <c r="AM25" s="619"/>
      <c r="AN25" s="619"/>
      <c r="AO25" s="619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6"/>
      <c r="BX25" s="6"/>
      <c r="BY25" s="6"/>
      <c r="BZ25" s="6"/>
      <c r="CA25" s="6"/>
      <c r="CB25" s="6"/>
      <c r="CC25" s="6"/>
      <c r="CD25" s="6"/>
    </row>
    <row r="26" spans="3:82" ht="11.25" customHeight="1">
      <c r="C26" s="625"/>
      <c r="D26" s="625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5"/>
      <c r="P26" s="625"/>
      <c r="Q26" s="625"/>
      <c r="R26" s="625"/>
      <c r="S26" s="625"/>
      <c r="T26" s="625"/>
      <c r="U26" s="625"/>
      <c r="V26" s="625"/>
      <c r="W26" s="625"/>
      <c r="X26" s="625"/>
      <c r="Y26" s="625"/>
      <c r="Z26" s="625"/>
      <c r="AA26" s="625"/>
      <c r="AB26" s="625"/>
      <c r="AC26" s="625"/>
      <c r="AD26" s="625"/>
      <c r="AE26" s="625"/>
      <c r="AF26" s="625"/>
      <c r="AG26" s="625"/>
      <c r="AH26" s="625"/>
      <c r="AI26" s="625"/>
      <c r="AJ26" s="625"/>
      <c r="AK26" s="625"/>
      <c r="AL26" s="625"/>
      <c r="AM26" s="625"/>
      <c r="AN26" s="625"/>
      <c r="AO26" s="625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6"/>
      <c r="BX26" s="6"/>
      <c r="BY26" s="6"/>
      <c r="BZ26" s="6"/>
      <c r="CA26" s="6"/>
      <c r="CB26" s="6"/>
      <c r="CC26" s="6"/>
      <c r="CD26" s="6"/>
    </row>
    <row r="27" spans="1:82" ht="11.25" customHeight="1">
      <c r="A27" s="16"/>
      <c r="C27" s="543" t="s">
        <v>1461</v>
      </c>
      <c r="D27" s="450"/>
      <c r="E27" s="450"/>
      <c r="F27" s="450"/>
      <c r="G27" s="450"/>
      <c r="H27" s="450"/>
      <c r="I27" s="450"/>
      <c r="J27" s="450"/>
      <c r="K27" s="456" t="str">
        <f>F31</f>
        <v>北川　円香</v>
      </c>
      <c r="L27" s="450"/>
      <c r="M27" s="450"/>
      <c r="N27" s="450"/>
      <c r="O27" s="450"/>
      <c r="P27" s="450"/>
      <c r="Q27" s="457"/>
      <c r="R27" s="456" t="str">
        <f>F35</f>
        <v>大脇和世</v>
      </c>
      <c r="S27" s="450"/>
      <c r="T27" s="450"/>
      <c r="U27" s="450"/>
      <c r="V27" s="450"/>
      <c r="W27" s="450"/>
      <c r="X27" s="450"/>
      <c r="Y27" s="457"/>
      <c r="Z27" s="456" t="str">
        <f>F39</f>
        <v>菊井鈴夏</v>
      </c>
      <c r="AA27" s="450"/>
      <c r="AB27" s="450"/>
      <c r="AC27" s="450"/>
      <c r="AD27" s="450"/>
      <c r="AE27" s="450"/>
      <c r="AF27" s="450"/>
      <c r="AG27" s="530"/>
      <c r="AH27" s="531" t="s">
        <v>1455</v>
      </c>
      <c r="AI27" s="450"/>
      <c r="AJ27" s="450"/>
      <c r="AK27" s="450"/>
      <c r="AL27" s="450"/>
      <c r="AM27" s="450"/>
      <c r="AN27" s="450"/>
      <c r="AO27" s="451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6"/>
      <c r="BB27" s="6"/>
      <c r="BC27" s="6"/>
      <c r="BD27" s="6"/>
      <c r="BE27" s="6"/>
      <c r="BF27" s="6"/>
      <c r="BG27" s="6"/>
      <c r="BH27" s="6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</row>
    <row r="28" spans="1:82" ht="11.25" customHeight="1">
      <c r="A28" s="16"/>
      <c r="C28" s="413"/>
      <c r="D28" s="401"/>
      <c r="E28" s="401"/>
      <c r="F28" s="401"/>
      <c r="G28" s="401"/>
      <c r="H28" s="401"/>
      <c r="I28" s="401"/>
      <c r="J28" s="401"/>
      <c r="K28" s="375"/>
      <c r="L28" s="401"/>
      <c r="M28" s="401"/>
      <c r="N28" s="401"/>
      <c r="O28" s="401"/>
      <c r="P28" s="401"/>
      <c r="Q28" s="379"/>
      <c r="R28" s="375"/>
      <c r="S28" s="401"/>
      <c r="T28" s="401"/>
      <c r="U28" s="401"/>
      <c r="V28" s="401"/>
      <c r="W28" s="401"/>
      <c r="X28" s="401"/>
      <c r="Y28" s="379"/>
      <c r="Z28" s="375"/>
      <c r="AA28" s="401"/>
      <c r="AB28" s="401"/>
      <c r="AC28" s="401"/>
      <c r="AD28" s="401"/>
      <c r="AE28" s="401"/>
      <c r="AF28" s="401"/>
      <c r="AG28" s="357"/>
      <c r="AH28" s="437"/>
      <c r="AI28" s="401"/>
      <c r="AJ28" s="401"/>
      <c r="AK28" s="401"/>
      <c r="AL28" s="401"/>
      <c r="AM28" s="401"/>
      <c r="AN28" s="401"/>
      <c r="AO28" s="43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6"/>
      <c r="BB28" s="6"/>
      <c r="BC28" s="6"/>
      <c r="BD28" s="6"/>
      <c r="BE28" s="6"/>
      <c r="BF28" s="6"/>
      <c r="BG28" s="6"/>
      <c r="BH28" s="6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</row>
    <row r="29" spans="1:41" ht="11.25" customHeight="1">
      <c r="A29" s="16"/>
      <c r="C29" s="413"/>
      <c r="D29" s="401"/>
      <c r="E29" s="401"/>
      <c r="F29" s="401"/>
      <c r="G29" s="401"/>
      <c r="H29" s="401"/>
      <c r="I29" s="401"/>
      <c r="J29" s="401"/>
      <c r="K29" s="375"/>
      <c r="L29" s="401"/>
      <c r="M29" s="401"/>
      <c r="N29" s="401"/>
      <c r="O29" s="401"/>
      <c r="P29" s="401"/>
      <c r="Q29" s="379"/>
      <c r="R29" s="375"/>
      <c r="S29" s="401"/>
      <c r="T29" s="401"/>
      <c r="U29" s="401"/>
      <c r="V29" s="401"/>
      <c r="W29" s="401"/>
      <c r="X29" s="401"/>
      <c r="Y29" s="379"/>
      <c r="Z29" s="375"/>
      <c r="AA29" s="401"/>
      <c r="AB29" s="401"/>
      <c r="AC29" s="401"/>
      <c r="AD29" s="401"/>
      <c r="AE29" s="401"/>
      <c r="AF29" s="401"/>
      <c r="AG29" s="357"/>
      <c r="AH29" s="647" t="s">
        <v>1456</v>
      </c>
      <c r="AI29" s="604"/>
      <c r="AJ29" s="604"/>
      <c r="AK29" s="604"/>
      <c r="AL29" s="604"/>
      <c r="AM29" s="604"/>
      <c r="AN29" s="604"/>
      <c r="AO29" s="648"/>
    </row>
    <row r="30" spans="1:41" ht="11.25" customHeight="1">
      <c r="A30" s="16"/>
      <c r="C30" s="529"/>
      <c r="D30" s="359"/>
      <c r="E30" s="359"/>
      <c r="F30" s="359"/>
      <c r="G30" s="359"/>
      <c r="H30" s="359"/>
      <c r="I30" s="359"/>
      <c r="J30" s="359"/>
      <c r="K30" s="358"/>
      <c r="L30" s="359"/>
      <c r="M30" s="359"/>
      <c r="N30" s="359"/>
      <c r="O30" s="359"/>
      <c r="P30" s="359"/>
      <c r="Q30" s="289"/>
      <c r="R30" s="358"/>
      <c r="S30" s="359"/>
      <c r="T30" s="359"/>
      <c r="U30" s="359"/>
      <c r="V30" s="359"/>
      <c r="W30" s="359"/>
      <c r="X30" s="359"/>
      <c r="Y30" s="289"/>
      <c r="Z30" s="358"/>
      <c r="AA30" s="359"/>
      <c r="AB30" s="359"/>
      <c r="AC30" s="359"/>
      <c r="AD30" s="359"/>
      <c r="AE30" s="359"/>
      <c r="AF30" s="359"/>
      <c r="AG30" s="348"/>
      <c r="AH30" s="649"/>
      <c r="AI30" s="650"/>
      <c r="AJ30" s="650"/>
      <c r="AK30" s="650"/>
      <c r="AL30" s="650"/>
      <c r="AM30" s="650"/>
      <c r="AN30" s="650"/>
      <c r="AO30" s="651"/>
    </row>
    <row r="31" spans="1:52" s="3" customFormat="1" ht="11.25" customHeight="1">
      <c r="A31" s="80"/>
      <c r="B31" s="449">
        <f>AL33</f>
        <v>1</v>
      </c>
      <c r="C31" s="414" t="s">
        <v>603</v>
      </c>
      <c r="D31" s="349"/>
      <c r="E31" s="349"/>
      <c r="F31" s="454" t="str">
        <f>IF(C31="ここに","",VLOOKUP(C31,'登録ナンバー'!$F$1:$I$600,2,0))</f>
        <v>北川　円香</v>
      </c>
      <c r="G31" s="454"/>
      <c r="H31" s="454"/>
      <c r="I31" s="454"/>
      <c r="J31" s="454"/>
      <c r="K31" s="696"/>
      <c r="L31" s="454"/>
      <c r="M31" s="454"/>
      <c r="N31" s="454"/>
      <c r="O31" s="454"/>
      <c r="P31" s="454"/>
      <c r="Q31" s="512"/>
      <c r="R31" s="527" t="s">
        <v>114</v>
      </c>
      <c r="S31" s="479"/>
      <c r="T31" s="479"/>
      <c r="U31" s="479"/>
      <c r="V31" s="479" t="s">
        <v>1458</v>
      </c>
      <c r="W31" s="479">
        <v>2</v>
      </c>
      <c r="X31" s="479"/>
      <c r="Y31" s="480"/>
      <c r="Z31" s="527" t="s">
        <v>114</v>
      </c>
      <c r="AA31" s="479"/>
      <c r="AB31" s="479"/>
      <c r="AC31" s="479"/>
      <c r="AD31" s="479" t="s">
        <v>1458</v>
      </c>
      <c r="AE31" s="479">
        <v>0</v>
      </c>
      <c r="AF31" s="479"/>
      <c r="AG31" s="626"/>
      <c r="AH31" s="652">
        <f>COUNTIF(K31:AG32,"⑥")+COUNTIF(K31:AG32,"⑦")</f>
        <v>2</v>
      </c>
      <c r="AI31" s="653"/>
      <c r="AJ31" s="653"/>
      <c r="AK31" s="653"/>
      <c r="AL31" s="421">
        <f>IF(R31="","",2-AH31)</f>
        <v>0</v>
      </c>
      <c r="AM31" s="421"/>
      <c r="AN31" s="421"/>
      <c r="AO31" s="422"/>
      <c r="AP31" s="617"/>
      <c r="AS31" s="4"/>
      <c r="AT31" s="4"/>
      <c r="AU31" s="4"/>
      <c r="AV31" s="4"/>
      <c r="AW31" s="4"/>
      <c r="AX31" s="4"/>
      <c r="AY31" s="4"/>
      <c r="AZ31" s="4"/>
    </row>
    <row r="32" spans="1:52" s="3" customFormat="1" ht="11.25" customHeight="1">
      <c r="A32" s="80"/>
      <c r="B32" s="433"/>
      <c r="C32" s="413"/>
      <c r="D32" s="401"/>
      <c r="E32" s="401"/>
      <c r="F32" s="455"/>
      <c r="G32" s="455"/>
      <c r="H32" s="455"/>
      <c r="I32" s="455"/>
      <c r="J32" s="455"/>
      <c r="K32" s="697"/>
      <c r="L32" s="455"/>
      <c r="M32" s="455"/>
      <c r="N32" s="455"/>
      <c r="O32" s="455"/>
      <c r="P32" s="455"/>
      <c r="Q32" s="513"/>
      <c r="R32" s="528"/>
      <c r="S32" s="481"/>
      <c r="T32" s="481"/>
      <c r="U32" s="481"/>
      <c r="V32" s="481"/>
      <c r="W32" s="481"/>
      <c r="X32" s="481"/>
      <c r="Y32" s="482"/>
      <c r="Z32" s="528"/>
      <c r="AA32" s="481"/>
      <c r="AB32" s="481"/>
      <c r="AC32" s="481"/>
      <c r="AD32" s="481"/>
      <c r="AE32" s="481"/>
      <c r="AF32" s="481"/>
      <c r="AG32" s="627"/>
      <c r="AH32" s="654"/>
      <c r="AI32" s="655"/>
      <c r="AJ32" s="655"/>
      <c r="AK32" s="655"/>
      <c r="AL32" s="423"/>
      <c r="AM32" s="423"/>
      <c r="AN32" s="423"/>
      <c r="AO32" s="424"/>
      <c r="AP32" s="401"/>
      <c r="AS32" s="4"/>
      <c r="AT32" s="4"/>
      <c r="AU32" s="4"/>
      <c r="AV32" s="4"/>
      <c r="AW32" s="4"/>
      <c r="AX32" s="4"/>
      <c r="AY32" s="4"/>
      <c r="AZ32" s="4"/>
    </row>
    <row r="33" spans="1:41" ht="15" customHeight="1">
      <c r="A33" s="16"/>
      <c r="B33" s="449">
        <f>AL33</f>
        <v>1</v>
      </c>
      <c r="C33" s="413" t="s">
        <v>1459</v>
      </c>
      <c r="D33" s="401"/>
      <c r="E33" s="401"/>
      <c r="F33" s="455" t="str">
        <f>IF(C31="ここに","",VLOOKUP(C31,'登録ナンバー'!$F$4:$I$484,3,0))</f>
        <v>TDC</v>
      </c>
      <c r="G33" s="455"/>
      <c r="H33" s="455"/>
      <c r="I33" s="455"/>
      <c r="J33" s="455"/>
      <c r="K33" s="697"/>
      <c r="L33" s="455"/>
      <c r="M33" s="455"/>
      <c r="N33" s="455"/>
      <c r="O33" s="455"/>
      <c r="P33" s="455"/>
      <c r="Q33" s="513"/>
      <c r="R33" s="528"/>
      <c r="S33" s="481"/>
      <c r="T33" s="481"/>
      <c r="U33" s="481"/>
      <c r="V33" s="481"/>
      <c r="W33" s="481"/>
      <c r="X33" s="481"/>
      <c r="Y33" s="482"/>
      <c r="Z33" s="528"/>
      <c r="AA33" s="481"/>
      <c r="AB33" s="481"/>
      <c r="AC33" s="481"/>
      <c r="AD33" s="481"/>
      <c r="AE33" s="481"/>
      <c r="AF33" s="481"/>
      <c r="AG33" s="627"/>
      <c r="AH33" s="443">
        <f>IF(R31="","",IF(AH31=AH35,(R34+Z34)/(R34+Z34+W31+AE31),""))</f>
      </c>
      <c r="AI33" s="690"/>
      <c r="AJ33" s="690"/>
      <c r="AK33" s="690"/>
      <c r="AL33" s="425">
        <f>IF(R31="","",IF(AH31=AH35,RANK(AH33,AH31:AK42)-3,RANK(AH31,AH31:AK42)))</f>
        <v>1</v>
      </c>
      <c r="AM33" s="425"/>
      <c r="AN33" s="425"/>
      <c r="AO33" s="426"/>
    </row>
    <row r="34" spans="1:41" ht="3.75" customHeight="1" hidden="1">
      <c r="A34" s="16"/>
      <c r="B34" s="433"/>
      <c r="C34" s="413"/>
      <c r="D34" s="401"/>
      <c r="E34" s="401"/>
      <c r="F34" s="274"/>
      <c r="G34" s="274"/>
      <c r="H34" s="274"/>
      <c r="I34" s="274"/>
      <c r="J34" s="274"/>
      <c r="K34" s="307"/>
      <c r="L34" s="278"/>
      <c r="M34" s="278"/>
      <c r="N34" s="274"/>
      <c r="O34" s="274"/>
      <c r="P34" s="274"/>
      <c r="Q34" s="274"/>
      <c r="R34" s="301" t="str">
        <f>IF(R31="⑦","7",IF(R31="⑥","6",R31))</f>
        <v>6</v>
      </c>
      <c r="S34" s="297"/>
      <c r="T34" s="297"/>
      <c r="U34" s="297"/>
      <c r="V34" s="297"/>
      <c r="W34" s="297"/>
      <c r="X34" s="297"/>
      <c r="Y34" s="298"/>
      <c r="Z34" s="301" t="str">
        <f>IF(Z31="⑦","7",IF(Z31="⑥","6",Z31))</f>
        <v>6</v>
      </c>
      <c r="AA34" s="297"/>
      <c r="AB34" s="297"/>
      <c r="AC34" s="297"/>
      <c r="AD34" s="297"/>
      <c r="AE34" s="297"/>
      <c r="AF34" s="297"/>
      <c r="AG34" s="298"/>
      <c r="AH34" s="691"/>
      <c r="AI34" s="692"/>
      <c r="AJ34" s="692"/>
      <c r="AK34" s="692"/>
      <c r="AL34" s="427"/>
      <c r="AM34" s="427"/>
      <c r="AN34" s="427"/>
      <c r="AO34" s="428"/>
    </row>
    <row r="35" spans="1:42" ht="11.25" customHeight="1">
      <c r="A35" s="16"/>
      <c r="B35" s="449">
        <f>AL37</f>
        <v>2</v>
      </c>
      <c r="C35" s="414" t="s">
        <v>604</v>
      </c>
      <c r="D35" s="349"/>
      <c r="E35" s="349"/>
      <c r="F35" s="498" t="str">
        <f>IF(C35="ここに","",VLOOKUP(C35,'登録ナンバー'!$F$1:$I$600,2,0))</f>
        <v>大脇和世</v>
      </c>
      <c r="G35" s="498"/>
      <c r="H35" s="498"/>
      <c r="I35" s="498"/>
      <c r="J35" s="498"/>
      <c r="K35" s="501">
        <f>IF(R31="","",IF(AND(W31=6,R31&lt;&gt;"⑦"),"⑥",IF(W31=7,"⑦",W31)))</f>
        <v>2</v>
      </c>
      <c r="L35" s="498"/>
      <c r="M35" s="498"/>
      <c r="N35" s="498" t="s">
        <v>1458</v>
      </c>
      <c r="O35" s="498">
        <f>IF(R31="","",IF(R31="⑥",6,IF(R31="⑦",7,R31)))</f>
        <v>6</v>
      </c>
      <c r="P35" s="498"/>
      <c r="Q35" s="514"/>
      <c r="R35" s="555"/>
      <c r="S35" s="556"/>
      <c r="T35" s="556"/>
      <c r="U35" s="556"/>
      <c r="V35" s="556"/>
      <c r="W35" s="556"/>
      <c r="X35" s="556"/>
      <c r="Y35" s="665"/>
      <c r="Z35" s="494" t="s">
        <v>128</v>
      </c>
      <c r="AA35" s="492"/>
      <c r="AB35" s="492"/>
      <c r="AC35" s="492"/>
      <c r="AD35" s="492" t="s">
        <v>1458</v>
      </c>
      <c r="AE35" s="492">
        <v>1</v>
      </c>
      <c r="AF35" s="492"/>
      <c r="AG35" s="612"/>
      <c r="AH35" s="656">
        <f>COUNTIF(K35:AG36,"⑥")+COUNTIF(K35:AG36,"⑦")</f>
        <v>1</v>
      </c>
      <c r="AI35" s="657"/>
      <c r="AJ35" s="657"/>
      <c r="AK35" s="657"/>
      <c r="AL35" s="429">
        <f>IF(R31="","",2-AH35)</f>
        <v>1</v>
      </c>
      <c r="AM35" s="429"/>
      <c r="AN35" s="429"/>
      <c r="AO35" s="430"/>
      <c r="AP35" s="617"/>
    </row>
    <row r="36" spans="1:42" ht="11.25" customHeight="1">
      <c r="A36" s="16"/>
      <c r="B36" s="433"/>
      <c r="C36" s="413"/>
      <c r="D36" s="401"/>
      <c r="E36" s="401"/>
      <c r="F36" s="374"/>
      <c r="G36" s="374"/>
      <c r="H36" s="374"/>
      <c r="I36" s="374"/>
      <c r="J36" s="374"/>
      <c r="K36" s="502"/>
      <c r="L36" s="374"/>
      <c r="M36" s="374"/>
      <c r="N36" s="374"/>
      <c r="O36" s="374"/>
      <c r="P36" s="374"/>
      <c r="Q36" s="515"/>
      <c r="R36" s="557"/>
      <c r="S36" s="558"/>
      <c r="T36" s="558"/>
      <c r="U36" s="558"/>
      <c r="V36" s="558"/>
      <c r="W36" s="558"/>
      <c r="X36" s="558"/>
      <c r="Y36" s="666"/>
      <c r="Z36" s="495"/>
      <c r="AA36" s="493"/>
      <c r="AB36" s="493"/>
      <c r="AC36" s="493"/>
      <c r="AD36" s="493"/>
      <c r="AE36" s="493"/>
      <c r="AF36" s="493"/>
      <c r="AG36" s="613"/>
      <c r="AH36" s="658"/>
      <c r="AI36" s="659"/>
      <c r="AJ36" s="659"/>
      <c r="AK36" s="659"/>
      <c r="AL36" s="431"/>
      <c r="AM36" s="431"/>
      <c r="AN36" s="431"/>
      <c r="AO36" s="432"/>
      <c r="AP36" s="401"/>
    </row>
    <row r="37" spans="1:41" ht="14.25" customHeight="1">
      <c r="A37" s="16"/>
      <c r="B37" s="449">
        <f>AL37</f>
        <v>2</v>
      </c>
      <c r="C37" s="413" t="s">
        <v>1459</v>
      </c>
      <c r="D37" s="401"/>
      <c r="E37" s="401"/>
      <c r="F37" s="374" t="str">
        <f>IF(C35="ここに","",VLOOKUP(C35,'登録ナンバー'!$F$4:$H$484,3,0))</f>
        <v>村田八日市</v>
      </c>
      <c r="G37" s="374"/>
      <c r="H37" s="374"/>
      <c r="I37" s="374"/>
      <c r="J37" s="374"/>
      <c r="K37" s="646"/>
      <c r="L37" s="516"/>
      <c r="M37" s="516"/>
      <c r="N37" s="374"/>
      <c r="O37" s="374"/>
      <c r="P37" s="374"/>
      <c r="Q37" s="515"/>
      <c r="R37" s="557"/>
      <c r="S37" s="558"/>
      <c r="T37" s="558"/>
      <c r="U37" s="558"/>
      <c r="V37" s="558"/>
      <c r="W37" s="558"/>
      <c r="X37" s="558"/>
      <c r="Y37" s="666"/>
      <c r="Z37" s="495"/>
      <c r="AA37" s="493"/>
      <c r="AB37" s="493"/>
      <c r="AC37" s="493"/>
      <c r="AD37" s="493"/>
      <c r="AE37" s="493"/>
      <c r="AF37" s="493"/>
      <c r="AG37" s="613"/>
      <c r="AH37" s="441">
        <f>IF(R31="","",IF(AH35=AH39,(K38+Z38)/(K38+Z38+O35+AE35),""))</f>
      </c>
      <c r="AI37" s="693"/>
      <c r="AJ37" s="693"/>
      <c r="AK37" s="693"/>
      <c r="AL37" s="382">
        <f>IF(R31="","",IF(AH35=AH39,RANK(AH37,AH31:AK42)-3,RANK(AH35,AH31:AK42)))</f>
        <v>2</v>
      </c>
      <c r="AM37" s="382"/>
      <c r="AN37" s="382"/>
      <c r="AO37" s="383"/>
    </row>
    <row r="38" spans="1:41" ht="4.5" customHeight="1" hidden="1">
      <c r="A38" s="16"/>
      <c r="B38" s="433"/>
      <c r="C38" s="413"/>
      <c r="D38" s="401"/>
      <c r="E38" s="401"/>
      <c r="F38" s="276"/>
      <c r="G38" s="276"/>
      <c r="H38" s="276"/>
      <c r="I38" s="276"/>
      <c r="J38" s="276"/>
      <c r="K38" s="310"/>
      <c r="L38" s="292"/>
      <c r="M38" s="292"/>
      <c r="N38" s="276"/>
      <c r="O38" s="276"/>
      <c r="P38" s="276"/>
      <c r="Q38" s="276"/>
      <c r="R38" s="559"/>
      <c r="S38" s="560"/>
      <c r="T38" s="560"/>
      <c r="U38" s="560"/>
      <c r="V38" s="560"/>
      <c r="W38" s="560"/>
      <c r="X38" s="560"/>
      <c r="Y38" s="667"/>
      <c r="Z38" s="302" t="str">
        <f>IF(Z35="⑦","7",IF(Z35="⑥","6",Z35))</f>
        <v>6</v>
      </c>
      <c r="AA38" s="308"/>
      <c r="AB38" s="308"/>
      <c r="AC38" s="308"/>
      <c r="AD38" s="308"/>
      <c r="AE38" s="308"/>
      <c r="AF38" s="308"/>
      <c r="AG38" s="309"/>
      <c r="AH38" s="694"/>
      <c r="AI38" s="695"/>
      <c r="AJ38" s="695"/>
      <c r="AK38" s="695"/>
      <c r="AL38" s="490"/>
      <c r="AM38" s="490"/>
      <c r="AN38" s="490"/>
      <c r="AO38" s="491"/>
    </row>
    <row r="39" spans="1:42" ht="11.25" customHeight="1">
      <c r="A39" s="16"/>
      <c r="B39" s="449">
        <f>AL41</f>
        <v>3</v>
      </c>
      <c r="C39" s="414" t="s">
        <v>1457</v>
      </c>
      <c r="D39" s="349"/>
      <c r="E39" s="349"/>
      <c r="F39" s="349" t="s">
        <v>607</v>
      </c>
      <c r="G39" s="349"/>
      <c r="H39" s="349"/>
      <c r="I39" s="349"/>
      <c r="J39" s="349"/>
      <c r="K39" s="412">
        <f>IF(R31="","",IF(AND(AE31=6,Z31&lt;&gt;"⑦"),"⑥",IF(AE31=7,"⑦",AE31)))</f>
        <v>0</v>
      </c>
      <c r="L39" s="349"/>
      <c r="M39" s="349"/>
      <c r="N39" s="349" t="s">
        <v>1458</v>
      </c>
      <c r="O39" s="349">
        <f>IF(Z31="","",IF(Z31="⑥",6,IF(Z31="⑦",7,Z31)))</f>
        <v>6</v>
      </c>
      <c r="P39" s="349"/>
      <c r="Q39" s="350"/>
      <c r="R39" s="412">
        <f>IF(R31="","",IF(AND(AE35=6,Z35="⑦"),6,IF(AE35=7,"⑦",AE35)))</f>
        <v>1</v>
      </c>
      <c r="S39" s="349"/>
      <c r="T39" s="349"/>
      <c r="U39" s="349"/>
      <c r="V39" s="349" t="s">
        <v>1458</v>
      </c>
      <c r="W39" s="349">
        <f>IF(Z35="","",IF(Z35="⑥",6,IF(Z35="⑦",7,Z35)))</f>
        <v>6</v>
      </c>
      <c r="X39" s="349"/>
      <c r="Y39" s="350"/>
      <c r="Z39" s="472"/>
      <c r="AA39" s="473"/>
      <c r="AB39" s="473"/>
      <c r="AC39" s="473"/>
      <c r="AD39" s="473"/>
      <c r="AE39" s="473"/>
      <c r="AF39" s="473"/>
      <c r="AG39" s="628"/>
      <c r="AH39" s="686">
        <f>COUNTIF(K39:AG40,"⑥")+COUNTIF(K39:AG40,"⑦")</f>
        <v>0</v>
      </c>
      <c r="AI39" s="687"/>
      <c r="AJ39" s="687"/>
      <c r="AK39" s="687"/>
      <c r="AL39" s="464">
        <f>IF(R31="","",2-AH39)</f>
        <v>2</v>
      </c>
      <c r="AM39" s="464"/>
      <c r="AN39" s="464"/>
      <c r="AO39" s="465"/>
      <c r="AP39" s="617"/>
    </row>
    <row r="40" spans="1:42" ht="11.25" customHeight="1">
      <c r="A40" s="16"/>
      <c r="B40" s="433"/>
      <c r="C40" s="413"/>
      <c r="D40" s="401"/>
      <c r="E40" s="401"/>
      <c r="F40" s="401"/>
      <c r="G40" s="401"/>
      <c r="H40" s="401"/>
      <c r="I40" s="401"/>
      <c r="J40" s="401"/>
      <c r="K40" s="375"/>
      <c r="L40" s="401"/>
      <c r="M40" s="401"/>
      <c r="N40" s="401"/>
      <c r="O40" s="401"/>
      <c r="P40" s="401"/>
      <c r="Q40" s="379"/>
      <c r="R40" s="375"/>
      <c r="S40" s="401"/>
      <c r="T40" s="401"/>
      <c r="U40" s="401"/>
      <c r="V40" s="401"/>
      <c r="W40" s="401"/>
      <c r="X40" s="401"/>
      <c r="Y40" s="379"/>
      <c r="Z40" s="476"/>
      <c r="AA40" s="474"/>
      <c r="AB40" s="474"/>
      <c r="AC40" s="474"/>
      <c r="AD40" s="474"/>
      <c r="AE40" s="474"/>
      <c r="AF40" s="474"/>
      <c r="AG40" s="629"/>
      <c r="AH40" s="688"/>
      <c r="AI40" s="689"/>
      <c r="AJ40" s="689"/>
      <c r="AK40" s="689"/>
      <c r="AL40" s="466"/>
      <c r="AM40" s="466"/>
      <c r="AN40" s="466"/>
      <c r="AO40" s="467"/>
      <c r="AP40" s="401"/>
    </row>
    <row r="41" spans="1:41" ht="16.5" customHeight="1" thickBot="1">
      <c r="A41" s="16"/>
      <c r="B41" s="449">
        <f>AL41</f>
        <v>3</v>
      </c>
      <c r="C41" s="413" t="s">
        <v>1459</v>
      </c>
      <c r="D41" s="401"/>
      <c r="E41" s="401"/>
      <c r="F41" s="401" t="s">
        <v>1333</v>
      </c>
      <c r="G41" s="401"/>
      <c r="H41" s="401"/>
      <c r="I41" s="401"/>
      <c r="J41" s="401"/>
      <c r="K41" s="375"/>
      <c r="L41" s="401"/>
      <c r="M41" s="401"/>
      <c r="N41" s="401"/>
      <c r="O41" s="401"/>
      <c r="P41" s="401"/>
      <c r="Q41" s="379"/>
      <c r="R41" s="375"/>
      <c r="S41" s="401"/>
      <c r="T41" s="401"/>
      <c r="U41" s="401"/>
      <c r="V41" s="401"/>
      <c r="W41" s="401"/>
      <c r="X41" s="401"/>
      <c r="Y41" s="379"/>
      <c r="Z41" s="476"/>
      <c r="AA41" s="474"/>
      <c r="AB41" s="474"/>
      <c r="AC41" s="474"/>
      <c r="AD41" s="474"/>
      <c r="AE41" s="474"/>
      <c r="AF41" s="474"/>
      <c r="AG41" s="629"/>
      <c r="AH41" s="447">
        <f>IF(R31="","",IF(AH39=AH35,(K42+R42)/(R42+K42+W39+O39),""))</f>
      </c>
      <c r="AI41" s="662"/>
      <c r="AJ41" s="662"/>
      <c r="AK41" s="662"/>
      <c r="AL41" s="460">
        <f>IF(R31="","",IF(AH39=AH35,RANK(AH41,AH31:AK42)-3,RANK(AH39,AH31:AK42)))</f>
        <v>3</v>
      </c>
      <c r="AM41" s="460"/>
      <c r="AN41" s="460"/>
      <c r="AO41" s="461"/>
    </row>
    <row r="42" spans="2:54" ht="4.5" customHeight="1" hidden="1">
      <c r="B42" s="433"/>
      <c r="C42" s="413"/>
      <c r="D42" s="401"/>
      <c r="E42" s="401"/>
      <c r="F42" s="3"/>
      <c r="G42" s="3"/>
      <c r="H42" s="3"/>
      <c r="I42" s="3"/>
      <c r="J42" s="3"/>
      <c r="K42" s="275"/>
      <c r="L42" s="67"/>
      <c r="M42" s="67"/>
      <c r="N42" s="3"/>
      <c r="O42" s="3"/>
      <c r="P42" s="3"/>
      <c r="Q42" s="3"/>
      <c r="R42" s="282">
        <f>IF(R39="⑦","7",IF(R39="⑥","6",R39))</f>
        <v>1</v>
      </c>
      <c r="S42" s="3"/>
      <c r="T42" s="3"/>
      <c r="U42" s="3"/>
      <c r="V42" s="3"/>
      <c r="W42" s="3"/>
      <c r="X42" s="3"/>
      <c r="Y42" s="56"/>
      <c r="Z42" s="476"/>
      <c r="AA42" s="474"/>
      <c r="AB42" s="474"/>
      <c r="AC42" s="474"/>
      <c r="AD42" s="474"/>
      <c r="AE42" s="474"/>
      <c r="AF42" s="474"/>
      <c r="AG42" s="629"/>
      <c r="AH42" s="663"/>
      <c r="AI42" s="664"/>
      <c r="AJ42" s="664"/>
      <c r="AK42" s="664"/>
      <c r="AL42" s="635"/>
      <c r="AM42" s="635"/>
      <c r="AN42" s="635"/>
      <c r="AO42" s="636"/>
      <c r="BB42" s="4" t="s">
        <v>1462</v>
      </c>
    </row>
    <row r="43" spans="3:41" ht="11.25" customHeight="1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14"/>
      <c r="AI43" s="14"/>
      <c r="AJ43" s="14"/>
      <c r="AK43" s="14"/>
      <c r="AL43" s="14"/>
      <c r="AM43" s="14"/>
      <c r="AN43" s="14"/>
      <c r="AO43" s="14"/>
    </row>
    <row r="44" spans="6:49" s="60" customFormat="1" ht="32.25" customHeight="1">
      <c r="F44" s="380" t="s">
        <v>901</v>
      </c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  <c r="AL44" s="380"/>
      <c r="AM44" s="380"/>
      <c r="AN44" s="380"/>
      <c r="AO44" s="380"/>
      <c r="AP44" s="380"/>
      <c r="AQ44" s="380"/>
      <c r="AR44" s="380"/>
      <c r="AS44" s="380"/>
      <c r="AT44" s="380"/>
      <c r="AU44" s="380"/>
      <c r="AV44" s="380"/>
      <c r="AW44" s="380"/>
    </row>
    <row r="45" spans="6:49" s="60" customFormat="1" ht="21" customHeight="1"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80"/>
    </row>
    <row r="46" spans="3:80" ht="11.25" customHeight="1"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CB46" s="3"/>
    </row>
    <row r="48" spans="2:51" ht="7.5" customHeight="1">
      <c r="B48" s="1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O48" s="547" t="s">
        <v>1463</v>
      </c>
      <c r="P48" s="547"/>
      <c r="Q48" s="547"/>
      <c r="R48" s="547"/>
      <c r="S48" s="547"/>
      <c r="T48" s="547"/>
      <c r="U48" s="547"/>
      <c r="V48" s="547"/>
      <c r="W48" s="547"/>
      <c r="X48" s="547"/>
      <c r="Y48" s="547"/>
      <c r="Z48" s="547"/>
      <c r="AA48" s="547"/>
      <c r="AB48" s="547"/>
      <c r="AC48" s="3"/>
      <c r="AD48" s="401" t="s">
        <v>902</v>
      </c>
      <c r="AE48" s="401"/>
      <c r="AF48" s="401"/>
      <c r="AG48" s="401"/>
      <c r="AH48" s="401"/>
      <c r="AI48" s="401"/>
      <c r="AJ48" s="401"/>
      <c r="AK48" s="401"/>
      <c r="AL48" s="401"/>
      <c r="AM48" s="401"/>
      <c r="AN48" s="401"/>
      <c r="AO48" s="401"/>
      <c r="AP48" s="401"/>
      <c r="AQ48" s="401"/>
      <c r="AR48" s="401"/>
      <c r="AS48" s="3"/>
      <c r="AT48" s="6"/>
      <c r="AU48" s="6"/>
      <c r="AV48" s="6"/>
      <c r="AW48" s="6"/>
      <c r="AX48" s="6"/>
      <c r="AY48" s="6"/>
    </row>
    <row r="49" spans="2:45" ht="7.5" customHeight="1">
      <c r="B49" s="17"/>
      <c r="C49" s="13"/>
      <c r="N49" s="3"/>
      <c r="O49" s="547"/>
      <c r="P49" s="547"/>
      <c r="Q49" s="547"/>
      <c r="R49" s="547"/>
      <c r="S49" s="547"/>
      <c r="T49" s="547"/>
      <c r="U49" s="547"/>
      <c r="V49" s="547"/>
      <c r="W49" s="547"/>
      <c r="X49" s="547"/>
      <c r="Y49" s="547"/>
      <c r="Z49" s="547"/>
      <c r="AA49" s="547"/>
      <c r="AB49" s="547"/>
      <c r="AC49" s="3"/>
      <c r="AD49" s="401"/>
      <c r="AE49" s="401"/>
      <c r="AF49" s="401"/>
      <c r="AG49" s="401"/>
      <c r="AH49" s="401"/>
      <c r="AI49" s="401"/>
      <c r="AJ49" s="401"/>
      <c r="AK49" s="401"/>
      <c r="AL49" s="401"/>
      <c r="AM49" s="401"/>
      <c r="AN49" s="401"/>
      <c r="AO49" s="401"/>
      <c r="AP49" s="401"/>
      <c r="AQ49" s="401"/>
      <c r="AR49" s="401"/>
      <c r="AS49" s="6"/>
    </row>
    <row r="50" spans="2:45" ht="7.5" customHeight="1">
      <c r="B50" s="17"/>
      <c r="C50" s="13"/>
      <c r="N50" s="3"/>
      <c r="O50" s="547"/>
      <c r="P50" s="547"/>
      <c r="Q50" s="547"/>
      <c r="R50" s="547"/>
      <c r="S50" s="547"/>
      <c r="T50" s="547"/>
      <c r="U50" s="547"/>
      <c r="V50" s="547"/>
      <c r="W50" s="547"/>
      <c r="X50" s="547"/>
      <c r="Y50" s="547"/>
      <c r="Z50" s="547"/>
      <c r="AA50" s="547"/>
      <c r="AB50" s="547"/>
      <c r="AC50" s="3"/>
      <c r="AD50" s="401"/>
      <c r="AE50" s="401"/>
      <c r="AF50" s="401"/>
      <c r="AG50" s="401"/>
      <c r="AH50" s="401"/>
      <c r="AI50" s="401"/>
      <c r="AJ50" s="401"/>
      <c r="AK50" s="401"/>
      <c r="AL50" s="401"/>
      <c r="AM50" s="401"/>
      <c r="AN50" s="401"/>
      <c r="AO50" s="401"/>
      <c r="AP50" s="401"/>
      <c r="AQ50" s="401"/>
      <c r="AR50" s="401"/>
      <c r="AS50" s="6"/>
    </row>
    <row r="51" spans="2:45" ht="7.5" customHeight="1">
      <c r="B51" s="17"/>
      <c r="C51" s="3"/>
      <c r="N51" s="27"/>
      <c r="O51" s="547"/>
      <c r="P51" s="547"/>
      <c r="Q51" s="547"/>
      <c r="R51" s="547"/>
      <c r="S51" s="547"/>
      <c r="T51" s="547"/>
      <c r="U51" s="547"/>
      <c r="V51" s="547"/>
      <c r="W51" s="547"/>
      <c r="X51" s="547"/>
      <c r="Y51" s="547"/>
      <c r="Z51" s="547"/>
      <c r="AA51" s="547"/>
      <c r="AB51" s="547"/>
      <c r="AC51" s="3"/>
      <c r="AD51" s="3"/>
      <c r="AE51" s="3"/>
      <c r="AF51" s="3"/>
      <c r="AG51" s="3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</row>
    <row r="52" ht="7.5" customHeight="1">
      <c r="B52" s="17"/>
    </row>
    <row r="53" ht="7.5" customHeight="1">
      <c r="B53" s="17"/>
    </row>
    <row r="54" spans="2:61" s="3" customFormat="1" ht="7.5" customHeight="1">
      <c r="B54" s="17"/>
      <c r="C54" s="455" t="str">
        <f>IF(R12="","リーグ1・1位",VLOOKUP(1,$B$12:$J$23,5,FALSE))</f>
        <v>田中和枝</v>
      </c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17"/>
      <c r="O54" s="17"/>
      <c r="P54" s="17"/>
      <c r="Q54" s="17"/>
      <c r="R54" s="17"/>
      <c r="S54" s="455" t="s">
        <v>1464</v>
      </c>
      <c r="T54" s="455"/>
      <c r="U54" s="455"/>
      <c r="V54" s="455"/>
      <c r="W54" s="455"/>
      <c r="X54" s="455"/>
      <c r="Y54" s="17"/>
      <c r="Z54" s="17"/>
      <c r="AA54" s="17"/>
      <c r="AB54" s="17"/>
      <c r="AC54" s="17"/>
      <c r="AD54" s="401" t="str">
        <f>IF(R12="","リーグ1・2位",VLOOKUP(2,B12:J23,5,FALSE))</f>
        <v>前川美恵</v>
      </c>
      <c r="AE54" s="401"/>
      <c r="AF54" s="401"/>
      <c r="AG54" s="401"/>
      <c r="AH54" s="401"/>
      <c r="AI54" s="401"/>
      <c r="AJ54" s="401"/>
      <c r="AK54" s="401"/>
      <c r="AL54" s="401"/>
      <c r="AM54" s="401"/>
      <c r="AN54" s="401"/>
      <c r="AO54" s="4"/>
      <c r="AP54" s="4"/>
      <c r="AQ54" s="4"/>
      <c r="BE54" s="18"/>
      <c r="BF54" s="18"/>
      <c r="BG54" s="18"/>
      <c r="BH54" s="18"/>
      <c r="BI54" s="18"/>
    </row>
    <row r="55" spans="2:61" s="3" customFormat="1" ht="7.5" customHeight="1">
      <c r="B55" s="17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31"/>
      <c r="O55" s="31"/>
      <c r="P55" s="31"/>
      <c r="Q55" s="31"/>
      <c r="R55" s="17"/>
      <c r="S55" s="455"/>
      <c r="T55" s="455"/>
      <c r="U55" s="455"/>
      <c r="V55" s="455"/>
      <c r="W55" s="455"/>
      <c r="X55" s="455"/>
      <c r="Y55" s="17"/>
      <c r="Z55" s="31"/>
      <c r="AA55" s="31"/>
      <c r="AB55" s="31"/>
      <c r="AC55" s="31"/>
      <c r="AD55" s="401"/>
      <c r="AE55" s="401"/>
      <c r="AF55" s="401"/>
      <c r="AG55" s="401"/>
      <c r="AH55" s="401"/>
      <c r="AI55" s="401"/>
      <c r="AJ55" s="401"/>
      <c r="AK55" s="401"/>
      <c r="AL55" s="401"/>
      <c r="AM55" s="401"/>
      <c r="AN55" s="401"/>
      <c r="AO55" s="4"/>
      <c r="AP55" s="4"/>
      <c r="AQ55" s="4"/>
      <c r="BE55" s="18"/>
      <c r="BF55" s="18"/>
      <c r="BG55" s="18"/>
      <c r="BH55" s="18"/>
      <c r="BI55" s="18"/>
    </row>
    <row r="56" spans="2:61" ht="7.5" customHeight="1">
      <c r="B56" s="17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01"/>
      <c r="O56" s="401"/>
      <c r="P56" s="401"/>
      <c r="Q56" s="401"/>
      <c r="R56" s="306"/>
      <c r="U56" s="10"/>
      <c r="Y56" s="20"/>
      <c r="Z56" s="401"/>
      <c r="AA56" s="401"/>
      <c r="AB56" s="401"/>
      <c r="AC56" s="401"/>
      <c r="AD56" s="401"/>
      <c r="AE56" s="401"/>
      <c r="AF56" s="401"/>
      <c r="AG56" s="401"/>
      <c r="AH56" s="401"/>
      <c r="AI56" s="401"/>
      <c r="AJ56" s="401"/>
      <c r="AK56" s="401"/>
      <c r="AL56" s="401"/>
      <c r="AM56" s="401"/>
      <c r="AN56" s="401"/>
      <c r="BE56" s="18"/>
      <c r="BF56" s="18"/>
      <c r="BG56" s="18"/>
      <c r="BH56" s="18"/>
      <c r="BI56" s="18"/>
    </row>
    <row r="57" spans="2:40" ht="7.5" customHeight="1">
      <c r="B57" s="17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01"/>
      <c r="O57" s="401"/>
      <c r="P57" s="401"/>
      <c r="Q57" s="401"/>
      <c r="R57" s="306"/>
      <c r="S57" s="381" t="s">
        <v>161</v>
      </c>
      <c r="T57" s="401"/>
      <c r="U57" s="401"/>
      <c r="V57" s="401"/>
      <c r="W57" s="401"/>
      <c r="X57" s="401"/>
      <c r="Y57" s="20"/>
      <c r="Z57" s="401"/>
      <c r="AA57" s="401"/>
      <c r="AB57" s="401"/>
      <c r="AC57" s="401"/>
      <c r="AD57" s="401"/>
      <c r="AE57" s="401"/>
      <c r="AF57" s="401"/>
      <c r="AG57" s="401"/>
      <c r="AH57" s="401"/>
      <c r="AI57" s="401"/>
      <c r="AJ57" s="401"/>
      <c r="AK57" s="401"/>
      <c r="AL57" s="401"/>
      <c r="AM57" s="401"/>
      <c r="AN57" s="401"/>
    </row>
    <row r="58" spans="2:25" ht="7.5" customHeight="1">
      <c r="B58" s="17"/>
      <c r="R58" s="306"/>
      <c r="S58" s="401"/>
      <c r="T58" s="401"/>
      <c r="U58" s="401"/>
      <c r="V58" s="401"/>
      <c r="W58" s="401"/>
      <c r="X58" s="401"/>
      <c r="Y58" s="20"/>
    </row>
    <row r="59" spans="2:28" ht="7.5" customHeight="1" thickBot="1">
      <c r="B59" s="17"/>
      <c r="P59" s="455" t="s">
        <v>903</v>
      </c>
      <c r="Q59" s="455"/>
      <c r="R59" s="300"/>
      <c r="S59" s="9"/>
      <c r="T59" s="9"/>
      <c r="U59" s="325"/>
      <c r="V59" s="43"/>
      <c r="W59" s="42"/>
      <c r="X59" s="42"/>
      <c r="Y59" s="36"/>
      <c r="Z59" s="455" t="s">
        <v>904</v>
      </c>
      <c r="AA59" s="455"/>
      <c r="AB59" s="3"/>
    </row>
    <row r="60" spans="2:28" ht="7.5" customHeight="1">
      <c r="B60" s="17"/>
      <c r="P60" s="455"/>
      <c r="Q60" s="513"/>
      <c r="R60" s="668" t="s">
        <v>155</v>
      </c>
      <c r="S60" s="401"/>
      <c r="T60" s="401"/>
      <c r="U60" s="401"/>
      <c r="V60" s="669" t="s">
        <v>154</v>
      </c>
      <c r="W60" s="670"/>
      <c r="X60" s="670"/>
      <c r="Y60" s="671"/>
      <c r="Z60" s="455"/>
      <c r="AA60" s="455"/>
      <c r="AB60" s="3"/>
    </row>
    <row r="61" spans="3:25" ht="7.5" customHeight="1">
      <c r="C61" s="401" t="str">
        <f>IF(R31="","リーグ2・2位",VLOOKUP(2,B31:J42,5,FALSE))</f>
        <v>大脇和世</v>
      </c>
      <c r="D61" s="401"/>
      <c r="E61" s="401"/>
      <c r="F61" s="401"/>
      <c r="G61" s="401"/>
      <c r="H61" s="401"/>
      <c r="I61" s="401"/>
      <c r="J61" s="401"/>
      <c r="K61" s="401"/>
      <c r="L61" s="401"/>
      <c r="M61" s="401"/>
      <c r="Q61" s="20"/>
      <c r="R61" s="401"/>
      <c r="S61" s="401"/>
      <c r="T61" s="401"/>
      <c r="U61" s="401"/>
      <c r="V61" s="672"/>
      <c r="W61" s="672"/>
      <c r="X61" s="672"/>
      <c r="Y61" s="671"/>
    </row>
    <row r="62" spans="3:40" ht="7.5" customHeight="1"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Q62" s="20"/>
      <c r="Y62" s="20"/>
      <c r="AD62" s="374" t="str">
        <f>IF(R12="","リーグ2.1位",VLOOKUP(1,B31:J42,5,FALSE))</f>
        <v>北川　円香</v>
      </c>
      <c r="AE62" s="374"/>
      <c r="AF62" s="374"/>
      <c r="AG62" s="374"/>
      <c r="AH62" s="374"/>
      <c r="AI62" s="374"/>
      <c r="AJ62" s="374"/>
      <c r="AK62" s="374"/>
      <c r="AL62" s="374"/>
      <c r="AM62" s="374"/>
      <c r="AN62" s="374"/>
    </row>
    <row r="63" spans="3:40" ht="7.5" customHeight="1"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9"/>
      <c r="O63" s="9"/>
      <c r="P63" s="9"/>
      <c r="Q63" s="36"/>
      <c r="S63" s="3"/>
      <c r="T63" s="3"/>
      <c r="U63" s="3"/>
      <c r="V63" s="3"/>
      <c r="W63" s="3"/>
      <c r="X63" s="3"/>
      <c r="Y63" s="20"/>
      <c r="Z63" s="9"/>
      <c r="AA63" s="9"/>
      <c r="AB63" s="9"/>
      <c r="AC63" s="9"/>
      <c r="AD63" s="374"/>
      <c r="AE63" s="374"/>
      <c r="AF63" s="374"/>
      <c r="AG63" s="374"/>
      <c r="AH63" s="374"/>
      <c r="AI63" s="374"/>
      <c r="AJ63" s="374"/>
      <c r="AK63" s="374"/>
      <c r="AL63" s="374"/>
      <c r="AM63" s="374"/>
      <c r="AN63" s="374"/>
    </row>
    <row r="64" spans="3:40" ht="7.5" customHeight="1"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3"/>
      <c r="T64" s="3"/>
      <c r="U64" s="3"/>
      <c r="V64" s="3"/>
      <c r="W64" s="3"/>
      <c r="X64" s="3"/>
      <c r="Y64" s="17"/>
      <c r="Z64" s="401"/>
      <c r="AA64" s="401"/>
      <c r="AB64" s="401"/>
      <c r="AC64" s="401"/>
      <c r="AD64" s="374"/>
      <c r="AE64" s="374"/>
      <c r="AF64" s="374"/>
      <c r="AG64" s="374"/>
      <c r="AH64" s="374"/>
      <c r="AI64" s="374"/>
      <c r="AJ64" s="374"/>
      <c r="AK64" s="374"/>
      <c r="AL64" s="374"/>
      <c r="AM64" s="374"/>
      <c r="AN64" s="374"/>
    </row>
    <row r="65" spans="3:40" ht="7.5" customHeight="1">
      <c r="C65" s="401"/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17"/>
      <c r="T65" s="17"/>
      <c r="U65" s="17"/>
      <c r="V65" s="17"/>
      <c r="W65" s="17"/>
      <c r="X65" s="17"/>
      <c r="Y65" s="17"/>
      <c r="Z65" s="401"/>
      <c r="AA65" s="401"/>
      <c r="AB65" s="401"/>
      <c r="AC65" s="401"/>
      <c r="AD65" s="374"/>
      <c r="AE65" s="374"/>
      <c r="AF65" s="374"/>
      <c r="AG65" s="374"/>
      <c r="AH65" s="374"/>
      <c r="AI65" s="374"/>
      <c r="AJ65" s="374"/>
      <c r="AK65" s="374"/>
      <c r="AL65" s="374"/>
      <c r="AM65" s="374"/>
      <c r="AN65" s="374"/>
    </row>
    <row r="66" ht="7.5" customHeight="1"/>
    <row r="67" ht="7.5" customHeight="1"/>
    <row r="68" spans="16:45" ht="7.5" customHeight="1">
      <c r="P68" s="376" t="s">
        <v>1465</v>
      </c>
      <c r="Q68" s="376"/>
      <c r="R68" s="376"/>
      <c r="S68" s="376"/>
      <c r="T68" s="376"/>
      <c r="U68" s="376"/>
      <c r="V68" s="376"/>
      <c r="W68" s="376"/>
      <c r="X68" s="64"/>
      <c r="Y68" s="64"/>
      <c r="Z68" s="64"/>
      <c r="AA68" s="64"/>
      <c r="AB68" s="64"/>
      <c r="AC68" s="64"/>
      <c r="AO68" s="3"/>
      <c r="AP68" s="3"/>
      <c r="AQ68" s="3"/>
      <c r="AR68" s="3"/>
      <c r="AS68" s="3"/>
    </row>
    <row r="69" spans="16:45" ht="7.5" customHeight="1">
      <c r="P69" s="376"/>
      <c r="Q69" s="376"/>
      <c r="R69" s="376"/>
      <c r="S69" s="376"/>
      <c r="T69" s="376"/>
      <c r="U69" s="376"/>
      <c r="V69" s="376"/>
      <c r="W69" s="376"/>
      <c r="X69" s="64"/>
      <c r="Y69" s="64"/>
      <c r="Z69" s="64"/>
      <c r="AA69" s="64"/>
      <c r="AB69" s="64"/>
      <c r="AC69" s="64"/>
      <c r="AO69" s="3"/>
      <c r="AP69" s="3"/>
      <c r="AQ69" s="3"/>
      <c r="AR69" s="3"/>
      <c r="AS69" s="3"/>
    </row>
    <row r="70" spans="16:45" ht="7.5" customHeight="1">
      <c r="P70" s="376"/>
      <c r="Q70" s="376"/>
      <c r="R70" s="376"/>
      <c r="S70" s="376"/>
      <c r="T70" s="376"/>
      <c r="U70" s="376"/>
      <c r="V70" s="376"/>
      <c r="W70" s="376"/>
      <c r="X70" s="64"/>
      <c r="Y70" s="64"/>
      <c r="Z70" s="64"/>
      <c r="AA70" s="64"/>
      <c r="AB70" s="64"/>
      <c r="AC70" s="64"/>
      <c r="AD70" s="64"/>
      <c r="AE70" s="64"/>
      <c r="AF70" s="64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3:45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P71" s="376"/>
      <c r="Q71" s="376"/>
      <c r="R71" s="376"/>
      <c r="S71" s="376"/>
      <c r="T71" s="376"/>
      <c r="U71" s="376"/>
      <c r="V71" s="376"/>
      <c r="W71" s="376"/>
      <c r="X71" s="64"/>
      <c r="Y71" s="64"/>
      <c r="Z71" s="64"/>
      <c r="AA71" s="64"/>
      <c r="AB71" s="64"/>
      <c r="AC71" s="64"/>
      <c r="AD71" s="64"/>
      <c r="AE71" s="64"/>
      <c r="AF71" s="64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4:33" ht="7.5" customHeight="1">
      <c r="D72" s="13"/>
      <c r="Q72" s="3"/>
      <c r="R72" s="397" t="s">
        <v>156</v>
      </c>
      <c r="S72" s="397"/>
      <c r="T72" s="397"/>
      <c r="U72" s="397"/>
      <c r="V72" s="397"/>
      <c r="W72" s="397"/>
      <c r="X72" s="397"/>
      <c r="Y72" s="397"/>
      <c r="Z72" s="397"/>
      <c r="AA72" s="3"/>
      <c r="AB72" s="3"/>
      <c r="AC72" s="3"/>
      <c r="AD72" s="3"/>
      <c r="AE72" s="3"/>
      <c r="AF72" s="3"/>
      <c r="AG72" s="3"/>
    </row>
    <row r="73" spans="4:37" ht="7.5" customHeight="1" thickBot="1">
      <c r="D73" s="3"/>
      <c r="R73" s="397"/>
      <c r="S73" s="397"/>
      <c r="T73" s="397"/>
      <c r="U73" s="397"/>
      <c r="V73" s="397"/>
      <c r="W73" s="397"/>
      <c r="X73" s="397"/>
      <c r="Y73" s="397"/>
      <c r="Z73" s="397"/>
      <c r="AA73" s="31"/>
      <c r="AB73" s="31"/>
      <c r="AC73" s="31"/>
      <c r="AD73" s="17"/>
      <c r="AE73" s="17"/>
      <c r="AF73" s="17"/>
      <c r="AG73" s="17"/>
      <c r="AH73" s="17"/>
      <c r="AI73" s="17"/>
      <c r="AJ73" s="17"/>
      <c r="AK73" s="17"/>
    </row>
    <row r="74" spans="4:37" ht="7.5" customHeight="1">
      <c r="D74" s="3"/>
      <c r="R74" s="397"/>
      <c r="S74" s="397"/>
      <c r="T74" s="397"/>
      <c r="U74" s="397"/>
      <c r="V74" s="397"/>
      <c r="W74" s="397"/>
      <c r="X74" s="397"/>
      <c r="Y74" s="397"/>
      <c r="Z74" s="397"/>
      <c r="AA74" s="17"/>
      <c r="AB74" s="17"/>
      <c r="AC74" s="17"/>
      <c r="AD74" s="341"/>
      <c r="AE74" s="17"/>
      <c r="AF74" s="17"/>
      <c r="AG74" s="17"/>
      <c r="AH74" s="17"/>
      <c r="AI74" s="17"/>
      <c r="AJ74" s="17"/>
      <c r="AK74" s="17"/>
    </row>
    <row r="75" spans="4:38" ht="7.5" customHeight="1">
      <c r="D75" s="3"/>
      <c r="R75" s="397"/>
      <c r="S75" s="397"/>
      <c r="T75" s="397"/>
      <c r="U75" s="397"/>
      <c r="V75" s="397"/>
      <c r="W75" s="397"/>
      <c r="X75" s="397"/>
      <c r="Y75" s="397"/>
      <c r="Z75" s="397"/>
      <c r="AB75" s="401" t="s">
        <v>713</v>
      </c>
      <c r="AC75" s="401"/>
      <c r="AD75" s="300"/>
      <c r="AE75" s="9"/>
      <c r="AF75" s="9"/>
      <c r="AG75" s="9"/>
      <c r="AH75" s="401" t="s">
        <v>1466</v>
      </c>
      <c r="AI75" s="401"/>
      <c r="AJ75" s="401"/>
      <c r="AK75" s="401"/>
      <c r="AL75" s="401"/>
    </row>
    <row r="76" spans="4:38" ht="7.5" customHeight="1">
      <c r="D76" s="3"/>
      <c r="R76" s="401" t="s">
        <v>157</v>
      </c>
      <c r="S76" s="401"/>
      <c r="T76" s="401"/>
      <c r="U76" s="401"/>
      <c r="V76" s="401"/>
      <c r="W76" s="401"/>
      <c r="X76" s="401"/>
      <c r="Y76" s="401"/>
      <c r="Z76" s="401"/>
      <c r="AB76" s="401"/>
      <c r="AC76" s="660"/>
      <c r="AD76" s="661" t="s">
        <v>164</v>
      </c>
      <c r="AE76" s="403"/>
      <c r="AF76" s="403"/>
      <c r="AG76" s="403"/>
      <c r="AH76" s="401"/>
      <c r="AI76" s="401"/>
      <c r="AJ76" s="401"/>
      <c r="AK76" s="401"/>
      <c r="AL76" s="401"/>
    </row>
    <row r="77" spans="4:38" ht="7.5" customHeight="1">
      <c r="D77" s="3"/>
      <c r="R77" s="401"/>
      <c r="S77" s="401"/>
      <c r="T77" s="401"/>
      <c r="U77" s="401"/>
      <c r="V77" s="401"/>
      <c r="W77" s="401"/>
      <c r="X77" s="401"/>
      <c r="Y77" s="401"/>
      <c r="Z77" s="401"/>
      <c r="AA77" s="42"/>
      <c r="AB77" s="42"/>
      <c r="AC77" s="59"/>
      <c r="AD77" s="401"/>
      <c r="AE77" s="401"/>
      <c r="AF77" s="401"/>
      <c r="AG77" s="401"/>
      <c r="AH77" s="401"/>
      <c r="AI77" s="401"/>
      <c r="AJ77" s="401"/>
      <c r="AK77" s="401"/>
      <c r="AL77" s="401"/>
    </row>
    <row r="78" spans="4:36" ht="7.5" customHeight="1">
      <c r="D78" s="3"/>
      <c r="R78" s="401"/>
      <c r="S78" s="401"/>
      <c r="T78" s="401"/>
      <c r="U78" s="401"/>
      <c r="V78" s="401"/>
      <c r="W78" s="401"/>
      <c r="X78" s="401"/>
      <c r="Y78" s="401"/>
      <c r="Z78" s="401"/>
      <c r="AB78" s="3"/>
      <c r="AC78" s="3"/>
      <c r="AD78" s="401"/>
      <c r="AE78" s="401"/>
      <c r="AF78" s="401"/>
      <c r="AG78" s="401"/>
      <c r="AH78" s="3"/>
      <c r="AI78" s="3"/>
      <c r="AJ78" s="3"/>
    </row>
    <row r="80" spans="85:91" ht="11.25" customHeight="1">
      <c r="CG80" s="3"/>
      <c r="CH80" s="3"/>
      <c r="CI80" s="3"/>
      <c r="CJ80" s="3"/>
      <c r="CL80" s="17"/>
      <c r="CM80" s="17"/>
    </row>
    <row r="81" spans="2:102" s="17" customFormat="1" ht="11.2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3"/>
      <c r="CH81" s="3"/>
      <c r="CI81" s="3"/>
      <c r="CJ81" s="3"/>
      <c r="CK81" s="3"/>
      <c r="CL81" s="3"/>
      <c r="CM81" s="3"/>
      <c r="CN81" s="3"/>
      <c r="CQ81" s="4"/>
      <c r="CR81" s="4"/>
      <c r="CS81" s="4"/>
      <c r="CT81" s="4"/>
      <c r="CU81" s="4"/>
      <c r="CV81" s="4"/>
      <c r="CW81" s="4"/>
      <c r="CX81" s="4"/>
    </row>
    <row r="82" spans="2:115" s="17" customFormat="1" ht="11.2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</row>
    <row r="83" spans="2:124" s="17" customFormat="1" ht="11.2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</row>
    <row r="84" spans="2:129" s="17" customFormat="1" ht="11.2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3"/>
      <c r="CH84" s="3"/>
      <c r="CI84" s="3"/>
      <c r="CJ84" s="3"/>
      <c r="CK84" s="3"/>
      <c r="CL84" s="3"/>
      <c r="CM84" s="3"/>
      <c r="CN84" s="3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</row>
    <row r="85" spans="2:116" s="17" customFormat="1" ht="11.2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3"/>
      <c r="CH85" s="3"/>
      <c r="CI85" s="3"/>
      <c r="CJ85" s="3"/>
      <c r="CK85" s="3"/>
      <c r="CL85" s="3"/>
      <c r="CM85" s="3"/>
      <c r="CN85" s="3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3"/>
    </row>
    <row r="86" spans="2:116" s="17" customFormat="1" ht="11.2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3"/>
      <c r="CH86" s="3"/>
      <c r="CI86" s="3"/>
      <c r="CJ86" s="3"/>
      <c r="CK86" s="3"/>
      <c r="CL86" s="3"/>
      <c r="CM86" s="3"/>
      <c r="CN86" s="3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3"/>
    </row>
    <row r="87" spans="2:116" s="17" customFormat="1" ht="11.2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3"/>
      <c r="CH87" s="3"/>
      <c r="CI87" s="3"/>
      <c r="CJ87" s="3"/>
      <c r="CK87" s="3"/>
      <c r="CL87" s="3"/>
      <c r="CM87" s="3"/>
      <c r="CN87" s="3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s="17" customFormat="1" ht="11.2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3"/>
      <c r="CH88" s="3"/>
      <c r="CI88" s="3"/>
      <c r="CJ88" s="3"/>
      <c r="CK88" s="3"/>
      <c r="CL88" s="3"/>
      <c r="CM88" s="3"/>
      <c r="CN88" s="3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4"/>
    </row>
    <row r="89" spans="85:116" ht="11.25" customHeight="1">
      <c r="CG89" s="3"/>
      <c r="CH89" s="3"/>
      <c r="CI89" s="3"/>
      <c r="CJ89" s="3"/>
      <c r="CK89" s="3"/>
      <c r="CL89" s="3"/>
      <c r="CM89" s="3"/>
      <c r="CN89" s="3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3"/>
    </row>
    <row r="90" spans="85:116" ht="11.25" customHeight="1">
      <c r="CG90" s="3"/>
      <c r="CH90" s="3"/>
      <c r="CI90" s="3"/>
      <c r="CJ90" s="3"/>
      <c r="CK90" s="3"/>
      <c r="CL90" s="3"/>
      <c r="CM90" s="3"/>
      <c r="CN90" s="3"/>
      <c r="DL90" s="3"/>
    </row>
    <row r="91" spans="85:116" ht="11.25" customHeight="1">
      <c r="CG91" s="3"/>
      <c r="CH91" s="3"/>
      <c r="CI91" s="3"/>
      <c r="CJ91" s="3"/>
      <c r="CK91" s="3"/>
      <c r="CL91" s="3"/>
      <c r="CM91" s="3"/>
      <c r="CN91" s="3"/>
      <c r="DL91" s="3"/>
    </row>
    <row r="92" spans="85:92" ht="11.25" customHeight="1">
      <c r="CG92" s="3"/>
      <c r="CH92" s="3"/>
      <c r="CI92" s="3"/>
      <c r="CJ92" s="3"/>
      <c r="CK92" s="3"/>
      <c r="CL92" s="3"/>
      <c r="CM92" s="3"/>
      <c r="CN92" s="3"/>
    </row>
    <row r="93" spans="85:89" ht="11.25" customHeight="1">
      <c r="CG93" s="3"/>
      <c r="CH93" s="3"/>
      <c r="CI93" s="3"/>
      <c r="CJ93" s="3"/>
      <c r="CK93" s="3"/>
    </row>
    <row r="94" ht="11.25" customHeight="1">
      <c r="CK94" s="3"/>
    </row>
  </sheetData>
  <sheetProtection/>
  <mergeCells count="144">
    <mergeCell ref="B41:B42"/>
    <mergeCell ref="F37:J37"/>
    <mergeCell ref="F41:J41"/>
    <mergeCell ref="B12:B13"/>
    <mergeCell ref="B14:B15"/>
    <mergeCell ref="B16:B17"/>
    <mergeCell ref="B18:B19"/>
    <mergeCell ref="B20:B21"/>
    <mergeCell ref="B37:B38"/>
    <mergeCell ref="B39:B40"/>
    <mergeCell ref="B35:B36"/>
    <mergeCell ref="F22:J22"/>
    <mergeCell ref="F33:J33"/>
    <mergeCell ref="C27:J30"/>
    <mergeCell ref="B33:B34"/>
    <mergeCell ref="C22:E23"/>
    <mergeCell ref="B22:B23"/>
    <mergeCell ref="B31:B32"/>
    <mergeCell ref="AP31:AP32"/>
    <mergeCell ref="AP35:AP36"/>
    <mergeCell ref="AL14:AO15"/>
    <mergeCell ref="AE16:AG18"/>
    <mergeCell ref="AH20:AK21"/>
    <mergeCell ref="Z20:AG23"/>
    <mergeCell ref="AH22:AK23"/>
    <mergeCell ref="AH27:AO28"/>
    <mergeCell ref="AD31:AD33"/>
    <mergeCell ref="C25:AO26"/>
    <mergeCell ref="AP39:AP40"/>
    <mergeCell ref="F31:J32"/>
    <mergeCell ref="AH39:AK40"/>
    <mergeCell ref="AH33:AK34"/>
    <mergeCell ref="AH37:AK38"/>
    <mergeCell ref="Z35:AC37"/>
    <mergeCell ref="Z31:AC33"/>
    <mergeCell ref="K31:Q33"/>
    <mergeCell ref="R31:U33"/>
    <mergeCell ref="F35:J36"/>
    <mergeCell ref="C12:E13"/>
    <mergeCell ref="W20:Y22"/>
    <mergeCell ref="C18:E19"/>
    <mergeCell ref="O16:Q18"/>
    <mergeCell ref="C16:E17"/>
    <mergeCell ref="V12:V14"/>
    <mergeCell ref="V20:V22"/>
    <mergeCell ref="O20:Q22"/>
    <mergeCell ref="K20:M22"/>
    <mergeCell ref="N20:N22"/>
    <mergeCell ref="C1:AO2"/>
    <mergeCell ref="C3:AO4"/>
    <mergeCell ref="AH16:AK17"/>
    <mergeCell ref="AH18:AK19"/>
    <mergeCell ref="R16:Y19"/>
    <mergeCell ref="N16:N18"/>
    <mergeCell ref="C6:AO7"/>
    <mergeCell ref="AH8:AO9"/>
    <mergeCell ref="Z12:AC14"/>
    <mergeCell ref="C14:E15"/>
    <mergeCell ref="C8:J11"/>
    <mergeCell ref="AH10:AO11"/>
    <mergeCell ref="R20:U22"/>
    <mergeCell ref="AL18:AO19"/>
    <mergeCell ref="AL22:AO23"/>
    <mergeCell ref="W12:Y14"/>
    <mergeCell ref="AH12:AK13"/>
    <mergeCell ref="AH14:AK15"/>
    <mergeCell ref="AL16:AO17"/>
    <mergeCell ref="AL20:AO21"/>
    <mergeCell ref="AL12:AO13"/>
    <mergeCell ref="K8:Q11"/>
    <mergeCell ref="R8:Y11"/>
    <mergeCell ref="Z8:AG11"/>
    <mergeCell ref="R12:U14"/>
    <mergeCell ref="Z64:AC65"/>
    <mergeCell ref="N64:R65"/>
    <mergeCell ref="F12:J13"/>
    <mergeCell ref="AE12:AG14"/>
    <mergeCell ref="Z16:AC18"/>
    <mergeCell ref="K12:Q14"/>
    <mergeCell ref="AD12:AD14"/>
    <mergeCell ref="AD16:AD18"/>
    <mergeCell ref="F14:J14"/>
    <mergeCell ref="F18:J18"/>
    <mergeCell ref="P59:Q60"/>
    <mergeCell ref="Z59:AA60"/>
    <mergeCell ref="R60:U61"/>
    <mergeCell ref="V60:Y61"/>
    <mergeCell ref="AD54:AN57"/>
    <mergeCell ref="AL41:AO42"/>
    <mergeCell ref="S57:X58"/>
    <mergeCell ref="AD62:AN65"/>
    <mergeCell ref="Z56:AC57"/>
    <mergeCell ref="S54:X55"/>
    <mergeCell ref="AD48:AR50"/>
    <mergeCell ref="F44:AW45"/>
    <mergeCell ref="N39:N41"/>
    <mergeCell ref="C61:M65"/>
    <mergeCell ref="AL31:AO32"/>
    <mergeCell ref="AL33:AO34"/>
    <mergeCell ref="AL39:AO40"/>
    <mergeCell ref="R35:Y38"/>
    <mergeCell ref="W39:Y41"/>
    <mergeCell ref="AD35:AD37"/>
    <mergeCell ref="AL35:AO36"/>
    <mergeCell ref="P68:W71"/>
    <mergeCell ref="AL37:AO38"/>
    <mergeCell ref="AH41:AK42"/>
    <mergeCell ref="AE35:AG37"/>
    <mergeCell ref="O48:AB51"/>
    <mergeCell ref="O35:Q37"/>
    <mergeCell ref="O39:Q41"/>
    <mergeCell ref="R39:U41"/>
    <mergeCell ref="Z39:AG42"/>
    <mergeCell ref="N56:Q57"/>
    <mergeCell ref="R72:Z75"/>
    <mergeCell ref="AB75:AC76"/>
    <mergeCell ref="AH75:AL77"/>
    <mergeCell ref="R76:Z78"/>
    <mergeCell ref="AD76:AG78"/>
    <mergeCell ref="C41:E42"/>
    <mergeCell ref="F39:J40"/>
    <mergeCell ref="AH31:AK32"/>
    <mergeCell ref="AE31:AG33"/>
    <mergeCell ref="AH35:AK36"/>
    <mergeCell ref="K35:M37"/>
    <mergeCell ref="V31:V33"/>
    <mergeCell ref="W31:Y33"/>
    <mergeCell ref="V39:V41"/>
    <mergeCell ref="N35:N37"/>
    <mergeCell ref="AH29:AO30"/>
    <mergeCell ref="C54:M57"/>
    <mergeCell ref="C20:E21"/>
    <mergeCell ref="C35:E36"/>
    <mergeCell ref="C37:E38"/>
    <mergeCell ref="C39:E40"/>
    <mergeCell ref="C31:E32"/>
    <mergeCell ref="C33:E34"/>
    <mergeCell ref="K39:M41"/>
    <mergeCell ref="K27:Q30"/>
    <mergeCell ref="F20:J21"/>
    <mergeCell ref="F16:J17"/>
    <mergeCell ref="R27:Y30"/>
    <mergeCell ref="Z27:AG30"/>
    <mergeCell ref="K16:M18"/>
  </mergeCells>
  <printOptions/>
  <pageMargins left="0" right="0" top="0" bottom="0" header="0.3145833333333333" footer="0.314583333333333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2:ER102"/>
  <sheetViews>
    <sheetView zoomScaleSheetLayoutView="100" workbookViewId="0" topLeftCell="A10">
      <selection activeCell="S24" sqref="S24:V26"/>
    </sheetView>
  </sheetViews>
  <sheetFormatPr defaultColWidth="1.875" defaultRowHeight="7.5" customHeight="1"/>
  <cols>
    <col min="1" max="1" width="4.125" style="4" customWidth="1"/>
    <col min="2" max="2" width="0.74609375" style="4" hidden="1" customWidth="1"/>
    <col min="3" max="4" width="1.875" style="4" hidden="1" customWidth="1"/>
    <col min="5" max="5" width="3.25390625" style="4" hidden="1" customWidth="1"/>
    <col min="6" max="9" width="1.875" style="4" customWidth="1"/>
    <col min="10" max="10" width="6.50390625" style="4" customWidth="1"/>
    <col min="11" max="11" width="0.875" style="4" customWidth="1"/>
    <col min="12" max="18" width="1.875" style="4" customWidth="1"/>
    <col min="19" max="19" width="0.875" style="4" customWidth="1"/>
    <col min="20" max="26" width="1.875" style="4" customWidth="1"/>
    <col min="27" max="27" width="0.74609375" style="4" customWidth="1"/>
    <col min="28" max="34" width="1.875" style="4" customWidth="1"/>
    <col min="35" max="35" width="0.6171875" style="4" customWidth="1"/>
    <col min="36" max="42" width="1.875" style="4" customWidth="1"/>
    <col min="43" max="43" width="8.375" style="4" customWidth="1"/>
    <col min="44" max="16384" width="1.875" style="4" customWidth="1"/>
  </cols>
  <sheetData>
    <row r="1" ht="29.25" customHeight="1"/>
    <row r="2" spans="3:88" ht="12" customHeight="1">
      <c r="C2" s="704" t="s">
        <v>600</v>
      </c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4"/>
      <c r="AL2" s="704"/>
      <c r="AM2" s="704"/>
      <c r="AN2" s="704"/>
      <c r="AO2" s="704"/>
      <c r="AP2" s="704"/>
      <c r="AQ2" s="704"/>
      <c r="AR2" s="704"/>
      <c r="AS2" s="704"/>
      <c r="AT2" s="704"/>
      <c r="AU2" s="704"/>
      <c r="AV2" s="704"/>
      <c r="AW2" s="704"/>
      <c r="AX2" s="70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</row>
    <row r="3" spans="3:88" ht="38.25" customHeight="1"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4"/>
      <c r="W3" s="704"/>
      <c r="X3" s="704"/>
      <c r="Y3" s="704"/>
      <c r="Z3" s="704"/>
      <c r="AA3" s="704"/>
      <c r="AB3" s="704"/>
      <c r="AC3" s="704"/>
      <c r="AD3" s="704"/>
      <c r="AE3" s="704"/>
      <c r="AF3" s="704"/>
      <c r="AG3" s="704"/>
      <c r="AH3" s="704"/>
      <c r="AI3" s="704"/>
      <c r="AJ3" s="704"/>
      <c r="AK3" s="704"/>
      <c r="AL3" s="704"/>
      <c r="AM3" s="704"/>
      <c r="AN3" s="704"/>
      <c r="AO3" s="704"/>
      <c r="AP3" s="704"/>
      <c r="AQ3" s="704"/>
      <c r="AR3" s="704"/>
      <c r="AS3" s="704"/>
      <c r="AT3" s="704"/>
      <c r="AU3" s="704"/>
      <c r="AV3" s="704"/>
      <c r="AW3" s="704"/>
      <c r="AX3" s="70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</row>
    <row r="4" spans="3:88" ht="46.5" customHeight="1">
      <c r="C4" s="54"/>
      <c r="D4" s="54"/>
      <c r="E4" s="645" t="s">
        <v>601</v>
      </c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5"/>
      <c r="AA4" s="645"/>
      <c r="AB4" s="645"/>
      <c r="AC4" s="645"/>
      <c r="AD4" s="645"/>
      <c r="AE4" s="645"/>
      <c r="AF4" s="645"/>
      <c r="AG4" s="645"/>
      <c r="AH4" s="645"/>
      <c r="AI4" s="645"/>
      <c r="AJ4" s="645"/>
      <c r="AK4" s="645"/>
      <c r="AL4" s="645"/>
      <c r="AM4" s="645"/>
      <c r="AN4" s="645"/>
      <c r="AO4" s="645"/>
      <c r="AP4" s="645"/>
      <c r="AQ4" s="645"/>
      <c r="AR4" s="645"/>
      <c r="AS4" s="645"/>
      <c r="AT4" s="645"/>
      <c r="AU4" s="645"/>
      <c r="AV4" s="645"/>
      <c r="AW4" s="645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</row>
    <row r="5" spans="3:88" ht="46.5" customHeight="1">
      <c r="C5" s="54"/>
      <c r="D5" s="5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</row>
    <row r="6" spans="3:50" ht="12" customHeight="1">
      <c r="C6" s="644" t="s">
        <v>735</v>
      </c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0"/>
      <c r="Z6" s="640"/>
      <c r="AA6" s="640"/>
      <c r="AB6" s="640"/>
      <c r="AC6" s="640"/>
      <c r="AD6" s="640"/>
      <c r="AE6" s="640"/>
      <c r="AF6" s="640"/>
      <c r="AG6" s="640"/>
      <c r="AH6" s="640"/>
      <c r="AI6" s="640"/>
      <c r="AJ6" s="640"/>
      <c r="AK6" s="640"/>
      <c r="AL6" s="640"/>
      <c r="AM6" s="640"/>
      <c r="AN6" s="640"/>
      <c r="AO6" s="640"/>
      <c r="AP6" s="640"/>
      <c r="AQ6" s="640"/>
      <c r="AR6" s="640"/>
      <c r="AS6" s="640"/>
      <c r="AT6" s="640"/>
      <c r="AU6" s="640"/>
      <c r="AV6" s="640"/>
      <c r="AW6" s="640"/>
      <c r="AX6" s="640"/>
    </row>
    <row r="7" spans="3:50" ht="22.5" customHeight="1">
      <c r="C7" s="641"/>
      <c r="D7" s="641"/>
      <c r="E7" s="641"/>
      <c r="F7" s="641"/>
      <c r="G7" s="641"/>
      <c r="H7" s="641"/>
      <c r="I7" s="641"/>
      <c r="J7" s="641"/>
      <c r="K7" s="641"/>
      <c r="L7" s="641"/>
      <c r="M7" s="641"/>
      <c r="N7" s="641"/>
      <c r="O7" s="641"/>
      <c r="P7" s="641"/>
      <c r="Q7" s="641"/>
      <c r="R7" s="641"/>
      <c r="S7" s="641"/>
      <c r="T7" s="641"/>
      <c r="U7" s="641"/>
      <c r="V7" s="641"/>
      <c r="W7" s="641"/>
      <c r="X7" s="641"/>
      <c r="Y7" s="641"/>
      <c r="Z7" s="641"/>
      <c r="AA7" s="641"/>
      <c r="AB7" s="641"/>
      <c r="AC7" s="641"/>
      <c r="AD7" s="641"/>
      <c r="AE7" s="641"/>
      <c r="AF7" s="641"/>
      <c r="AG7" s="641"/>
      <c r="AH7" s="641"/>
      <c r="AI7" s="641"/>
      <c r="AJ7" s="641"/>
      <c r="AK7" s="641"/>
      <c r="AL7" s="641"/>
      <c r="AM7" s="641"/>
      <c r="AN7" s="641"/>
      <c r="AO7" s="641"/>
      <c r="AP7" s="641"/>
      <c r="AQ7" s="641"/>
      <c r="AR7" s="641"/>
      <c r="AS7" s="641"/>
      <c r="AT7" s="641"/>
      <c r="AU7" s="641"/>
      <c r="AV7" s="641"/>
      <c r="AW7" s="641"/>
      <c r="AX7" s="641"/>
    </row>
    <row r="8" spans="1:50" ht="18.75" customHeight="1">
      <c r="A8" s="16"/>
      <c r="C8" s="413" t="s">
        <v>1454</v>
      </c>
      <c r="D8" s="401"/>
      <c r="E8" s="401"/>
      <c r="F8" s="401"/>
      <c r="G8" s="401"/>
      <c r="H8" s="401"/>
      <c r="I8" s="401"/>
      <c r="J8" s="401"/>
      <c r="K8" s="456" t="str">
        <f>F12</f>
        <v>山脇聖菜</v>
      </c>
      <c r="L8" s="450"/>
      <c r="M8" s="450"/>
      <c r="N8" s="450"/>
      <c r="O8" s="450"/>
      <c r="P8" s="450"/>
      <c r="Q8" s="450"/>
      <c r="R8" s="457"/>
      <c r="S8" s="375" t="str">
        <f>F16</f>
        <v>山脇慶子</v>
      </c>
      <c r="T8" s="401"/>
      <c r="U8" s="401"/>
      <c r="V8" s="401"/>
      <c r="W8" s="401"/>
      <c r="X8" s="401"/>
      <c r="Y8" s="401"/>
      <c r="Z8" s="401"/>
      <c r="AA8" s="375" t="str">
        <f>F20</f>
        <v>大脇茉侑</v>
      </c>
      <c r="AB8" s="401"/>
      <c r="AC8" s="401"/>
      <c r="AD8" s="401"/>
      <c r="AE8" s="401"/>
      <c r="AF8" s="401"/>
      <c r="AG8" s="401"/>
      <c r="AH8" s="379"/>
      <c r="AI8" s="401" t="str">
        <f>F24</f>
        <v>寺本　恵</v>
      </c>
      <c r="AJ8" s="401"/>
      <c r="AK8" s="401"/>
      <c r="AL8" s="401"/>
      <c r="AM8" s="401"/>
      <c r="AN8" s="401"/>
      <c r="AO8" s="401"/>
      <c r="AP8" s="357"/>
      <c r="AQ8" s="531" t="str">
        <f>IF(AQ14&lt;&gt;"","取得","")</f>
        <v>取得</v>
      </c>
      <c r="AR8" s="51"/>
      <c r="AS8" s="450" t="s">
        <v>1455</v>
      </c>
      <c r="AT8" s="450"/>
      <c r="AU8" s="450"/>
      <c r="AV8" s="450"/>
      <c r="AW8" s="450"/>
      <c r="AX8" s="451"/>
    </row>
    <row r="9" spans="1:50" ht="18.75" customHeight="1">
      <c r="A9" s="16"/>
      <c r="C9" s="413"/>
      <c r="D9" s="401"/>
      <c r="E9" s="401"/>
      <c r="F9" s="401"/>
      <c r="G9" s="401"/>
      <c r="H9" s="401"/>
      <c r="I9" s="401"/>
      <c r="J9" s="401"/>
      <c r="K9" s="375"/>
      <c r="L9" s="401"/>
      <c r="M9" s="401"/>
      <c r="N9" s="401"/>
      <c r="O9" s="401"/>
      <c r="P9" s="401"/>
      <c r="Q9" s="401"/>
      <c r="R9" s="379"/>
      <c r="S9" s="375"/>
      <c r="T9" s="401"/>
      <c r="U9" s="401"/>
      <c r="V9" s="401"/>
      <c r="W9" s="401"/>
      <c r="X9" s="401"/>
      <c r="Y9" s="401"/>
      <c r="Z9" s="401"/>
      <c r="AA9" s="375"/>
      <c r="AB9" s="401"/>
      <c r="AC9" s="401"/>
      <c r="AD9" s="401"/>
      <c r="AE9" s="401"/>
      <c r="AF9" s="401"/>
      <c r="AG9" s="401"/>
      <c r="AH9" s="379"/>
      <c r="AI9" s="401"/>
      <c r="AJ9" s="401"/>
      <c r="AK9" s="401"/>
      <c r="AL9" s="401"/>
      <c r="AM9" s="401"/>
      <c r="AN9" s="401"/>
      <c r="AO9" s="401"/>
      <c r="AP9" s="357"/>
      <c r="AQ9" s="437"/>
      <c r="AS9" s="401"/>
      <c r="AT9" s="401"/>
      <c r="AU9" s="401"/>
      <c r="AV9" s="401"/>
      <c r="AW9" s="401"/>
      <c r="AX9" s="433"/>
    </row>
    <row r="10" spans="1:50" ht="18.75" customHeight="1">
      <c r="A10" s="16"/>
      <c r="C10" s="413"/>
      <c r="D10" s="401"/>
      <c r="E10" s="401"/>
      <c r="F10" s="401"/>
      <c r="G10" s="401"/>
      <c r="H10" s="401"/>
      <c r="I10" s="401"/>
      <c r="J10" s="401"/>
      <c r="K10" s="375" t="str">
        <f>F14</f>
        <v>一般Jr</v>
      </c>
      <c r="L10" s="401"/>
      <c r="M10" s="401"/>
      <c r="N10" s="401"/>
      <c r="O10" s="401"/>
      <c r="P10" s="401"/>
      <c r="Q10" s="401"/>
      <c r="R10" s="379"/>
      <c r="S10" s="375" t="str">
        <f>F18</f>
        <v>うさかめ</v>
      </c>
      <c r="T10" s="401"/>
      <c r="U10" s="401"/>
      <c r="V10" s="401"/>
      <c r="W10" s="401"/>
      <c r="X10" s="401"/>
      <c r="Y10" s="401"/>
      <c r="Z10" s="401"/>
      <c r="AA10" s="375" t="str">
        <f>F22</f>
        <v>一般Jr</v>
      </c>
      <c r="AB10" s="401"/>
      <c r="AC10" s="401"/>
      <c r="AD10" s="401"/>
      <c r="AE10" s="401"/>
      <c r="AF10" s="401"/>
      <c r="AG10" s="401"/>
      <c r="AH10" s="379"/>
      <c r="AI10" s="401" t="str">
        <f>F26</f>
        <v>一般</v>
      </c>
      <c r="AJ10" s="401"/>
      <c r="AK10" s="401"/>
      <c r="AL10" s="401"/>
      <c r="AM10" s="401"/>
      <c r="AN10" s="401"/>
      <c r="AO10" s="401"/>
      <c r="AP10" s="357"/>
      <c r="AQ10" s="437" t="str">
        <f>IF(AQ14&lt;&gt;"","ゲーム率","")</f>
        <v>ゲーム率</v>
      </c>
      <c r="AR10" s="401"/>
      <c r="AS10" s="401" t="s">
        <v>1456</v>
      </c>
      <c r="AT10" s="401"/>
      <c r="AU10" s="401"/>
      <c r="AV10" s="401"/>
      <c r="AW10" s="401"/>
      <c r="AX10" s="433"/>
    </row>
    <row r="11" spans="1:50" ht="18.75" customHeight="1">
      <c r="A11" s="16"/>
      <c r="C11" s="529"/>
      <c r="D11" s="359"/>
      <c r="E11" s="359"/>
      <c r="F11" s="359"/>
      <c r="G11" s="359"/>
      <c r="H11" s="359"/>
      <c r="I11" s="359"/>
      <c r="J11" s="359"/>
      <c r="K11" s="358"/>
      <c r="L11" s="359"/>
      <c r="M11" s="359"/>
      <c r="N11" s="359"/>
      <c r="O11" s="359"/>
      <c r="P11" s="359"/>
      <c r="Q11" s="359"/>
      <c r="R11" s="289"/>
      <c r="S11" s="358"/>
      <c r="T11" s="359"/>
      <c r="U11" s="359"/>
      <c r="V11" s="359"/>
      <c r="W11" s="359"/>
      <c r="X11" s="359"/>
      <c r="Y11" s="359"/>
      <c r="Z11" s="359"/>
      <c r="AA11" s="358"/>
      <c r="AB11" s="359"/>
      <c r="AC11" s="359"/>
      <c r="AD11" s="359"/>
      <c r="AE11" s="359"/>
      <c r="AF11" s="359"/>
      <c r="AG11" s="359"/>
      <c r="AH11" s="289"/>
      <c r="AI11" s="359"/>
      <c r="AJ11" s="359"/>
      <c r="AK11" s="359"/>
      <c r="AL11" s="359"/>
      <c r="AM11" s="359"/>
      <c r="AN11" s="359"/>
      <c r="AO11" s="359"/>
      <c r="AP11" s="348"/>
      <c r="AQ11" s="438"/>
      <c r="AR11" s="359"/>
      <c r="AS11" s="359"/>
      <c r="AT11" s="359"/>
      <c r="AU11" s="359"/>
      <c r="AV11" s="359"/>
      <c r="AW11" s="359"/>
      <c r="AX11" s="434"/>
    </row>
    <row r="12" spans="1:51" s="3" customFormat="1" ht="18.75" customHeight="1">
      <c r="A12" s="80"/>
      <c r="B12" s="449">
        <f>AU14</f>
        <v>1</v>
      </c>
      <c r="C12" s="414" t="s">
        <v>1457</v>
      </c>
      <c r="D12" s="349"/>
      <c r="E12" s="349"/>
      <c r="F12" s="454" t="s">
        <v>594</v>
      </c>
      <c r="G12" s="454"/>
      <c r="H12" s="454"/>
      <c r="I12" s="454"/>
      <c r="J12" s="512"/>
      <c r="K12" s="518">
        <f>IF(S12="","丸付き数字は試合順番","")</f>
      </c>
      <c r="L12" s="519"/>
      <c r="M12" s="519"/>
      <c r="N12" s="519"/>
      <c r="O12" s="519"/>
      <c r="P12" s="519"/>
      <c r="Q12" s="519"/>
      <c r="R12" s="520"/>
      <c r="S12" s="527" t="s">
        <v>175</v>
      </c>
      <c r="T12" s="479"/>
      <c r="U12" s="479"/>
      <c r="V12" s="479"/>
      <c r="W12" s="479" t="s">
        <v>1458</v>
      </c>
      <c r="X12" s="479">
        <v>4</v>
      </c>
      <c r="Y12" s="479"/>
      <c r="Z12" s="480"/>
      <c r="AA12" s="527" t="s">
        <v>175</v>
      </c>
      <c r="AB12" s="479"/>
      <c r="AC12" s="479"/>
      <c r="AD12" s="479"/>
      <c r="AE12" s="479" t="s">
        <v>1458</v>
      </c>
      <c r="AF12" s="479">
        <v>1</v>
      </c>
      <c r="AG12" s="479"/>
      <c r="AH12" s="480"/>
      <c r="AI12" s="527" t="s">
        <v>175</v>
      </c>
      <c r="AJ12" s="479"/>
      <c r="AK12" s="479"/>
      <c r="AL12" s="479"/>
      <c r="AM12" s="479" t="s">
        <v>1458</v>
      </c>
      <c r="AN12" s="479">
        <v>4</v>
      </c>
      <c r="AO12" s="479"/>
      <c r="AP12" s="626"/>
      <c r="AQ12" s="487">
        <f>IF(COUNTIF(AR12:AT25,1)=2,"直接対決","")</f>
      </c>
      <c r="AR12" s="417">
        <f>COUNTIF(K12:AP13,"⑥")+COUNTIF(K12:AP13,"⑦")</f>
        <v>3</v>
      </c>
      <c r="AS12" s="417"/>
      <c r="AT12" s="417"/>
      <c r="AU12" s="421">
        <f>IF(S12="","",3-AR12)</f>
        <v>0</v>
      </c>
      <c r="AV12" s="421"/>
      <c r="AW12" s="421"/>
      <c r="AX12" s="422"/>
      <c r="AY12" s="11"/>
    </row>
    <row r="13" spans="1:51" s="3" customFormat="1" ht="18.75" customHeight="1">
      <c r="A13" s="80"/>
      <c r="B13" s="449"/>
      <c r="C13" s="413"/>
      <c r="D13" s="401"/>
      <c r="E13" s="401"/>
      <c r="F13" s="455"/>
      <c r="G13" s="455"/>
      <c r="H13" s="455"/>
      <c r="I13" s="455"/>
      <c r="J13" s="513"/>
      <c r="K13" s="521"/>
      <c r="L13" s="522"/>
      <c r="M13" s="522"/>
      <c r="N13" s="522"/>
      <c r="O13" s="522"/>
      <c r="P13" s="522"/>
      <c r="Q13" s="522"/>
      <c r="R13" s="523"/>
      <c r="S13" s="528"/>
      <c r="T13" s="481"/>
      <c r="U13" s="481"/>
      <c r="V13" s="481"/>
      <c r="W13" s="481"/>
      <c r="X13" s="481"/>
      <c r="Y13" s="481"/>
      <c r="Z13" s="482"/>
      <c r="AA13" s="528"/>
      <c r="AB13" s="481"/>
      <c r="AC13" s="481"/>
      <c r="AD13" s="481"/>
      <c r="AE13" s="481"/>
      <c r="AF13" s="481"/>
      <c r="AG13" s="481"/>
      <c r="AH13" s="482"/>
      <c r="AI13" s="528"/>
      <c r="AJ13" s="481"/>
      <c r="AK13" s="481"/>
      <c r="AL13" s="481"/>
      <c r="AM13" s="481"/>
      <c r="AN13" s="481"/>
      <c r="AO13" s="481"/>
      <c r="AP13" s="627"/>
      <c r="AQ13" s="488"/>
      <c r="AR13" s="418"/>
      <c r="AS13" s="418"/>
      <c r="AT13" s="418"/>
      <c r="AU13" s="423"/>
      <c r="AV13" s="423"/>
      <c r="AW13" s="423"/>
      <c r="AX13" s="424"/>
      <c r="AY13" s="11"/>
    </row>
    <row r="14" spans="1:51" ht="18.75" customHeight="1">
      <c r="A14" s="16"/>
      <c r="C14" s="413" t="s">
        <v>1459</v>
      </c>
      <c r="D14" s="401"/>
      <c r="E14" s="401"/>
      <c r="F14" s="455" t="s">
        <v>595</v>
      </c>
      <c r="G14" s="455"/>
      <c r="H14" s="455"/>
      <c r="I14" s="455"/>
      <c r="J14" s="513"/>
      <c r="K14" s="521"/>
      <c r="L14" s="522"/>
      <c r="M14" s="522"/>
      <c r="N14" s="522"/>
      <c r="O14" s="522"/>
      <c r="P14" s="522"/>
      <c r="Q14" s="522"/>
      <c r="R14" s="523"/>
      <c r="S14" s="528"/>
      <c r="T14" s="481"/>
      <c r="U14" s="481"/>
      <c r="V14" s="481"/>
      <c r="W14" s="481"/>
      <c r="X14" s="481"/>
      <c r="Y14" s="481"/>
      <c r="Z14" s="482"/>
      <c r="AA14" s="528"/>
      <c r="AB14" s="481"/>
      <c r="AC14" s="481"/>
      <c r="AD14" s="481"/>
      <c r="AE14" s="481"/>
      <c r="AF14" s="481"/>
      <c r="AG14" s="481"/>
      <c r="AH14" s="482"/>
      <c r="AI14" s="528"/>
      <c r="AJ14" s="481"/>
      <c r="AK14" s="481"/>
      <c r="AL14" s="481"/>
      <c r="AM14" s="481"/>
      <c r="AN14" s="481"/>
      <c r="AO14" s="481"/>
      <c r="AP14" s="627"/>
      <c r="AQ14" s="443">
        <f>IF(OR(COUNTIF(AR12:AT25,2)=3,COUNTIF(AR12:AT25,1)=3),(S15+AA15+AI15)/(S15+AA15+X12+AF12+AN12+AI15),"")</f>
        <v>0.6666666666666666</v>
      </c>
      <c r="AR14" s="419"/>
      <c r="AS14" s="419"/>
      <c r="AT14" s="419"/>
      <c r="AU14" s="425">
        <f>IF(AQ14&lt;&gt;"",RANK(AQ14,AQ14:AQ27),RANK(AR12,AR12:AT25))</f>
        <v>1</v>
      </c>
      <c r="AV14" s="425"/>
      <c r="AW14" s="425"/>
      <c r="AX14" s="426"/>
      <c r="AY14" s="15"/>
    </row>
    <row r="15" spans="1:51" ht="5.25" customHeight="1" hidden="1">
      <c r="A15" s="16"/>
      <c r="C15" s="413"/>
      <c r="D15" s="401"/>
      <c r="E15" s="401"/>
      <c r="F15" s="274"/>
      <c r="G15" s="274"/>
      <c r="H15" s="274"/>
      <c r="I15" s="274"/>
      <c r="J15" s="274"/>
      <c r="K15" s="524"/>
      <c r="L15" s="525"/>
      <c r="M15" s="525"/>
      <c r="N15" s="525"/>
      <c r="O15" s="525"/>
      <c r="P15" s="525"/>
      <c r="Q15" s="525"/>
      <c r="R15" s="526"/>
      <c r="S15" s="301" t="str">
        <f>IF(S12="⑦","7",IF(S12="⑥","6",S12))</f>
        <v>6</v>
      </c>
      <c r="T15" s="297"/>
      <c r="U15" s="297"/>
      <c r="V15" s="297"/>
      <c r="W15" s="297"/>
      <c r="X15" s="297"/>
      <c r="Y15" s="297"/>
      <c r="Z15" s="297"/>
      <c r="AA15" s="301" t="str">
        <f>IF(AA12="⑦","7",IF(AA12="⑥","6",AA12))</f>
        <v>6</v>
      </c>
      <c r="AB15" s="297"/>
      <c r="AC15" s="297"/>
      <c r="AD15" s="297"/>
      <c r="AE15" s="297"/>
      <c r="AF15" s="297"/>
      <c r="AG15" s="297"/>
      <c r="AH15" s="298"/>
      <c r="AI15" s="297" t="str">
        <f>IF(AI12="⑦","7",IF(AI12="⑥","6",AI12))</f>
        <v>6</v>
      </c>
      <c r="AJ15" s="297"/>
      <c r="AK15" s="297"/>
      <c r="AL15" s="297"/>
      <c r="AM15" s="297"/>
      <c r="AN15" s="297"/>
      <c r="AO15" s="297"/>
      <c r="AP15" s="298"/>
      <c r="AQ15" s="444"/>
      <c r="AR15" s="420"/>
      <c r="AS15" s="420"/>
      <c r="AT15" s="420"/>
      <c r="AU15" s="427"/>
      <c r="AV15" s="427"/>
      <c r="AW15" s="427"/>
      <c r="AX15" s="428"/>
      <c r="AY15" s="15"/>
    </row>
    <row r="16" spans="1:54" ht="18.75" customHeight="1">
      <c r="A16" s="16"/>
      <c r="B16" s="449">
        <f>AU18</f>
        <v>2</v>
      </c>
      <c r="C16" s="414" t="s">
        <v>1457</v>
      </c>
      <c r="D16" s="349"/>
      <c r="E16" s="349"/>
      <c r="F16" s="498" t="s">
        <v>596</v>
      </c>
      <c r="G16" s="498"/>
      <c r="H16" s="498"/>
      <c r="I16" s="498"/>
      <c r="J16" s="514"/>
      <c r="K16" s="501">
        <f>IF(S12="","",IF(AND(X12=6,S12&lt;&gt;"⑦"),"⑥",IF(X12=7,"⑦",X12)))</f>
        <v>4</v>
      </c>
      <c r="L16" s="498"/>
      <c r="M16" s="498"/>
      <c r="N16" s="498"/>
      <c r="O16" s="498" t="s">
        <v>1458</v>
      </c>
      <c r="P16" s="498">
        <f>IF(S12="","",IF(S12="⑥",6,IF(S12="⑦",7,S12)))</f>
        <v>6</v>
      </c>
      <c r="Q16" s="498"/>
      <c r="R16" s="514"/>
      <c r="S16" s="555"/>
      <c r="T16" s="556"/>
      <c r="U16" s="556"/>
      <c r="V16" s="556"/>
      <c r="W16" s="556"/>
      <c r="X16" s="556"/>
      <c r="Y16" s="556"/>
      <c r="Z16" s="556"/>
      <c r="AA16" s="494">
        <v>1</v>
      </c>
      <c r="AB16" s="492"/>
      <c r="AC16" s="492"/>
      <c r="AD16" s="492"/>
      <c r="AE16" s="492" t="s">
        <v>1458</v>
      </c>
      <c r="AF16" s="492">
        <v>6</v>
      </c>
      <c r="AG16" s="492"/>
      <c r="AH16" s="496"/>
      <c r="AI16" s="494" t="s">
        <v>175</v>
      </c>
      <c r="AJ16" s="492"/>
      <c r="AK16" s="492"/>
      <c r="AL16" s="492"/>
      <c r="AM16" s="492" t="s">
        <v>1458</v>
      </c>
      <c r="AN16" s="492">
        <v>1</v>
      </c>
      <c r="AO16" s="492"/>
      <c r="AP16" s="612"/>
      <c r="AQ16" s="415">
        <f>IF(COUNTIF(AR12:AT27,1)=2,"直接対決","")</f>
      </c>
      <c r="AR16" s="458">
        <f>COUNTIF(K16:AP17,"⑥")+COUNTIF(K16:AP17,"⑦")</f>
        <v>1</v>
      </c>
      <c r="AS16" s="458"/>
      <c r="AT16" s="458"/>
      <c r="AU16" s="429">
        <f>IF(S12="","",3-AR16)</f>
        <v>2</v>
      </c>
      <c r="AV16" s="429"/>
      <c r="AW16" s="429"/>
      <c r="AX16" s="430"/>
      <c r="AY16" s="413" t="s">
        <v>172</v>
      </c>
      <c r="AZ16" s="401"/>
      <c r="BA16" s="401"/>
      <c r="BB16" s="401"/>
    </row>
    <row r="17" spans="1:54" ht="18.75" customHeight="1">
      <c r="A17" s="16"/>
      <c r="B17" s="449"/>
      <c r="C17" s="413"/>
      <c r="D17" s="401"/>
      <c r="E17" s="401"/>
      <c r="F17" s="374"/>
      <c r="G17" s="374"/>
      <c r="H17" s="374"/>
      <c r="I17" s="374"/>
      <c r="J17" s="515"/>
      <c r="K17" s="502"/>
      <c r="L17" s="374"/>
      <c r="M17" s="374"/>
      <c r="N17" s="374"/>
      <c r="O17" s="374"/>
      <c r="P17" s="374"/>
      <c r="Q17" s="374"/>
      <c r="R17" s="515"/>
      <c r="S17" s="557"/>
      <c r="T17" s="558"/>
      <c r="U17" s="558"/>
      <c r="V17" s="558"/>
      <c r="W17" s="558"/>
      <c r="X17" s="558"/>
      <c r="Y17" s="558"/>
      <c r="Z17" s="558"/>
      <c r="AA17" s="495"/>
      <c r="AB17" s="493"/>
      <c r="AC17" s="493"/>
      <c r="AD17" s="493"/>
      <c r="AE17" s="493"/>
      <c r="AF17" s="493"/>
      <c r="AG17" s="493"/>
      <c r="AH17" s="497"/>
      <c r="AI17" s="495"/>
      <c r="AJ17" s="493"/>
      <c r="AK17" s="493"/>
      <c r="AL17" s="493"/>
      <c r="AM17" s="493"/>
      <c r="AN17" s="493"/>
      <c r="AO17" s="493"/>
      <c r="AP17" s="613"/>
      <c r="AQ17" s="416"/>
      <c r="AR17" s="459"/>
      <c r="AS17" s="459"/>
      <c r="AT17" s="459"/>
      <c r="AU17" s="431"/>
      <c r="AV17" s="431"/>
      <c r="AW17" s="431"/>
      <c r="AX17" s="432"/>
      <c r="AY17" s="413"/>
      <c r="AZ17" s="401"/>
      <c r="BA17" s="401"/>
      <c r="BB17" s="401"/>
    </row>
    <row r="18" spans="1:54" ht="18.75" customHeight="1">
      <c r="A18" s="16"/>
      <c r="B18" s="16"/>
      <c r="C18" s="413" t="s">
        <v>1459</v>
      </c>
      <c r="D18" s="401"/>
      <c r="E18" s="401"/>
      <c r="F18" s="374" t="s">
        <v>176</v>
      </c>
      <c r="G18" s="374"/>
      <c r="H18" s="374"/>
      <c r="I18" s="374"/>
      <c r="J18" s="515"/>
      <c r="K18" s="502"/>
      <c r="L18" s="374"/>
      <c r="M18" s="374"/>
      <c r="N18" s="374"/>
      <c r="O18" s="374"/>
      <c r="P18" s="374"/>
      <c r="Q18" s="374"/>
      <c r="R18" s="515"/>
      <c r="S18" s="557"/>
      <c r="T18" s="558"/>
      <c r="U18" s="558"/>
      <c r="V18" s="558"/>
      <c r="W18" s="558"/>
      <c r="X18" s="558"/>
      <c r="Y18" s="558"/>
      <c r="Z18" s="558"/>
      <c r="AA18" s="495"/>
      <c r="AB18" s="493"/>
      <c r="AC18" s="493"/>
      <c r="AD18" s="493"/>
      <c r="AE18" s="493"/>
      <c r="AF18" s="541"/>
      <c r="AG18" s="541"/>
      <c r="AH18" s="542"/>
      <c r="AI18" s="495"/>
      <c r="AJ18" s="493"/>
      <c r="AK18" s="493"/>
      <c r="AL18" s="493"/>
      <c r="AM18" s="493"/>
      <c r="AN18" s="493"/>
      <c r="AO18" s="493"/>
      <c r="AP18" s="613"/>
      <c r="AQ18" s="441">
        <f>IF(OR(COUNTIF(AR12:AT25,2)=3,COUNTIF(AR12:AT25,1)=3),(K19+AA19+AI19)/(K19+AA19+P16+AF16+AN16+AI19),"")</f>
        <v>0.4583333333333333</v>
      </c>
      <c r="AR18" s="374"/>
      <c r="AS18" s="374"/>
      <c r="AT18" s="374"/>
      <c r="AU18" s="382">
        <f>IF(AQ18&lt;&gt;"",RANK(AQ18,AQ14:AQ27),RANK(AR16,AR12:AT25))</f>
        <v>2</v>
      </c>
      <c r="AV18" s="382"/>
      <c r="AW18" s="382"/>
      <c r="AX18" s="383"/>
      <c r="AY18" s="413" t="s">
        <v>173</v>
      </c>
      <c r="AZ18" s="401"/>
      <c r="BA18" s="401"/>
      <c r="BB18" s="401"/>
    </row>
    <row r="19" spans="1:54" ht="4.5" customHeight="1" hidden="1">
      <c r="A19" s="16"/>
      <c r="B19" s="16"/>
      <c r="C19" s="413"/>
      <c r="D19" s="401"/>
      <c r="E19" s="401"/>
      <c r="F19" s="276"/>
      <c r="G19" s="276"/>
      <c r="H19" s="276"/>
      <c r="I19" s="276"/>
      <c r="J19" s="276"/>
      <c r="K19" s="302">
        <f>IF(K16="⑦","7",IF(K16="⑥","6",K16))</f>
        <v>4</v>
      </c>
      <c r="L19" s="292"/>
      <c r="M19" s="292"/>
      <c r="N19" s="292"/>
      <c r="O19" s="292"/>
      <c r="P19" s="292"/>
      <c r="Q19" s="292"/>
      <c r="R19" s="293"/>
      <c r="S19" s="559"/>
      <c r="T19" s="560"/>
      <c r="U19" s="560"/>
      <c r="V19" s="560"/>
      <c r="W19" s="560"/>
      <c r="X19" s="560"/>
      <c r="Y19" s="560"/>
      <c r="Z19" s="560"/>
      <c r="AA19" s="302">
        <f>IF(AA16="⑦","7",IF(AA16="⑥","6",AA16))</f>
        <v>1</v>
      </c>
      <c r="AB19" s="308"/>
      <c r="AC19" s="308"/>
      <c r="AD19" s="308"/>
      <c r="AE19" s="308"/>
      <c r="AF19" s="308"/>
      <c r="AG19" s="308"/>
      <c r="AH19" s="309"/>
      <c r="AI19" s="308" t="str">
        <f>IF(AI16="⑦","7",IF(AI16="⑥","6",AI16))</f>
        <v>6</v>
      </c>
      <c r="AJ19" s="308"/>
      <c r="AK19" s="308"/>
      <c r="AL19" s="308"/>
      <c r="AM19" s="308"/>
      <c r="AN19" s="308"/>
      <c r="AO19" s="308"/>
      <c r="AP19" s="328"/>
      <c r="AQ19" s="540"/>
      <c r="AR19" s="516"/>
      <c r="AS19" s="516"/>
      <c r="AT19" s="516"/>
      <c r="AU19" s="490"/>
      <c r="AV19" s="490"/>
      <c r="AW19" s="490"/>
      <c r="AX19" s="491"/>
      <c r="AY19" s="413"/>
      <c r="AZ19" s="401"/>
      <c r="BA19" s="401"/>
      <c r="BB19" s="401"/>
    </row>
    <row r="20" spans="1:54" ht="18.75" customHeight="1">
      <c r="A20" s="16"/>
      <c r="B20" s="16"/>
      <c r="C20" s="414" t="s">
        <v>1457</v>
      </c>
      <c r="D20" s="349"/>
      <c r="E20" s="349"/>
      <c r="F20" s="349" t="s">
        <v>599</v>
      </c>
      <c r="G20" s="349"/>
      <c r="H20" s="349"/>
      <c r="I20" s="349"/>
      <c r="J20" s="350"/>
      <c r="K20" s="412">
        <f>IF($S$12="","",IF(AND(AF12=6,AA12&lt;&gt;"⑦"),"⑥",IF(AF12=7,"⑦",AF12)))</f>
        <v>1</v>
      </c>
      <c r="L20" s="349"/>
      <c r="M20" s="349"/>
      <c r="N20" s="349"/>
      <c r="O20" s="349" t="s">
        <v>1458</v>
      </c>
      <c r="P20" s="349">
        <f>IF(S12="","",IF(AA12="⑥",6,IF(AA12="⑦",7,AA12)))</f>
        <v>6</v>
      </c>
      <c r="Q20" s="349"/>
      <c r="R20" s="350"/>
      <c r="S20" s="412" t="str">
        <f>IF(S12="","",IF(AND(AF16=6,AA16&lt;&gt;"⑦"),"⑥",IF(AF16=7,"⑦",AF16)))</f>
        <v>⑥</v>
      </c>
      <c r="T20" s="349"/>
      <c r="U20" s="349"/>
      <c r="V20" s="349"/>
      <c r="W20" s="349" t="s">
        <v>1458</v>
      </c>
      <c r="X20" s="349">
        <f>IF(S12="","",IF(AA16="⑥",6,IF(AA16="⑦",7,AA16)))</f>
        <v>1</v>
      </c>
      <c r="Y20" s="349"/>
      <c r="Z20" s="349"/>
      <c r="AA20" s="472"/>
      <c r="AB20" s="473"/>
      <c r="AC20" s="473"/>
      <c r="AD20" s="473"/>
      <c r="AE20" s="473"/>
      <c r="AF20" s="473"/>
      <c r="AG20" s="474"/>
      <c r="AH20" s="475"/>
      <c r="AI20" s="532">
        <v>4</v>
      </c>
      <c r="AJ20" s="377"/>
      <c r="AK20" s="377"/>
      <c r="AL20" s="377"/>
      <c r="AM20" s="377" t="s">
        <v>1458</v>
      </c>
      <c r="AN20" s="377">
        <v>6</v>
      </c>
      <c r="AO20" s="377"/>
      <c r="AP20" s="620"/>
      <c r="AQ20" s="445">
        <f>IF(COUNTIF(AR12:AT27,1)=2,"直接対決","")</f>
      </c>
      <c r="AR20" s="439">
        <f>COUNTIF(K20:AP21,"⑥")+COUNTIF(K20:AP21,"⑦")</f>
        <v>1</v>
      </c>
      <c r="AS20" s="439"/>
      <c r="AT20" s="439"/>
      <c r="AU20" s="464">
        <f>IF(S12="","",3-AR20)</f>
        <v>2</v>
      </c>
      <c r="AV20" s="464"/>
      <c r="AW20" s="464"/>
      <c r="AX20" s="465"/>
      <c r="AY20" s="413"/>
      <c r="AZ20" s="401"/>
      <c r="BA20" s="401"/>
      <c r="BB20" s="401"/>
    </row>
    <row r="21" spans="1:53" ht="18.75" customHeight="1">
      <c r="A21" s="16"/>
      <c r="B21" s="16"/>
      <c r="C21" s="413"/>
      <c r="D21" s="401"/>
      <c r="E21" s="401"/>
      <c r="F21" s="401"/>
      <c r="G21" s="401"/>
      <c r="H21" s="401"/>
      <c r="I21" s="401"/>
      <c r="J21" s="379"/>
      <c r="K21" s="375"/>
      <c r="L21" s="401"/>
      <c r="M21" s="401"/>
      <c r="N21" s="401"/>
      <c r="O21" s="401"/>
      <c r="P21" s="401"/>
      <c r="Q21" s="401"/>
      <c r="R21" s="379"/>
      <c r="S21" s="375"/>
      <c r="T21" s="401"/>
      <c r="U21" s="401"/>
      <c r="V21" s="401"/>
      <c r="W21" s="401"/>
      <c r="X21" s="401"/>
      <c r="Y21" s="401"/>
      <c r="Z21" s="401"/>
      <c r="AA21" s="476"/>
      <c r="AB21" s="474"/>
      <c r="AC21" s="474"/>
      <c r="AD21" s="474"/>
      <c r="AE21" s="474"/>
      <c r="AF21" s="474"/>
      <c r="AG21" s="474"/>
      <c r="AH21" s="475"/>
      <c r="AI21" s="533"/>
      <c r="AJ21" s="369"/>
      <c r="AK21" s="369"/>
      <c r="AL21" s="369"/>
      <c r="AM21" s="369"/>
      <c r="AN21" s="369"/>
      <c r="AO21" s="369"/>
      <c r="AP21" s="621"/>
      <c r="AQ21" s="446"/>
      <c r="AR21" s="440"/>
      <c r="AS21" s="440"/>
      <c r="AT21" s="440"/>
      <c r="AU21" s="466"/>
      <c r="AV21" s="466"/>
      <c r="AW21" s="466"/>
      <c r="AX21" s="467"/>
      <c r="AY21" s="413" t="s">
        <v>174</v>
      </c>
      <c r="AZ21" s="401"/>
      <c r="BA21" s="401"/>
    </row>
    <row r="22" spans="1:53" ht="18.75" customHeight="1">
      <c r="A22" s="16"/>
      <c r="B22" s="16"/>
      <c r="C22" s="413" t="s">
        <v>1459</v>
      </c>
      <c r="D22" s="401"/>
      <c r="E22" s="401"/>
      <c r="F22" s="401" t="s">
        <v>595</v>
      </c>
      <c r="G22" s="401"/>
      <c r="H22" s="401"/>
      <c r="I22" s="401"/>
      <c r="J22" s="379"/>
      <c r="K22" s="375"/>
      <c r="L22" s="401"/>
      <c r="M22" s="401"/>
      <c r="N22" s="401"/>
      <c r="O22" s="401"/>
      <c r="P22" s="401"/>
      <c r="Q22" s="401"/>
      <c r="R22" s="379"/>
      <c r="S22" s="375"/>
      <c r="T22" s="401"/>
      <c r="U22" s="401"/>
      <c r="V22" s="401"/>
      <c r="W22" s="401"/>
      <c r="X22" s="401"/>
      <c r="Y22" s="401"/>
      <c r="Z22" s="401"/>
      <c r="AA22" s="476"/>
      <c r="AB22" s="474"/>
      <c r="AC22" s="474"/>
      <c r="AD22" s="474"/>
      <c r="AE22" s="474"/>
      <c r="AF22" s="474"/>
      <c r="AG22" s="474"/>
      <c r="AH22" s="475"/>
      <c r="AI22" s="533"/>
      <c r="AJ22" s="369"/>
      <c r="AK22" s="369"/>
      <c r="AL22" s="369"/>
      <c r="AM22" s="371"/>
      <c r="AN22" s="369"/>
      <c r="AO22" s="369"/>
      <c r="AP22" s="621"/>
      <c r="AQ22" s="447">
        <f>IF(OR(COUNTIF(AR12:AT25,2)=3,COUNTIF(AR12:AT25,1)=3),(S23+AI23+K23)/(K23+X20+P20+AN20+AI23+S23),"")</f>
        <v>0.4583333333333333</v>
      </c>
      <c r="AR22" s="485"/>
      <c r="AS22" s="485"/>
      <c r="AT22" s="485"/>
      <c r="AU22" s="460">
        <v>3</v>
      </c>
      <c r="AV22" s="460"/>
      <c r="AW22" s="460"/>
      <c r="AX22" s="461"/>
      <c r="AY22" s="413"/>
      <c r="AZ22" s="401"/>
      <c r="BA22" s="401"/>
    </row>
    <row r="23" spans="1:50" ht="6" customHeight="1" hidden="1">
      <c r="A23" s="16"/>
      <c r="B23" s="16"/>
      <c r="C23" s="413"/>
      <c r="D23" s="401"/>
      <c r="E23" s="401"/>
      <c r="F23" s="3"/>
      <c r="G23" s="3"/>
      <c r="H23" s="3"/>
      <c r="I23" s="3"/>
      <c r="J23" s="3"/>
      <c r="K23" s="272">
        <f>IF(K20="⑦","7",IF(K20="⑥","6",K20))</f>
        <v>1</v>
      </c>
      <c r="L23" s="3"/>
      <c r="M23" s="3"/>
      <c r="N23" s="3"/>
      <c r="O23" s="3"/>
      <c r="P23" s="3"/>
      <c r="Q23" s="3"/>
      <c r="R23" s="56"/>
      <c r="S23" s="272" t="str">
        <f>IF(S20="⑦","7",IF(S20="⑥","6",S20))</f>
        <v>6</v>
      </c>
      <c r="T23" s="3"/>
      <c r="U23" s="3"/>
      <c r="V23" s="3"/>
      <c r="W23" s="3"/>
      <c r="X23" s="3"/>
      <c r="Y23" s="3"/>
      <c r="Z23" s="3"/>
      <c r="AA23" s="477"/>
      <c r="AB23" s="478"/>
      <c r="AC23" s="478"/>
      <c r="AD23" s="478"/>
      <c r="AE23" s="478"/>
      <c r="AF23" s="478"/>
      <c r="AG23" s="478"/>
      <c r="AH23" s="616"/>
      <c r="AI23" s="269">
        <f>IF(AI20="⑦","7",IF(AI20="⑥","6",AI20))</f>
        <v>4</v>
      </c>
      <c r="AJ23" s="269"/>
      <c r="AK23" s="269"/>
      <c r="AL23" s="269"/>
      <c r="AM23" s="269"/>
      <c r="AN23" s="269"/>
      <c r="AO23" s="269"/>
      <c r="AP23" s="323"/>
      <c r="AQ23" s="448"/>
      <c r="AR23" s="593"/>
      <c r="AS23" s="593"/>
      <c r="AT23" s="593"/>
      <c r="AU23" s="462"/>
      <c r="AV23" s="462"/>
      <c r="AW23" s="462"/>
      <c r="AX23" s="463"/>
    </row>
    <row r="24" spans="1:50" ht="18.75" customHeight="1">
      <c r="A24" s="16"/>
      <c r="B24" s="449">
        <f>AU26</f>
        <v>4</v>
      </c>
      <c r="C24" s="414" t="s">
        <v>1457</v>
      </c>
      <c r="D24" s="349"/>
      <c r="E24" s="349"/>
      <c r="F24" s="349" t="s">
        <v>598</v>
      </c>
      <c r="G24" s="349"/>
      <c r="H24" s="349"/>
      <c r="I24" s="349"/>
      <c r="J24" s="350"/>
      <c r="K24" s="412">
        <f>IF(S12="","",IF(AND(AN12=6,AI12&lt;&gt;"⑦"),"⑥",IF(AN12=7,"⑦",AN12)))</f>
        <v>4</v>
      </c>
      <c r="L24" s="349"/>
      <c r="M24" s="349"/>
      <c r="N24" s="349"/>
      <c r="O24" s="349" t="s">
        <v>1458</v>
      </c>
      <c r="P24" s="349">
        <f>IF(S12="","",IF(AI12="⑥",6,IF(AI12="⑦",7,AI12)))</f>
        <v>6</v>
      </c>
      <c r="Q24" s="349"/>
      <c r="R24" s="350"/>
      <c r="S24" s="412">
        <f>IF($S$12="","",IF(AND(AN16=6,AI16&lt;&gt;"⑦"),"⑥",IF(AN16=7,"⑦",AN16)))</f>
        <v>1</v>
      </c>
      <c r="T24" s="349"/>
      <c r="U24" s="349"/>
      <c r="V24" s="349"/>
      <c r="W24" s="349" t="s">
        <v>1458</v>
      </c>
      <c r="X24" s="349">
        <f>IF(S12="","",IF(AI16="⑥",6,IF(AI16="⑦",7,AI16)))</f>
        <v>6</v>
      </c>
      <c r="Y24" s="349"/>
      <c r="Z24" s="350"/>
      <c r="AA24" s="412" t="str">
        <f>IF(S12="","",IF(AND(AN20=6,AI20&lt;&gt;"⑦"),"⑥",IF(AN20=7,"⑦",AN20)))</f>
        <v>⑥</v>
      </c>
      <c r="AB24" s="349"/>
      <c r="AC24" s="349"/>
      <c r="AD24" s="349"/>
      <c r="AE24" s="349" t="s">
        <v>1458</v>
      </c>
      <c r="AF24" s="349">
        <f>IF(S12="","",IF(AI20="⑥",6,IF(AI20="⑦",7,AI20)))</f>
        <v>4</v>
      </c>
      <c r="AG24" s="349"/>
      <c r="AH24" s="350"/>
      <c r="AI24" s="472"/>
      <c r="AJ24" s="473"/>
      <c r="AK24" s="473"/>
      <c r="AL24" s="473"/>
      <c r="AM24" s="473"/>
      <c r="AN24" s="473"/>
      <c r="AO24" s="473"/>
      <c r="AP24" s="628"/>
      <c r="AQ24" s="71">
        <f>IF(COUNTIF(AR12:AT25,1)=2,"直接対決","")</f>
      </c>
      <c r="AR24" s="439">
        <f>COUNTIF(K24:AH25,"⑥")+COUNTIF(K24:AH25,"⑦")</f>
        <v>1</v>
      </c>
      <c r="AS24" s="439"/>
      <c r="AT24" s="439"/>
      <c r="AU24" s="464">
        <f>IF(S12="","",3-AR24)</f>
        <v>2</v>
      </c>
      <c r="AV24" s="464"/>
      <c r="AW24" s="464"/>
      <c r="AX24" s="465"/>
    </row>
    <row r="25" spans="1:50" ht="18.75" customHeight="1">
      <c r="A25" s="16"/>
      <c r="B25" s="433"/>
      <c r="C25" s="413"/>
      <c r="D25" s="401"/>
      <c r="E25" s="401"/>
      <c r="F25" s="401"/>
      <c r="G25" s="401"/>
      <c r="H25" s="401"/>
      <c r="I25" s="401"/>
      <c r="J25" s="379"/>
      <c r="K25" s="375"/>
      <c r="L25" s="401"/>
      <c r="M25" s="401"/>
      <c r="N25" s="401"/>
      <c r="O25" s="401"/>
      <c r="P25" s="401"/>
      <c r="Q25" s="401"/>
      <c r="R25" s="379"/>
      <c r="S25" s="375"/>
      <c r="T25" s="401"/>
      <c r="U25" s="401"/>
      <c r="V25" s="401"/>
      <c r="W25" s="401"/>
      <c r="X25" s="401"/>
      <c r="Y25" s="401"/>
      <c r="Z25" s="379"/>
      <c r="AA25" s="375"/>
      <c r="AB25" s="401"/>
      <c r="AC25" s="401"/>
      <c r="AD25" s="401"/>
      <c r="AE25" s="401"/>
      <c r="AF25" s="401"/>
      <c r="AG25" s="401"/>
      <c r="AH25" s="379"/>
      <c r="AI25" s="476"/>
      <c r="AJ25" s="474"/>
      <c r="AK25" s="474"/>
      <c r="AL25" s="474"/>
      <c r="AM25" s="474"/>
      <c r="AN25" s="474"/>
      <c r="AO25" s="474"/>
      <c r="AP25" s="629"/>
      <c r="AQ25" s="55"/>
      <c r="AR25" s="440"/>
      <c r="AS25" s="440"/>
      <c r="AT25" s="440"/>
      <c r="AU25" s="466"/>
      <c r="AV25" s="466"/>
      <c r="AW25" s="466"/>
      <c r="AX25" s="467"/>
    </row>
    <row r="26" spans="1:50" ht="18.75" customHeight="1">
      <c r="A26" s="16"/>
      <c r="B26" s="16"/>
      <c r="C26" s="561" t="s">
        <v>1459</v>
      </c>
      <c r="D26" s="562"/>
      <c r="E26" s="562"/>
      <c r="F26" s="359" t="s">
        <v>1333</v>
      </c>
      <c r="G26" s="359"/>
      <c r="H26" s="359"/>
      <c r="I26" s="359"/>
      <c r="J26" s="289"/>
      <c r="K26" s="375"/>
      <c r="L26" s="401"/>
      <c r="M26" s="401"/>
      <c r="N26" s="401"/>
      <c r="O26" s="401"/>
      <c r="P26" s="401"/>
      <c r="Q26" s="401"/>
      <c r="R26" s="379"/>
      <c r="S26" s="375"/>
      <c r="T26" s="401"/>
      <c r="U26" s="401"/>
      <c r="V26" s="401"/>
      <c r="W26" s="562"/>
      <c r="X26" s="401"/>
      <c r="Y26" s="401"/>
      <c r="Z26" s="379"/>
      <c r="AA26" s="607"/>
      <c r="AB26" s="562"/>
      <c r="AC26" s="562"/>
      <c r="AD26" s="562"/>
      <c r="AE26" s="562"/>
      <c r="AF26" s="401"/>
      <c r="AG26" s="401"/>
      <c r="AH26" s="379"/>
      <c r="AI26" s="476"/>
      <c r="AJ26" s="474"/>
      <c r="AK26" s="474"/>
      <c r="AL26" s="474"/>
      <c r="AM26" s="474"/>
      <c r="AN26" s="474"/>
      <c r="AO26" s="474"/>
      <c r="AP26" s="629"/>
      <c r="AQ26" s="447">
        <f>IF(OR(COUNTIF(AR12:AT25,2)=3,COUNTIF(AR12:AT25,1)=3),(S27+AA27+K27)/(S27+AA27+X24+AF24+P24+K27),"")</f>
        <v>0.4074074074074074</v>
      </c>
      <c r="AR26" s="485"/>
      <c r="AS26" s="485"/>
      <c r="AT26" s="485"/>
      <c r="AU26" s="460">
        <f>IF(AQ26&lt;&gt;"",RANK(AQ26,AQ14:AQ27),RANK(AR24,AR12:AT25))</f>
        <v>4</v>
      </c>
      <c r="AV26" s="460"/>
      <c r="AW26" s="460"/>
      <c r="AX26" s="461"/>
    </row>
    <row r="27" spans="2:50" ht="6.75" customHeight="1" hidden="1">
      <c r="B27" s="16"/>
      <c r="C27" s="414"/>
      <c r="D27" s="349"/>
      <c r="E27" s="349"/>
      <c r="F27" s="349"/>
      <c r="G27" s="349"/>
      <c r="H27" s="349"/>
      <c r="I27" s="349"/>
      <c r="J27" s="350"/>
      <c r="K27" s="282">
        <f>IF(K24="⑦","7",IF(K24="⑥","6",K24))</f>
        <v>4</v>
      </c>
      <c r="L27" s="3"/>
      <c r="M27" s="3"/>
      <c r="N27" s="3"/>
      <c r="O27" s="3"/>
      <c r="P27" s="3"/>
      <c r="Q27" s="3"/>
      <c r="R27" s="56"/>
      <c r="S27" s="282">
        <f>IF(S24="⑦","7",IF(S24="⑥","6",S24))</f>
        <v>1</v>
      </c>
      <c r="T27" s="3"/>
      <c r="U27" s="3"/>
      <c r="V27" s="3"/>
      <c r="W27" s="5"/>
      <c r="X27" s="5"/>
      <c r="Y27" s="5"/>
      <c r="Z27" s="273"/>
      <c r="AA27" s="324" t="str">
        <f>IF(AA24="⑦","7",IF(AA24="⑥","6",AA24))</f>
        <v>6</v>
      </c>
      <c r="AB27" s="5"/>
      <c r="AC27" s="5"/>
      <c r="AD27" s="5"/>
      <c r="AE27" s="5"/>
      <c r="AF27" s="5"/>
      <c r="AG27" s="5"/>
      <c r="AH27" s="273"/>
      <c r="AI27" s="476"/>
      <c r="AJ27" s="474"/>
      <c r="AK27" s="474"/>
      <c r="AL27" s="474"/>
      <c r="AM27" s="474"/>
      <c r="AN27" s="474"/>
      <c r="AO27" s="474"/>
      <c r="AP27" s="629"/>
      <c r="AQ27" s="448"/>
      <c r="AR27" s="643"/>
      <c r="AS27" s="643"/>
      <c r="AT27" s="643"/>
      <c r="AU27" s="462"/>
      <c r="AV27" s="462"/>
      <c r="AW27" s="462"/>
      <c r="AX27" s="463"/>
    </row>
    <row r="28" spans="3:50" ht="12" customHeight="1">
      <c r="C28" s="65"/>
      <c r="D28" s="65"/>
      <c r="E28" s="65"/>
      <c r="F28" s="65"/>
      <c r="G28" s="65"/>
      <c r="H28" s="65"/>
      <c r="I28" s="50"/>
      <c r="J28" s="50"/>
      <c r="K28" s="46"/>
      <c r="L28" s="47"/>
      <c r="M28" s="47"/>
      <c r="N28" s="47"/>
      <c r="O28" s="47"/>
      <c r="P28" s="47"/>
      <c r="Q28" s="47"/>
      <c r="R28" s="47"/>
      <c r="S28" s="46"/>
      <c r="T28" s="47"/>
      <c r="U28" s="47"/>
      <c r="V28" s="47"/>
      <c r="W28" s="51"/>
      <c r="X28" s="51"/>
      <c r="Y28" s="51"/>
      <c r="Z28" s="51"/>
      <c r="AA28" s="5"/>
      <c r="AB28" s="5"/>
      <c r="AC28" s="5"/>
      <c r="AD28" s="5"/>
      <c r="AE28" s="5"/>
      <c r="AF28" s="5"/>
      <c r="AG28" s="5"/>
      <c r="AH28" s="5"/>
      <c r="AI28" s="5"/>
      <c r="AJ28" s="45"/>
      <c r="AK28" s="45"/>
      <c r="AL28" s="45"/>
      <c r="AM28" s="45"/>
      <c r="AN28" s="45"/>
      <c r="AO28" s="45"/>
      <c r="AP28" s="45"/>
      <c r="AQ28" s="48"/>
      <c r="AR28" s="48"/>
      <c r="AS28" s="48"/>
      <c r="AT28" s="48"/>
      <c r="AU28" s="49"/>
      <c r="AV28" s="49"/>
      <c r="AW28" s="49"/>
      <c r="AX28" s="49"/>
    </row>
    <row r="29" spans="6:56" s="60" customFormat="1" ht="32.25" customHeight="1">
      <c r="F29" s="380" t="s">
        <v>901</v>
      </c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0"/>
      <c r="AV29" s="380"/>
      <c r="AW29" s="380"/>
      <c r="AX29" s="380"/>
      <c r="AY29" s="380"/>
      <c r="AZ29" s="380"/>
      <c r="BA29" s="380"/>
      <c r="BC29" s="4"/>
      <c r="BD29" s="4"/>
    </row>
    <row r="30" spans="3:56" s="60" customFormat="1" ht="21" customHeight="1">
      <c r="C30" s="4"/>
      <c r="D30" s="4"/>
      <c r="E30" s="4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0"/>
      <c r="AY30" s="380"/>
      <c r="AZ30" s="380"/>
      <c r="BA30" s="380"/>
      <c r="BB30" s="4"/>
      <c r="BC30" s="4"/>
      <c r="BD30" s="4"/>
    </row>
    <row r="31" spans="6:103" ht="7.5" customHeight="1">
      <c r="F31" s="455" t="s">
        <v>905</v>
      </c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  <c r="AE31" s="455"/>
      <c r="AF31" s="455"/>
      <c r="AG31" s="455"/>
      <c r="AH31" s="455"/>
      <c r="AI31" s="455"/>
      <c r="AJ31" s="455"/>
      <c r="AK31" s="455"/>
      <c r="AL31" s="455"/>
      <c r="AM31" s="455"/>
      <c r="AN31" s="455"/>
      <c r="AO31" s="455"/>
      <c r="AP31" s="455"/>
      <c r="AQ31" s="455"/>
      <c r="AR31" s="455"/>
      <c r="AS31" s="455"/>
      <c r="AT31" s="455"/>
      <c r="AU31" s="455"/>
      <c r="AV31" s="455"/>
      <c r="AW31" s="455"/>
      <c r="AX31" s="455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</row>
    <row r="32" spans="6:103" ht="7.5" customHeight="1"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  <c r="AO32" s="455"/>
      <c r="AP32" s="455"/>
      <c r="AQ32" s="455"/>
      <c r="AR32" s="455"/>
      <c r="AS32" s="455"/>
      <c r="AT32" s="455"/>
      <c r="AU32" s="455"/>
      <c r="AV32" s="455"/>
      <c r="AW32" s="455"/>
      <c r="AX32" s="455"/>
      <c r="AY32" s="3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</row>
    <row r="33" spans="6:103" ht="7.5" customHeight="1"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455"/>
      <c r="AH33" s="455"/>
      <c r="AI33" s="455"/>
      <c r="AJ33" s="455"/>
      <c r="AK33" s="455"/>
      <c r="AL33" s="455"/>
      <c r="AM33" s="455"/>
      <c r="AN33" s="455"/>
      <c r="AO33" s="455"/>
      <c r="AP33" s="455"/>
      <c r="AQ33" s="455"/>
      <c r="AR33" s="455"/>
      <c r="AS33" s="455"/>
      <c r="AT33" s="455"/>
      <c r="AU33" s="455"/>
      <c r="AV33" s="455"/>
      <c r="AW33" s="455"/>
      <c r="AX33" s="455"/>
      <c r="AY33" s="3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</row>
    <row r="34" spans="6:103" ht="7.5" customHeight="1"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55"/>
      <c r="AD34" s="455"/>
      <c r="AE34" s="455"/>
      <c r="AF34" s="455"/>
      <c r="AG34" s="455"/>
      <c r="AH34" s="455"/>
      <c r="AI34" s="455"/>
      <c r="AJ34" s="455"/>
      <c r="AK34" s="455"/>
      <c r="AL34" s="455"/>
      <c r="AM34" s="455"/>
      <c r="AN34" s="455"/>
      <c r="AO34" s="455"/>
      <c r="AP34" s="455"/>
      <c r="AQ34" s="455"/>
      <c r="AR34" s="455"/>
      <c r="AS34" s="455"/>
      <c r="AT34" s="455"/>
      <c r="AU34" s="455"/>
      <c r="AV34" s="455"/>
      <c r="AW34" s="455"/>
      <c r="AX34" s="455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</row>
    <row r="35" spans="6:103" ht="7.5" customHeight="1"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  <c r="AJ35" s="455"/>
      <c r="AK35" s="455"/>
      <c r="AL35" s="455"/>
      <c r="AM35" s="455"/>
      <c r="AN35" s="455"/>
      <c r="AO35" s="455"/>
      <c r="AP35" s="455"/>
      <c r="AQ35" s="455"/>
      <c r="AR35" s="455"/>
      <c r="AS35" s="455"/>
      <c r="AT35" s="455"/>
      <c r="AU35" s="455"/>
      <c r="AV35" s="455"/>
      <c r="AW35" s="455"/>
      <c r="AX35" s="455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</row>
    <row r="36" spans="51:103" ht="7.5" customHeight="1">
      <c r="AY36" s="3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</row>
    <row r="37" spans="51:103" ht="7.5" customHeight="1">
      <c r="AY37" s="3"/>
      <c r="CL37" s="8"/>
      <c r="CM37" s="22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</row>
    <row r="38" spans="2:103" s="17" customFormat="1" ht="7.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3"/>
      <c r="CL38" s="8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</row>
    <row r="39" spans="2:103" s="17" customFormat="1" ht="7.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8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</row>
    <row r="40" spans="2:103" s="17" customFormat="1" ht="7.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</row>
    <row r="41" spans="2:103" s="17" customFormat="1" ht="7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</row>
    <row r="42" spans="2:107" s="17" customFormat="1" ht="7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</row>
    <row r="43" spans="2:108" s="17" customFormat="1" ht="7.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22"/>
      <c r="CM43" s="4"/>
      <c r="CN43" s="4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</row>
    <row r="44" spans="2:125" s="17" customFormat="1" ht="7.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22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</row>
    <row r="45" spans="2:139" s="17" customFormat="1" ht="7.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</row>
    <row r="46" spans="2:148" s="17" customFormat="1" ht="7.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</row>
    <row r="47" spans="2:140" s="17" customFormat="1" ht="7.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</row>
    <row r="48" spans="2:126" s="17" customFormat="1" ht="7.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8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</row>
    <row r="49" spans="2:126" s="17" customFormat="1" ht="7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8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</row>
    <row r="50" spans="2:125" s="17" customFormat="1" ht="7.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8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</row>
    <row r="51" spans="2:126" s="17" customFormat="1" ht="7.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8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</row>
    <row r="54" ht="7.5" customHeight="1">
      <c r="DW54" s="3"/>
    </row>
    <row r="64" ht="7.5" customHeight="1">
      <c r="CK64" s="8"/>
    </row>
    <row r="65" ht="7.5" customHeight="1">
      <c r="CK65" s="8"/>
    </row>
    <row r="66" ht="7.5" customHeight="1">
      <c r="CK66" s="8"/>
    </row>
    <row r="67" ht="7.5" customHeight="1">
      <c r="CK67" s="8"/>
    </row>
    <row r="68" ht="7.5" customHeight="1">
      <c r="CK68" s="8"/>
    </row>
    <row r="69" ht="7.5" customHeight="1">
      <c r="CK69" s="8"/>
    </row>
    <row r="70" spans="89:91" ht="7.5" customHeight="1">
      <c r="CK70" s="8"/>
      <c r="CM70" s="3"/>
    </row>
    <row r="71" spans="89:124" ht="7.5" customHeight="1">
      <c r="CK71" s="8"/>
      <c r="DL71" s="3"/>
      <c r="DM71" s="13"/>
      <c r="DN71" s="13"/>
      <c r="DO71" s="13"/>
      <c r="DP71" s="13"/>
      <c r="DQ71" s="13"/>
      <c r="DR71" s="13"/>
      <c r="DS71" s="13"/>
      <c r="DT71" s="13"/>
    </row>
    <row r="72" spans="89:90" ht="7.5" customHeight="1">
      <c r="CK72" s="8"/>
      <c r="CL72" s="3"/>
    </row>
    <row r="73" ht="7.5" customHeight="1">
      <c r="CK73" s="8"/>
    </row>
    <row r="74" spans="2:97" s="17" customFormat="1" ht="7.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8"/>
      <c r="CL74" s="4"/>
      <c r="CM74" s="4"/>
      <c r="CN74" s="4"/>
      <c r="CO74" s="4"/>
      <c r="CP74" s="4"/>
      <c r="CQ74" s="4"/>
      <c r="CR74" s="4"/>
      <c r="CS74" s="4"/>
    </row>
    <row r="75" spans="2:133" s="17" customFormat="1" ht="7.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8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</row>
    <row r="76" spans="2:140" s="17" customFormat="1" ht="7.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</row>
    <row r="77" spans="2:132" s="17" customFormat="1" ht="7.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</row>
    <row r="78" spans="2:118" s="17" customFormat="1" ht="7.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</row>
    <row r="79" spans="2:118" s="17" customFormat="1" ht="7.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</row>
    <row r="80" spans="2:118" s="17" customFormat="1" ht="7.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</row>
    <row r="81" spans="2:118" s="17" customFormat="1" ht="7.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</row>
    <row r="82" spans="98:118" ht="7.5" customHeight="1"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</row>
    <row r="84" ht="7.5" customHeight="1">
      <c r="DQ84" s="3"/>
    </row>
    <row r="88" spans="91:97" ht="7.5" customHeight="1">
      <c r="CM88" s="3"/>
      <c r="CN88" s="3"/>
      <c r="CO88" s="3"/>
      <c r="CP88" s="3"/>
      <c r="CR88" s="17"/>
      <c r="CS88" s="17"/>
    </row>
    <row r="89" spans="2:108" s="17" customFormat="1" ht="7.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3"/>
      <c r="CN89" s="3"/>
      <c r="CO89" s="3"/>
      <c r="CP89" s="3"/>
      <c r="CQ89" s="3"/>
      <c r="CR89" s="3"/>
      <c r="CS89" s="3"/>
      <c r="CT89" s="3"/>
      <c r="CW89" s="4"/>
      <c r="CX89" s="4"/>
      <c r="CY89" s="4"/>
      <c r="CZ89" s="4"/>
      <c r="DA89" s="4"/>
      <c r="DB89" s="4"/>
      <c r="DC89" s="4"/>
      <c r="DD89" s="4"/>
    </row>
    <row r="90" spans="2:121" s="17" customFormat="1" ht="7.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</row>
    <row r="91" spans="2:130" s="17" customFormat="1" ht="7.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</row>
    <row r="92" spans="2:135" s="17" customFormat="1" ht="7.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3"/>
      <c r="CN92" s="3"/>
      <c r="CO92" s="3"/>
      <c r="CP92" s="3"/>
      <c r="CQ92" s="3"/>
      <c r="CR92" s="3"/>
      <c r="CS92" s="3"/>
      <c r="CT92" s="3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</row>
    <row r="93" spans="2:122" s="17" customFormat="1" ht="7.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3"/>
      <c r="CN93" s="3"/>
      <c r="CO93" s="3"/>
      <c r="CP93" s="3"/>
      <c r="CQ93" s="3"/>
      <c r="CR93" s="3"/>
      <c r="CS93" s="3"/>
      <c r="CT93" s="3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3"/>
    </row>
    <row r="94" spans="2:122" s="17" customFormat="1" ht="7.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3"/>
      <c r="CN94" s="3"/>
      <c r="CO94" s="3"/>
      <c r="CP94" s="3"/>
      <c r="CQ94" s="3"/>
      <c r="CR94" s="3"/>
      <c r="CS94" s="3"/>
      <c r="CT94" s="3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3"/>
    </row>
    <row r="95" spans="2:122" s="17" customFormat="1" ht="7.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3"/>
      <c r="CN95" s="3"/>
      <c r="CO95" s="3"/>
      <c r="CP95" s="3"/>
      <c r="CQ95" s="3"/>
      <c r="CR95" s="3"/>
      <c r="CS95" s="3"/>
      <c r="CT95" s="3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</row>
    <row r="96" spans="2:122" s="17" customFormat="1" ht="7.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3"/>
      <c r="CN96" s="3"/>
      <c r="CO96" s="3"/>
      <c r="CP96" s="3"/>
      <c r="CQ96" s="3"/>
      <c r="CR96" s="3"/>
      <c r="CS96" s="3"/>
      <c r="CT96" s="3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4"/>
    </row>
    <row r="97" spans="91:122" ht="7.5" customHeight="1">
      <c r="CM97" s="3"/>
      <c r="CN97" s="3"/>
      <c r="CO97" s="3"/>
      <c r="CP97" s="3"/>
      <c r="CQ97" s="3"/>
      <c r="CR97" s="3"/>
      <c r="CS97" s="3"/>
      <c r="CT97" s="3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3"/>
    </row>
    <row r="98" spans="91:122" ht="7.5" customHeight="1">
      <c r="CM98" s="3"/>
      <c r="CN98" s="3"/>
      <c r="CO98" s="3"/>
      <c r="CP98" s="3"/>
      <c r="CQ98" s="3"/>
      <c r="CR98" s="3"/>
      <c r="CS98" s="3"/>
      <c r="CT98" s="3"/>
      <c r="DR98" s="3"/>
    </row>
    <row r="99" spans="91:122" ht="7.5" customHeight="1">
      <c r="CM99" s="3"/>
      <c r="CN99" s="3"/>
      <c r="CO99" s="3"/>
      <c r="CP99" s="3"/>
      <c r="CQ99" s="3"/>
      <c r="CR99" s="3"/>
      <c r="CS99" s="3"/>
      <c r="CT99" s="3"/>
      <c r="DR99" s="3"/>
    </row>
    <row r="100" spans="91:98" ht="7.5" customHeight="1">
      <c r="CM100" s="3"/>
      <c r="CN100" s="3"/>
      <c r="CO100" s="3"/>
      <c r="CP100" s="3"/>
      <c r="CQ100" s="3"/>
      <c r="CR100" s="3"/>
      <c r="CS100" s="3"/>
      <c r="CT100" s="3"/>
    </row>
    <row r="101" spans="91:95" ht="7.5" customHeight="1">
      <c r="CM101" s="3"/>
      <c r="CN101" s="3"/>
      <c r="CO101" s="3"/>
      <c r="CP101" s="3"/>
      <c r="CQ101" s="3"/>
    </row>
    <row r="102" ht="7.5" customHeight="1">
      <c r="CQ102" s="3"/>
    </row>
  </sheetData>
  <sheetProtection/>
  <mergeCells count="105">
    <mergeCell ref="AU14:AX15"/>
    <mergeCell ref="AR14:AT15"/>
    <mergeCell ref="AM12:AM14"/>
    <mergeCell ref="AQ12:AQ13"/>
    <mergeCell ref="AQ14:AQ15"/>
    <mergeCell ref="AN12:AP14"/>
    <mergeCell ref="AR12:AT13"/>
    <mergeCell ref="AU12:AX13"/>
    <mergeCell ref="AS8:AX9"/>
    <mergeCell ref="S10:Z11"/>
    <mergeCell ref="AA10:AH11"/>
    <mergeCell ref="K10:R11"/>
    <mergeCell ref="AS10:AX11"/>
    <mergeCell ref="AQ10:AR11"/>
    <mergeCell ref="AQ8:AQ9"/>
    <mergeCell ref="AI12:AL14"/>
    <mergeCell ref="F12:J13"/>
    <mergeCell ref="AE12:AE14"/>
    <mergeCell ref="X12:Z14"/>
    <mergeCell ref="AA12:AD14"/>
    <mergeCell ref="AA20:AH23"/>
    <mergeCell ref="C2:AX3"/>
    <mergeCell ref="C6:AX7"/>
    <mergeCell ref="C8:J11"/>
    <mergeCell ref="S8:Z9"/>
    <mergeCell ref="AA8:AH9"/>
    <mergeCell ref="AI8:AP9"/>
    <mergeCell ref="K8:R9"/>
    <mergeCell ref="AI10:AP11"/>
    <mergeCell ref="E4:AW4"/>
    <mergeCell ref="AI16:AL18"/>
    <mergeCell ref="W12:W14"/>
    <mergeCell ref="F14:J14"/>
    <mergeCell ref="K12:R15"/>
    <mergeCell ref="AE16:AE18"/>
    <mergeCell ref="AA16:AD18"/>
    <mergeCell ref="S12:V14"/>
    <mergeCell ref="AF16:AH18"/>
    <mergeCell ref="S16:Z19"/>
    <mergeCell ref="AF12:AH14"/>
    <mergeCell ref="AA24:AD26"/>
    <mergeCell ref="AF24:AH26"/>
    <mergeCell ref="S20:V22"/>
    <mergeCell ref="F18:J18"/>
    <mergeCell ref="F20:J21"/>
    <mergeCell ref="S24:V26"/>
    <mergeCell ref="P16:R18"/>
    <mergeCell ref="P24:R26"/>
    <mergeCell ref="F24:J25"/>
    <mergeCell ref="X24:Z26"/>
    <mergeCell ref="AU24:AX25"/>
    <mergeCell ref="AQ18:AQ19"/>
    <mergeCell ref="AR24:AT25"/>
    <mergeCell ref="AR18:AT19"/>
    <mergeCell ref="AU22:AX23"/>
    <mergeCell ref="AR22:AT23"/>
    <mergeCell ref="AU18:AX19"/>
    <mergeCell ref="AR20:AT21"/>
    <mergeCell ref="AQ20:AQ21"/>
    <mergeCell ref="AQ22:AQ23"/>
    <mergeCell ref="AU26:AX27"/>
    <mergeCell ref="C16:E17"/>
    <mergeCell ref="AU16:AX17"/>
    <mergeCell ref="P20:R22"/>
    <mergeCell ref="AI24:AP27"/>
    <mergeCell ref="AR26:AT27"/>
    <mergeCell ref="AQ26:AQ27"/>
    <mergeCell ref="AE24:AE26"/>
    <mergeCell ref="AM20:AM22"/>
    <mergeCell ref="AI20:AL22"/>
    <mergeCell ref="F27:J27"/>
    <mergeCell ref="O16:O18"/>
    <mergeCell ref="O20:O22"/>
    <mergeCell ref="F16:J17"/>
    <mergeCell ref="K16:N18"/>
    <mergeCell ref="K24:N26"/>
    <mergeCell ref="F22:J22"/>
    <mergeCell ref="B12:B13"/>
    <mergeCell ref="B16:B17"/>
    <mergeCell ref="B24:B25"/>
    <mergeCell ref="C14:E15"/>
    <mergeCell ref="C20:E21"/>
    <mergeCell ref="C22:E23"/>
    <mergeCell ref="C12:E13"/>
    <mergeCell ref="C24:E25"/>
    <mergeCell ref="F31:AX35"/>
    <mergeCell ref="F29:BA30"/>
    <mergeCell ref="C18:E19"/>
    <mergeCell ref="C26:E26"/>
    <mergeCell ref="F26:J26"/>
    <mergeCell ref="W20:W22"/>
    <mergeCell ref="W24:W26"/>
    <mergeCell ref="K20:N22"/>
    <mergeCell ref="O24:O26"/>
    <mergeCell ref="C27:E27"/>
    <mergeCell ref="AY16:BB17"/>
    <mergeCell ref="AY18:BB20"/>
    <mergeCell ref="AY21:BA22"/>
    <mergeCell ref="X20:Z22"/>
    <mergeCell ref="AU20:AX21"/>
    <mergeCell ref="AN16:AP18"/>
    <mergeCell ref="AM16:AM18"/>
    <mergeCell ref="AQ16:AQ17"/>
    <mergeCell ref="AN20:AP22"/>
    <mergeCell ref="AR16:AT17"/>
  </mergeCells>
  <printOptions/>
  <pageMargins left="0" right="0" top="0" bottom="0" header="0.3145833333333333" footer="0.314583333333333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20"/>
  </sheetPr>
  <dimension ref="A2:DY95"/>
  <sheetViews>
    <sheetView zoomScaleSheetLayoutView="100" workbookViewId="0" topLeftCell="A13">
      <selection activeCell="N6" sqref="N6"/>
    </sheetView>
  </sheetViews>
  <sheetFormatPr defaultColWidth="1.875" defaultRowHeight="11.25" customHeight="1"/>
  <cols>
    <col min="1" max="1" width="5.875" style="4" customWidth="1"/>
    <col min="2" max="2" width="0.5" style="4" hidden="1" customWidth="1"/>
    <col min="3" max="4" width="1.875" style="4" hidden="1" customWidth="1"/>
    <col min="5" max="5" width="1.75390625" style="4" hidden="1" customWidth="1"/>
    <col min="6" max="9" width="1.875" style="4" customWidth="1"/>
    <col min="10" max="10" width="8.25390625" style="4" customWidth="1"/>
    <col min="11" max="17" width="1.875" style="4" customWidth="1"/>
    <col min="18" max="18" width="0.5" style="4" customWidth="1"/>
    <col min="19" max="25" width="1.875" style="4" customWidth="1"/>
    <col min="26" max="26" width="0.875" style="4" customWidth="1"/>
    <col min="27" max="16384" width="1.875" style="4" customWidth="1"/>
  </cols>
  <sheetData>
    <row r="1" ht="24" customHeight="1"/>
    <row r="2" spans="3:82" ht="11.25" customHeight="1">
      <c r="C2" s="376" t="s">
        <v>725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</row>
    <row r="3" spans="3:82" ht="20.25" customHeight="1"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</row>
    <row r="4" spans="3:82" ht="8.25" customHeight="1">
      <c r="C4" s="254" t="s">
        <v>726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</row>
    <row r="5" spans="3:82" ht="27" customHeight="1">
      <c r="C5" s="255"/>
      <c r="D5" s="255"/>
      <c r="E5" s="255"/>
      <c r="F5" s="711" t="s">
        <v>727</v>
      </c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12"/>
      <c r="Z5" s="712"/>
      <c r="AA5" s="712"/>
      <c r="AB5" s="712"/>
      <c r="AC5" s="712"/>
      <c r="AD5" s="712"/>
      <c r="AE5" s="712"/>
      <c r="AF5" s="712"/>
      <c r="AG5" s="712"/>
      <c r="AH5" s="712"/>
      <c r="AI5" s="712"/>
      <c r="AJ5" s="712"/>
      <c r="AK5" s="712"/>
      <c r="AL5" s="712"/>
      <c r="AM5" s="712"/>
      <c r="AN5" s="712"/>
      <c r="AO5" s="712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3:82" ht="27" customHeight="1">
      <c r="C6" s="1"/>
      <c r="D6" s="1"/>
      <c r="E6" s="1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705" t="s">
        <v>143</v>
      </c>
      <c r="AC6" s="705"/>
      <c r="AD6" s="705"/>
      <c r="AE6" s="705"/>
      <c r="AF6" s="705"/>
      <c r="AG6" s="705"/>
      <c r="AH6" s="705"/>
      <c r="AI6" s="705"/>
      <c r="AJ6" s="705"/>
      <c r="AK6" s="705"/>
      <c r="AL6" s="705"/>
      <c r="AM6" s="705"/>
      <c r="AN6" s="705"/>
      <c r="AO6" s="705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</row>
    <row r="7" spans="3:41" ht="11.25" customHeight="1">
      <c r="C7" s="619" t="s">
        <v>724</v>
      </c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9"/>
      <c r="AA7" s="619"/>
      <c r="AB7" s="619"/>
      <c r="AC7" s="619"/>
      <c r="AD7" s="619"/>
      <c r="AE7" s="619"/>
      <c r="AF7" s="619"/>
      <c r="AG7" s="619"/>
      <c r="AH7" s="619"/>
      <c r="AI7" s="619"/>
      <c r="AJ7" s="619"/>
      <c r="AK7" s="619"/>
      <c r="AL7" s="619"/>
      <c r="AM7" s="619"/>
      <c r="AN7" s="619"/>
      <c r="AO7" s="619"/>
    </row>
    <row r="8" spans="3:41" ht="11.25" customHeight="1"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625"/>
      <c r="AF8" s="625"/>
      <c r="AG8" s="625"/>
      <c r="AH8" s="625"/>
      <c r="AI8" s="625"/>
      <c r="AJ8" s="625"/>
      <c r="AK8" s="625"/>
      <c r="AL8" s="625"/>
      <c r="AM8" s="625"/>
      <c r="AN8" s="625"/>
      <c r="AO8" s="625"/>
    </row>
    <row r="9" spans="1:41" ht="11.25" customHeight="1">
      <c r="A9" s="16"/>
      <c r="C9" s="543" t="s">
        <v>1454</v>
      </c>
      <c r="D9" s="450"/>
      <c r="E9" s="450"/>
      <c r="F9" s="450"/>
      <c r="G9" s="450"/>
      <c r="H9" s="450"/>
      <c r="I9" s="450"/>
      <c r="J9" s="450"/>
      <c r="K9" s="456" t="str">
        <f>F13</f>
        <v>永松貴子</v>
      </c>
      <c r="L9" s="450"/>
      <c r="M9" s="450"/>
      <c r="N9" s="450"/>
      <c r="O9" s="450"/>
      <c r="P9" s="450"/>
      <c r="Q9" s="457"/>
      <c r="R9" s="456" t="str">
        <f>F17</f>
        <v>中川久江</v>
      </c>
      <c r="S9" s="450"/>
      <c r="T9" s="450"/>
      <c r="U9" s="450"/>
      <c r="V9" s="450"/>
      <c r="W9" s="450"/>
      <c r="X9" s="450"/>
      <c r="Y9" s="457"/>
      <c r="Z9" s="456" t="str">
        <f>F21</f>
        <v>川上美弥子</v>
      </c>
      <c r="AA9" s="450"/>
      <c r="AB9" s="450"/>
      <c r="AC9" s="450"/>
      <c r="AD9" s="450"/>
      <c r="AE9" s="450"/>
      <c r="AF9" s="450"/>
      <c r="AG9" s="530"/>
      <c r="AH9" s="531" t="s">
        <v>1455</v>
      </c>
      <c r="AI9" s="450"/>
      <c r="AJ9" s="450"/>
      <c r="AK9" s="450"/>
      <c r="AL9" s="450"/>
      <c r="AM9" s="450"/>
      <c r="AN9" s="450"/>
      <c r="AO9" s="451"/>
    </row>
    <row r="10" spans="1:41" ht="11.25" customHeight="1">
      <c r="A10" s="16"/>
      <c r="C10" s="413"/>
      <c r="D10" s="401"/>
      <c r="E10" s="401"/>
      <c r="F10" s="401"/>
      <c r="G10" s="401"/>
      <c r="H10" s="401"/>
      <c r="I10" s="401"/>
      <c r="J10" s="401"/>
      <c r="K10" s="375"/>
      <c r="L10" s="401"/>
      <c r="M10" s="401"/>
      <c r="N10" s="401"/>
      <c r="O10" s="401"/>
      <c r="P10" s="401"/>
      <c r="Q10" s="379"/>
      <c r="R10" s="375"/>
      <c r="S10" s="401"/>
      <c r="T10" s="401"/>
      <c r="U10" s="401"/>
      <c r="V10" s="401"/>
      <c r="W10" s="401"/>
      <c r="X10" s="401"/>
      <c r="Y10" s="379"/>
      <c r="Z10" s="375"/>
      <c r="AA10" s="401"/>
      <c r="AB10" s="401"/>
      <c r="AC10" s="401"/>
      <c r="AD10" s="401"/>
      <c r="AE10" s="401"/>
      <c r="AF10" s="401"/>
      <c r="AG10" s="357"/>
      <c r="AH10" s="437"/>
      <c r="AI10" s="401"/>
      <c r="AJ10" s="401"/>
      <c r="AK10" s="401"/>
      <c r="AL10" s="401"/>
      <c r="AM10" s="401"/>
      <c r="AN10" s="401"/>
      <c r="AO10" s="433"/>
    </row>
    <row r="11" spans="1:41" ht="11.25" customHeight="1">
      <c r="A11" s="16"/>
      <c r="C11" s="413"/>
      <c r="D11" s="401"/>
      <c r="E11" s="401"/>
      <c r="F11" s="401"/>
      <c r="G11" s="401"/>
      <c r="H11" s="401"/>
      <c r="I11" s="401"/>
      <c r="J11" s="401"/>
      <c r="K11" s="375"/>
      <c r="L11" s="401"/>
      <c r="M11" s="401"/>
      <c r="N11" s="401"/>
      <c r="O11" s="401"/>
      <c r="P11" s="401"/>
      <c r="Q11" s="379"/>
      <c r="R11" s="375"/>
      <c r="S11" s="401"/>
      <c r="T11" s="401"/>
      <c r="U11" s="401"/>
      <c r="V11" s="401"/>
      <c r="W11" s="401"/>
      <c r="X11" s="401"/>
      <c r="Y11" s="379"/>
      <c r="Z11" s="375"/>
      <c r="AA11" s="401"/>
      <c r="AB11" s="401"/>
      <c r="AC11" s="401"/>
      <c r="AD11" s="401"/>
      <c r="AE11" s="401"/>
      <c r="AF11" s="401"/>
      <c r="AG11" s="357"/>
      <c r="AH11" s="647" t="s">
        <v>1456</v>
      </c>
      <c r="AI11" s="604"/>
      <c r="AJ11" s="604"/>
      <c r="AK11" s="604"/>
      <c r="AL11" s="604"/>
      <c r="AM11" s="604"/>
      <c r="AN11" s="604"/>
      <c r="AO11" s="648"/>
    </row>
    <row r="12" spans="1:41" ht="11.25" customHeight="1">
      <c r="A12" s="16"/>
      <c r="C12" s="529"/>
      <c r="D12" s="359"/>
      <c r="E12" s="359"/>
      <c r="F12" s="359"/>
      <c r="G12" s="359"/>
      <c r="H12" s="359"/>
      <c r="I12" s="359"/>
      <c r="J12" s="359"/>
      <c r="K12" s="358"/>
      <c r="L12" s="359"/>
      <c r="M12" s="359"/>
      <c r="N12" s="359"/>
      <c r="O12" s="359"/>
      <c r="P12" s="359"/>
      <c r="Q12" s="289"/>
      <c r="R12" s="358"/>
      <c r="S12" s="359"/>
      <c r="T12" s="359"/>
      <c r="U12" s="359"/>
      <c r="V12" s="359"/>
      <c r="W12" s="359"/>
      <c r="X12" s="359"/>
      <c r="Y12" s="289"/>
      <c r="Z12" s="358"/>
      <c r="AA12" s="359"/>
      <c r="AB12" s="359"/>
      <c r="AC12" s="359"/>
      <c r="AD12" s="359"/>
      <c r="AE12" s="359"/>
      <c r="AF12" s="359"/>
      <c r="AG12" s="348"/>
      <c r="AH12" s="649"/>
      <c r="AI12" s="650"/>
      <c r="AJ12" s="650"/>
      <c r="AK12" s="650"/>
      <c r="AL12" s="650"/>
      <c r="AM12" s="650"/>
      <c r="AN12" s="650"/>
      <c r="AO12" s="651"/>
    </row>
    <row r="13" spans="1:41" s="3" customFormat="1" ht="11.25" customHeight="1">
      <c r="A13" s="80"/>
      <c r="B13" s="449">
        <f>AL15</f>
        <v>1</v>
      </c>
      <c r="C13" s="414" t="s">
        <v>586</v>
      </c>
      <c r="D13" s="349"/>
      <c r="E13" s="349"/>
      <c r="F13" s="454" t="str">
        <f>IF(C13="ここに","",VLOOKUP(C13,'登録ナンバー'!$F$1:$I$600,2,0))</f>
        <v>永松貴子</v>
      </c>
      <c r="G13" s="454"/>
      <c r="H13" s="454"/>
      <c r="I13" s="454"/>
      <c r="J13" s="454"/>
      <c r="K13" s="499"/>
      <c r="L13" s="454"/>
      <c r="M13" s="454"/>
      <c r="N13" s="454"/>
      <c r="O13" s="454"/>
      <c r="P13" s="454"/>
      <c r="Q13" s="512"/>
      <c r="R13" s="527" t="s">
        <v>114</v>
      </c>
      <c r="S13" s="479"/>
      <c r="T13" s="479"/>
      <c r="U13" s="479"/>
      <c r="V13" s="479" t="s">
        <v>1458</v>
      </c>
      <c r="W13" s="479">
        <v>1</v>
      </c>
      <c r="X13" s="479"/>
      <c r="Y13" s="480"/>
      <c r="Z13" s="527" t="s">
        <v>114</v>
      </c>
      <c r="AA13" s="479"/>
      <c r="AB13" s="479"/>
      <c r="AC13" s="479"/>
      <c r="AD13" s="479" t="s">
        <v>1458</v>
      </c>
      <c r="AE13" s="479">
        <v>1</v>
      </c>
      <c r="AF13" s="479"/>
      <c r="AG13" s="626"/>
      <c r="AH13" s="652">
        <f>COUNTIF(K13:AG14,"⑥")+COUNTIF(K13:AG14,"⑦")</f>
        <v>2</v>
      </c>
      <c r="AI13" s="675"/>
      <c r="AJ13" s="675"/>
      <c r="AK13" s="675"/>
      <c r="AL13" s="421">
        <f>IF(R13="","",2-AH13)</f>
        <v>0</v>
      </c>
      <c r="AM13" s="421"/>
      <c r="AN13" s="421"/>
      <c r="AO13" s="422"/>
    </row>
    <row r="14" spans="1:41" s="3" customFormat="1" ht="11.25" customHeight="1">
      <c r="A14" s="80"/>
      <c r="B14" s="449"/>
      <c r="C14" s="413"/>
      <c r="D14" s="401"/>
      <c r="E14" s="401"/>
      <c r="F14" s="455"/>
      <c r="G14" s="455"/>
      <c r="H14" s="455"/>
      <c r="I14" s="455"/>
      <c r="J14" s="455"/>
      <c r="K14" s="500"/>
      <c r="L14" s="455"/>
      <c r="M14" s="455"/>
      <c r="N14" s="455"/>
      <c r="O14" s="455"/>
      <c r="P14" s="455"/>
      <c r="Q14" s="513"/>
      <c r="R14" s="528"/>
      <c r="S14" s="481"/>
      <c r="T14" s="481"/>
      <c r="U14" s="481"/>
      <c r="V14" s="481"/>
      <c r="W14" s="481"/>
      <c r="X14" s="481"/>
      <c r="Y14" s="482"/>
      <c r="Z14" s="528"/>
      <c r="AA14" s="481"/>
      <c r="AB14" s="481"/>
      <c r="AC14" s="481"/>
      <c r="AD14" s="481"/>
      <c r="AE14" s="481"/>
      <c r="AF14" s="481"/>
      <c r="AG14" s="627"/>
      <c r="AH14" s="676"/>
      <c r="AI14" s="677"/>
      <c r="AJ14" s="677"/>
      <c r="AK14" s="677"/>
      <c r="AL14" s="423"/>
      <c r="AM14" s="423"/>
      <c r="AN14" s="423"/>
      <c r="AO14" s="424"/>
    </row>
    <row r="15" spans="1:41" ht="16.5" customHeight="1">
      <c r="A15" s="16"/>
      <c r="B15" s="449">
        <f>AL15</f>
        <v>1</v>
      </c>
      <c r="C15" s="413" t="s">
        <v>1459</v>
      </c>
      <c r="D15" s="401"/>
      <c r="E15" s="401"/>
      <c r="F15" s="455" t="str">
        <f>IF(C13="ここに","",VLOOKUP(C13,'登録ナンバー'!$F$4:$I$484,3,0))</f>
        <v>Ｋテニスカレッジ</v>
      </c>
      <c r="G15" s="455"/>
      <c r="H15" s="455"/>
      <c r="I15" s="455"/>
      <c r="J15" s="455"/>
      <c r="K15" s="500"/>
      <c r="L15" s="455"/>
      <c r="M15" s="455"/>
      <c r="N15" s="455"/>
      <c r="O15" s="455"/>
      <c r="P15" s="455"/>
      <c r="Q15" s="513"/>
      <c r="R15" s="528"/>
      <c r="S15" s="481"/>
      <c r="T15" s="481"/>
      <c r="U15" s="481"/>
      <c r="V15" s="481"/>
      <c r="W15" s="481"/>
      <c r="X15" s="481"/>
      <c r="Y15" s="482"/>
      <c r="Z15" s="528"/>
      <c r="AA15" s="481"/>
      <c r="AB15" s="481"/>
      <c r="AC15" s="481"/>
      <c r="AD15" s="481"/>
      <c r="AE15" s="481"/>
      <c r="AF15" s="481"/>
      <c r="AG15" s="627"/>
      <c r="AH15" s="443">
        <f>IF(R13="","",IF(AH13=AH17,(R16+Z16)/(R16+Z16+W13+AE13),""))</f>
      </c>
      <c r="AI15" s="678"/>
      <c r="AJ15" s="678"/>
      <c r="AK15" s="678"/>
      <c r="AL15" s="425">
        <f>IF(R13="","",IF(AH13=AH17,RANK(AH15,AH13:AK24)-3,RANK(AH13,AH13:AK24)))</f>
        <v>1</v>
      </c>
      <c r="AM15" s="425"/>
      <c r="AN15" s="425"/>
      <c r="AO15" s="426"/>
    </row>
    <row r="16" spans="1:41" ht="5.25" customHeight="1" hidden="1">
      <c r="A16" s="16"/>
      <c r="B16" s="433"/>
      <c r="C16" s="413"/>
      <c r="D16" s="401"/>
      <c r="E16" s="401"/>
      <c r="F16" s="274"/>
      <c r="G16" s="274"/>
      <c r="H16" s="274"/>
      <c r="I16" s="274"/>
      <c r="J16" s="274"/>
      <c r="K16" s="277"/>
      <c r="L16" s="278"/>
      <c r="M16" s="278"/>
      <c r="N16" s="274"/>
      <c r="O16" s="274"/>
      <c r="P16" s="274"/>
      <c r="Q16" s="279"/>
      <c r="R16" s="301" t="str">
        <f>IF(R13="⑦","7",IF(R13="⑥","6",R13))</f>
        <v>6</v>
      </c>
      <c r="S16" s="297"/>
      <c r="T16" s="297"/>
      <c r="U16" s="297"/>
      <c r="V16" s="297"/>
      <c r="W16" s="297"/>
      <c r="X16" s="297"/>
      <c r="Y16" s="298"/>
      <c r="Z16" s="301" t="str">
        <f>IF(Z13="⑦","7",IF(Z13="⑥","6",Z13))</f>
        <v>6</v>
      </c>
      <c r="AA16" s="297"/>
      <c r="AB16" s="297"/>
      <c r="AC16" s="297"/>
      <c r="AD16" s="297"/>
      <c r="AE16" s="297"/>
      <c r="AF16" s="297"/>
      <c r="AG16" s="298"/>
      <c r="AH16" s="444"/>
      <c r="AI16" s="679"/>
      <c r="AJ16" s="679"/>
      <c r="AK16" s="679"/>
      <c r="AL16" s="427"/>
      <c r="AM16" s="427"/>
      <c r="AN16" s="427"/>
      <c r="AO16" s="428"/>
    </row>
    <row r="17" spans="1:41" ht="11.25" customHeight="1">
      <c r="A17" s="16"/>
      <c r="B17" s="449">
        <f>AL19</f>
        <v>3</v>
      </c>
      <c r="C17" s="414" t="s">
        <v>1457</v>
      </c>
      <c r="D17" s="349"/>
      <c r="E17" s="349"/>
      <c r="F17" s="349" t="s">
        <v>592</v>
      </c>
      <c r="G17" s="349"/>
      <c r="H17" s="349"/>
      <c r="I17" s="349"/>
      <c r="J17" s="349"/>
      <c r="K17" s="412">
        <f>IF(R13="","",IF(AND(W13=6,R13&lt;&gt;"⑦"),"⑥",IF(W13=7,"⑦",W13)))</f>
        <v>1</v>
      </c>
      <c r="L17" s="349"/>
      <c r="M17" s="349"/>
      <c r="N17" s="349" t="s">
        <v>1458</v>
      </c>
      <c r="O17" s="349">
        <f>IF(R13="","",IF(R13="⑥",6,IF(R13="⑦",7,R13)))</f>
        <v>6</v>
      </c>
      <c r="P17" s="349"/>
      <c r="Q17" s="350"/>
      <c r="R17" s="534"/>
      <c r="S17" s="535"/>
      <c r="T17" s="535"/>
      <c r="U17" s="535"/>
      <c r="V17" s="535"/>
      <c r="W17" s="535"/>
      <c r="X17" s="535"/>
      <c r="Y17" s="708"/>
      <c r="Z17" s="532">
        <v>4</v>
      </c>
      <c r="AA17" s="377"/>
      <c r="AB17" s="377"/>
      <c r="AC17" s="377"/>
      <c r="AD17" s="377" t="s">
        <v>1458</v>
      </c>
      <c r="AE17" s="377">
        <v>6</v>
      </c>
      <c r="AF17" s="377"/>
      <c r="AG17" s="620"/>
      <c r="AH17" s="686">
        <f>COUNTIF(K17:AG18,"⑥")+COUNTIF(K17:AG18,"⑦")</f>
        <v>0</v>
      </c>
      <c r="AI17" s="698"/>
      <c r="AJ17" s="698"/>
      <c r="AK17" s="698"/>
      <c r="AL17" s="464">
        <f>IF(R13="","",2-AH17)</f>
        <v>2</v>
      </c>
      <c r="AM17" s="464"/>
      <c r="AN17" s="464"/>
      <c r="AO17" s="465"/>
    </row>
    <row r="18" spans="1:41" ht="11.25" customHeight="1">
      <c r="A18" s="16"/>
      <c r="B18" s="449"/>
      <c r="C18" s="413"/>
      <c r="D18" s="401"/>
      <c r="E18" s="401"/>
      <c r="F18" s="401"/>
      <c r="G18" s="401"/>
      <c r="H18" s="401"/>
      <c r="I18" s="401"/>
      <c r="J18" s="401"/>
      <c r="K18" s="375"/>
      <c r="L18" s="401"/>
      <c r="M18" s="401"/>
      <c r="N18" s="401"/>
      <c r="O18" s="401"/>
      <c r="P18" s="401"/>
      <c r="Q18" s="379"/>
      <c r="R18" s="536"/>
      <c r="S18" s="537"/>
      <c r="T18" s="537"/>
      <c r="U18" s="537"/>
      <c r="V18" s="537"/>
      <c r="W18" s="537"/>
      <c r="X18" s="537"/>
      <c r="Y18" s="709"/>
      <c r="Z18" s="533"/>
      <c r="AA18" s="369"/>
      <c r="AB18" s="369"/>
      <c r="AC18" s="369"/>
      <c r="AD18" s="369"/>
      <c r="AE18" s="369"/>
      <c r="AF18" s="369"/>
      <c r="AG18" s="621"/>
      <c r="AH18" s="699"/>
      <c r="AI18" s="700"/>
      <c r="AJ18" s="700"/>
      <c r="AK18" s="700"/>
      <c r="AL18" s="466"/>
      <c r="AM18" s="466"/>
      <c r="AN18" s="466"/>
      <c r="AO18" s="467"/>
    </row>
    <row r="19" spans="1:41" ht="15" customHeight="1">
      <c r="A19" s="16"/>
      <c r="B19" s="449">
        <f>AL19</f>
        <v>3</v>
      </c>
      <c r="C19" s="413" t="s">
        <v>1459</v>
      </c>
      <c r="D19" s="401"/>
      <c r="E19" s="401"/>
      <c r="F19" s="401" t="s">
        <v>1333</v>
      </c>
      <c r="G19" s="401"/>
      <c r="H19" s="401"/>
      <c r="I19" s="401"/>
      <c r="J19" s="401"/>
      <c r="K19" s="358"/>
      <c r="L19" s="359"/>
      <c r="M19" s="359"/>
      <c r="N19" s="359"/>
      <c r="O19" s="359"/>
      <c r="P19" s="359"/>
      <c r="Q19" s="289"/>
      <c r="R19" s="536"/>
      <c r="S19" s="537"/>
      <c r="T19" s="537"/>
      <c r="U19" s="537"/>
      <c r="V19" s="537"/>
      <c r="W19" s="537"/>
      <c r="X19" s="537"/>
      <c r="Y19" s="709"/>
      <c r="Z19" s="533"/>
      <c r="AA19" s="369"/>
      <c r="AB19" s="369"/>
      <c r="AC19" s="369"/>
      <c r="AD19" s="369"/>
      <c r="AE19" s="369"/>
      <c r="AF19" s="369"/>
      <c r="AG19" s="621"/>
      <c r="AH19" s="447">
        <f>IF(R13="","",IF(AH17=AH21,(K20+Z20)/(K20+Z20+O17+AE17),""))</f>
      </c>
      <c r="AI19" s="701"/>
      <c r="AJ19" s="701"/>
      <c r="AK19" s="701"/>
      <c r="AL19" s="460">
        <f>IF(R13="","",IF(AH17=AH21,RANK(AH19,AH13:AK24)-3,RANK(AH17,AH13:AK24)))</f>
        <v>3</v>
      </c>
      <c r="AM19" s="460"/>
      <c r="AN19" s="460"/>
      <c r="AO19" s="461"/>
    </row>
    <row r="20" spans="1:41" ht="5.25" customHeight="1" hidden="1">
      <c r="A20" s="16"/>
      <c r="B20" s="433"/>
      <c r="C20" s="413"/>
      <c r="D20" s="401"/>
      <c r="E20" s="401"/>
      <c r="F20" s="3"/>
      <c r="G20" s="3"/>
      <c r="H20" s="3"/>
      <c r="I20" s="3"/>
      <c r="J20" s="3"/>
      <c r="K20" s="282">
        <f>IF(K17="⑦","7",IF(K17="⑥","6",K17))</f>
        <v>1</v>
      </c>
      <c r="L20" s="76"/>
      <c r="M20" s="76"/>
      <c r="N20" s="76"/>
      <c r="O20" s="76"/>
      <c r="P20" s="76"/>
      <c r="Q20" s="76"/>
      <c r="R20" s="538"/>
      <c r="S20" s="539"/>
      <c r="T20" s="539"/>
      <c r="U20" s="539"/>
      <c r="V20" s="539"/>
      <c r="W20" s="539"/>
      <c r="X20" s="539"/>
      <c r="Y20" s="710"/>
      <c r="Z20" s="282">
        <f>IF(Z17="⑦","7",IF(Z17="⑥","6",Z17))</f>
        <v>4</v>
      </c>
      <c r="AA20" s="269"/>
      <c r="AB20" s="269"/>
      <c r="AC20" s="269"/>
      <c r="AD20" s="269"/>
      <c r="AE20" s="269"/>
      <c r="AF20" s="269"/>
      <c r="AG20" s="270"/>
      <c r="AH20" s="448"/>
      <c r="AI20" s="718"/>
      <c r="AJ20" s="718"/>
      <c r="AK20" s="718"/>
      <c r="AL20" s="462"/>
      <c r="AM20" s="462"/>
      <c r="AN20" s="462"/>
      <c r="AO20" s="463"/>
    </row>
    <row r="21" spans="1:41" ht="11.25" customHeight="1">
      <c r="A21" s="16"/>
      <c r="B21" s="449">
        <f>AL23</f>
        <v>2</v>
      </c>
      <c r="C21" s="414" t="s">
        <v>588</v>
      </c>
      <c r="D21" s="349"/>
      <c r="E21" s="349"/>
      <c r="F21" s="498" t="str">
        <f>IF(C21="ここに","",VLOOKUP(C21,'登録ナンバー'!$F$1:$I$600,2,0))</f>
        <v>川上美弥子</v>
      </c>
      <c r="G21" s="498"/>
      <c r="H21" s="498"/>
      <c r="I21" s="498"/>
      <c r="J21" s="498"/>
      <c r="K21" s="501">
        <f>IF($R$13="","",IF(AND(AE13=6,Z13&lt;&gt;"⑦"),"⑥",IF(AE13=7,"⑦",AE13)))</f>
        <v>1</v>
      </c>
      <c r="L21" s="498"/>
      <c r="M21" s="498"/>
      <c r="N21" s="498" t="s">
        <v>1458</v>
      </c>
      <c r="O21" s="498">
        <f>IF(Z13="","",IF(Z13="⑥",6,IF(Z13="⑦",7,Z13)))</f>
        <v>6</v>
      </c>
      <c r="P21" s="498"/>
      <c r="Q21" s="498"/>
      <c r="R21" s="501" t="str">
        <f>IF(R13="","",IF(AND(AE17=6,Z17&lt;&gt;"⑦"),"⑥",IF(AE17=7,"⑦",AE17)))</f>
        <v>⑥</v>
      </c>
      <c r="S21" s="498"/>
      <c r="T21" s="498"/>
      <c r="U21" s="498"/>
      <c r="V21" s="498" t="s">
        <v>1458</v>
      </c>
      <c r="W21" s="498">
        <f>IF(R13="","",IF(Z17="⑥",6,IF(Z17="⑦",7,Z17)))</f>
        <v>4</v>
      </c>
      <c r="X21" s="498"/>
      <c r="Y21" s="514"/>
      <c r="Z21" s="385"/>
      <c r="AA21" s="386"/>
      <c r="AB21" s="386"/>
      <c r="AC21" s="386"/>
      <c r="AD21" s="386"/>
      <c r="AE21" s="386"/>
      <c r="AF21" s="386"/>
      <c r="AG21" s="706"/>
      <c r="AH21" s="656">
        <f>COUNTIF(K21:AG22,"⑥")+COUNTIF(K21:AG22,"⑦")</f>
        <v>1</v>
      </c>
      <c r="AI21" s="681"/>
      <c r="AJ21" s="681"/>
      <c r="AK21" s="681"/>
      <c r="AL21" s="429">
        <f>IF(R13="","",2-AH21)</f>
        <v>1</v>
      </c>
      <c r="AM21" s="429"/>
      <c r="AN21" s="429"/>
      <c r="AO21" s="430"/>
    </row>
    <row r="22" spans="1:41" ht="11.25" customHeight="1">
      <c r="A22" s="16"/>
      <c r="B22" s="433"/>
      <c r="C22" s="413"/>
      <c r="D22" s="401"/>
      <c r="E22" s="401"/>
      <c r="F22" s="374"/>
      <c r="G22" s="374"/>
      <c r="H22" s="374"/>
      <c r="I22" s="374"/>
      <c r="J22" s="374"/>
      <c r="K22" s="502"/>
      <c r="L22" s="374"/>
      <c r="M22" s="374"/>
      <c r="N22" s="374"/>
      <c r="O22" s="374"/>
      <c r="P22" s="374"/>
      <c r="Q22" s="374"/>
      <c r="R22" s="502"/>
      <c r="S22" s="374"/>
      <c r="T22" s="374"/>
      <c r="U22" s="374"/>
      <c r="V22" s="374"/>
      <c r="W22" s="374"/>
      <c r="X22" s="374"/>
      <c r="Y22" s="515"/>
      <c r="Z22" s="389"/>
      <c r="AA22" s="387"/>
      <c r="AB22" s="387"/>
      <c r="AC22" s="387"/>
      <c r="AD22" s="387"/>
      <c r="AE22" s="387"/>
      <c r="AF22" s="387"/>
      <c r="AG22" s="707"/>
      <c r="AH22" s="682"/>
      <c r="AI22" s="683"/>
      <c r="AJ22" s="683"/>
      <c r="AK22" s="683"/>
      <c r="AL22" s="431"/>
      <c r="AM22" s="431"/>
      <c r="AN22" s="431"/>
      <c r="AO22" s="432"/>
    </row>
    <row r="23" spans="1:41" ht="18" customHeight="1" thickBot="1">
      <c r="A23" s="16"/>
      <c r="B23" s="449">
        <f>AL23</f>
        <v>2</v>
      </c>
      <c r="C23" s="413" t="s">
        <v>1459</v>
      </c>
      <c r="D23" s="401"/>
      <c r="E23" s="401"/>
      <c r="F23" s="374" t="str">
        <f>IF(C21="ここに","",VLOOKUP(C21,'登録ナンバー'!$F$4:$H$484,3,0))</f>
        <v>Ｋテニスカレッジ</v>
      </c>
      <c r="G23" s="374"/>
      <c r="H23" s="374"/>
      <c r="I23" s="374"/>
      <c r="J23" s="374"/>
      <c r="K23" s="502"/>
      <c r="L23" s="374"/>
      <c r="M23" s="374"/>
      <c r="N23" s="374"/>
      <c r="O23" s="374"/>
      <c r="P23" s="374"/>
      <c r="Q23" s="374"/>
      <c r="R23" s="502"/>
      <c r="S23" s="374"/>
      <c r="T23" s="374"/>
      <c r="U23" s="374"/>
      <c r="V23" s="374"/>
      <c r="W23" s="374"/>
      <c r="X23" s="374"/>
      <c r="Y23" s="515"/>
      <c r="Z23" s="389"/>
      <c r="AA23" s="387"/>
      <c r="AB23" s="387"/>
      <c r="AC23" s="387"/>
      <c r="AD23" s="387"/>
      <c r="AE23" s="387"/>
      <c r="AF23" s="387"/>
      <c r="AG23" s="707"/>
      <c r="AH23" s="441">
        <f>IF(R13="","",IF(AH21=AH17,(K24+R24)/(R24+K24+W21+O21),""))</f>
      </c>
      <c r="AI23" s="684"/>
      <c r="AJ23" s="684"/>
      <c r="AK23" s="684"/>
      <c r="AL23" s="382">
        <f>IF(R13="","",IF(AH21=AH17,RANK(AH23,AH13:AK24)-3,RANK(AH21,AH13:AK24)))</f>
        <v>2</v>
      </c>
      <c r="AM23" s="382"/>
      <c r="AN23" s="382"/>
      <c r="AO23" s="383"/>
    </row>
    <row r="24" spans="2:41" ht="3.75" customHeight="1" hidden="1">
      <c r="B24" s="433"/>
      <c r="C24" s="413"/>
      <c r="D24" s="401"/>
      <c r="E24" s="401"/>
      <c r="F24" s="276"/>
      <c r="G24" s="276"/>
      <c r="H24" s="276"/>
      <c r="I24" s="276"/>
      <c r="J24" s="276"/>
      <c r="K24" s="302">
        <f>IF(K21="⑦","7",IF(K21="⑥","6",K21))</f>
        <v>1</v>
      </c>
      <c r="L24" s="303"/>
      <c r="M24" s="303"/>
      <c r="N24" s="276"/>
      <c r="O24" s="276"/>
      <c r="P24" s="276"/>
      <c r="Q24" s="276"/>
      <c r="R24" s="302" t="str">
        <f>IF(R21="⑦","7",IF(R21="⑥","6",R21))</f>
        <v>6</v>
      </c>
      <c r="S24" s="276"/>
      <c r="T24" s="276"/>
      <c r="U24" s="276"/>
      <c r="V24" s="276"/>
      <c r="W24" s="276"/>
      <c r="X24" s="276"/>
      <c r="Y24" s="291"/>
      <c r="Z24" s="389"/>
      <c r="AA24" s="387"/>
      <c r="AB24" s="387"/>
      <c r="AC24" s="387"/>
      <c r="AD24" s="387"/>
      <c r="AE24" s="387"/>
      <c r="AF24" s="387"/>
      <c r="AG24" s="707"/>
      <c r="AH24" s="721"/>
      <c r="AI24" s="722"/>
      <c r="AJ24" s="722"/>
      <c r="AK24" s="722"/>
      <c r="AL24" s="716"/>
      <c r="AM24" s="716"/>
      <c r="AN24" s="716"/>
      <c r="AO24" s="717"/>
    </row>
    <row r="25" spans="3:82" ht="11.25" customHeight="1">
      <c r="C25" s="65"/>
      <c r="D25" s="65"/>
      <c r="E25" s="65"/>
      <c r="F25" s="65"/>
      <c r="G25" s="65"/>
      <c r="H25" s="65"/>
      <c r="I25" s="65"/>
      <c r="J25" s="65"/>
      <c r="K25" s="47"/>
      <c r="L25" s="47"/>
      <c r="M25" s="47"/>
      <c r="N25" s="47"/>
      <c r="O25" s="47"/>
      <c r="P25" s="47"/>
      <c r="Q25" s="47"/>
      <c r="R25" s="46"/>
      <c r="S25" s="47"/>
      <c r="T25" s="47"/>
      <c r="U25" s="47"/>
      <c r="V25" s="47"/>
      <c r="W25" s="47"/>
      <c r="X25" s="47"/>
      <c r="Y25" s="47"/>
      <c r="Z25" s="45"/>
      <c r="AA25" s="45"/>
      <c r="AB25" s="45"/>
      <c r="AC25" s="45"/>
      <c r="AD25" s="45"/>
      <c r="AE25" s="45"/>
      <c r="AF25" s="45"/>
      <c r="AG25" s="45"/>
      <c r="AH25" s="48"/>
      <c r="AI25" s="48"/>
      <c r="AJ25" s="48"/>
      <c r="AK25" s="48"/>
      <c r="AL25" s="49"/>
      <c r="AM25" s="49"/>
      <c r="AN25" s="49"/>
      <c r="AO25" s="49"/>
      <c r="AQ25" s="3"/>
      <c r="AR25" s="3"/>
      <c r="AS25" s="3"/>
      <c r="AT25" s="3"/>
      <c r="AU25" s="3"/>
      <c r="AV25" s="3"/>
      <c r="AW25" s="3"/>
      <c r="AX25" s="3"/>
      <c r="AY25" s="8"/>
      <c r="BG25" s="8"/>
      <c r="BO25" s="3"/>
      <c r="BP25" s="3"/>
      <c r="BQ25" s="3"/>
      <c r="BR25" s="3"/>
      <c r="BS25" s="3"/>
      <c r="BT25" s="3"/>
      <c r="BU25" s="3"/>
      <c r="BV25" s="3"/>
      <c r="BW25" s="61"/>
      <c r="BX25" s="61"/>
      <c r="BY25" s="61"/>
      <c r="BZ25" s="61"/>
      <c r="CA25" s="62"/>
      <c r="CB25" s="62"/>
      <c r="CC25" s="62"/>
      <c r="CD25" s="62"/>
    </row>
    <row r="26" spans="3:82" ht="11.25" customHeight="1">
      <c r="C26" s="619" t="s">
        <v>734</v>
      </c>
      <c r="D26" s="619"/>
      <c r="E26" s="619"/>
      <c r="F26" s="619"/>
      <c r="G26" s="619"/>
      <c r="H26" s="619"/>
      <c r="I26" s="619"/>
      <c r="J26" s="619"/>
      <c r="K26" s="619"/>
      <c r="L26" s="619"/>
      <c r="M26" s="619"/>
      <c r="N26" s="619"/>
      <c r="O26" s="619"/>
      <c r="P26" s="619"/>
      <c r="Q26" s="619"/>
      <c r="R26" s="619"/>
      <c r="S26" s="619"/>
      <c r="T26" s="619"/>
      <c r="U26" s="619"/>
      <c r="V26" s="619"/>
      <c r="W26" s="619"/>
      <c r="X26" s="619"/>
      <c r="Y26" s="619"/>
      <c r="Z26" s="619"/>
      <c r="AA26" s="619"/>
      <c r="AB26" s="619"/>
      <c r="AC26" s="619"/>
      <c r="AD26" s="619"/>
      <c r="AE26" s="619"/>
      <c r="AF26" s="619"/>
      <c r="AG26" s="619"/>
      <c r="AH26" s="619"/>
      <c r="AI26" s="619"/>
      <c r="AJ26" s="619"/>
      <c r="AK26" s="619"/>
      <c r="AL26" s="619"/>
      <c r="AM26" s="619"/>
      <c r="AN26" s="619"/>
      <c r="AO26" s="619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6"/>
      <c r="BX26" s="6"/>
      <c r="BY26" s="6"/>
      <c r="BZ26" s="6"/>
      <c r="CA26" s="6"/>
      <c r="CB26" s="6"/>
      <c r="CC26" s="6"/>
      <c r="CD26" s="6"/>
    </row>
    <row r="27" spans="3:82" ht="11.25" customHeight="1">
      <c r="C27" s="625"/>
      <c r="D27" s="625"/>
      <c r="E27" s="625"/>
      <c r="F27" s="625"/>
      <c r="G27" s="625"/>
      <c r="H27" s="625"/>
      <c r="I27" s="625"/>
      <c r="J27" s="625"/>
      <c r="K27" s="625"/>
      <c r="L27" s="625"/>
      <c r="M27" s="625"/>
      <c r="N27" s="625"/>
      <c r="O27" s="625"/>
      <c r="P27" s="625"/>
      <c r="Q27" s="625"/>
      <c r="R27" s="625"/>
      <c r="S27" s="625"/>
      <c r="T27" s="625"/>
      <c r="U27" s="625"/>
      <c r="V27" s="625"/>
      <c r="W27" s="625"/>
      <c r="X27" s="625"/>
      <c r="Y27" s="625"/>
      <c r="Z27" s="625"/>
      <c r="AA27" s="625"/>
      <c r="AB27" s="625"/>
      <c r="AC27" s="625"/>
      <c r="AD27" s="625"/>
      <c r="AE27" s="625"/>
      <c r="AF27" s="625"/>
      <c r="AG27" s="625"/>
      <c r="AH27" s="625"/>
      <c r="AI27" s="625"/>
      <c r="AJ27" s="625"/>
      <c r="AK27" s="625"/>
      <c r="AL27" s="625"/>
      <c r="AM27" s="625"/>
      <c r="AN27" s="625"/>
      <c r="AO27" s="625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6"/>
      <c r="BX27" s="6"/>
      <c r="BY27" s="6"/>
      <c r="BZ27" s="6"/>
      <c r="CA27" s="6"/>
      <c r="CB27" s="6"/>
      <c r="CC27" s="6"/>
      <c r="CD27" s="6"/>
    </row>
    <row r="28" spans="1:82" ht="11.25" customHeight="1">
      <c r="A28" s="16"/>
      <c r="C28" s="543" t="s">
        <v>1461</v>
      </c>
      <c r="D28" s="450"/>
      <c r="E28" s="450"/>
      <c r="F28" s="450"/>
      <c r="G28" s="450"/>
      <c r="H28" s="450"/>
      <c r="I28" s="450"/>
      <c r="J28" s="450"/>
      <c r="K28" s="456" t="str">
        <f>F32</f>
        <v>福永裕美</v>
      </c>
      <c r="L28" s="450"/>
      <c r="M28" s="450"/>
      <c r="N28" s="450"/>
      <c r="O28" s="450"/>
      <c r="P28" s="450"/>
      <c r="Q28" s="457"/>
      <c r="R28" s="456" t="str">
        <f>F36</f>
        <v>吉田淳子</v>
      </c>
      <c r="S28" s="450"/>
      <c r="T28" s="450"/>
      <c r="U28" s="450"/>
      <c r="V28" s="450"/>
      <c r="W28" s="450"/>
      <c r="X28" s="450"/>
      <c r="Y28" s="457"/>
      <c r="Z28" s="456" t="str">
        <f>F40</f>
        <v>西村文代</v>
      </c>
      <c r="AA28" s="450"/>
      <c r="AB28" s="450"/>
      <c r="AC28" s="450"/>
      <c r="AD28" s="450"/>
      <c r="AE28" s="450"/>
      <c r="AF28" s="450"/>
      <c r="AG28" s="530"/>
      <c r="AH28" s="531" t="s">
        <v>1455</v>
      </c>
      <c r="AI28" s="450"/>
      <c r="AJ28" s="450"/>
      <c r="AK28" s="450"/>
      <c r="AL28" s="450"/>
      <c r="AM28" s="450"/>
      <c r="AN28" s="450"/>
      <c r="AO28" s="451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6"/>
      <c r="BB28" s="6"/>
      <c r="BC28" s="6"/>
      <c r="BD28" s="6"/>
      <c r="BE28" s="6"/>
      <c r="BF28" s="6"/>
      <c r="BG28" s="6"/>
      <c r="BH28" s="6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</row>
    <row r="29" spans="1:82" ht="11.25" customHeight="1">
      <c r="A29" s="16"/>
      <c r="C29" s="413"/>
      <c r="D29" s="401"/>
      <c r="E29" s="401"/>
      <c r="F29" s="401"/>
      <c r="G29" s="401"/>
      <c r="H29" s="401"/>
      <c r="I29" s="401"/>
      <c r="J29" s="401"/>
      <c r="K29" s="375"/>
      <c r="L29" s="401"/>
      <c r="M29" s="401"/>
      <c r="N29" s="401"/>
      <c r="O29" s="401"/>
      <c r="P29" s="401"/>
      <c r="Q29" s="379"/>
      <c r="R29" s="375"/>
      <c r="S29" s="401"/>
      <c r="T29" s="401"/>
      <c r="U29" s="401"/>
      <c r="V29" s="401"/>
      <c r="W29" s="401"/>
      <c r="X29" s="401"/>
      <c r="Y29" s="379"/>
      <c r="Z29" s="375"/>
      <c r="AA29" s="401"/>
      <c r="AB29" s="401"/>
      <c r="AC29" s="401"/>
      <c r="AD29" s="401"/>
      <c r="AE29" s="401"/>
      <c r="AF29" s="401"/>
      <c r="AG29" s="357"/>
      <c r="AH29" s="437"/>
      <c r="AI29" s="401"/>
      <c r="AJ29" s="401"/>
      <c r="AK29" s="401"/>
      <c r="AL29" s="401"/>
      <c r="AM29" s="401"/>
      <c r="AN29" s="401"/>
      <c r="AO29" s="43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6"/>
      <c r="BB29" s="6"/>
      <c r="BC29" s="6"/>
      <c r="BD29" s="6"/>
      <c r="BE29" s="6"/>
      <c r="BF29" s="6"/>
      <c r="BG29" s="6"/>
      <c r="BH29" s="6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</row>
    <row r="30" spans="1:41" ht="11.25" customHeight="1">
      <c r="A30" s="16"/>
      <c r="C30" s="413"/>
      <c r="D30" s="401"/>
      <c r="E30" s="401"/>
      <c r="F30" s="401"/>
      <c r="G30" s="401"/>
      <c r="H30" s="401"/>
      <c r="I30" s="401"/>
      <c r="J30" s="401"/>
      <c r="K30" s="375"/>
      <c r="L30" s="401"/>
      <c r="M30" s="401"/>
      <c r="N30" s="401"/>
      <c r="O30" s="401"/>
      <c r="P30" s="401"/>
      <c r="Q30" s="379"/>
      <c r="R30" s="375"/>
      <c r="S30" s="401"/>
      <c r="T30" s="401"/>
      <c r="U30" s="401"/>
      <c r="V30" s="401"/>
      <c r="W30" s="401"/>
      <c r="X30" s="401"/>
      <c r="Y30" s="379"/>
      <c r="Z30" s="375"/>
      <c r="AA30" s="401"/>
      <c r="AB30" s="401"/>
      <c r="AC30" s="401"/>
      <c r="AD30" s="401"/>
      <c r="AE30" s="401"/>
      <c r="AF30" s="401"/>
      <c r="AG30" s="357"/>
      <c r="AH30" s="647" t="s">
        <v>1456</v>
      </c>
      <c r="AI30" s="604"/>
      <c r="AJ30" s="604"/>
      <c r="AK30" s="604"/>
      <c r="AL30" s="604"/>
      <c r="AM30" s="604"/>
      <c r="AN30" s="604"/>
      <c r="AO30" s="648"/>
    </row>
    <row r="31" spans="1:41" ht="11.25" customHeight="1">
      <c r="A31" s="16"/>
      <c r="C31" s="529"/>
      <c r="D31" s="359"/>
      <c r="E31" s="359"/>
      <c r="F31" s="359"/>
      <c r="G31" s="359"/>
      <c r="H31" s="359"/>
      <c r="I31" s="359"/>
      <c r="J31" s="359"/>
      <c r="K31" s="358"/>
      <c r="L31" s="359"/>
      <c r="M31" s="359"/>
      <c r="N31" s="359"/>
      <c r="O31" s="359"/>
      <c r="P31" s="359"/>
      <c r="Q31" s="289"/>
      <c r="R31" s="358"/>
      <c r="S31" s="359"/>
      <c r="T31" s="359"/>
      <c r="U31" s="359"/>
      <c r="V31" s="359"/>
      <c r="W31" s="359"/>
      <c r="X31" s="359"/>
      <c r="Y31" s="289"/>
      <c r="Z31" s="358"/>
      <c r="AA31" s="359"/>
      <c r="AB31" s="359"/>
      <c r="AC31" s="359"/>
      <c r="AD31" s="359"/>
      <c r="AE31" s="359"/>
      <c r="AF31" s="359"/>
      <c r="AG31" s="348"/>
      <c r="AH31" s="649"/>
      <c r="AI31" s="650"/>
      <c r="AJ31" s="650"/>
      <c r="AK31" s="650"/>
      <c r="AL31" s="650"/>
      <c r="AM31" s="650"/>
      <c r="AN31" s="650"/>
      <c r="AO31" s="651"/>
    </row>
    <row r="32" spans="1:52" s="3" customFormat="1" ht="11.25" customHeight="1">
      <c r="A32" s="80"/>
      <c r="B32" s="449">
        <f>AL34</f>
        <v>1</v>
      </c>
      <c r="C32" s="414" t="s">
        <v>587</v>
      </c>
      <c r="D32" s="349"/>
      <c r="E32" s="349"/>
      <c r="F32" s="454" t="str">
        <f>IF(C32="ここに","",VLOOKUP(C32,'登録ナンバー'!$F$1:$I$600,2,0))</f>
        <v>福永裕美</v>
      </c>
      <c r="G32" s="454"/>
      <c r="H32" s="454"/>
      <c r="I32" s="454"/>
      <c r="J32" s="454"/>
      <c r="K32" s="696"/>
      <c r="L32" s="454"/>
      <c r="M32" s="454"/>
      <c r="N32" s="454"/>
      <c r="O32" s="454"/>
      <c r="P32" s="454"/>
      <c r="Q32" s="512"/>
      <c r="R32" s="527" t="s">
        <v>702</v>
      </c>
      <c r="S32" s="479"/>
      <c r="T32" s="479"/>
      <c r="U32" s="479"/>
      <c r="V32" s="479" t="s">
        <v>1458</v>
      </c>
      <c r="W32" s="479">
        <v>0</v>
      </c>
      <c r="X32" s="479"/>
      <c r="Y32" s="480"/>
      <c r="Z32" s="527" t="s">
        <v>702</v>
      </c>
      <c r="AA32" s="479"/>
      <c r="AB32" s="479"/>
      <c r="AC32" s="479"/>
      <c r="AD32" s="479" t="s">
        <v>1458</v>
      </c>
      <c r="AE32" s="479">
        <v>2</v>
      </c>
      <c r="AF32" s="479"/>
      <c r="AG32" s="626"/>
      <c r="AH32" s="652">
        <f>COUNTIF(K32:AG33,"⑥")+COUNTIF(K32:AG33,"⑦")</f>
        <v>2</v>
      </c>
      <c r="AI32" s="653"/>
      <c r="AJ32" s="653"/>
      <c r="AK32" s="653"/>
      <c r="AL32" s="421">
        <f>IF(R32="","",2-AH32)</f>
        <v>0</v>
      </c>
      <c r="AM32" s="421"/>
      <c r="AN32" s="421"/>
      <c r="AO32" s="422"/>
      <c r="AP32" s="617"/>
      <c r="AS32" s="4"/>
      <c r="AT32" s="4"/>
      <c r="AU32" s="4"/>
      <c r="AV32" s="4"/>
      <c r="AW32" s="4"/>
      <c r="AX32" s="4"/>
      <c r="AY32" s="4"/>
      <c r="AZ32" s="4"/>
    </row>
    <row r="33" spans="1:52" s="3" customFormat="1" ht="11.25" customHeight="1">
      <c r="A33" s="80"/>
      <c r="B33" s="433"/>
      <c r="C33" s="413"/>
      <c r="D33" s="401"/>
      <c r="E33" s="401"/>
      <c r="F33" s="455"/>
      <c r="G33" s="455"/>
      <c r="H33" s="455"/>
      <c r="I33" s="455"/>
      <c r="J33" s="455"/>
      <c r="K33" s="697"/>
      <c r="L33" s="455"/>
      <c r="M33" s="455"/>
      <c r="N33" s="455"/>
      <c r="O33" s="455"/>
      <c r="P33" s="455"/>
      <c r="Q33" s="513"/>
      <c r="R33" s="528"/>
      <c r="S33" s="481"/>
      <c r="T33" s="481"/>
      <c r="U33" s="481"/>
      <c r="V33" s="481"/>
      <c r="W33" s="481"/>
      <c r="X33" s="481"/>
      <c r="Y33" s="482"/>
      <c r="Z33" s="528"/>
      <c r="AA33" s="481"/>
      <c r="AB33" s="481"/>
      <c r="AC33" s="481"/>
      <c r="AD33" s="481"/>
      <c r="AE33" s="481"/>
      <c r="AF33" s="481"/>
      <c r="AG33" s="627"/>
      <c r="AH33" s="654"/>
      <c r="AI33" s="655"/>
      <c r="AJ33" s="655"/>
      <c r="AK33" s="655"/>
      <c r="AL33" s="423"/>
      <c r="AM33" s="423"/>
      <c r="AN33" s="423"/>
      <c r="AO33" s="424"/>
      <c r="AP33" s="401"/>
      <c r="AS33" s="4"/>
      <c r="AT33" s="4"/>
      <c r="AU33" s="4"/>
      <c r="AV33" s="4"/>
      <c r="AW33" s="4"/>
      <c r="AX33" s="4"/>
      <c r="AY33" s="4"/>
      <c r="AZ33" s="4"/>
    </row>
    <row r="34" spans="1:41" ht="15" customHeight="1">
      <c r="A34" s="16"/>
      <c r="B34" s="449">
        <f>AL34</f>
        <v>1</v>
      </c>
      <c r="C34" s="413" t="s">
        <v>1459</v>
      </c>
      <c r="D34" s="401"/>
      <c r="E34" s="401"/>
      <c r="F34" s="455" t="str">
        <f>IF(C32="ここに","",VLOOKUP(C32,'登録ナンバー'!$F$4:$I$484,3,0))</f>
        <v>Ｋテニスカレッジ</v>
      </c>
      <c r="G34" s="455"/>
      <c r="H34" s="455"/>
      <c r="I34" s="455"/>
      <c r="J34" s="455"/>
      <c r="K34" s="697"/>
      <c r="L34" s="455"/>
      <c r="M34" s="455"/>
      <c r="N34" s="455"/>
      <c r="O34" s="455"/>
      <c r="P34" s="455"/>
      <c r="Q34" s="513"/>
      <c r="R34" s="528"/>
      <c r="S34" s="481"/>
      <c r="T34" s="481"/>
      <c r="U34" s="481"/>
      <c r="V34" s="481"/>
      <c r="W34" s="481"/>
      <c r="X34" s="481"/>
      <c r="Y34" s="482"/>
      <c r="Z34" s="528"/>
      <c r="AA34" s="481"/>
      <c r="AB34" s="481"/>
      <c r="AC34" s="481"/>
      <c r="AD34" s="481"/>
      <c r="AE34" s="481"/>
      <c r="AF34" s="481"/>
      <c r="AG34" s="627"/>
      <c r="AH34" s="443">
        <f>IF(R32="","",IF(AH32=AH36,(R35+Z35)/(R35+Z35+W32+AE32),""))</f>
      </c>
      <c r="AI34" s="690"/>
      <c r="AJ34" s="690"/>
      <c r="AK34" s="690"/>
      <c r="AL34" s="425">
        <f>IF(R32="","",IF(AH32=AH36,RANK(AH34,AH32:AK43)-3,RANK(AH32,AH32:AK43)))</f>
        <v>1</v>
      </c>
      <c r="AM34" s="425"/>
      <c r="AN34" s="425"/>
      <c r="AO34" s="426"/>
    </row>
    <row r="35" spans="1:41" ht="3.75" customHeight="1" hidden="1">
      <c r="A35" s="16"/>
      <c r="B35" s="433"/>
      <c r="C35" s="413"/>
      <c r="D35" s="401"/>
      <c r="E35" s="401"/>
      <c r="F35" s="274"/>
      <c r="G35" s="274"/>
      <c r="H35" s="274"/>
      <c r="I35" s="274"/>
      <c r="J35" s="274"/>
      <c r="K35" s="307"/>
      <c r="L35" s="278"/>
      <c r="M35" s="278"/>
      <c r="N35" s="274"/>
      <c r="O35" s="274"/>
      <c r="P35" s="274"/>
      <c r="Q35" s="274"/>
      <c r="R35" s="301" t="str">
        <f>IF(R32="⑦","7",IF(R32="⑥","6",R32))</f>
        <v>6</v>
      </c>
      <c r="S35" s="297"/>
      <c r="T35" s="297"/>
      <c r="U35" s="297"/>
      <c r="V35" s="297"/>
      <c r="W35" s="297"/>
      <c r="X35" s="297"/>
      <c r="Y35" s="298"/>
      <c r="Z35" s="301" t="str">
        <f>IF(Z32="⑦","7",IF(Z32="⑥","6",Z32))</f>
        <v>6</v>
      </c>
      <c r="AA35" s="297"/>
      <c r="AB35" s="297"/>
      <c r="AC35" s="297"/>
      <c r="AD35" s="297"/>
      <c r="AE35" s="297"/>
      <c r="AF35" s="297"/>
      <c r="AG35" s="298"/>
      <c r="AH35" s="691"/>
      <c r="AI35" s="692"/>
      <c r="AJ35" s="692"/>
      <c r="AK35" s="692"/>
      <c r="AL35" s="427"/>
      <c r="AM35" s="427"/>
      <c r="AN35" s="427"/>
      <c r="AO35" s="428"/>
    </row>
    <row r="36" spans="1:42" ht="11.25" customHeight="1">
      <c r="A36" s="16"/>
      <c r="B36" s="449">
        <f>AL38</f>
        <v>3</v>
      </c>
      <c r="C36" s="414" t="s">
        <v>589</v>
      </c>
      <c r="D36" s="349"/>
      <c r="E36" s="349"/>
      <c r="F36" s="349" t="str">
        <f>IF(C36="ここに","",VLOOKUP(C36,'登録ナンバー'!$F$1:$I$600,2,0))</f>
        <v>吉田淳子</v>
      </c>
      <c r="G36" s="349"/>
      <c r="H36" s="349"/>
      <c r="I36" s="349"/>
      <c r="J36" s="349"/>
      <c r="K36" s="412">
        <f>IF(R32="","",IF(AND(W32=6,R32&lt;&gt;"⑦"),"⑥",IF(W32=7,"⑦",W32)))</f>
        <v>0</v>
      </c>
      <c r="L36" s="349"/>
      <c r="M36" s="349"/>
      <c r="N36" s="349" t="s">
        <v>1458</v>
      </c>
      <c r="O36" s="349">
        <f>IF(R32="","",IF(R32="⑥",6,IF(R32="⑦",7,R32)))</f>
        <v>6</v>
      </c>
      <c r="P36" s="349"/>
      <c r="Q36" s="350"/>
      <c r="R36" s="534"/>
      <c r="S36" s="535"/>
      <c r="T36" s="535"/>
      <c r="U36" s="535"/>
      <c r="V36" s="535"/>
      <c r="W36" s="535"/>
      <c r="X36" s="535"/>
      <c r="Y36" s="708"/>
      <c r="Z36" s="532">
        <v>1</v>
      </c>
      <c r="AA36" s="377"/>
      <c r="AB36" s="377"/>
      <c r="AC36" s="377"/>
      <c r="AD36" s="377" t="s">
        <v>1458</v>
      </c>
      <c r="AE36" s="377">
        <v>6</v>
      </c>
      <c r="AF36" s="377"/>
      <c r="AG36" s="620"/>
      <c r="AH36" s="686">
        <f>COUNTIF(K36:AG37,"⑥")+COUNTIF(K36:AG37,"⑦")</f>
        <v>0</v>
      </c>
      <c r="AI36" s="687"/>
      <c r="AJ36" s="687"/>
      <c r="AK36" s="687"/>
      <c r="AL36" s="464">
        <f>IF(R32="","",2-AH36)</f>
        <v>2</v>
      </c>
      <c r="AM36" s="464"/>
      <c r="AN36" s="464"/>
      <c r="AO36" s="465"/>
      <c r="AP36" s="617"/>
    </row>
    <row r="37" spans="1:42" ht="11.25" customHeight="1">
      <c r="A37" s="16"/>
      <c r="B37" s="433"/>
      <c r="C37" s="413"/>
      <c r="D37" s="401"/>
      <c r="E37" s="401"/>
      <c r="F37" s="401"/>
      <c r="G37" s="401"/>
      <c r="H37" s="401"/>
      <c r="I37" s="401"/>
      <c r="J37" s="401"/>
      <c r="K37" s="375"/>
      <c r="L37" s="401"/>
      <c r="M37" s="401"/>
      <c r="N37" s="401"/>
      <c r="O37" s="401"/>
      <c r="P37" s="401"/>
      <c r="Q37" s="379"/>
      <c r="R37" s="536"/>
      <c r="S37" s="537"/>
      <c r="T37" s="537"/>
      <c r="U37" s="537"/>
      <c r="V37" s="537"/>
      <c r="W37" s="537"/>
      <c r="X37" s="537"/>
      <c r="Y37" s="709"/>
      <c r="Z37" s="533"/>
      <c r="AA37" s="369"/>
      <c r="AB37" s="369"/>
      <c r="AC37" s="369"/>
      <c r="AD37" s="369"/>
      <c r="AE37" s="369"/>
      <c r="AF37" s="369"/>
      <c r="AG37" s="621"/>
      <c r="AH37" s="688"/>
      <c r="AI37" s="689"/>
      <c r="AJ37" s="689"/>
      <c r="AK37" s="689"/>
      <c r="AL37" s="466"/>
      <c r="AM37" s="466"/>
      <c r="AN37" s="466"/>
      <c r="AO37" s="467"/>
      <c r="AP37" s="401"/>
    </row>
    <row r="38" spans="1:41" ht="14.25" customHeight="1">
      <c r="A38" s="16"/>
      <c r="B38" s="449">
        <f>AL38</f>
        <v>3</v>
      </c>
      <c r="C38" s="413" t="s">
        <v>1459</v>
      </c>
      <c r="D38" s="401"/>
      <c r="E38" s="401"/>
      <c r="F38" s="401" t="s">
        <v>590</v>
      </c>
      <c r="G38" s="401"/>
      <c r="H38" s="401"/>
      <c r="I38" s="401"/>
      <c r="J38" s="401"/>
      <c r="K38" s="358"/>
      <c r="L38" s="359"/>
      <c r="M38" s="359"/>
      <c r="N38" s="401"/>
      <c r="O38" s="401"/>
      <c r="P38" s="401"/>
      <c r="Q38" s="379"/>
      <c r="R38" s="536"/>
      <c r="S38" s="537"/>
      <c r="T38" s="537"/>
      <c r="U38" s="537"/>
      <c r="V38" s="537"/>
      <c r="W38" s="537"/>
      <c r="X38" s="537"/>
      <c r="Y38" s="709"/>
      <c r="Z38" s="533"/>
      <c r="AA38" s="369"/>
      <c r="AB38" s="369"/>
      <c r="AC38" s="369"/>
      <c r="AD38" s="369"/>
      <c r="AE38" s="369"/>
      <c r="AF38" s="369"/>
      <c r="AG38" s="621"/>
      <c r="AH38" s="447">
        <f>IF(R32="","",IF(AH36=AH40,(K39+Z39)/(K39+Z39+O36+AE36),""))</f>
      </c>
      <c r="AI38" s="662"/>
      <c r="AJ38" s="662"/>
      <c r="AK38" s="662"/>
      <c r="AL38" s="460">
        <f>IF(R32="","",IF(AH36=AH40,RANK(AH38,AH32:AK43)-3,RANK(AH36,AH32:AK43)))</f>
        <v>3</v>
      </c>
      <c r="AM38" s="460"/>
      <c r="AN38" s="460"/>
      <c r="AO38" s="461"/>
    </row>
    <row r="39" spans="1:41" ht="4.5" customHeight="1" hidden="1">
      <c r="A39" s="16"/>
      <c r="B39" s="433"/>
      <c r="C39" s="413"/>
      <c r="D39" s="401"/>
      <c r="E39" s="401"/>
      <c r="F39" s="3"/>
      <c r="G39" s="3"/>
      <c r="H39" s="3"/>
      <c r="I39" s="3"/>
      <c r="J39" s="3"/>
      <c r="K39" s="271"/>
      <c r="L39" s="76"/>
      <c r="M39" s="76"/>
      <c r="N39" s="3"/>
      <c r="O39" s="3"/>
      <c r="P39" s="3"/>
      <c r="Q39" s="3"/>
      <c r="R39" s="538"/>
      <c r="S39" s="539"/>
      <c r="T39" s="539"/>
      <c r="U39" s="539"/>
      <c r="V39" s="539"/>
      <c r="W39" s="539"/>
      <c r="X39" s="539"/>
      <c r="Y39" s="710"/>
      <c r="Z39" s="282">
        <f>IF(Z36="⑦","7",IF(Z36="⑥","6",Z36))</f>
        <v>1</v>
      </c>
      <c r="AA39" s="269"/>
      <c r="AB39" s="269"/>
      <c r="AC39" s="269"/>
      <c r="AD39" s="269"/>
      <c r="AE39" s="269"/>
      <c r="AF39" s="269"/>
      <c r="AG39" s="270"/>
      <c r="AH39" s="719"/>
      <c r="AI39" s="720"/>
      <c r="AJ39" s="720"/>
      <c r="AK39" s="720"/>
      <c r="AL39" s="462"/>
      <c r="AM39" s="462"/>
      <c r="AN39" s="462"/>
      <c r="AO39" s="463"/>
    </row>
    <row r="40" spans="1:42" ht="11.25" customHeight="1">
      <c r="A40" s="16"/>
      <c r="B40" s="449">
        <f>AL42</f>
        <v>2</v>
      </c>
      <c r="C40" s="414" t="s">
        <v>591</v>
      </c>
      <c r="D40" s="349"/>
      <c r="E40" s="349"/>
      <c r="F40" s="498" t="str">
        <f>IF(C40="ここに","",VLOOKUP(C40,'登録ナンバー'!$F$1:$I$600,2,0))</f>
        <v>西村文代</v>
      </c>
      <c r="G40" s="498"/>
      <c r="H40" s="498"/>
      <c r="I40" s="498"/>
      <c r="J40" s="498"/>
      <c r="K40" s="501">
        <f>IF(R32="","",IF(AND(AE32=6,Z32&lt;&gt;"⑦"),"⑥",IF(AE32=7,"⑦",AE32)))</f>
        <v>2</v>
      </c>
      <c r="L40" s="498"/>
      <c r="M40" s="498"/>
      <c r="N40" s="498" t="s">
        <v>1458</v>
      </c>
      <c r="O40" s="498">
        <f>IF(Z32="","",IF(Z32="⑥",6,IF(Z32="⑦",7,Z32)))</f>
        <v>6</v>
      </c>
      <c r="P40" s="498"/>
      <c r="Q40" s="514"/>
      <c r="R40" s="501" t="s">
        <v>113</v>
      </c>
      <c r="S40" s="498"/>
      <c r="T40" s="498"/>
      <c r="U40" s="498"/>
      <c r="V40" s="498" t="s">
        <v>1458</v>
      </c>
      <c r="W40" s="498">
        <f>IF(Z36="","",IF(Z36="⑥",6,IF(Z36="⑦",7,Z36)))</f>
        <v>1</v>
      </c>
      <c r="X40" s="498"/>
      <c r="Y40" s="514"/>
      <c r="Z40" s="385"/>
      <c r="AA40" s="386"/>
      <c r="AB40" s="386"/>
      <c r="AC40" s="386"/>
      <c r="AD40" s="386"/>
      <c r="AE40" s="386"/>
      <c r="AF40" s="386"/>
      <c r="AG40" s="706"/>
      <c r="AH40" s="656">
        <f>COUNTIF(K40:AG41,"⑥")+COUNTIF(K40:AG41,"⑦")</f>
        <v>1</v>
      </c>
      <c r="AI40" s="657"/>
      <c r="AJ40" s="657"/>
      <c r="AK40" s="657"/>
      <c r="AL40" s="429">
        <f>IF(R32="","",2-AH40)</f>
        <v>1</v>
      </c>
      <c r="AM40" s="429"/>
      <c r="AN40" s="429"/>
      <c r="AO40" s="430"/>
      <c r="AP40" s="617"/>
    </row>
    <row r="41" spans="1:42" ht="11.25" customHeight="1">
      <c r="A41" s="16"/>
      <c r="B41" s="433"/>
      <c r="C41" s="413"/>
      <c r="D41" s="401"/>
      <c r="E41" s="401"/>
      <c r="F41" s="374"/>
      <c r="G41" s="374"/>
      <c r="H41" s="374"/>
      <c r="I41" s="374"/>
      <c r="J41" s="374"/>
      <c r="K41" s="502"/>
      <c r="L41" s="374"/>
      <c r="M41" s="374"/>
      <c r="N41" s="374"/>
      <c r="O41" s="374"/>
      <c r="P41" s="374"/>
      <c r="Q41" s="515"/>
      <c r="R41" s="502"/>
      <c r="S41" s="374"/>
      <c r="T41" s="374"/>
      <c r="U41" s="374"/>
      <c r="V41" s="374"/>
      <c r="W41" s="374"/>
      <c r="X41" s="374"/>
      <c r="Y41" s="515"/>
      <c r="Z41" s="389"/>
      <c r="AA41" s="387"/>
      <c r="AB41" s="387"/>
      <c r="AC41" s="387"/>
      <c r="AD41" s="387"/>
      <c r="AE41" s="387"/>
      <c r="AF41" s="387"/>
      <c r="AG41" s="707"/>
      <c r="AH41" s="658"/>
      <c r="AI41" s="659"/>
      <c r="AJ41" s="659"/>
      <c r="AK41" s="659"/>
      <c r="AL41" s="431"/>
      <c r="AM41" s="431"/>
      <c r="AN41" s="431"/>
      <c r="AO41" s="432"/>
      <c r="AP41" s="401"/>
    </row>
    <row r="42" spans="1:41" ht="16.5" customHeight="1" thickBot="1">
      <c r="A42" s="16"/>
      <c r="B42" s="449">
        <f>AL42</f>
        <v>2</v>
      </c>
      <c r="C42" s="413" t="s">
        <v>1459</v>
      </c>
      <c r="D42" s="401"/>
      <c r="E42" s="401"/>
      <c r="F42" s="374" t="str">
        <f>IF(C40="ここに","",VLOOKUP(C40,'登録ナンバー'!$F$4:$H$484,3,0))</f>
        <v>村田八日市</v>
      </c>
      <c r="G42" s="374"/>
      <c r="H42" s="374"/>
      <c r="I42" s="374"/>
      <c r="J42" s="374"/>
      <c r="K42" s="502"/>
      <c r="L42" s="374"/>
      <c r="M42" s="374"/>
      <c r="N42" s="374"/>
      <c r="O42" s="374"/>
      <c r="P42" s="374"/>
      <c r="Q42" s="515"/>
      <c r="R42" s="502"/>
      <c r="S42" s="374"/>
      <c r="T42" s="374"/>
      <c r="U42" s="374"/>
      <c r="V42" s="374"/>
      <c r="W42" s="374"/>
      <c r="X42" s="374"/>
      <c r="Y42" s="515"/>
      <c r="Z42" s="389"/>
      <c r="AA42" s="387"/>
      <c r="AB42" s="387"/>
      <c r="AC42" s="387"/>
      <c r="AD42" s="387"/>
      <c r="AE42" s="387"/>
      <c r="AF42" s="387"/>
      <c r="AG42" s="707"/>
      <c r="AH42" s="441">
        <f>IF(R32="","",IF(AH40=AH36,(K43+R43)/(R43+K43+W40+O40),""))</f>
      </c>
      <c r="AI42" s="693"/>
      <c r="AJ42" s="693"/>
      <c r="AK42" s="693"/>
      <c r="AL42" s="382">
        <f>IF(R32="","",IF(AH40=AH36,RANK(AH42,AH32:AK43)-3,RANK(AH40,AH32:AK43)))</f>
        <v>2</v>
      </c>
      <c r="AM42" s="382"/>
      <c r="AN42" s="382"/>
      <c r="AO42" s="383"/>
    </row>
    <row r="43" spans="2:54" ht="4.5" customHeight="1" hidden="1">
      <c r="B43" s="433"/>
      <c r="C43" s="413"/>
      <c r="D43" s="401"/>
      <c r="E43" s="401"/>
      <c r="F43" s="276"/>
      <c r="G43" s="276"/>
      <c r="H43" s="276"/>
      <c r="I43" s="276"/>
      <c r="J43" s="276"/>
      <c r="K43" s="326"/>
      <c r="L43" s="316"/>
      <c r="M43" s="316"/>
      <c r="N43" s="276"/>
      <c r="O43" s="276"/>
      <c r="P43" s="276"/>
      <c r="Q43" s="276"/>
      <c r="R43" s="302" t="str">
        <f>IF(R40="⑦","7",IF(R40="⑥","6",R40))</f>
        <v>6</v>
      </c>
      <c r="S43" s="276"/>
      <c r="T43" s="276"/>
      <c r="U43" s="276"/>
      <c r="V43" s="276"/>
      <c r="W43" s="276"/>
      <c r="X43" s="276"/>
      <c r="Y43" s="291"/>
      <c r="Z43" s="389"/>
      <c r="AA43" s="387"/>
      <c r="AB43" s="387"/>
      <c r="AC43" s="387"/>
      <c r="AD43" s="387"/>
      <c r="AE43" s="387"/>
      <c r="AF43" s="387"/>
      <c r="AG43" s="707"/>
      <c r="AH43" s="713"/>
      <c r="AI43" s="714"/>
      <c r="AJ43" s="714"/>
      <c r="AK43" s="714"/>
      <c r="AL43" s="384"/>
      <c r="AM43" s="384"/>
      <c r="AN43" s="384"/>
      <c r="AO43" s="378"/>
      <c r="BB43" s="4" t="s">
        <v>1462</v>
      </c>
    </row>
    <row r="44" spans="3:41" ht="11.25" customHeight="1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14"/>
      <c r="AI44" s="14"/>
      <c r="AJ44" s="14"/>
      <c r="AK44" s="14"/>
      <c r="AL44" s="14"/>
      <c r="AM44" s="14"/>
      <c r="AN44" s="14"/>
      <c r="AO44" s="14"/>
    </row>
    <row r="45" spans="6:57" s="60" customFormat="1" ht="32.25" customHeight="1">
      <c r="F45" s="715" t="s">
        <v>901</v>
      </c>
      <c r="G45" s="715"/>
      <c r="H45" s="715"/>
      <c r="I45" s="715"/>
      <c r="J45" s="715"/>
      <c r="K45" s="715"/>
      <c r="L45" s="715"/>
      <c r="M45" s="715"/>
      <c r="N45" s="715"/>
      <c r="O45" s="715"/>
      <c r="P45" s="715"/>
      <c r="Q45" s="715"/>
      <c r="R45" s="715"/>
      <c r="S45" s="715"/>
      <c r="T45" s="715"/>
      <c r="U45" s="715"/>
      <c r="V45" s="715"/>
      <c r="W45" s="715"/>
      <c r="X45" s="715"/>
      <c r="Y45" s="715"/>
      <c r="Z45" s="715"/>
      <c r="AA45" s="715"/>
      <c r="AB45" s="715"/>
      <c r="AC45" s="715"/>
      <c r="AD45" s="715"/>
      <c r="AE45" s="715"/>
      <c r="AF45" s="715"/>
      <c r="AG45" s="715"/>
      <c r="AH45" s="715"/>
      <c r="AI45" s="715"/>
      <c r="AJ45" s="715"/>
      <c r="AK45" s="715"/>
      <c r="AL45" s="715"/>
      <c r="AM45" s="715"/>
      <c r="AN45" s="715"/>
      <c r="AO45" s="715"/>
      <c r="AP45" s="715"/>
      <c r="AQ45" s="715"/>
      <c r="AR45" s="715"/>
      <c r="AS45" s="715"/>
      <c r="AT45" s="715"/>
      <c r="AU45" s="715"/>
      <c r="AV45" s="715"/>
      <c r="AW45" s="715"/>
      <c r="AX45" s="715"/>
      <c r="AY45" s="715"/>
      <c r="AZ45" s="715"/>
      <c r="BA45" s="715"/>
      <c r="BB45" s="715"/>
      <c r="BC45" s="715"/>
      <c r="BD45" s="715"/>
      <c r="BE45" s="715"/>
    </row>
    <row r="46" spans="6:57" s="60" customFormat="1" ht="21" customHeight="1">
      <c r="F46" s="715"/>
      <c r="G46" s="715"/>
      <c r="H46" s="715"/>
      <c r="I46" s="715"/>
      <c r="J46" s="715"/>
      <c r="K46" s="715"/>
      <c r="L46" s="715"/>
      <c r="M46" s="715"/>
      <c r="N46" s="715"/>
      <c r="O46" s="715"/>
      <c r="P46" s="715"/>
      <c r="Q46" s="715"/>
      <c r="R46" s="715"/>
      <c r="S46" s="715"/>
      <c r="T46" s="715"/>
      <c r="U46" s="715"/>
      <c r="V46" s="715"/>
      <c r="W46" s="715"/>
      <c r="X46" s="715"/>
      <c r="Y46" s="715"/>
      <c r="Z46" s="715"/>
      <c r="AA46" s="715"/>
      <c r="AB46" s="715"/>
      <c r="AC46" s="715"/>
      <c r="AD46" s="715"/>
      <c r="AE46" s="715"/>
      <c r="AF46" s="715"/>
      <c r="AG46" s="715"/>
      <c r="AH46" s="715"/>
      <c r="AI46" s="715"/>
      <c r="AJ46" s="715"/>
      <c r="AK46" s="715"/>
      <c r="AL46" s="715"/>
      <c r="AM46" s="715"/>
      <c r="AN46" s="715"/>
      <c r="AO46" s="715"/>
      <c r="AP46" s="715"/>
      <c r="AQ46" s="715"/>
      <c r="AR46" s="715"/>
      <c r="AS46" s="715"/>
      <c r="AT46" s="715"/>
      <c r="AU46" s="715"/>
      <c r="AV46" s="715"/>
      <c r="AW46" s="715"/>
      <c r="AX46" s="715"/>
      <c r="AY46" s="715"/>
      <c r="AZ46" s="715"/>
      <c r="BA46" s="715"/>
      <c r="BB46" s="715"/>
      <c r="BC46" s="715"/>
      <c r="BD46" s="715"/>
      <c r="BE46" s="715"/>
    </row>
    <row r="47" spans="3:80" ht="11.25" customHeight="1"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CB47" s="3"/>
    </row>
    <row r="49" spans="2:51" ht="7.5" customHeight="1">
      <c r="B49" s="1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O49" s="547" t="s">
        <v>1463</v>
      </c>
      <c r="P49" s="547"/>
      <c r="Q49" s="547"/>
      <c r="R49" s="547"/>
      <c r="S49" s="547"/>
      <c r="T49" s="547"/>
      <c r="U49" s="547"/>
      <c r="V49" s="547"/>
      <c r="W49" s="547"/>
      <c r="X49" s="547"/>
      <c r="Y49" s="547"/>
      <c r="Z49" s="547"/>
      <c r="AA49" s="547"/>
      <c r="AB49" s="547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6"/>
      <c r="AU49" s="6"/>
      <c r="AV49" s="6"/>
      <c r="AW49" s="6"/>
      <c r="AX49" s="6"/>
      <c r="AY49" s="6"/>
    </row>
    <row r="50" spans="2:45" ht="7.5" customHeight="1">
      <c r="B50" s="17"/>
      <c r="C50" s="13"/>
      <c r="N50" s="3"/>
      <c r="O50" s="547"/>
      <c r="P50" s="547"/>
      <c r="Q50" s="547"/>
      <c r="R50" s="547"/>
      <c r="S50" s="547"/>
      <c r="T50" s="547"/>
      <c r="U50" s="547"/>
      <c r="V50" s="547"/>
      <c r="W50" s="547"/>
      <c r="X50" s="547"/>
      <c r="Y50" s="547"/>
      <c r="Z50" s="547"/>
      <c r="AA50" s="547"/>
      <c r="AB50" s="547"/>
      <c r="AC50" s="3"/>
      <c r="AD50" s="401" t="s">
        <v>906</v>
      </c>
      <c r="AE50" s="401"/>
      <c r="AF50" s="401"/>
      <c r="AG50" s="401"/>
      <c r="AH50" s="401"/>
      <c r="AI50" s="401"/>
      <c r="AJ50" s="401"/>
      <c r="AK50" s="401"/>
      <c r="AL50" s="401"/>
      <c r="AM50" s="401"/>
      <c r="AN50" s="401"/>
      <c r="AO50" s="401"/>
      <c r="AP50" s="6"/>
      <c r="AQ50" s="6"/>
      <c r="AR50" s="6"/>
      <c r="AS50" s="6"/>
    </row>
    <row r="51" spans="2:45" ht="7.5" customHeight="1">
      <c r="B51" s="17"/>
      <c r="C51" s="13"/>
      <c r="N51" s="3"/>
      <c r="O51" s="547"/>
      <c r="P51" s="547"/>
      <c r="Q51" s="547"/>
      <c r="R51" s="547"/>
      <c r="S51" s="547"/>
      <c r="T51" s="547"/>
      <c r="U51" s="547"/>
      <c r="V51" s="547"/>
      <c r="W51" s="547"/>
      <c r="X51" s="547"/>
      <c r="Y51" s="547"/>
      <c r="Z51" s="547"/>
      <c r="AA51" s="547"/>
      <c r="AB51" s="547"/>
      <c r="AC51" s="3"/>
      <c r="AD51" s="401"/>
      <c r="AE51" s="401"/>
      <c r="AF51" s="401"/>
      <c r="AG51" s="401"/>
      <c r="AH51" s="401"/>
      <c r="AI51" s="401"/>
      <c r="AJ51" s="401"/>
      <c r="AK51" s="401"/>
      <c r="AL51" s="401"/>
      <c r="AM51" s="401"/>
      <c r="AN51" s="401"/>
      <c r="AO51" s="401"/>
      <c r="AP51" s="6"/>
      <c r="AQ51" s="6"/>
      <c r="AR51" s="6"/>
      <c r="AS51" s="6"/>
    </row>
    <row r="52" spans="2:45" ht="7.5" customHeight="1">
      <c r="B52" s="17"/>
      <c r="C52" s="3"/>
      <c r="N52" s="27"/>
      <c r="O52" s="547"/>
      <c r="P52" s="547"/>
      <c r="Q52" s="547"/>
      <c r="R52" s="547"/>
      <c r="S52" s="547"/>
      <c r="T52" s="547"/>
      <c r="U52" s="547"/>
      <c r="V52" s="547"/>
      <c r="W52" s="547"/>
      <c r="X52" s="547"/>
      <c r="Y52" s="547"/>
      <c r="Z52" s="547"/>
      <c r="AA52" s="547"/>
      <c r="AB52" s="547"/>
      <c r="AC52" s="3"/>
      <c r="AD52" s="401"/>
      <c r="AE52" s="401"/>
      <c r="AF52" s="401"/>
      <c r="AG52" s="401"/>
      <c r="AH52" s="401"/>
      <c r="AI52" s="401"/>
      <c r="AJ52" s="401"/>
      <c r="AK52" s="401"/>
      <c r="AL52" s="401"/>
      <c r="AM52" s="401"/>
      <c r="AN52" s="401"/>
      <c r="AO52" s="401"/>
      <c r="AP52" s="6"/>
      <c r="AQ52" s="249"/>
      <c r="AR52" s="6"/>
      <c r="AS52" s="6"/>
    </row>
    <row r="53" ht="7.5" customHeight="1">
      <c r="B53" s="17"/>
    </row>
    <row r="54" ht="7.5" customHeight="1">
      <c r="B54" s="17"/>
    </row>
    <row r="55" spans="2:61" s="3" customFormat="1" ht="7.5" customHeight="1">
      <c r="B55" s="17"/>
      <c r="C55" s="455" t="str">
        <f>IF(R13="","リーグ1・1位",VLOOKUP(1,$B$13:$J$24,5,FALSE))</f>
        <v>永松貴子</v>
      </c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17"/>
      <c r="O55" s="17"/>
      <c r="P55" s="17"/>
      <c r="Q55" s="17"/>
      <c r="R55" s="17"/>
      <c r="S55" s="455" t="s">
        <v>1464</v>
      </c>
      <c r="T55" s="455"/>
      <c r="U55" s="455"/>
      <c r="V55" s="455"/>
      <c r="W55" s="455"/>
      <c r="X55" s="455"/>
      <c r="Y55" s="17"/>
      <c r="Z55" s="17"/>
      <c r="AA55" s="17"/>
      <c r="AB55" s="17"/>
      <c r="AC55" s="17"/>
      <c r="AD55" s="401" t="str">
        <f>IF(R13="","リーグ1・2位",VLOOKUP(2,B13:J24,5,FALSE))</f>
        <v>川上美弥子</v>
      </c>
      <c r="AE55" s="401"/>
      <c r="AF55" s="401"/>
      <c r="AG55" s="401"/>
      <c r="AH55" s="401"/>
      <c r="AI55" s="401"/>
      <c r="AJ55" s="401"/>
      <c r="AK55" s="401"/>
      <c r="AL55" s="401"/>
      <c r="AM55" s="401"/>
      <c r="AN55" s="401"/>
      <c r="AO55" s="4"/>
      <c r="AP55" s="4"/>
      <c r="AQ55" s="4"/>
      <c r="BE55" s="18"/>
      <c r="BF55" s="18"/>
      <c r="BG55" s="18"/>
      <c r="BH55" s="18"/>
      <c r="BI55" s="18"/>
    </row>
    <row r="56" spans="2:61" s="3" customFormat="1" ht="7.5" customHeight="1">
      <c r="B56" s="17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31"/>
      <c r="O56" s="31"/>
      <c r="P56" s="31"/>
      <c r="Q56" s="31"/>
      <c r="R56" s="17"/>
      <c r="S56" s="455"/>
      <c r="T56" s="455"/>
      <c r="U56" s="455"/>
      <c r="V56" s="455"/>
      <c r="W56" s="455"/>
      <c r="X56" s="455"/>
      <c r="Y56" s="17"/>
      <c r="Z56" s="31"/>
      <c r="AA56" s="31"/>
      <c r="AB56" s="31"/>
      <c r="AC56" s="31"/>
      <c r="AD56" s="401"/>
      <c r="AE56" s="401"/>
      <c r="AF56" s="401"/>
      <c r="AG56" s="401"/>
      <c r="AH56" s="401"/>
      <c r="AI56" s="401"/>
      <c r="AJ56" s="401"/>
      <c r="AK56" s="401"/>
      <c r="AL56" s="401"/>
      <c r="AM56" s="401"/>
      <c r="AN56" s="401"/>
      <c r="AO56" s="4"/>
      <c r="AP56" s="4"/>
      <c r="AQ56" s="4"/>
      <c r="BE56" s="18"/>
      <c r="BF56" s="18"/>
      <c r="BG56" s="18"/>
      <c r="BH56" s="18"/>
      <c r="BI56" s="18"/>
    </row>
    <row r="57" spans="2:61" ht="7.5" customHeight="1">
      <c r="B57" s="17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01"/>
      <c r="O57" s="401"/>
      <c r="P57" s="401"/>
      <c r="Q57" s="401"/>
      <c r="R57" s="306"/>
      <c r="U57" s="10"/>
      <c r="Y57" s="20"/>
      <c r="Z57" s="401"/>
      <c r="AA57" s="401"/>
      <c r="AB57" s="401"/>
      <c r="AC57" s="401"/>
      <c r="AD57" s="401"/>
      <c r="AE57" s="401"/>
      <c r="AF57" s="401"/>
      <c r="AG57" s="401"/>
      <c r="AH57" s="401"/>
      <c r="AI57" s="401"/>
      <c r="AJ57" s="401"/>
      <c r="AK57" s="401"/>
      <c r="AL57" s="401"/>
      <c r="AM57" s="401"/>
      <c r="AN57" s="401"/>
      <c r="BE57" s="18"/>
      <c r="BF57" s="18"/>
      <c r="BG57" s="18"/>
      <c r="BH57" s="18"/>
      <c r="BI57" s="18"/>
    </row>
    <row r="58" spans="2:40" ht="7.5" customHeight="1">
      <c r="B58" s="17"/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01"/>
      <c r="O58" s="401"/>
      <c r="P58" s="401"/>
      <c r="Q58" s="401"/>
      <c r="R58" s="306"/>
      <c r="S58" s="381" t="s">
        <v>142</v>
      </c>
      <c r="T58" s="401"/>
      <c r="U58" s="401"/>
      <c r="V58" s="401"/>
      <c r="W58" s="401"/>
      <c r="X58" s="401"/>
      <c r="Y58" s="20"/>
      <c r="Z58" s="401"/>
      <c r="AA58" s="401"/>
      <c r="AB58" s="401"/>
      <c r="AC58" s="401"/>
      <c r="AD58" s="401"/>
      <c r="AE58" s="401"/>
      <c r="AF58" s="401"/>
      <c r="AG58" s="401"/>
      <c r="AH58" s="401"/>
      <c r="AI58" s="401"/>
      <c r="AJ58" s="401"/>
      <c r="AK58" s="401"/>
      <c r="AL58" s="401"/>
      <c r="AM58" s="401"/>
      <c r="AN58" s="401"/>
    </row>
    <row r="59" spans="2:25" ht="7.5" customHeight="1">
      <c r="B59" s="17"/>
      <c r="R59" s="306"/>
      <c r="S59" s="401"/>
      <c r="T59" s="401"/>
      <c r="U59" s="401"/>
      <c r="V59" s="401"/>
      <c r="W59" s="401"/>
      <c r="X59" s="401"/>
      <c r="Y59" s="20"/>
    </row>
    <row r="60" spans="2:28" ht="7.5" customHeight="1" thickBot="1">
      <c r="B60" s="17"/>
      <c r="P60" s="455" t="s">
        <v>903</v>
      </c>
      <c r="Q60" s="455"/>
      <c r="R60" s="300"/>
      <c r="S60" s="9"/>
      <c r="T60" s="9"/>
      <c r="U60" s="325"/>
      <c r="V60" s="43"/>
      <c r="W60" s="42"/>
      <c r="X60" s="42"/>
      <c r="Y60" s="36"/>
      <c r="Z60" s="455" t="s">
        <v>904</v>
      </c>
      <c r="AA60" s="455"/>
      <c r="AB60" s="3"/>
    </row>
    <row r="61" spans="2:28" ht="7.5" customHeight="1">
      <c r="B61" s="17"/>
      <c r="P61" s="455"/>
      <c r="Q61" s="513"/>
      <c r="R61" s="381" t="s">
        <v>142</v>
      </c>
      <c r="S61" s="401"/>
      <c r="T61" s="401"/>
      <c r="U61" s="401"/>
      <c r="V61" s="381" t="s">
        <v>136</v>
      </c>
      <c r="W61" s="401"/>
      <c r="X61" s="401"/>
      <c r="Y61" s="379"/>
      <c r="Z61" s="455"/>
      <c r="AA61" s="455"/>
      <c r="AB61" s="3"/>
    </row>
    <row r="62" spans="3:25" ht="7.5" customHeight="1">
      <c r="C62" s="401" t="str">
        <f>IF(R32="","リーグ2・2位",VLOOKUP(2,B32:J43,5,FALSE))</f>
        <v>西村文代</v>
      </c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Q62" s="20"/>
      <c r="R62" s="401"/>
      <c r="S62" s="401"/>
      <c r="T62" s="401"/>
      <c r="U62" s="401"/>
      <c r="V62" s="401"/>
      <c r="W62" s="401"/>
      <c r="X62" s="401"/>
      <c r="Y62" s="379"/>
    </row>
    <row r="63" spans="3:40" ht="7.5" customHeight="1"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Q63" s="20"/>
      <c r="Y63" s="20"/>
      <c r="AD63" s="374" t="str">
        <f>IF(R32="","リーグ2.1位",VLOOKUP(1,B32:J43,5,FALSE))</f>
        <v>福永裕美</v>
      </c>
      <c r="AE63" s="374"/>
      <c r="AF63" s="374"/>
      <c r="AG63" s="374"/>
      <c r="AH63" s="374"/>
      <c r="AI63" s="374"/>
      <c r="AJ63" s="374"/>
      <c r="AK63" s="374"/>
      <c r="AL63" s="374"/>
      <c r="AM63" s="374"/>
      <c r="AN63" s="374"/>
    </row>
    <row r="64" spans="3:40" ht="7.5" customHeight="1"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9"/>
      <c r="O64" s="9"/>
      <c r="P64" s="9"/>
      <c r="Q64" s="36"/>
      <c r="S64" s="3"/>
      <c r="T64" s="3"/>
      <c r="U64" s="3"/>
      <c r="V64" s="3"/>
      <c r="W64" s="3"/>
      <c r="X64" s="3"/>
      <c r="Y64" s="20"/>
      <c r="Z64" s="9"/>
      <c r="AA64" s="9"/>
      <c r="AB64" s="9"/>
      <c r="AC64" s="9"/>
      <c r="AD64" s="374"/>
      <c r="AE64" s="374"/>
      <c r="AF64" s="374"/>
      <c r="AG64" s="374"/>
      <c r="AH64" s="374"/>
      <c r="AI64" s="374"/>
      <c r="AJ64" s="374"/>
      <c r="AK64" s="374"/>
      <c r="AL64" s="374"/>
      <c r="AM64" s="374"/>
      <c r="AN64" s="374"/>
    </row>
    <row r="65" spans="3:40" ht="7.5" customHeight="1">
      <c r="C65" s="401"/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3"/>
      <c r="T65" s="3"/>
      <c r="U65" s="3"/>
      <c r="V65" s="3"/>
      <c r="W65" s="3"/>
      <c r="X65" s="3"/>
      <c r="Y65" s="17"/>
      <c r="Z65" s="401"/>
      <c r="AA65" s="401"/>
      <c r="AB65" s="401"/>
      <c r="AC65" s="401"/>
      <c r="AD65" s="374"/>
      <c r="AE65" s="374"/>
      <c r="AF65" s="374"/>
      <c r="AG65" s="374"/>
      <c r="AH65" s="374"/>
      <c r="AI65" s="374"/>
      <c r="AJ65" s="374"/>
      <c r="AK65" s="374"/>
      <c r="AL65" s="374"/>
      <c r="AM65" s="374"/>
      <c r="AN65" s="374"/>
    </row>
    <row r="66" spans="3:40" ht="7.5" customHeight="1">
      <c r="C66" s="401"/>
      <c r="D66" s="401"/>
      <c r="E66" s="401"/>
      <c r="F66" s="401"/>
      <c r="G66" s="401"/>
      <c r="H66" s="401"/>
      <c r="I66" s="401"/>
      <c r="J66" s="401"/>
      <c r="K66" s="401"/>
      <c r="L66" s="401"/>
      <c r="M66" s="401"/>
      <c r="N66" s="401"/>
      <c r="O66" s="401"/>
      <c r="P66" s="401"/>
      <c r="Q66" s="401"/>
      <c r="R66" s="401"/>
      <c r="S66" s="17"/>
      <c r="T66" s="17"/>
      <c r="U66" s="17"/>
      <c r="V66" s="17"/>
      <c r="W66" s="17"/>
      <c r="X66" s="17"/>
      <c r="Y66" s="17"/>
      <c r="Z66" s="401"/>
      <c r="AA66" s="401"/>
      <c r="AB66" s="401"/>
      <c r="AC66" s="401"/>
      <c r="AD66" s="374"/>
      <c r="AE66" s="374"/>
      <c r="AF66" s="374"/>
      <c r="AG66" s="374"/>
      <c r="AH66" s="374"/>
      <c r="AI66" s="374"/>
      <c r="AJ66" s="374"/>
      <c r="AK66" s="374"/>
      <c r="AL66" s="374"/>
      <c r="AM66" s="374"/>
      <c r="AN66" s="374"/>
    </row>
    <row r="67" ht="7.5" customHeight="1"/>
    <row r="68" ht="7.5" customHeight="1"/>
    <row r="69" spans="18:22" ht="7.5" customHeight="1">
      <c r="R69" s="3"/>
      <c r="S69" s="3"/>
      <c r="T69" s="3"/>
      <c r="U69" s="3"/>
      <c r="V69" s="3"/>
    </row>
    <row r="70" spans="18:22" ht="7.5" customHeight="1">
      <c r="R70" s="3"/>
      <c r="S70" s="3"/>
      <c r="T70" s="3"/>
      <c r="U70" s="3"/>
      <c r="V70" s="3"/>
    </row>
    <row r="71" spans="16:22" ht="7.5" customHeight="1">
      <c r="P71" s="3"/>
      <c r="Q71" s="3"/>
      <c r="R71" s="3"/>
      <c r="S71" s="3"/>
      <c r="T71" s="3"/>
      <c r="U71" s="3"/>
      <c r="V71" s="3"/>
    </row>
    <row r="72" spans="3:2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P72" s="3"/>
      <c r="Q72" s="3"/>
      <c r="R72" s="3"/>
      <c r="S72" s="3"/>
      <c r="T72" s="3"/>
      <c r="U72" s="3"/>
      <c r="V72" s="3"/>
    </row>
    <row r="73" ht="7.5" customHeight="1">
      <c r="D73" s="13"/>
    </row>
    <row r="74" ht="7.5" customHeight="1">
      <c r="D74" s="3"/>
    </row>
    <row r="75" ht="7.5" customHeight="1">
      <c r="D75" s="3"/>
    </row>
    <row r="76" ht="7.5" customHeight="1">
      <c r="D76" s="3"/>
    </row>
    <row r="77" ht="7.5" customHeight="1">
      <c r="D77" s="3"/>
    </row>
    <row r="78" ht="7.5" customHeight="1">
      <c r="D78" s="3"/>
    </row>
    <row r="79" ht="7.5" customHeight="1">
      <c r="D79" s="3"/>
    </row>
    <row r="81" spans="85:91" ht="11.25" customHeight="1">
      <c r="CG81" s="3"/>
      <c r="CH81" s="3"/>
      <c r="CI81" s="3"/>
      <c r="CJ81" s="3"/>
      <c r="CL81" s="17"/>
      <c r="CM81" s="17"/>
    </row>
    <row r="82" spans="2:102" s="17" customFormat="1" ht="11.2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3"/>
      <c r="CH82" s="3"/>
      <c r="CI82" s="3"/>
      <c r="CJ82" s="3"/>
      <c r="CK82" s="3"/>
      <c r="CL82" s="3"/>
      <c r="CM82" s="3"/>
      <c r="CN82" s="3"/>
      <c r="CQ82" s="4"/>
      <c r="CR82" s="4"/>
      <c r="CS82" s="4"/>
      <c r="CT82" s="4"/>
      <c r="CU82" s="4"/>
      <c r="CV82" s="4"/>
      <c r="CW82" s="4"/>
      <c r="CX82" s="4"/>
    </row>
    <row r="83" spans="2:115" s="17" customFormat="1" ht="11.2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</row>
    <row r="84" spans="2:124" s="17" customFormat="1" ht="11.2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</row>
    <row r="85" spans="2:129" s="17" customFormat="1" ht="11.2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3"/>
      <c r="CH85" s="3"/>
      <c r="CI85" s="3"/>
      <c r="CJ85" s="3"/>
      <c r="CK85" s="3"/>
      <c r="CL85" s="3"/>
      <c r="CM85" s="3"/>
      <c r="CN85" s="3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</row>
    <row r="86" spans="2:116" s="17" customFormat="1" ht="11.2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3"/>
      <c r="CH86" s="3"/>
      <c r="CI86" s="3"/>
      <c r="CJ86" s="3"/>
      <c r="CK86" s="3"/>
      <c r="CL86" s="3"/>
      <c r="CM86" s="3"/>
      <c r="CN86" s="3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3"/>
    </row>
    <row r="87" spans="2:116" s="17" customFormat="1" ht="11.2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3"/>
      <c r="CH87" s="3"/>
      <c r="CI87" s="3"/>
      <c r="CJ87" s="3"/>
      <c r="CK87" s="3"/>
      <c r="CL87" s="3"/>
      <c r="CM87" s="3"/>
      <c r="CN87" s="3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3"/>
    </row>
    <row r="88" spans="2:116" s="17" customFormat="1" ht="11.2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3"/>
      <c r="CH88" s="3"/>
      <c r="CI88" s="3"/>
      <c r="CJ88" s="3"/>
      <c r="CK88" s="3"/>
      <c r="CL88" s="3"/>
      <c r="CM88" s="3"/>
      <c r="CN88" s="3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 s="17" customFormat="1" ht="11.2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3"/>
      <c r="CH89" s="3"/>
      <c r="CI89" s="3"/>
      <c r="CJ89" s="3"/>
      <c r="CK89" s="3"/>
      <c r="CL89" s="3"/>
      <c r="CM89" s="3"/>
      <c r="CN89" s="3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4"/>
    </row>
    <row r="90" spans="85:116" ht="11.25" customHeight="1">
      <c r="CG90" s="3"/>
      <c r="CH90" s="3"/>
      <c r="CI90" s="3"/>
      <c r="CJ90" s="3"/>
      <c r="CK90" s="3"/>
      <c r="CL90" s="3"/>
      <c r="CM90" s="3"/>
      <c r="CN90" s="3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3"/>
    </row>
    <row r="91" spans="85:116" ht="11.25" customHeight="1">
      <c r="CG91" s="3"/>
      <c r="CH91" s="3"/>
      <c r="CI91" s="3"/>
      <c r="CJ91" s="3"/>
      <c r="CK91" s="3"/>
      <c r="CL91" s="3"/>
      <c r="CM91" s="3"/>
      <c r="CN91" s="3"/>
      <c r="DL91" s="3"/>
    </row>
    <row r="92" spans="85:116" ht="11.25" customHeight="1">
      <c r="CG92" s="3"/>
      <c r="CH92" s="3"/>
      <c r="CI92" s="3"/>
      <c r="CJ92" s="3"/>
      <c r="CK92" s="3"/>
      <c r="CL92" s="3"/>
      <c r="CM92" s="3"/>
      <c r="CN92" s="3"/>
      <c r="DL92" s="3"/>
    </row>
    <row r="93" spans="85:92" ht="11.25" customHeight="1">
      <c r="CG93" s="3"/>
      <c r="CH93" s="3"/>
      <c r="CI93" s="3"/>
      <c r="CJ93" s="3"/>
      <c r="CK93" s="3"/>
      <c r="CL93" s="3"/>
      <c r="CM93" s="3"/>
      <c r="CN93" s="3"/>
    </row>
    <row r="94" spans="85:89" ht="11.25" customHeight="1">
      <c r="CG94" s="3"/>
      <c r="CH94" s="3"/>
      <c r="CI94" s="3"/>
      <c r="CJ94" s="3"/>
      <c r="CK94" s="3"/>
    </row>
    <row r="95" ht="11.25" customHeight="1">
      <c r="CK95" s="3"/>
    </row>
  </sheetData>
  <sheetProtection/>
  <mergeCells count="139">
    <mergeCell ref="B42:B43"/>
    <mergeCell ref="F38:J38"/>
    <mergeCell ref="F42:J42"/>
    <mergeCell ref="B13:B14"/>
    <mergeCell ref="B15:B16"/>
    <mergeCell ref="B17:B18"/>
    <mergeCell ref="B19:B20"/>
    <mergeCell ref="B21:B22"/>
    <mergeCell ref="B38:B39"/>
    <mergeCell ref="B40:B41"/>
    <mergeCell ref="B36:B37"/>
    <mergeCell ref="F23:J23"/>
    <mergeCell ref="F34:J34"/>
    <mergeCell ref="C28:J31"/>
    <mergeCell ref="B34:B35"/>
    <mergeCell ref="C23:E24"/>
    <mergeCell ref="B23:B24"/>
    <mergeCell ref="B32:B33"/>
    <mergeCell ref="C36:E37"/>
    <mergeCell ref="AP32:AP33"/>
    <mergeCell ref="AP36:AP37"/>
    <mergeCell ref="AL15:AO16"/>
    <mergeCell ref="AE17:AG19"/>
    <mergeCell ref="AH21:AK22"/>
    <mergeCell ref="Z21:AG24"/>
    <mergeCell ref="AH23:AK24"/>
    <mergeCell ref="Z28:AG31"/>
    <mergeCell ref="AD32:AD34"/>
    <mergeCell ref="AL32:AO33"/>
    <mergeCell ref="AP40:AP41"/>
    <mergeCell ref="F32:J33"/>
    <mergeCell ref="AH40:AK41"/>
    <mergeCell ref="AH34:AK35"/>
    <mergeCell ref="AH38:AK39"/>
    <mergeCell ref="Z36:AC38"/>
    <mergeCell ref="Z32:AC34"/>
    <mergeCell ref="K32:Q34"/>
    <mergeCell ref="R32:U34"/>
    <mergeCell ref="F36:J37"/>
    <mergeCell ref="W21:Y23"/>
    <mergeCell ref="C19:E20"/>
    <mergeCell ref="O17:Q19"/>
    <mergeCell ref="C17:E18"/>
    <mergeCell ref="V21:V23"/>
    <mergeCell ref="O21:Q23"/>
    <mergeCell ref="K21:M23"/>
    <mergeCell ref="N21:N23"/>
    <mergeCell ref="C21:E22"/>
    <mergeCell ref="C2:AO3"/>
    <mergeCell ref="AH17:AK18"/>
    <mergeCell ref="AH19:AK20"/>
    <mergeCell ref="R17:Y20"/>
    <mergeCell ref="N17:N19"/>
    <mergeCell ref="C7:AO8"/>
    <mergeCell ref="AH9:AO10"/>
    <mergeCell ref="Z13:AC15"/>
    <mergeCell ref="C15:E16"/>
    <mergeCell ref="C13:E14"/>
    <mergeCell ref="C9:J12"/>
    <mergeCell ref="AH11:AO12"/>
    <mergeCell ref="R21:U23"/>
    <mergeCell ref="AL19:AO20"/>
    <mergeCell ref="AL23:AO24"/>
    <mergeCell ref="W13:Y15"/>
    <mergeCell ref="AH13:AK14"/>
    <mergeCell ref="AH15:AK16"/>
    <mergeCell ref="AL17:AO18"/>
    <mergeCell ref="AL21:AO22"/>
    <mergeCell ref="AL13:AO14"/>
    <mergeCell ref="K9:Q12"/>
    <mergeCell ref="R9:Y12"/>
    <mergeCell ref="Z9:AG12"/>
    <mergeCell ref="R13:U15"/>
    <mergeCell ref="V13:V15"/>
    <mergeCell ref="S58:X59"/>
    <mergeCell ref="F13:J14"/>
    <mergeCell ref="AE13:AG15"/>
    <mergeCell ref="Z17:AC19"/>
    <mergeCell ref="K13:Q15"/>
    <mergeCell ref="AD13:AD15"/>
    <mergeCell ref="AD17:AD19"/>
    <mergeCell ref="F15:J15"/>
    <mergeCell ref="F19:J19"/>
    <mergeCell ref="K17:M19"/>
    <mergeCell ref="N65:R66"/>
    <mergeCell ref="C62:M66"/>
    <mergeCell ref="P60:Q61"/>
    <mergeCell ref="Z60:AA61"/>
    <mergeCell ref="R61:U62"/>
    <mergeCell ref="V61:Y62"/>
    <mergeCell ref="Z65:AC66"/>
    <mergeCell ref="AL36:AO37"/>
    <mergeCell ref="W32:Y34"/>
    <mergeCell ref="W40:Y42"/>
    <mergeCell ref="AD36:AD38"/>
    <mergeCell ref="AD63:AN66"/>
    <mergeCell ref="AL38:AO39"/>
    <mergeCell ref="AH42:AK43"/>
    <mergeCell ref="AE36:AG38"/>
    <mergeCell ref="F45:BE46"/>
    <mergeCell ref="AD50:AO52"/>
    <mergeCell ref="AD55:AN58"/>
    <mergeCell ref="N36:N38"/>
    <mergeCell ref="N40:N42"/>
    <mergeCell ref="N57:Q58"/>
    <mergeCell ref="Z57:AC58"/>
    <mergeCell ref="C26:AO27"/>
    <mergeCell ref="S55:X56"/>
    <mergeCell ref="C42:E43"/>
    <mergeCell ref="F40:J41"/>
    <mergeCell ref="AH32:AK33"/>
    <mergeCell ref="AE32:AG34"/>
    <mergeCell ref="AH36:AK37"/>
    <mergeCell ref="AH30:AO31"/>
    <mergeCell ref="C55:M58"/>
    <mergeCell ref="C38:E39"/>
    <mergeCell ref="C40:E41"/>
    <mergeCell ref="C32:E33"/>
    <mergeCell ref="C34:E35"/>
    <mergeCell ref="K40:M42"/>
    <mergeCell ref="K28:Q31"/>
    <mergeCell ref="K36:M38"/>
    <mergeCell ref="F5:AO5"/>
    <mergeCell ref="F21:J22"/>
    <mergeCell ref="F17:J18"/>
    <mergeCell ref="R28:Y31"/>
    <mergeCell ref="AH28:AO29"/>
    <mergeCell ref="AL42:AO43"/>
    <mergeCell ref="V32:V34"/>
    <mergeCell ref="AB6:AO6"/>
    <mergeCell ref="O49:AB52"/>
    <mergeCell ref="O36:Q38"/>
    <mergeCell ref="O40:Q42"/>
    <mergeCell ref="R40:U42"/>
    <mergeCell ref="Z40:AG43"/>
    <mergeCell ref="AL34:AO35"/>
    <mergeCell ref="AL40:AO41"/>
    <mergeCell ref="R36:Y39"/>
    <mergeCell ref="V40:V42"/>
  </mergeCells>
  <printOptions/>
  <pageMargins left="0" right="0" top="0" bottom="0" header="0.3145833333333333" footer="0.314583333333333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20"/>
  </sheetPr>
  <dimension ref="A16:AX172"/>
  <sheetViews>
    <sheetView zoomScaleSheetLayoutView="100" workbookViewId="0" topLeftCell="A19">
      <selection activeCell="AF155" sqref="AF155"/>
    </sheetView>
  </sheetViews>
  <sheetFormatPr defaultColWidth="1.875" defaultRowHeight="11.25" customHeight="1"/>
  <cols>
    <col min="1" max="16384" width="1.875" style="4" customWidth="1"/>
  </cols>
  <sheetData>
    <row r="16" spans="1:50" ht="11.25" customHeight="1">
      <c r="A16" s="401" t="s">
        <v>73</v>
      </c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</row>
    <row r="17" spans="1:50" ht="11.25" customHeight="1">
      <c r="A17" s="401"/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</row>
    <row r="18" spans="1:50" ht="11.25" customHeight="1">
      <c r="A18" s="401"/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1"/>
      <c r="AL18" s="401"/>
      <c r="AM18" s="401"/>
      <c r="AN18" s="401"/>
      <c r="AO18" s="401"/>
      <c r="AP18" s="401"/>
      <c r="AQ18" s="401"/>
      <c r="AR18" s="401"/>
      <c r="AS18" s="401"/>
      <c r="AT18" s="401"/>
      <c r="AU18" s="401"/>
      <c r="AV18" s="401"/>
      <c r="AW18" s="401"/>
      <c r="AX18" s="401"/>
    </row>
    <row r="35" spans="1:50" ht="11.25" customHeight="1">
      <c r="A35" s="401" t="s">
        <v>74</v>
      </c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401"/>
      <c r="AX35" s="401"/>
    </row>
    <row r="36" spans="1:50" ht="11.25" customHeight="1">
      <c r="A36" s="401"/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1"/>
      <c r="AF36" s="401"/>
      <c r="AG36" s="401"/>
      <c r="AH36" s="401"/>
      <c r="AI36" s="401"/>
      <c r="AJ36" s="401"/>
      <c r="AK36" s="401"/>
      <c r="AL36" s="401"/>
      <c r="AM36" s="401"/>
      <c r="AN36" s="401"/>
      <c r="AO36" s="401"/>
      <c r="AP36" s="401"/>
      <c r="AQ36" s="401"/>
      <c r="AR36" s="401"/>
      <c r="AS36" s="401"/>
      <c r="AT36" s="401"/>
      <c r="AU36" s="401"/>
      <c r="AV36" s="401"/>
      <c r="AW36" s="401"/>
      <c r="AX36" s="401"/>
    </row>
    <row r="37" spans="1:50" ht="11.25" customHeight="1">
      <c r="A37" s="401"/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1"/>
      <c r="AM37" s="401"/>
      <c r="AN37" s="401"/>
      <c r="AO37" s="401"/>
      <c r="AP37" s="401"/>
      <c r="AQ37" s="401"/>
      <c r="AR37" s="401"/>
      <c r="AS37" s="401"/>
      <c r="AT37" s="401"/>
      <c r="AU37" s="401"/>
      <c r="AV37" s="401"/>
      <c r="AW37" s="401"/>
      <c r="AX37" s="401"/>
    </row>
    <row r="54" spans="1:50" ht="11.25" customHeight="1">
      <c r="A54" s="401" t="s">
        <v>77</v>
      </c>
      <c r="B54" s="401"/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401"/>
      <c r="AC54" s="401"/>
      <c r="AD54" s="401"/>
      <c r="AE54" s="401"/>
      <c r="AF54" s="401"/>
      <c r="AG54" s="401"/>
      <c r="AH54" s="401"/>
      <c r="AI54" s="401"/>
      <c r="AJ54" s="401"/>
      <c r="AK54" s="401"/>
      <c r="AL54" s="401"/>
      <c r="AM54" s="401"/>
      <c r="AN54" s="401"/>
      <c r="AO54" s="401"/>
      <c r="AP54" s="401"/>
      <c r="AQ54" s="401"/>
      <c r="AR54" s="401"/>
      <c r="AS54" s="401"/>
      <c r="AT54" s="401"/>
      <c r="AU54" s="401"/>
      <c r="AV54" s="401"/>
      <c r="AW54" s="401"/>
      <c r="AX54" s="401"/>
    </row>
    <row r="55" spans="1:50" ht="11.25" customHeight="1">
      <c r="A55" s="401"/>
      <c r="B55" s="401"/>
      <c r="C55" s="401"/>
      <c r="D55" s="401"/>
      <c r="E55" s="401"/>
      <c r="F55" s="401"/>
      <c r="G55" s="401"/>
      <c r="H55" s="401"/>
      <c r="I55" s="401"/>
      <c r="J55" s="401"/>
      <c r="K55" s="401"/>
      <c r="L55" s="401"/>
      <c r="M55" s="401"/>
      <c r="N55" s="401"/>
      <c r="O55" s="401"/>
      <c r="P55" s="401"/>
      <c r="Q55" s="401"/>
      <c r="R55" s="401"/>
      <c r="S55" s="401"/>
      <c r="T55" s="401"/>
      <c r="U55" s="401"/>
      <c r="V55" s="401"/>
      <c r="W55" s="401"/>
      <c r="X55" s="401"/>
      <c r="Y55" s="401"/>
      <c r="Z55" s="401"/>
      <c r="AA55" s="401"/>
      <c r="AB55" s="401"/>
      <c r="AC55" s="401"/>
      <c r="AD55" s="401"/>
      <c r="AE55" s="401"/>
      <c r="AF55" s="401"/>
      <c r="AG55" s="401"/>
      <c r="AH55" s="401"/>
      <c r="AI55" s="401"/>
      <c r="AJ55" s="401"/>
      <c r="AK55" s="401"/>
      <c r="AL55" s="401"/>
      <c r="AM55" s="401"/>
      <c r="AN55" s="401"/>
      <c r="AO55" s="401"/>
      <c r="AP55" s="401"/>
      <c r="AQ55" s="401"/>
      <c r="AR55" s="401"/>
      <c r="AS55" s="401"/>
      <c r="AT55" s="401"/>
      <c r="AU55" s="401"/>
      <c r="AV55" s="401"/>
      <c r="AW55" s="401"/>
      <c r="AX55" s="401"/>
    </row>
    <row r="56" spans="1:50" ht="11.25" customHeight="1">
      <c r="A56" s="401"/>
      <c r="B56" s="401"/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1"/>
      <c r="N56" s="401"/>
      <c r="O56" s="401"/>
      <c r="P56" s="401"/>
      <c r="Q56" s="401"/>
      <c r="R56" s="401"/>
      <c r="S56" s="401"/>
      <c r="T56" s="401"/>
      <c r="U56" s="401"/>
      <c r="V56" s="401"/>
      <c r="W56" s="401"/>
      <c r="X56" s="401"/>
      <c r="Y56" s="401"/>
      <c r="Z56" s="401"/>
      <c r="AA56" s="401"/>
      <c r="AB56" s="401"/>
      <c r="AC56" s="401"/>
      <c r="AD56" s="401"/>
      <c r="AE56" s="401"/>
      <c r="AF56" s="401"/>
      <c r="AG56" s="401"/>
      <c r="AH56" s="401"/>
      <c r="AI56" s="401"/>
      <c r="AJ56" s="401"/>
      <c r="AK56" s="401"/>
      <c r="AL56" s="401"/>
      <c r="AM56" s="401"/>
      <c r="AN56" s="401"/>
      <c r="AO56" s="401"/>
      <c r="AP56" s="401"/>
      <c r="AQ56" s="401"/>
      <c r="AR56" s="401"/>
      <c r="AS56" s="401"/>
      <c r="AT56" s="401"/>
      <c r="AU56" s="401"/>
      <c r="AV56" s="401"/>
      <c r="AW56" s="401"/>
      <c r="AX56" s="401"/>
    </row>
    <row r="72" spans="1:50" ht="11.25" customHeight="1">
      <c r="A72" s="401" t="s">
        <v>75</v>
      </c>
      <c r="B72" s="401"/>
      <c r="C72" s="401"/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W72" s="401"/>
      <c r="X72" s="401"/>
      <c r="Y72" s="401"/>
      <c r="Z72" s="401"/>
      <c r="AA72" s="401"/>
      <c r="AB72" s="401"/>
      <c r="AC72" s="401"/>
      <c r="AD72" s="401"/>
      <c r="AE72" s="401"/>
      <c r="AF72" s="401"/>
      <c r="AG72" s="401"/>
      <c r="AH72" s="401"/>
      <c r="AI72" s="401"/>
      <c r="AJ72" s="401"/>
      <c r="AK72" s="401"/>
      <c r="AL72" s="401"/>
      <c r="AM72" s="401"/>
      <c r="AN72" s="401"/>
      <c r="AO72" s="401"/>
      <c r="AP72" s="401"/>
      <c r="AQ72" s="401"/>
      <c r="AR72" s="401"/>
      <c r="AS72" s="401"/>
      <c r="AT72" s="401"/>
      <c r="AU72" s="401"/>
      <c r="AV72" s="401"/>
      <c r="AW72" s="401"/>
      <c r="AX72" s="401"/>
    </row>
    <row r="73" spans="1:50" ht="11.25" customHeight="1">
      <c r="A73" s="401"/>
      <c r="B73" s="401"/>
      <c r="C73" s="401"/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1"/>
      <c r="P73" s="401"/>
      <c r="Q73" s="401"/>
      <c r="R73" s="401"/>
      <c r="S73" s="401"/>
      <c r="T73" s="401"/>
      <c r="U73" s="401"/>
      <c r="V73" s="401"/>
      <c r="W73" s="401"/>
      <c r="X73" s="401"/>
      <c r="Y73" s="401"/>
      <c r="Z73" s="401"/>
      <c r="AA73" s="401"/>
      <c r="AB73" s="401"/>
      <c r="AC73" s="401"/>
      <c r="AD73" s="401"/>
      <c r="AE73" s="401"/>
      <c r="AF73" s="401"/>
      <c r="AG73" s="401"/>
      <c r="AH73" s="401"/>
      <c r="AI73" s="401"/>
      <c r="AJ73" s="401"/>
      <c r="AK73" s="401"/>
      <c r="AL73" s="401"/>
      <c r="AM73" s="401"/>
      <c r="AN73" s="401"/>
      <c r="AO73" s="401"/>
      <c r="AP73" s="401"/>
      <c r="AQ73" s="401"/>
      <c r="AR73" s="401"/>
      <c r="AS73" s="401"/>
      <c r="AT73" s="401"/>
      <c r="AU73" s="401"/>
      <c r="AV73" s="401"/>
      <c r="AW73" s="401"/>
      <c r="AX73" s="401"/>
    </row>
    <row r="74" spans="1:50" ht="11.25" customHeight="1">
      <c r="A74" s="401"/>
      <c r="B74" s="401"/>
      <c r="C74" s="401"/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U74" s="401"/>
      <c r="V74" s="401"/>
      <c r="W74" s="401"/>
      <c r="X74" s="401"/>
      <c r="Y74" s="401"/>
      <c r="Z74" s="401"/>
      <c r="AA74" s="401"/>
      <c r="AB74" s="401"/>
      <c r="AC74" s="401"/>
      <c r="AD74" s="401"/>
      <c r="AE74" s="401"/>
      <c r="AF74" s="401"/>
      <c r="AG74" s="401"/>
      <c r="AH74" s="401"/>
      <c r="AI74" s="401"/>
      <c r="AJ74" s="401"/>
      <c r="AK74" s="401"/>
      <c r="AL74" s="401"/>
      <c r="AM74" s="401"/>
      <c r="AN74" s="401"/>
      <c r="AO74" s="401"/>
      <c r="AP74" s="401"/>
      <c r="AQ74" s="401"/>
      <c r="AR74" s="401"/>
      <c r="AS74" s="401"/>
      <c r="AT74" s="401"/>
      <c r="AU74" s="401"/>
      <c r="AV74" s="401"/>
      <c r="AW74" s="401"/>
      <c r="AX74" s="401"/>
    </row>
    <row r="91" spans="1:50" ht="11.25" customHeight="1">
      <c r="A91" s="401" t="s">
        <v>78</v>
      </c>
      <c r="B91" s="401"/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01"/>
      <c r="O91" s="401"/>
      <c r="P91" s="401"/>
      <c r="Q91" s="401"/>
      <c r="R91" s="401"/>
      <c r="S91" s="401"/>
      <c r="T91" s="401"/>
      <c r="U91" s="401"/>
      <c r="V91" s="401"/>
      <c r="W91" s="401"/>
      <c r="X91" s="401"/>
      <c r="Y91" s="401"/>
      <c r="Z91" s="401"/>
      <c r="AA91" s="401"/>
      <c r="AB91" s="401"/>
      <c r="AC91" s="401"/>
      <c r="AD91" s="401"/>
      <c r="AE91" s="401"/>
      <c r="AF91" s="401"/>
      <c r="AG91" s="401"/>
      <c r="AH91" s="401"/>
      <c r="AI91" s="401"/>
      <c r="AJ91" s="401"/>
      <c r="AK91" s="401"/>
      <c r="AL91" s="401"/>
      <c r="AM91" s="401"/>
      <c r="AN91" s="401"/>
      <c r="AO91" s="401"/>
      <c r="AP91" s="401"/>
      <c r="AQ91" s="401"/>
      <c r="AR91" s="401"/>
      <c r="AS91" s="401"/>
      <c r="AT91" s="401"/>
      <c r="AU91" s="401"/>
      <c r="AV91" s="401"/>
      <c r="AW91" s="401"/>
      <c r="AX91" s="401"/>
    </row>
    <row r="92" spans="1:50" ht="11.25" customHeight="1">
      <c r="A92" s="401"/>
      <c r="B92" s="401"/>
      <c r="C92" s="401"/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401"/>
      <c r="Q92" s="401"/>
      <c r="R92" s="401"/>
      <c r="S92" s="401"/>
      <c r="T92" s="401"/>
      <c r="U92" s="401"/>
      <c r="V92" s="401"/>
      <c r="W92" s="401"/>
      <c r="X92" s="401"/>
      <c r="Y92" s="401"/>
      <c r="Z92" s="401"/>
      <c r="AA92" s="401"/>
      <c r="AB92" s="401"/>
      <c r="AC92" s="401"/>
      <c r="AD92" s="401"/>
      <c r="AE92" s="401"/>
      <c r="AF92" s="401"/>
      <c r="AG92" s="401"/>
      <c r="AH92" s="401"/>
      <c r="AI92" s="401"/>
      <c r="AJ92" s="401"/>
      <c r="AK92" s="401"/>
      <c r="AL92" s="401"/>
      <c r="AM92" s="401"/>
      <c r="AN92" s="401"/>
      <c r="AO92" s="401"/>
      <c r="AP92" s="401"/>
      <c r="AQ92" s="401"/>
      <c r="AR92" s="401"/>
      <c r="AS92" s="401"/>
      <c r="AT92" s="401"/>
      <c r="AU92" s="401"/>
      <c r="AV92" s="401"/>
      <c r="AW92" s="401"/>
      <c r="AX92" s="401"/>
    </row>
    <row r="93" spans="1:50" ht="11.25" customHeight="1">
      <c r="A93" s="401"/>
      <c r="B93" s="401"/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1"/>
      <c r="P93" s="401"/>
      <c r="Q93" s="401"/>
      <c r="R93" s="401"/>
      <c r="S93" s="401"/>
      <c r="T93" s="401"/>
      <c r="U93" s="401"/>
      <c r="V93" s="401"/>
      <c r="W93" s="401"/>
      <c r="X93" s="401"/>
      <c r="Y93" s="401"/>
      <c r="Z93" s="401"/>
      <c r="AA93" s="401"/>
      <c r="AB93" s="401"/>
      <c r="AC93" s="401"/>
      <c r="AD93" s="401"/>
      <c r="AE93" s="401"/>
      <c r="AF93" s="401"/>
      <c r="AG93" s="401"/>
      <c r="AH93" s="401"/>
      <c r="AI93" s="401"/>
      <c r="AJ93" s="401"/>
      <c r="AK93" s="401"/>
      <c r="AL93" s="401"/>
      <c r="AM93" s="401"/>
      <c r="AN93" s="401"/>
      <c r="AO93" s="401"/>
      <c r="AP93" s="401"/>
      <c r="AQ93" s="401"/>
      <c r="AR93" s="401"/>
      <c r="AS93" s="401"/>
      <c r="AT93" s="401"/>
      <c r="AU93" s="401"/>
      <c r="AV93" s="401"/>
      <c r="AW93" s="401"/>
      <c r="AX93" s="401"/>
    </row>
    <row r="112" spans="1:50" ht="11.25" customHeight="1">
      <c r="A112" s="401" t="s">
        <v>76</v>
      </c>
      <c r="B112" s="401"/>
      <c r="C112" s="401"/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  <c r="AA112" s="401"/>
      <c r="AB112" s="401"/>
      <c r="AC112" s="401"/>
      <c r="AD112" s="401"/>
      <c r="AE112" s="401"/>
      <c r="AF112" s="401"/>
      <c r="AG112" s="401"/>
      <c r="AH112" s="401"/>
      <c r="AI112" s="401"/>
      <c r="AJ112" s="401"/>
      <c r="AK112" s="401"/>
      <c r="AL112" s="401"/>
      <c r="AM112" s="401"/>
      <c r="AN112" s="401"/>
      <c r="AO112" s="401"/>
      <c r="AP112" s="401"/>
      <c r="AQ112" s="401"/>
      <c r="AR112" s="401"/>
      <c r="AS112" s="401"/>
      <c r="AT112" s="401"/>
      <c r="AU112" s="401"/>
      <c r="AV112" s="401"/>
      <c r="AW112" s="401"/>
      <c r="AX112" s="401"/>
    </row>
    <row r="113" spans="1:50" ht="11.25" customHeight="1">
      <c r="A113" s="401"/>
      <c r="B113" s="401"/>
      <c r="C113" s="401"/>
      <c r="D113" s="401"/>
      <c r="E113" s="401"/>
      <c r="F113" s="401"/>
      <c r="G113" s="401"/>
      <c r="H113" s="401"/>
      <c r="I113" s="401"/>
      <c r="J113" s="401"/>
      <c r="K113" s="401"/>
      <c r="L113" s="401"/>
      <c r="M113" s="401"/>
      <c r="N113" s="401"/>
      <c r="O113" s="401"/>
      <c r="P113" s="401"/>
      <c r="Q113" s="401"/>
      <c r="R113" s="401"/>
      <c r="S113" s="401"/>
      <c r="T113" s="401"/>
      <c r="U113" s="401"/>
      <c r="V113" s="401"/>
      <c r="W113" s="401"/>
      <c r="X113" s="401"/>
      <c r="Y113" s="401"/>
      <c r="Z113" s="401"/>
      <c r="AA113" s="401"/>
      <c r="AB113" s="401"/>
      <c r="AC113" s="401"/>
      <c r="AD113" s="401"/>
      <c r="AE113" s="401"/>
      <c r="AF113" s="401"/>
      <c r="AG113" s="401"/>
      <c r="AH113" s="401"/>
      <c r="AI113" s="401"/>
      <c r="AJ113" s="401"/>
      <c r="AK113" s="401"/>
      <c r="AL113" s="401"/>
      <c r="AM113" s="401"/>
      <c r="AN113" s="401"/>
      <c r="AO113" s="401"/>
      <c r="AP113" s="401"/>
      <c r="AQ113" s="401"/>
      <c r="AR113" s="401"/>
      <c r="AS113" s="401"/>
      <c r="AT113" s="401"/>
      <c r="AU113" s="401"/>
      <c r="AV113" s="401"/>
      <c r="AW113" s="401"/>
      <c r="AX113" s="401"/>
    </row>
    <row r="114" spans="1:50" ht="11.25" customHeight="1">
      <c r="A114" s="401"/>
      <c r="B114" s="401"/>
      <c r="C114" s="401"/>
      <c r="D114" s="401"/>
      <c r="E114" s="401"/>
      <c r="F114" s="401"/>
      <c r="G114" s="401"/>
      <c r="H114" s="401"/>
      <c r="I114" s="401"/>
      <c r="J114" s="401"/>
      <c r="K114" s="401"/>
      <c r="L114" s="401"/>
      <c r="M114" s="401"/>
      <c r="N114" s="401"/>
      <c r="O114" s="401"/>
      <c r="P114" s="401"/>
      <c r="Q114" s="401"/>
      <c r="R114" s="401"/>
      <c r="S114" s="401"/>
      <c r="T114" s="401"/>
      <c r="U114" s="401"/>
      <c r="V114" s="401"/>
      <c r="W114" s="401"/>
      <c r="X114" s="401"/>
      <c r="Y114" s="401"/>
      <c r="Z114" s="401"/>
      <c r="AA114" s="401"/>
      <c r="AB114" s="401"/>
      <c r="AC114" s="401"/>
      <c r="AD114" s="401"/>
      <c r="AE114" s="401"/>
      <c r="AF114" s="401"/>
      <c r="AG114" s="401"/>
      <c r="AH114" s="401"/>
      <c r="AI114" s="401"/>
      <c r="AJ114" s="401"/>
      <c r="AK114" s="401"/>
      <c r="AL114" s="401"/>
      <c r="AM114" s="401"/>
      <c r="AN114" s="401"/>
      <c r="AO114" s="401"/>
      <c r="AP114" s="401"/>
      <c r="AQ114" s="401"/>
      <c r="AR114" s="401"/>
      <c r="AS114" s="401"/>
      <c r="AT114" s="401"/>
      <c r="AU114" s="401"/>
      <c r="AV114" s="401"/>
      <c r="AW114" s="401"/>
      <c r="AX114" s="401"/>
    </row>
    <row r="124" spans="36:47" ht="11.25" customHeight="1">
      <c r="AJ124" s="401" t="s">
        <v>80</v>
      </c>
      <c r="AK124" s="401"/>
      <c r="AL124" s="401"/>
      <c r="AM124" s="401"/>
      <c r="AN124" s="401"/>
      <c r="AO124" s="401"/>
      <c r="AP124" s="401"/>
      <c r="AQ124" s="401"/>
      <c r="AR124" s="401"/>
      <c r="AS124" s="401"/>
      <c r="AT124" s="401"/>
      <c r="AU124" s="401"/>
    </row>
    <row r="125" spans="36:47" ht="11.25" customHeight="1">
      <c r="AJ125" s="401"/>
      <c r="AK125" s="401"/>
      <c r="AL125" s="401"/>
      <c r="AM125" s="401"/>
      <c r="AN125" s="401"/>
      <c r="AO125" s="401"/>
      <c r="AP125" s="401"/>
      <c r="AQ125" s="401"/>
      <c r="AR125" s="401"/>
      <c r="AS125" s="401"/>
      <c r="AT125" s="401"/>
      <c r="AU125" s="401"/>
    </row>
    <row r="126" spans="36:47" ht="11.25" customHeight="1">
      <c r="AJ126" s="401"/>
      <c r="AK126" s="401"/>
      <c r="AL126" s="401"/>
      <c r="AM126" s="401"/>
      <c r="AN126" s="401"/>
      <c r="AO126" s="401"/>
      <c r="AP126" s="401"/>
      <c r="AQ126" s="401"/>
      <c r="AR126" s="401"/>
      <c r="AS126" s="401"/>
      <c r="AT126" s="401"/>
      <c r="AU126" s="401"/>
    </row>
    <row r="127" spans="36:47" ht="11.25" customHeight="1">
      <c r="AJ127" s="401"/>
      <c r="AK127" s="401"/>
      <c r="AL127" s="401"/>
      <c r="AM127" s="401"/>
      <c r="AN127" s="401"/>
      <c r="AO127" s="401"/>
      <c r="AP127" s="401"/>
      <c r="AQ127" s="401"/>
      <c r="AR127" s="401"/>
      <c r="AS127" s="401"/>
      <c r="AT127" s="401"/>
      <c r="AU127" s="401"/>
    </row>
    <row r="128" spans="36:47" ht="11.25" customHeight="1">
      <c r="AJ128" s="401"/>
      <c r="AK128" s="401"/>
      <c r="AL128" s="401"/>
      <c r="AM128" s="401"/>
      <c r="AN128" s="401"/>
      <c r="AO128" s="401"/>
      <c r="AP128" s="401"/>
      <c r="AQ128" s="401"/>
      <c r="AR128" s="401"/>
      <c r="AS128" s="401"/>
      <c r="AT128" s="401"/>
      <c r="AU128" s="401"/>
    </row>
    <row r="131" spans="1:50" ht="11.25" customHeight="1">
      <c r="A131" s="401" t="s">
        <v>79</v>
      </c>
      <c r="B131" s="401"/>
      <c r="C131" s="401"/>
      <c r="D131" s="401"/>
      <c r="E131" s="401"/>
      <c r="F131" s="401"/>
      <c r="G131" s="401"/>
      <c r="H131" s="401"/>
      <c r="I131" s="401"/>
      <c r="J131" s="401"/>
      <c r="K131" s="401"/>
      <c r="L131" s="401"/>
      <c r="M131" s="401"/>
      <c r="N131" s="401"/>
      <c r="O131" s="401"/>
      <c r="P131" s="401"/>
      <c r="Q131" s="401"/>
      <c r="R131" s="401"/>
      <c r="S131" s="401"/>
      <c r="T131" s="401"/>
      <c r="U131" s="401"/>
      <c r="V131" s="401"/>
      <c r="W131" s="401"/>
      <c r="X131" s="401"/>
      <c r="Y131" s="401"/>
      <c r="Z131" s="401"/>
      <c r="AA131" s="401"/>
      <c r="AB131" s="401"/>
      <c r="AC131" s="401"/>
      <c r="AD131" s="401"/>
      <c r="AE131" s="401"/>
      <c r="AF131" s="401"/>
      <c r="AG131" s="401"/>
      <c r="AH131" s="401"/>
      <c r="AI131" s="401"/>
      <c r="AJ131" s="401"/>
      <c r="AK131" s="401"/>
      <c r="AL131" s="401"/>
      <c r="AM131" s="401"/>
      <c r="AN131" s="401"/>
      <c r="AO131" s="401"/>
      <c r="AP131" s="401"/>
      <c r="AQ131" s="401"/>
      <c r="AR131" s="401"/>
      <c r="AS131" s="401"/>
      <c r="AT131" s="401"/>
      <c r="AU131" s="401"/>
      <c r="AV131" s="401"/>
      <c r="AW131" s="401"/>
      <c r="AX131" s="401"/>
    </row>
    <row r="132" spans="1:50" ht="11.25" customHeight="1">
      <c r="A132" s="401"/>
      <c r="B132" s="401"/>
      <c r="C132" s="401"/>
      <c r="D132" s="401"/>
      <c r="E132" s="401"/>
      <c r="F132" s="401"/>
      <c r="G132" s="401"/>
      <c r="H132" s="401"/>
      <c r="I132" s="401"/>
      <c r="J132" s="401"/>
      <c r="K132" s="401"/>
      <c r="L132" s="401"/>
      <c r="M132" s="401"/>
      <c r="N132" s="401"/>
      <c r="O132" s="401"/>
      <c r="P132" s="401"/>
      <c r="Q132" s="401"/>
      <c r="R132" s="401"/>
      <c r="S132" s="401"/>
      <c r="T132" s="401"/>
      <c r="U132" s="401"/>
      <c r="V132" s="401"/>
      <c r="W132" s="401"/>
      <c r="X132" s="401"/>
      <c r="Y132" s="401"/>
      <c r="Z132" s="401"/>
      <c r="AA132" s="401"/>
      <c r="AB132" s="401"/>
      <c r="AC132" s="401"/>
      <c r="AD132" s="401"/>
      <c r="AE132" s="401"/>
      <c r="AF132" s="401"/>
      <c r="AG132" s="401"/>
      <c r="AH132" s="401"/>
      <c r="AI132" s="401"/>
      <c r="AJ132" s="401"/>
      <c r="AK132" s="401"/>
      <c r="AL132" s="401"/>
      <c r="AM132" s="401"/>
      <c r="AN132" s="401"/>
      <c r="AO132" s="401"/>
      <c r="AP132" s="401"/>
      <c r="AQ132" s="401"/>
      <c r="AR132" s="401"/>
      <c r="AS132" s="401"/>
      <c r="AT132" s="401"/>
      <c r="AU132" s="401"/>
      <c r="AV132" s="401"/>
      <c r="AW132" s="401"/>
      <c r="AX132" s="401"/>
    </row>
    <row r="133" spans="1:50" ht="11.25" customHeight="1">
      <c r="A133" s="401"/>
      <c r="B133" s="401"/>
      <c r="C133" s="401"/>
      <c r="D133" s="401"/>
      <c r="E133" s="401"/>
      <c r="F133" s="401"/>
      <c r="G133" s="401"/>
      <c r="H133" s="401"/>
      <c r="I133" s="401"/>
      <c r="J133" s="401"/>
      <c r="K133" s="401"/>
      <c r="L133" s="401"/>
      <c r="M133" s="401"/>
      <c r="N133" s="401"/>
      <c r="O133" s="401"/>
      <c r="P133" s="401"/>
      <c r="Q133" s="401"/>
      <c r="R133" s="401"/>
      <c r="S133" s="401"/>
      <c r="T133" s="401"/>
      <c r="U133" s="401"/>
      <c r="V133" s="401"/>
      <c r="W133" s="401"/>
      <c r="X133" s="401"/>
      <c r="Y133" s="401"/>
      <c r="Z133" s="401"/>
      <c r="AA133" s="401"/>
      <c r="AB133" s="401"/>
      <c r="AC133" s="401"/>
      <c r="AD133" s="401"/>
      <c r="AE133" s="401"/>
      <c r="AF133" s="401"/>
      <c r="AG133" s="401"/>
      <c r="AH133" s="401"/>
      <c r="AI133" s="401"/>
      <c r="AJ133" s="401"/>
      <c r="AK133" s="401"/>
      <c r="AL133" s="401"/>
      <c r="AM133" s="401"/>
      <c r="AN133" s="401"/>
      <c r="AO133" s="401"/>
      <c r="AP133" s="401"/>
      <c r="AQ133" s="401"/>
      <c r="AR133" s="401"/>
      <c r="AS133" s="401"/>
      <c r="AT133" s="401"/>
      <c r="AU133" s="401"/>
      <c r="AV133" s="401"/>
      <c r="AW133" s="401"/>
      <c r="AX133" s="401"/>
    </row>
    <row r="149" spans="1:50" ht="11.25" customHeight="1">
      <c r="A149" s="401" t="s">
        <v>81</v>
      </c>
      <c r="B149" s="401"/>
      <c r="C149" s="401"/>
      <c r="D149" s="401"/>
      <c r="E149" s="401"/>
      <c r="F149" s="401"/>
      <c r="G149" s="401"/>
      <c r="H149" s="401"/>
      <c r="I149" s="401"/>
      <c r="J149" s="401"/>
      <c r="K149" s="401"/>
      <c r="L149" s="401"/>
      <c r="M149" s="401"/>
      <c r="N149" s="401"/>
      <c r="O149" s="401"/>
      <c r="P149" s="401"/>
      <c r="Q149" s="401"/>
      <c r="R149" s="401"/>
      <c r="S149" s="401"/>
      <c r="T149" s="401"/>
      <c r="U149" s="401"/>
      <c r="V149" s="401"/>
      <c r="W149" s="401"/>
      <c r="X149" s="401"/>
      <c r="Y149" s="401"/>
      <c r="Z149" s="401"/>
      <c r="AA149" s="401"/>
      <c r="AB149" s="401"/>
      <c r="AC149" s="401"/>
      <c r="AD149" s="401"/>
      <c r="AE149" s="401"/>
      <c r="AF149" s="401"/>
      <c r="AG149" s="401"/>
      <c r="AH149" s="401"/>
      <c r="AI149" s="401"/>
      <c r="AJ149" s="401"/>
      <c r="AK149" s="401"/>
      <c r="AL149" s="401"/>
      <c r="AM149" s="401"/>
      <c r="AN149" s="401"/>
      <c r="AO149" s="401"/>
      <c r="AP149" s="401"/>
      <c r="AQ149" s="401"/>
      <c r="AR149" s="401"/>
      <c r="AS149" s="401"/>
      <c r="AT149" s="401"/>
      <c r="AU149" s="401"/>
      <c r="AV149" s="401"/>
      <c r="AW149" s="401"/>
      <c r="AX149" s="401"/>
    </row>
    <row r="150" spans="1:50" ht="11.25" customHeight="1">
      <c r="A150" s="401"/>
      <c r="B150" s="401"/>
      <c r="C150" s="401"/>
      <c r="D150" s="401"/>
      <c r="E150" s="401"/>
      <c r="F150" s="401"/>
      <c r="G150" s="401"/>
      <c r="H150" s="401"/>
      <c r="I150" s="401"/>
      <c r="J150" s="401"/>
      <c r="K150" s="401"/>
      <c r="L150" s="401"/>
      <c r="M150" s="401"/>
      <c r="N150" s="401"/>
      <c r="O150" s="401"/>
      <c r="P150" s="401"/>
      <c r="Q150" s="401"/>
      <c r="R150" s="401"/>
      <c r="S150" s="401"/>
      <c r="T150" s="401"/>
      <c r="U150" s="401"/>
      <c r="V150" s="401"/>
      <c r="W150" s="401"/>
      <c r="X150" s="401"/>
      <c r="Y150" s="401"/>
      <c r="Z150" s="401"/>
      <c r="AA150" s="401"/>
      <c r="AB150" s="401"/>
      <c r="AC150" s="401"/>
      <c r="AD150" s="401"/>
      <c r="AE150" s="401"/>
      <c r="AF150" s="401"/>
      <c r="AG150" s="401"/>
      <c r="AH150" s="401"/>
      <c r="AI150" s="401"/>
      <c r="AJ150" s="401"/>
      <c r="AK150" s="401"/>
      <c r="AL150" s="401"/>
      <c r="AM150" s="401"/>
      <c r="AN150" s="401"/>
      <c r="AO150" s="401"/>
      <c r="AP150" s="401"/>
      <c r="AQ150" s="401"/>
      <c r="AR150" s="401"/>
      <c r="AS150" s="401"/>
      <c r="AT150" s="401"/>
      <c r="AU150" s="401"/>
      <c r="AV150" s="401"/>
      <c r="AW150" s="401"/>
      <c r="AX150" s="401"/>
    </row>
    <row r="151" spans="1:50" ht="11.25" customHeight="1">
      <c r="A151" s="401"/>
      <c r="B151" s="401"/>
      <c r="C151" s="401"/>
      <c r="D151" s="401"/>
      <c r="E151" s="401"/>
      <c r="F151" s="401"/>
      <c r="G151" s="401"/>
      <c r="H151" s="401"/>
      <c r="I151" s="401"/>
      <c r="J151" s="401"/>
      <c r="K151" s="401"/>
      <c r="L151" s="401"/>
      <c r="M151" s="401"/>
      <c r="N151" s="401"/>
      <c r="O151" s="401"/>
      <c r="P151" s="401"/>
      <c r="Q151" s="401"/>
      <c r="R151" s="401"/>
      <c r="S151" s="401"/>
      <c r="T151" s="401"/>
      <c r="U151" s="401"/>
      <c r="V151" s="401"/>
      <c r="W151" s="401"/>
      <c r="X151" s="401"/>
      <c r="Y151" s="401"/>
      <c r="Z151" s="401"/>
      <c r="AA151" s="401"/>
      <c r="AB151" s="401"/>
      <c r="AC151" s="401"/>
      <c r="AD151" s="401"/>
      <c r="AE151" s="401"/>
      <c r="AF151" s="401"/>
      <c r="AG151" s="401"/>
      <c r="AH151" s="401"/>
      <c r="AI151" s="401"/>
      <c r="AJ151" s="401"/>
      <c r="AK151" s="401"/>
      <c r="AL151" s="401"/>
      <c r="AM151" s="401"/>
      <c r="AN151" s="401"/>
      <c r="AO151" s="401"/>
      <c r="AP151" s="401"/>
      <c r="AQ151" s="401"/>
      <c r="AR151" s="401"/>
      <c r="AS151" s="401"/>
      <c r="AT151" s="401"/>
      <c r="AU151" s="401"/>
      <c r="AV151" s="401"/>
      <c r="AW151" s="401"/>
      <c r="AX151" s="401"/>
    </row>
    <row r="170" spans="1:50" ht="11.25" customHeight="1">
      <c r="A170" s="401" t="s">
        <v>82</v>
      </c>
      <c r="B170" s="401"/>
      <c r="C170" s="401"/>
      <c r="D170" s="401"/>
      <c r="E170" s="401"/>
      <c r="F170" s="401"/>
      <c r="G170" s="401"/>
      <c r="H170" s="401"/>
      <c r="I170" s="401"/>
      <c r="J170" s="401"/>
      <c r="K170" s="401"/>
      <c r="L170" s="401"/>
      <c r="M170" s="401"/>
      <c r="N170" s="401"/>
      <c r="O170" s="401"/>
      <c r="P170" s="401"/>
      <c r="Q170" s="401"/>
      <c r="R170" s="401"/>
      <c r="S170" s="401"/>
      <c r="T170" s="401"/>
      <c r="U170" s="401"/>
      <c r="V170" s="401"/>
      <c r="W170" s="401"/>
      <c r="X170" s="401"/>
      <c r="Y170" s="401"/>
      <c r="Z170" s="401"/>
      <c r="AA170" s="401"/>
      <c r="AB170" s="401"/>
      <c r="AC170" s="401"/>
      <c r="AD170" s="401"/>
      <c r="AE170" s="401"/>
      <c r="AF170" s="401"/>
      <c r="AG170" s="401"/>
      <c r="AH170" s="401"/>
      <c r="AI170" s="401"/>
      <c r="AJ170" s="401"/>
      <c r="AK170" s="401"/>
      <c r="AL170" s="401"/>
      <c r="AM170" s="401"/>
      <c r="AN170" s="401"/>
      <c r="AO170" s="401"/>
      <c r="AP170" s="401"/>
      <c r="AQ170" s="401"/>
      <c r="AR170" s="401"/>
      <c r="AS170" s="401"/>
      <c r="AT170" s="401"/>
      <c r="AU170" s="401"/>
      <c r="AV170" s="401"/>
      <c r="AW170" s="401"/>
      <c r="AX170" s="401"/>
    </row>
    <row r="171" spans="1:50" ht="11.25" customHeight="1">
      <c r="A171" s="401"/>
      <c r="B171" s="401"/>
      <c r="C171" s="401"/>
      <c r="D171" s="401"/>
      <c r="E171" s="401"/>
      <c r="F171" s="401"/>
      <c r="G171" s="401"/>
      <c r="H171" s="401"/>
      <c r="I171" s="401"/>
      <c r="J171" s="401"/>
      <c r="K171" s="401"/>
      <c r="L171" s="401"/>
      <c r="M171" s="401"/>
      <c r="N171" s="401"/>
      <c r="O171" s="401"/>
      <c r="P171" s="401"/>
      <c r="Q171" s="401"/>
      <c r="R171" s="401"/>
      <c r="S171" s="401"/>
      <c r="T171" s="401"/>
      <c r="U171" s="401"/>
      <c r="V171" s="401"/>
      <c r="W171" s="401"/>
      <c r="X171" s="401"/>
      <c r="Y171" s="401"/>
      <c r="Z171" s="401"/>
      <c r="AA171" s="401"/>
      <c r="AB171" s="401"/>
      <c r="AC171" s="401"/>
      <c r="AD171" s="401"/>
      <c r="AE171" s="401"/>
      <c r="AF171" s="401"/>
      <c r="AG171" s="401"/>
      <c r="AH171" s="401"/>
      <c r="AI171" s="401"/>
      <c r="AJ171" s="401"/>
      <c r="AK171" s="401"/>
      <c r="AL171" s="401"/>
      <c r="AM171" s="401"/>
      <c r="AN171" s="401"/>
      <c r="AO171" s="401"/>
      <c r="AP171" s="401"/>
      <c r="AQ171" s="401"/>
      <c r="AR171" s="401"/>
      <c r="AS171" s="401"/>
      <c r="AT171" s="401"/>
      <c r="AU171" s="401"/>
      <c r="AV171" s="401"/>
      <c r="AW171" s="401"/>
      <c r="AX171" s="401"/>
    </row>
    <row r="172" spans="1:50" ht="11.25" customHeight="1">
      <c r="A172" s="401"/>
      <c r="B172" s="401"/>
      <c r="C172" s="401"/>
      <c r="D172" s="401"/>
      <c r="E172" s="401"/>
      <c r="F172" s="401"/>
      <c r="G172" s="401"/>
      <c r="H172" s="401"/>
      <c r="I172" s="401"/>
      <c r="J172" s="401"/>
      <c r="K172" s="401"/>
      <c r="L172" s="401"/>
      <c r="M172" s="401"/>
      <c r="N172" s="401"/>
      <c r="O172" s="401"/>
      <c r="P172" s="401"/>
      <c r="Q172" s="401"/>
      <c r="R172" s="401"/>
      <c r="S172" s="401"/>
      <c r="T172" s="401"/>
      <c r="U172" s="401"/>
      <c r="V172" s="401"/>
      <c r="W172" s="401"/>
      <c r="X172" s="401"/>
      <c r="Y172" s="401"/>
      <c r="Z172" s="401"/>
      <c r="AA172" s="401"/>
      <c r="AB172" s="401"/>
      <c r="AC172" s="401"/>
      <c r="AD172" s="401"/>
      <c r="AE172" s="401"/>
      <c r="AF172" s="401"/>
      <c r="AG172" s="401"/>
      <c r="AH172" s="401"/>
      <c r="AI172" s="401"/>
      <c r="AJ172" s="401"/>
      <c r="AK172" s="401"/>
      <c r="AL172" s="401"/>
      <c r="AM172" s="401"/>
      <c r="AN172" s="401"/>
      <c r="AO172" s="401"/>
      <c r="AP172" s="401"/>
      <c r="AQ172" s="401"/>
      <c r="AR172" s="401"/>
      <c r="AS172" s="401"/>
      <c r="AT172" s="401"/>
      <c r="AU172" s="401"/>
      <c r="AV172" s="401"/>
      <c r="AW172" s="401"/>
      <c r="AX172" s="401"/>
    </row>
  </sheetData>
  <sheetProtection/>
  <mergeCells count="10">
    <mergeCell ref="A131:AX133"/>
    <mergeCell ref="AJ124:AU128"/>
    <mergeCell ref="A149:AX151"/>
    <mergeCell ref="A170:AX172"/>
    <mergeCell ref="A16:AX18"/>
    <mergeCell ref="A35:AX37"/>
    <mergeCell ref="A72:AX74"/>
    <mergeCell ref="A112:AX114"/>
    <mergeCell ref="A54:AX56"/>
    <mergeCell ref="A91:AX93"/>
  </mergeCells>
  <printOptions/>
  <pageMargins left="0" right="0" top="0" bottom="0" header="0.3145833333333333" footer="0.314583333333333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2016-05-22T10:15:15Z</cp:lastPrinted>
  <dcterms:created xsi:type="dcterms:W3CDTF">2011-05-12T22:51:52Z</dcterms:created>
  <dcterms:modified xsi:type="dcterms:W3CDTF">2017-03-16T00:52:28Z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1041-8.1.0.3156</vt:lpwstr>
  </property>
</Properties>
</file>