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31" yWindow="65416" windowWidth="15450" windowHeight="10020" activeTab="2"/>
  </bookViews>
  <sheets>
    <sheet name="親子テニスの部" sheetId="1" r:id="rId1"/>
    <sheet name="B級" sheetId="2" r:id="rId2"/>
    <sheet name="A級" sheetId="3" r:id="rId3"/>
    <sheet name="歴代" sheetId="4" r:id="rId4"/>
    <sheet name="登録ナンバー" sheetId="5" r:id="rId5"/>
    <sheet name="写真集" sheetId="6" r:id="rId6"/>
  </sheets>
  <definedNames>
    <definedName name="_xlnm.Print_Area" localSheetId="4">'登録ナンバー'!$A$418:$C$492</definedName>
  </definedNames>
  <calcPr fullCalcOnLoad="1"/>
</workbook>
</file>

<file path=xl/sharedStrings.xml><?xml version="1.0" encoding="utf-8"?>
<sst xmlns="http://schemas.openxmlformats.org/spreadsheetml/2006/main" count="3296" uniqueCount="1510">
  <si>
    <t>女</t>
  </si>
  <si>
    <t>P01</t>
  </si>
  <si>
    <t>プラチナ</t>
  </si>
  <si>
    <t>プラチナ</t>
  </si>
  <si>
    <t>プラチナ</t>
  </si>
  <si>
    <t>プラチナ</t>
  </si>
  <si>
    <t>プラチナ</t>
  </si>
  <si>
    <t>プラチナ</t>
  </si>
  <si>
    <t>P27</t>
  </si>
  <si>
    <t>前田</t>
  </si>
  <si>
    <t>征人</t>
  </si>
  <si>
    <t>P28</t>
  </si>
  <si>
    <t>鶴田</t>
  </si>
  <si>
    <t>進</t>
  </si>
  <si>
    <t>男</t>
  </si>
  <si>
    <t>P29</t>
  </si>
  <si>
    <t>喜久子</t>
  </si>
  <si>
    <t>P30</t>
  </si>
  <si>
    <t>P31</t>
  </si>
  <si>
    <t>苗村</t>
  </si>
  <si>
    <t>裕子</t>
  </si>
  <si>
    <t>P32</t>
  </si>
  <si>
    <t>五十嵐</t>
  </si>
  <si>
    <t>英毅</t>
  </si>
  <si>
    <t>サプラ</t>
  </si>
  <si>
    <t>サプラ</t>
  </si>
  <si>
    <t>真佐子</t>
  </si>
  <si>
    <t>サプラ</t>
  </si>
  <si>
    <t>TDC</t>
  </si>
  <si>
    <t>TDC</t>
  </si>
  <si>
    <t>TDC</t>
  </si>
  <si>
    <t>TDC</t>
  </si>
  <si>
    <t>TDC</t>
  </si>
  <si>
    <t>TDC</t>
  </si>
  <si>
    <t>TDC</t>
  </si>
  <si>
    <t>u02</t>
  </si>
  <si>
    <t>男</t>
  </si>
  <si>
    <t>男</t>
  </si>
  <si>
    <t>男</t>
  </si>
  <si>
    <t>男</t>
  </si>
  <si>
    <t>男</t>
  </si>
  <si>
    <t>男</t>
  </si>
  <si>
    <t xml:space="preserve"> 淳</t>
  </si>
  <si>
    <t>男</t>
  </si>
  <si>
    <t>田中</t>
  </si>
  <si>
    <t>邦明</t>
  </si>
  <si>
    <t>ｊｒ</t>
  </si>
  <si>
    <t>Mut</t>
  </si>
  <si>
    <t>Y03</t>
  </si>
  <si>
    <t>Mut</t>
  </si>
  <si>
    <t>Mut</t>
  </si>
  <si>
    <t xml:space="preserve"> 恵</t>
  </si>
  <si>
    <t>莉紗</t>
  </si>
  <si>
    <t>g53</t>
  </si>
  <si>
    <t>川並和之</t>
  </si>
  <si>
    <t>kawanami0930@yahoo.co.jp</t>
  </si>
  <si>
    <t>健治</t>
  </si>
  <si>
    <t>川上</t>
  </si>
  <si>
    <t>政治</t>
  </si>
  <si>
    <t>K33</t>
  </si>
  <si>
    <t>小澤</t>
  </si>
  <si>
    <t>藤信</t>
  </si>
  <si>
    <t>K34</t>
  </si>
  <si>
    <t>岡本</t>
  </si>
  <si>
    <t>大樹</t>
  </si>
  <si>
    <t>K35</t>
  </si>
  <si>
    <t>池尻</t>
  </si>
  <si>
    <t>陽香</t>
  </si>
  <si>
    <t>K36</t>
  </si>
  <si>
    <t>姫欧</t>
  </si>
  <si>
    <t>K37</t>
  </si>
  <si>
    <t xml:space="preserve">南 </t>
  </si>
  <si>
    <t>直貴</t>
  </si>
  <si>
    <t>K38</t>
  </si>
  <si>
    <t>代表者　杉山邦夫</t>
  </si>
  <si>
    <t>東近江市民</t>
  </si>
  <si>
    <t>東近江市民率</t>
  </si>
  <si>
    <t>M01</t>
  </si>
  <si>
    <t>M03</t>
  </si>
  <si>
    <t>M04</t>
  </si>
  <si>
    <t xml:space="preserve"> 剛</t>
  </si>
  <si>
    <t>男</t>
  </si>
  <si>
    <t xml:space="preserve"> 大</t>
  </si>
  <si>
    <t>文代</t>
  </si>
  <si>
    <t>村田</t>
  </si>
  <si>
    <t>村川</t>
  </si>
  <si>
    <t>洋平</t>
  </si>
  <si>
    <t>田淵</t>
  </si>
  <si>
    <t>敏史</t>
  </si>
  <si>
    <t>穐山</t>
  </si>
  <si>
    <t xml:space="preserve">  航</t>
  </si>
  <si>
    <t>国太郎</t>
  </si>
  <si>
    <t>M51</t>
  </si>
  <si>
    <t>M52</t>
  </si>
  <si>
    <t>安田　和彦</t>
  </si>
  <si>
    <t>kazuyasu7674@yahoo.co.jp</t>
  </si>
  <si>
    <t xml:space="preserve"> </t>
  </si>
  <si>
    <t>P01</t>
  </si>
  <si>
    <t>P02</t>
  </si>
  <si>
    <t xml:space="preserve"> 潤</t>
  </si>
  <si>
    <t>堀江</t>
  </si>
  <si>
    <t>孝信</t>
  </si>
  <si>
    <t>新屋</t>
  </si>
  <si>
    <t>正男</t>
  </si>
  <si>
    <t>青木</t>
  </si>
  <si>
    <t>保憲</t>
  </si>
  <si>
    <t>一男</t>
  </si>
  <si>
    <t>宇尾数行</t>
  </si>
  <si>
    <t>oonamazu01@yahoo.co.jp</t>
  </si>
  <si>
    <t>S01</t>
  </si>
  <si>
    <t>上原</t>
  </si>
  <si>
    <t>義弘</t>
  </si>
  <si>
    <t>上原義弘</t>
  </si>
  <si>
    <t>サプライズ</t>
  </si>
  <si>
    <t>男</t>
  </si>
  <si>
    <t xml:space="preserve"> 猛</t>
  </si>
  <si>
    <t>T11</t>
  </si>
  <si>
    <t>高橋</t>
  </si>
  <si>
    <t>T12</t>
  </si>
  <si>
    <t>川下</t>
  </si>
  <si>
    <t>うさぎとかめの集い</t>
  </si>
  <si>
    <t>u01</t>
  </si>
  <si>
    <t>u03</t>
  </si>
  <si>
    <t>u04</t>
  </si>
  <si>
    <t>u05</t>
  </si>
  <si>
    <t>u06</t>
  </si>
  <si>
    <t>u07</t>
  </si>
  <si>
    <t>金子</t>
  </si>
  <si>
    <t>雅也</t>
  </si>
  <si>
    <t>金子雅也</t>
  </si>
  <si>
    <t>u08</t>
  </si>
  <si>
    <t xml:space="preserve"> 進</t>
  </si>
  <si>
    <t>u09</t>
  </si>
  <si>
    <t>u10</t>
  </si>
  <si>
    <t>u11</t>
  </si>
  <si>
    <t>u12</t>
  </si>
  <si>
    <t>u13</t>
  </si>
  <si>
    <t>u14</t>
  </si>
  <si>
    <t>中井</t>
  </si>
  <si>
    <t>夏樹</t>
  </si>
  <si>
    <t>中井夏樹</t>
  </si>
  <si>
    <t>u15</t>
  </si>
  <si>
    <t>u16</t>
  </si>
  <si>
    <t>倍田</t>
  </si>
  <si>
    <t xml:space="preserve"> 武</t>
  </si>
  <si>
    <t>倍田武</t>
  </si>
  <si>
    <t>u17</t>
  </si>
  <si>
    <t xml:space="preserve"> 彰</t>
  </si>
  <si>
    <t>u18</t>
  </si>
  <si>
    <t>u19</t>
  </si>
  <si>
    <t>u20</t>
  </si>
  <si>
    <t>u21</t>
  </si>
  <si>
    <t>u22</t>
  </si>
  <si>
    <t>u23</t>
  </si>
  <si>
    <t>u24</t>
  </si>
  <si>
    <t>中原</t>
  </si>
  <si>
    <t>康晶</t>
  </si>
  <si>
    <t>u25</t>
  </si>
  <si>
    <t>u26</t>
  </si>
  <si>
    <t>u27</t>
  </si>
  <si>
    <t>u28</t>
  </si>
  <si>
    <t xml:space="preserve"> 聖</t>
  </si>
  <si>
    <t>u29</t>
  </si>
  <si>
    <t>u30</t>
  </si>
  <si>
    <t>u31</t>
  </si>
  <si>
    <t>u32</t>
  </si>
  <si>
    <t>u33</t>
  </si>
  <si>
    <t>u34</t>
  </si>
  <si>
    <t>u35</t>
  </si>
  <si>
    <t>倍田優子</t>
  </si>
  <si>
    <t>u36</t>
  </si>
  <si>
    <t>u37</t>
  </si>
  <si>
    <t>u38</t>
  </si>
  <si>
    <t>竹下</t>
  </si>
  <si>
    <t>代表　辻　真弓</t>
  </si>
  <si>
    <t>gentian-18@e-omi.ne.jp</t>
  </si>
  <si>
    <t>Mut</t>
  </si>
  <si>
    <t>略称</t>
  </si>
  <si>
    <t>Mut(ムート）</t>
  </si>
  <si>
    <t>正式名称</t>
  </si>
  <si>
    <t>Y01</t>
  </si>
  <si>
    <t>真弓</t>
  </si>
  <si>
    <t>Mut</t>
  </si>
  <si>
    <t>東近江市</t>
  </si>
  <si>
    <t>Y02</t>
  </si>
  <si>
    <t>淳子</t>
  </si>
  <si>
    <t>山口</t>
  </si>
  <si>
    <t>稔貴</t>
  </si>
  <si>
    <t>Mut</t>
  </si>
  <si>
    <t>Y04</t>
  </si>
  <si>
    <t>白井</t>
  </si>
  <si>
    <t>秀幸</t>
  </si>
  <si>
    <t>Y05</t>
  </si>
  <si>
    <t>悟志</t>
  </si>
  <si>
    <t>全　東近江市民</t>
  </si>
  <si>
    <t>本田</t>
  </si>
  <si>
    <t>健一</t>
  </si>
  <si>
    <t>野村　良平</t>
  </si>
  <si>
    <t>one_0nly_clear_way@yahoo.co.jp</t>
  </si>
  <si>
    <t>T01</t>
  </si>
  <si>
    <t>野村</t>
  </si>
  <si>
    <t>良平</t>
  </si>
  <si>
    <t>TDC</t>
  </si>
  <si>
    <t>T02</t>
  </si>
  <si>
    <t>鹿野</t>
  </si>
  <si>
    <t>雄大</t>
  </si>
  <si>
    <t>T03</t>
  </si>
  <si>
    <t>TDC</t>
  </si>
  <si>
    <t>T04</t>
  </si>
  <si>
    <t>上津</t>
  </si>
  <si>
    <t>慶和</t>
  </si>
  <si>
    <t>T05</t>
  </si>
  <si>
    <t>松本</t>
  </si>
  <si>
    <t>遼太郎</t>
  </si>
  <si>
    <t>T06</t>
  </si>
  <si>
    <t>吉居</t>
  </si>
  <si>
    <t>さつ紀</t>
  </si>
  <si>
    <t>T07</t>
  </si>
  <si>
    <t>北川　</t>
  </si>
  <si>
    <t>円香</t>
  </si>
  <si>
    <t>T08</t>
  </si>
  <si>
    <t>池田</t>
  </si>
  <si>
    <t>まき</t>
  </si>
  <si>
    <t>T09</t>
  </si>
  <si>
    <t>前川</t>
  </si>
  <si>
    <t>美恵</t>
  </si>
  <si>
    <t>TDC</t>
  </si>
  <si>
    <t>T10</t>
  </si>
  <si>
    <t>草野</t>
  </si>
  <si>
    <t>菜摘</t>
  </si>
  <si>
    <t>末</t>
  </si>
  <si>
    <t>和也</t>
  </si>
  <si>
    <t>末和也</t>
  </si>
  <si>
    <t>叶丸</t>
  </si>
  <si>
    <t>利恵子</t>
  </si>
  <si>
    <t>叶丸利恵子</t>
  </si>
  <si>
    <t>漆原</t>
  </si>
  <si>
    <t>大介</t>
  </si>
  <si>
    <t>漆原大介</t>
  </si>
  <si>
    <t>小嶋</t>
  </si>
  <si>
    <t>凜太郎</t>
  </si>
  <si>
    <t>小嶋凜太郎</t>
  </si>
  <si>
    <t>S19</t>
  </si>
  <si>
    <t>更家</t>
  </si>
  <si>
    <t>S20</t>
  </si>
  <si>
    <t>由紀</t>
  </si>
  <si>
    <t>サプラ</t>
  </si>
  <si>
    <t>湖東プラチナ</t>
  </si>
  <si>
    <t>湖東プラチナ</t>
  </si>
  <si>
    <t>梅田</t>
  </si>
  <si>
    <t>勉</t>
  </si>
  <si>
    <t>甲賀市</t>
  </si>
  <si>
    <t>永瀬</t>
  </si>
  <si>
    <t>卓夫</t>
  </si>
  <si>
    <t>　武</t>
  </si>
  <si>
    <t>西田</t>
  </si>
  <si>
    <t>和教</t>
  </si>
  <si>
    <t>彩子</t>
  </si>
  <si>
    <t>田中</t>
  </si>
  <si>
    <t>　淳</t>
  </si>
  <si>
    <t>名田</t>
  </si>
  <si>
    <t>育子</t>
  </si>
  <si>
    <t>M47</t>
  </si>
  <si>
    <t>遠崎</t>
  </si>
  <si>
    <t>大樹</t>
  </si>
  <si>
    <t>P02</t>
  </si>
  <si>
    <t>直八</t>
  </si>
  <si>
    <t>美由紀</t>
  </si>
  <si>
    <t>優子</t>
  </si>
  <si>
    <t>松田</t>
  </si>
  <si>
    <t>晶枝</t>
  </si>
  <si>
    <t>S03</t>
  </si>
  <si>
    <t>S04</t>
  </si>
  <si>
    <t>S05</t>
  </si>
  <si>
    <t>S06</t>
  </si>
  <si>
    <t>S07</t>
  </si>
  <si>
    <t>S08</t>
  </si>
  <si>
    <t>S09</t>
  </si>
  <si>
    <t>S10</t>
  </si>
  <si>
    <t xml:space="preserve"> 毅</t>
  </si>
  <si>
    <t>S11</t>
  </si>
  <si>
    <t>S12</t>
  </si>
  <si>
    <t>S13</t>
  </si>
  <si>
    <t>S14</t>
  </si>
  <si>
    <t>S15</t>
  </si>
  <si>
    <t xml:space="preserve"> 翼</t>
  </si>
  <si>
    <t>S16</t>
  </si>
  <si>
    <t>S17</t>
  </si>
  <si>
    <t>S18</t>
  </si>
  <si>
    <t>一色</t>
  </si>
  <si>
    <t>西崎</t>
  </si>
  <si>
    <t>友香</t>
  </si>
  <si>
    <t>東近江市　市民率</t>
  </si>
  <si>
    <t>栗東市</t>
  </si>
  <si>
    <t>久田</t>
  </si>
  <si>
    <t>本池</t>
  </si>
  <si>
    <t>清子</t>
  </si>
  <si>
    <t>川勝</t>
  </si>
  <si>
    <t>豊子</t>
  </si>
  <si>
    <t>F07</t>
  </si>
  <si>
    <t>F08</t>
  </si>
  <si>
    <t>F09</t>
  </si>
  <si>
    <t>F12</t>
  </si>
  <si>
    <t>稙田</t>
  </si>
  <si>
    <t>優也</t>
  </si>
  <si>
    <t>F14</t>
  </si>
  <si>
    <t>F16</t>
  </si>
  <si>
    <t>F25</t>
  </si>
  <si>
    <t>F26</t>
  </si>
  <si>
    <t>F27</t>
  </si>
  <si>
    <t>F28</t>
  </si>
  <si>
    <t>光代</t>
  </si>
  <si>
    <t>東近江グリフィンズ</t>
  </si>
  <si>
    <t>グリフィンズ</t>
  </si>
  <si>
    <t>弘祐</t>
  </si>
  <si>
    <t>グリフィンズ</t>
  </si>
  <si>
    <t>グリフィンズ</t>
  </si>
  <si>
    <t>岡　</t>
  </si>
  <si>
    <t>岡田</t>
  </si>
  <si>
    <t>真樹</t>
  </si>
  <si>
    <t>グリフィンズ</t>
  </si>
  <si>
    <t>グリフィンズ</t>
  </si>
  <si>
    <t>蒲生郡</t>
  </si>
  <si>
    <t>富憲</t>
  </si>
  <si>
    <t>西原</t>
  </si>
  <si>
    <t>達也</t>
  </si>
  <si>
    <t>京都府</t>
  </si>
  <si>
    <t>　豊</t>
  </si>
  <si>
    <t>正和</t>
  </si>
  <si>
    <t>堀場</t>
  </si>
  <si>
    <t>俊宏</t>
  </si>
  <si>
    <t>鈎　</t>
  </si>
  <si>
    <t>優介</t>
  </si>
  <si>
    <t>渡辺</t>
  </si>
  <si>
    <t>裕士</t>
  </si>
  <si>
    <t>出口</t>
  </si>
  <si>
    <t>中村</t>
  </si>
  <si>
    <t>二ツ井</t>
  </si>
  <si>
    <t>裕也</t>
  </si>
  <si>
    <t>森永</t>
  </si>
  <si>
    <t>洋介</t>
  </si>
  <si>
    <t>M46</t>
  </si>
  <si>
    <t>庸子</t>
  </si>
  <si>
    <t>文雄</t>
  </si>
  <si>
    <t>プラチナ</t>
  </si>
  <si>
    <t>P03</t>
  </si>
  <si>
    <t>P04</t>
  </si>
  <si>
    <t>大林</t>
  </si>
  <si>
    <t>P05</t>
  </si>
  <si>
    <t>P06</t>
  </si>
  <si>
    <t>P07</t>
  </si>
  <si>
    <t>P08</t>
  </si>
  <si>
    <t>P09</t>
  </si>
  <si>
    <t>高田</t>
  </si>
  <si>
    <t>洋治</t>
  </si>
  <si>
    <t>P10</t>
  </si>
  <si>
    <t>P11</t>
  </si>
  <si>
    <t>P12</t>
  </si>
  <si>
    <t>P13</t>
  </si>
  <si>
    <t>P14</t>
  </si>
  <si>
    <t>P15</t>
  </si>
  <si>
    <t>羽田</t>
  </si>
  <si>
    <t>昭夫</t>
  </si>
  <si>
    <t>P16</t>
  </si>
  <si>
    <t>樋山</t>
  </si>
  <si>
    <t>達哉</t>
  </si>
  <si>
    <t>P17</t>
  </si>
  <si>
    <t>P18</t>
  </si>
  <si>
    <t>P19</t>
  </si>
  <si>
    <t>P20</t>
  </si>
  <si>
    <t>P21</t>
  </si>
  <si>
    <t>P22</t>
  </si>
  <si>
    <t>知司</t>
  </si>
  <si>
    <t>P23</t>
  </si>
  <si>
    <t>飯塚</t>
  </si>
  <si>
    <t>P24</t>
  </si>
  <si>
    <t>P25</t>
  </si>
  <si>
    <t>P26</t>
  </si>
  <si>
    <t>田邉</t>
  </si>
  <si>
    <t>サプラ　</t>
  </si>
  <si>
    <t>サプライズ</t>
  </si>
  <si>
    <t>宇尾</t>
  </si>
  <si>
    <t>S02</t>
  </si>
  <si>
    <t>サプラ　</t>
  </si>
  <si>
    <t>濱田</t>
  </si>
  <si>
    <t>代表　片岡一寿</t>
  </si>
  <si>
    <t>ptkq67180＠yahoo.co.jp</t>
  </si>
  <si>
    <t>うさぎとかめの集い</t>
  </si>
  <si>
    <t>高瀬</t>
  </si>
  <si>
    <t>眞志</t>
  </si>
  <si>
    <t>あつみ</t>
  </si>
  <si>
    <t>プラチナ</t>
  </si>
  <si>
    <t>プラチナ</t>
  </si>
  <si>
    <t>澤井</t>
  </si>
  <si>
    <t>恵子</t>
  </si>
  <si>
    <t>東近江市民</t>
  </si>
  <si>
    <t>東近江市民率</t>
  </si>
  <si>
    <t>村井</t>
  </si>
  <si>
    <t>典子</t>
  </si>
  <si>
    <t>木下</t>
  </si>
  <si>
    <t>多賀町</t>
  </si>
  <si>
    <t>鹿取</t>
  </si>
  <si>
    <t>男</t>
  </si>
  <si>
    <t>M02</t>
  </si>
  <si>
    <t>稲泉　</t>
  </si>
  <si>
    <t>聡</t>
  </si>
  <si>
    <t>近江八幡市</t>
  </si>
  <si>
    <t>草津市</t>
  </si>
  <si>
    <t>犬上郡</t>
  </si>
  <si>
    <t>土田</t>
  </si>
  <si>
    <t>典人</t>
  </si>
  <si>
    <t>辰巳</t>
  </si>
  <si>
    <t>女</t>
  </si>
  <si>
    <t>甲賀市</t>
  </si>
  <si>
    <t>女</t>
  </si>
  <si>
    <t>岡川</t>
  </si>
  <si>
    <t>恭子</t>
  </si>
  <si>
    <t>富田</t>
  </si>
  <si>
    <t>さおり</t>
  </si>
  <si>
    <t>女</t>
  </si>
  <si>
    <t>愛知郡</t>
  </si>
  <si>
    <t>久</t>
  </si>
  <si>
    <t>長谷川</t>
  </si>
  <si>
    <t>愛知郡</t>
  </si>
  <si>
    <t>奥内</t>
  </si>
  <si>
    <t>今井</t>
  </si>
  <si>
    <t>川崎</t>
  </si>
  <si>
    <t>悦子</t>
  </si>
  <si>
    <t>矢野</t>
  </si>
  <si>
    <t>彦根市</t>
  </si>
  <si>
    <t>平野</t>
  </si>
  <si>
    <t>志津子</t>
  </si>
  <si>
    <t>男</t>
  </si>
  <si>
    <t>竜王町</t>
  </si>
  <si>
    <t>草津市</t>
  </si>
  <si>
    <t>京都市</t>
  </si>
  <si>
    <t>近江八幡市</t>
  </si>
  <si>
    <t>湖南市</t>
  </si>
  <si>
    <t>彦根市</t>
  </si>
  <si>
    <t>守山市</t>
  </si>
  <si>
    <t>野洲市</t>
  </si>
  <si>
    <t>東近江市</t>
  </si>
  <si>
    <t xml:space="preserve">片岡  </t>
  </si>
  <si>
    <t>吉村</t>
  </si>
  <si>
    <t>リーグ1</t>
  </si>
  <si>
    <t>成　績</t>
  </si>
  <si>
    <t>順　位</t>
  </si>
  <si>
    <t>ここに</t>
  </si>
  <si>
    <t>・</t>
  </si>
  <si>
    <t>-</t>
  </si>
  <si>
    <t>登録No</t>
  </si>
  <si>
    <t>順位決定方法　①勝数　②直接対決（２チームが同勝ち数の場合）　③取得ゲーム率（取得ゲーム数/全ゲーム数）</t>
  </si>
  <si>
    <t>順位決定方法　①勝数　②直接対決　③取得ゲーム率（取得ゲーム数/全ゲーム数）</t>
  </si>
  <si>
    <t>決勝トーナメント</t>
  </si>
  <si>
    <t>優勝</t>
  </si>
  <si>
    <t>３位決定戦</t>
  </si>
  <si>
    <t>3位</t>
  </si>
  <si>
    <t>リーグ2</t>
  </si>
  <si>
    <t>リーグ3</t>
  </si>
  <si>
    <t>C09</t>
  </si>
  <si>
    <t>リーグ4</t>
  </si>
  <si>
    <t>リーグ5</t>
  </si>
  <si>
    <t>K02</t>
  </si>
  <si>
    <t>数行</t>
  </si>
  <si>
    <t>岡本</t>
  </si>
  <si>
    <t>小倉</t>
  </si>
  <si>
    <t>俊郎</t>
  </si>
  <si>
    <t>片岡</t>
  </si>
  <si>
    <t>北野</t>
  </si>
  <si>
    <t>智尋</t>
  </si>
  <si>
    <t>木森</t>
  </si>
  <si>
    <t>厚志</t>
  </si>
  <si>
    <t>正行</t>
  </si>
  <si>
    <t>田中</t>
  </si>
  <si>
    <t>宏樹</t>
  </si>
  <si>
    <t>坪田</t>
  </si>
  <si>
    <t>敏裕</t>
  </si>
  <si>
    <t>中村</t>
  </si>
  <si>
    <t>生岩</t>
  </si>
  <si>
    <t>寛史</t>
  </si>
  <si>
    <t>別宮</t>
  </si>
  <si>
    <t>敏朗</t>
  </si>
  <si>
    <t>松岡</t>
  </si>
  <si>
    <t>梅田</t>
  </si>
  <si>
    <t>陽子</t>
  </si>
  <si>
    <t>鈴木</t>
  </si>
  <si>
    <t>春美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</si>
  <si>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</si>
  <si>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</si>
  <si>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</si>
  <si>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</si>
  <si>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</si>
  <si>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</si>
  <si>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</si>
  <si>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</si>
  <si>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</si>
  <si>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</si>
  <si>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</si>
  <si>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</si>
  <si>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</si>
  <si>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</si>
  <si>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</si>
  <si>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山口</t>
  </si>
  <si>
    <t>B18</t>
  </si>
  <si>
    <t>山本</t>
  </si>
  <si>
    <t>B19</t>
  </si>
  <si>
    <t>B20</t>
  </si>
  <si>
    <t>B21</t>
  </si>
  <si>
    <t>B22</t>
  </si>
  <si>
    <t>木村</t>
  </si>
  <si>
    <t>B23</t>
  </si>
  <si>
    <t>直美</t>
  </si>
  <si>
    <t>B24</t>
  </si>
  <si>
    <t>B25</t>
  </si>
  <si>
    <t>B26</t>
  </si>
  <si>
    <t>B27</t>
  </si>
  <si>
    <t>B28</t>
  </si>
  <si>
    <t>京セラTC</t>
  </si>
  <si>
    <t>C01</t>
  </si>
  <si>
    <t>春己</t>
  </si>
  <si>
    <t>C02</t>
  </si>
  <si>
    <t>竹村</t>
  </si>
  <si>
    <t>仁志</t>
  </si>
  <si>
    <t>C03</t>
  </si>
  <si>
    <t>奥田</t>
  </si>
  <si>
    <t>康博</t>
  </si>
  <si>
    <t>C04</t>
  </si>
  <si>
    <t>C05</t>
  </si>
  <si>
    <t>　真</t>
  </si>
  <si>
    <t>C06</t>
  </si>
  <si>
    <t>上戸</t>
  </si>
  <si>
    <t>幸次</t>
  </si>
  <si>
    <t>C07</t>
  </si>
  <si>
    <t>C08</t>
  </si>
  <si>
    <t>山崎</t>
  </si>
  <si>
    <t>茂智</t>
  </si>
  <si>
    <t>秋山</t>
  </si>
  <si>
    <t>太助</t>
  </si>
  <si>
    <t>C10</t>
  </si>
  <si>
    <t>廣瀬</t>
  </si>
  <si>
    <t>智也</t>
  </si>
  <si>
    <t>C11</t>
  </si>
  <si>
    <t>玉川</t>
  </si>
  <si>
    <t>敬三</t>
  </si>
  <si>
    <t>C12</t>
  </si>
  <si>
    <t>太田</t>
  </si>
  <si>
    <t>圭亮</t>
  </si>
  <si>
    <t>C13</t>
  </si>
  <si>
    <t>園田</t>
  </si>
  <si>
    <t>智明</t>
  </si>
  <si>
    <t>C14</t>
  </si>
  <si>
    <t>憲次</t>
  </si>
  <si>
    <t>C15</t>
  </si>
  <si>
    <t>C16</t>
  </si>
  <si>
    <t>児玉</t>
  </si>
  <si>
    <t>C17</t>
  </si>
  <si>
    <t>　諭</t>
  </si>
  <si>
    <t>C18</t>
  </si>
  <si>
    <t>C19</t>
  </si>
  <si>
    <t>西田</t>
  </si>
  <si>
    <t>裕信</t>
  </si>
  <si>
    <t>C20</t>
  </si>
  <si>
    <t>馬場</t>
  </si>
  <si>
    <t>英年</t>
  </si>
  <si>
    <t>C21</t>
  </si>
  <si>
    <t>C22</t>
  </si>
  <si>
    <t>柴谷</t>
  </si>
  <si>
    <t>義信</t>
  </si>
  <si>
    <t>C23</t>
  </si>
  <si>
    <t>井尻</t>
  </si>
  <si>
    <t>善和</t>
  </si>
  <si>
    <t>C24</t>
  </si>
  <si>
    <t>C25</t>
  </si>
  <si>
    <t>湯本</t>
  </si>
  <si>
    <t>芳明</t>
  </si>
  <si>
    <t>C26</t>
  </si>
  <si>
    <t>C27</t>
  </si>
  <si>
    <t>C28</t>
  </si>
  <si>
    <t>坂元</t>
  </si>
  <si>
    <t>智成</t>
  </si>
  <si>
    <t>C29</t>
  </si>
  <si>
    <t>C30</t>
  </si>
  <si>
    <t>村尾</t>
  </si>
  <si>
    <t>彰了</t>
  </si>
  <si>
    <t>C31</t>
  </si>
  <si>
    <t>順次</t>
  </si>
  <si>
    <t>C32</t>
  </si>
  <si>
    <t>中本</t>
  </si>
  <si>
    <t>隆司</t>
  </si>
  <si>
    <t>C33</t>
  </si>
  <si>
    <t>住谷</t>
  </si>
  <si>
    <t>岳司</t>
  </si>
  <si>
    <t>C34</t>
  </si>
  <si>
    <t>永田</t>
  </si>
  <si>
    <t>寛教</t>
  </si>
  <si>
    <t>C35</t>
  </si>
  <si>
    <t>小山</t>
  </si>
  <si>
    <t>　嶺</t>
  </si>
  <si>
    <t>C36</t>
  </si>
  <si>
    <t>鉄川</t>
  </si>
  <si>
    <t>聡志</t>
  </si>
  <si>
    <t>C37</t>
  </si>
  <si>
    <t>C38</t>
  </si>
  <si>
    <t>C39</t>
  </si>
  <si>
    <t>高橋</t>
  </si>
  <si>
    <t>雄祐</t>
  </si>
  <si>
    <t>C40</t>
  </si>
  <si>
    <t>吉本</t>
  </si>
  <si>
    <t>泰二</t>
  </si>
  <si>
    <t>C41</t>
  </si>
  <si>
    <t>名合</t>
  </si>
  <si>
    <t>佑介</t>
  </si>
  <si>
    <t>C42</t>
  </si>
  <si>
    <t>宮道</t>
  </si>
  <si>
    <t>祐介</t>
  </si>
  <si>
    <t>C43</t>
  </si>
  <si>
    <t>曽我</t>
  </si>
  <si>
    <t>卓矢</t>
  </si>
  <si>
    <t>C45</t>
  </si>
  <si>
    <t>C46</t>
  </si>
  <si>
    <t>本間</t>
  </si>
  <si>
    <t>靖教</t>
  </si>
  <si>
    <t>C47</t>
  </si>
  <si>
    <t>C48</t>
  </si>
  <si>
    <t>並河</t>
  </si>
  <si>
    <t>智加</t>
  </si>
  <si>
    <t>坂居</t>
  </si>
  <si>
    <t>優介</t>
  </si>
  <si>
    <t>C50</t>
  </si>
  <si>
    <t>崇博</t>
  </si>
  <si>
    <t>　彰</t>
  </si>
  <si>
    <t>辻井</t>
  </si>
  <si>
    <t>貴大</t>
  </si>
  <si>
    <t>理和</t>
  </si>
  <si>
    <t>寺岡</t>
  </si>
  <si>
    <t>淳平</t>
  </si>
  <si>
    <t>牛尾</t>
  </si>
  <si>
    <t>紳之介</t>
  </si>
  <si>
    <t>　遼</t>
  </si>
  <si>
    <t>貴子</t>
  </si>
  <si>
    <t>西澤</t>
  </si>
  <si>
    <t>速水</t>
  </si>
  <si>
    <t>裕美</t>
  </si>
  <si>
    <t>美弥子</t>
  </si>
  <si>
    <t>石橋</t>
  </si>
  <si>
    <t>和基</t>
  </si>
  <si>
    <t>梅本</t>
  </si>
  <si>
    <t>彬充</t>
  </si>
  <si>
    <t>浦崎</t>
  </si>
  <si>
    <t>康平</t>
  </si>
  <si>
    <t>鍵谷</t>
  </si>
  <si>
    <t>浩太</t>
  </si>
  <si>
    <t>照幸</t>
  </si>
  <si>
    <t>北村　</t>
  </si>
  <si>
    <t>健</t>
  </si>
  <si>
    <t>英樹</t>
  </si>
  <si>
    <t>鶴田</t>
  </si>
  <si>
    <t>大地</t>
  </si>
  <si>
    <t>中澤</t>
  </si>
  <si>
    <t>拓馬</t>
  </si>
  <si>
    <t>羽月　</t>
  </si>
  <si>
    <t>秀</t>
  </si>
  <si>
    <t>林　</t>
  </si>
  <si>
    <t>和生</t>
  </si>
  <si>
    <t>飛鷹</t>
  </si>
  <si>
    <t>強志</t>
  </si>
  <si>
    <t>俊輔</t>
  </si>
  <si>
    <t>三崎</t>
  </si>
  <si>
    <t>真依</t>
  </si>
  <si>
    <t>川上</t>
  </si>
  <si>
    <t>K01</t>
  </si>
  <si>
    <t>Kテニス</t>
  </si>
  <si>
    <t>Ｋテニスカレッジ</t>
  </si>
  <si>
    <t>K03</t>
  </si>
  <si>
    <t>K04</t>
  </si>
  <si>
    <t>K05</t>
  </si>
  <si>
    <t>K06</t>
  </si>
  <si>
    <t>小笠原</t>
  </si>
  <si>
    <t>光雄</t>
  </si>
  <si>
    <t>K07</t>
  </si>
  <si>
    <t>川並</t>
  </si>
  <si>
    <t>和之</t>
  </si>
  <si>
    <t>K08</t>
  </si>
  <si>
    <t>菊居</t>
  </si>
  <si>
    <t>龍之介</t>
  </si>
  <si>
    <t>K09</t>
  </si>
  <si>
    <t>K10</t>
  </si>
  <si>
    <t>K11</t>
  </si>
  <si>
    <t>K12</t>
  </si>
  <si>
    <t>　治</t>
  </si>
  <si>
    <t>K13</t>
  </si>
  <si>
    <t>K14</t>
  </si>
  <si>
    <t>真嘉</t>
  </si>
  <si>
    <t>K15</t>
  </si>
  <si>
    <t>K16</t>
  </si>
  <si>
    <t>永里</t>
  </si>
  <si>
    <t>裕次</t>
  </si>
  <si>
    <t>K17</t>
  </si>
  <si>
    <t>喜彦</t>
  </si>
  <si>
    <t>K18</t>
  </si>
  <si>
    <t>K19</t>
  </si>
  <si>
    <t>宮嶋</t>
  </si>
  <si>
    <t>利行</t>
  </si>
  <si>
    <t>K20</t>
  </si>
  <si>
    <t>K21</t>
  </si>
  <si>
    <t>K22</t>
  </si>
  <si>
    <t>直彦</t>
  </si>
  <si>
    <t>K23</t>
  </si>
  <si>
    <t>真彦</t>
  </si>
  <si>
    <t>K24</t>
  </si>
  <si>
    <t>K25</t>
  </si>
  <si>
    <t>K26</t>
  </si>
  <si>
    <t>浅田</t>
  </si>
  <si>
    <t>K27</t>
  </si>
  <si>
    <t>石原</t>
  </si>
  <si>
    <t>はる美</t>
  </si>
  <si>
    <t>K28</t>
  </si>
  <si>
    <t>K29</t>
  </si>
  <si>
    <t>K30</t>
  </si>
  <si>
    <t>容子</t>
  </si>
  <si>
    <t>梶木</t>
  </si>
  <si>
    <t>和子</t>
  </si>
  <si>
    <t>和枝</t>
  </si>
  <si>
    <t>永松</t>
  </si>
  <si>
    <t>福永</t>
  </si>
  <si>
    <t>村田八日市</t>
  </si>
  <si>
    <t>安久</t>
  </si>
  <si>
    <t>智之</t>
  </si>
  <si>
    <t>岡川</t>
  </si>
  <si>
    <t>謙二</t>
  </si>
  <si>
    <t>M05</t>
  </si>
  <si>
    <t>M06</t>
  </si>
  <si>
    <t>河野</t>
  </si>
  <si>
    <t>M07</t>
  </si>
  <si>
    <t>M08</t>
  </si>
  <si>
    <t>M09</t>
  </si>
  <si>
    <t>M10</t>
  </si>
  <si>
    <t>雅弘</t>
  </si>
  <si>
    <t>M11</t>
  </si>
  <si>
    <t>M12</t>
  </si>
  <si>
    <t>M13</t>
  </si>
  <si>
    <t>杉山</t>
  </si>
  <si>
    <t>邦夫</t>
  </si>
  <si>
    <t>M14</t>
  </si>
  <si>
    <t>杉本</t>
  </si>
  <si>
    <t>龍平</t>
  </si>
  <si>
    <t>M15</t>
  </si>
  <si>
    <t>西内</t>
  </si>
  <si>
    <t>友也</t>
  </si>
  <si>
    <t>M16</t>
  </si>
  <si>
    <t>M17</t>
  </si>
  <si>
    <t>英二</t>
  </si>
  <si>
    <t>M18</t>
  </si>
  <si>
    <t>泉谷</t>
  </si>
  <si>
    <t>純也</t>
  </si>
  <si>
    <t>M19</t>
  </si>
  <si>
    <t>隆昭</t>
  </si>
  <si>
    <t>M20</t>
  </si>
  <si>
    <t>前田</t>
  </si>
  <si>
    <t>雅人</t>
  </si>
  <si>
    <t>M21</t>
  </si>
  <si>
    <t>大脇</t>
  </si>
  <si>
    <t>和世</t>
  </si>
  <si>
    <t>M22</t>
  </si>
  <si>
    <t>M23</t>
  </si>
  <si>
    <t>M24</t>
  </si>
  <si>
    <t>冨田</t>
  </si>
  <si>
    <t>哲弥</t>
  </si>
  <si>
    <t>M25</t>
  </si>
  <si>
    <t>康訓</t>
  </si>
  <si>
    <t>M26</t>
  </si>
  <si>
    <t>名田</t>
  </si>
  <si>
    <t>一茂</t>
  </si>
  <si>
    <t>M27</t>
  </si>
  <si>
    <t>M28</t>
  </si>
  <si>
    <t>M29</t>
  </si>
  <si>
    <t>M30</t>
  </si>
  <si>
    <t>M31</t>
  </si>
  <si>
    <t>晶子</t>
  </si>
  <si>
    <t>M32</t>
  </si>
  <si>
    <t>M33</t>
  </si>
  <si>
    <t>森田</t>
  </si>
  <si>
    <t>恵美</t>
  </si>
  <si>
    <t>M34</t>
  </si>
  <si>
    <t>M35</t>
  </si>
  <si>
    <t>友紀</t>
  </si>
  <si>
    <t>M36</t>
  </si>
  <si>
    <t>多田</t>
  </si>
  <si>
    <t>麻実</t>
  </si>
  <si>
    <t>純子</t>
  </si>
  <si>
    <t>堀田</t>
  </si>
  <si>
    <t>明子</t>
  </si>
  <si>
    <t>井内</t>
  </si>
  <si>
    <t>一博</t>
  </si>
  <si>
    <t>竹下</t>
  </si>
  <si>
    <t>英伸</t>
  </si>
  <si>
    <t>うさかめ</t>
  </si>
  <si>
    <t>淳子</t>
  </si>
  <si>
    <t>登録メンバー</t>
  </si>
  <si>
    <t>男</t>
  </si>
  <si>
    <t>女</t>
  </si>
  <si>
    <t>京セラ</t>
  </si>
  <si>
    <t>谷口</t>
  </si>
  <si>
    <t>中野</t>
  </si>
  <si>
    <t>哲也</t>
  </si>
  <si>
    <t>藤本</t>
  </si>
  <si>
    <t>昌彦</t>
  </si>
  <si>
    <t>安田</t>
  </si>
  <si>
    <t>和彦</t>
  </si>
  <si>
    <t>アイ子</t>
  </si>
  <si>
    <t>大橋</t>
  </si>
  <si>
    <t>富子</t>
  </si>
  <si>
    <t>堀部</t>
  </si>
  <si>
    <t>品子</t>
  </si>
  <si>
    <t>森谷</t>
  </si>
  <si>
    <t>洋子</t>
  </si>
  <si>
    <t>吉田</t>
  </si>
  <si>
    <t>池上</t>
  </si>
  <si>
    <t>浩幸</t>
  </si>
  <si>
    <t>石井</t>
  </si>
  <si>
    <t>正俊</t>
  </si>
  <si>
    <t>片岡</t>
  </si>
  <si>
    <t>一寿</t>
  </si>
  <si>
    <t>大</t>
  </si>
  <si>
    <t>竹田</t>
  </si>
  <si>
    <t>圭佑</t>
  </si>
  <si>
    <t>豊</t>
  </si>
  <si>
    <t>山田</t>
  </si>
  <si>
    <t>智史</t>
  </si>
  <si>
    <t>山本</t>
  </si>
  <si>
    <t>昌紀</t>
  </si>
  <si>
    <t>古株</t>
  </si>
  <si>
    <t>田中</t>
  </si>
  <si>
    <t>直子</t>
  </si>
  <si>
    <t>中村</t>
  </si>
  <si>
    <t>男</t>
  </si>
  <si>
    <t>ここに</t>
  </si>
  <si>
    <t>ここに</t>
  </si>
  <si>
    <t>ここに</t>
  </si>
  <si>
    <t>池端</t>
  </si>
  <si>
    <t>誠治</t>
  </si>
  <si>
    <t>ぼんズ</t>
  </si>
  <si>
    <t>押谷</t>
  </si>
  <si>
    <t>繁樹</t>
  </si>
  <si>
    <t>太郎</t>
  </si>
  <si>
    <t>友宏</t>
  </si>
  <si>
    <t>義規</t>
  </si>
  <si>
    <t>成宮</t>
  </si>
  <si>
    <t>康弘</t>
  </si>
  <si>
    <t>西川</t>
  </si>
  <si>
    <t>西村</t>
  </si>
  <si>
    <t>橋本</t>
  </si>
  <si>
    <t>古市</t>
  </si>
  <si>
    <t>村上</t>
  </si>
  <si>
    <t>八木</t>
  </si>
  <si>
    <t>篤司</t>
  </si>
  <si>
    <t>正雄</t>
  </si>
  <si>
    <t>伊吹</t>
  </si>
  <si>
    <t>邦子</t>
  </si>
  <si>
    <t>木村</t>
  </si>
  <si>
    <t>美香</t>
  </si>
  <si>
    <t>ぼんズ</t>
  </si>
  <si>
    <t>近藤</t>
  </si>
  <si>
    <t>直美</t>
  </si>
  <si>
    <t>佐竹</t>
  </si>
  <si>
    <t>昌子</t>
  </si>
  <si>
    <t>千春</t>
  </si>
  <si>
    <t>廣部</t>
  </si>
  <si>
    <t>藤田</t>
  </si>
  <si>
    <t>博美</t>
  </si>
  <si>
    <t>藤原</t>
  </si>
  <si>
    <t>泰子</t>
  </si>
  <si>
    <t>貴</t>
  </si>
  <si>
    <t>清水</t>
  </si>
  <si>
    <t>浩</t>
  </si>
  <si>
    <t>森本</t>
  </si>
  <si>
    <t>進太郎</t>
  </si>
  <si>
    <t>岩崎</t>
  </si>
  <si>
    <t>筒井</t>
  </si>
  <si>
    <t>布藤</t>
  </si>
  <si>
    <t>江実子</t>
  </si>
  <si>
    <t>松井</t>
  </si>
  <si>
    <t>美和子</t>
  </si>
  <si>
    <t>和代</t>
  </si>
  <si>
    <t>由美子</t>
  </si>
  <si>
    <t>美弥子</t>
  </si>
  <si>
    <t>吉岡</t>
  </si>
  <si>
    <t>京子</t>
  </si>
  <si>
    <t>福島</t>
  </si>
  <si>
    <t>麻公</t>
  </si>
  <si>
    <t>浜田</t>
  </si>
  <si>
    <t>男</t>
  </si>
  <si>
    <t>男</t>
  </si>
  <si>
    <t>仁史</t>
  </si>
  <si>
    <t>佐藤</t>
  </si>
  <si>
    <t>直也</t>
  </si>
  <si>
    <t>坂口</t>
  </si>
  <si>
    <t>中田</t>
  </si>
  <si>
    <t>植垣</t>
  </si>
  <si>
    <t>貴美子</t>
  </si>
  <si>
    <t>佐野</t>
  </si>
  <si>
    <t>米原市</t>
  </si>
  <si>
    <t>長浜市</t>
  </si>
  <si>
    <t>近江八幡市</t>
  </si>
  <si>
    <t>大津市</t>
  </si>
  <si>
    <t>川端</t>
  </si>
  <si>
    <t>文子</t>
  </si>
  <si>
    <t>裕紀</t>
  </si>
  <si>
    <t>石田</t>
  </si>
  <si>
    <t>浅田</t>
  </si>
  <si>
    <t>亜祐子</t>
  </si>
  <si>
    <t>女</t>
  </si>
  <si>
    <t>大島</t>
  </si>
  <si>
    <t>巧也</t>
  </si>
  <si>
    <t>土肥</t>
  </si>
  <si>
    <t>将博</t>
  </si>
  <si>
    <t>鈴木</t>
  </si>
  <si>
    <t>英夫</t>
  </si>
  <si>
    <t>長谷出</t>
  </si>
  <si>
    <t xml:space="preserve">山崎 </t>
  </si>
  <si>
    <t>伸一</t>
  </si>
  <si>
    <t>善弘</t>
  </si>
  <si>
    <t>三代</t>
  </si>
  <si>
    <t>康成</t>
  </si>
  <si>
    <t>水本</t>
  </si>
  <si>
    <t>淳史</t>
  </si>
  <si>
    <t>順子</t>
  </si>
  <si>
    <t>節恵</t>
  </si>
  <si>
    <t>俊子</t>
  </si>
  <si>
    <t>梨絵</t>
  </si>
  <si>
    <t>祐子</t>
  </si>
  <si>
    <t>高島市</t>
  </si>
  <si>
    <t>東近江市</t>
  </si>
  <si>
    <t>男</t>
  </si>
  <si>
    <t>野洲市</t>
  </si>
  <si>
    <t>栗東市</t>
  </si>
  <si>
    <t>東近江市</t>
  </si>
  <si>
    <t>田端</t>
  </si>
  <si>
    <t>守山市</t>
  </si>
  <si>
    <t>日野市</t>
  </si>
  <si>
    <t>栗東市</t>
  </si>
  <si>
    <t>宇治市</t>
  </si>
  <si>
    <t>俊二</t>
  </si>
  <si>
    <t>奥村</t>
  </si>
  <si>
    <t>隆広</t>
  </si>
  <si>
    <t>井上</t>
  </si>
  <si>
    <t>聖哉</t>
  </si>
  <si>
    <t>河内</t>
  </si>
  <si>
    <t>滋人</t>
  </si>
  <si>
    <t>遠藤</t>
  </si>
  <si>
    <t>深尾</t>
  </si>
  <si>
    <t>純子</t>
  </si>
  <si>
    <t>東近江市民</t>
  </si>
  <si>
    <t>東近江市民率</t>
  </si>
  <si>
    <t>東近江市</t>
  </si>
  <si>
    <t>M37</t>
  </si>
  <si>
    <t>後藤</t>
  </si>
  <si>
    <t>圭介</t>
  </si>
  <si>
    <t>M38</t>
  </si>
  <si>
    <t>晃平</t>
  </si>
  <si>
    <t>M39</t>
  </si>
  <si>
    <t>原田</t>
  </si>
  <si>
    <t>真稔</t>
  </si>
  <si>
    <t>M40</t>
  </si>
  <si>
    <t>池内</t>
  </si>
  <si>
    <t>伸介</t>
  </si>
  <si>
    <t>M41</t>
  </si>
  <si>
    <t>彰</t>
  </si>
  <si>
    <t>M42</t>
  </si>
  <si>
    <t>佐用</t>
  </si>
  <si>
    <t>康啓</t>
  </si>
  <si>
    <t>M43</t>
  </si>
  <si>
    <t>岩田</t>
  </si>
  <si>
    <t>光央</t>
  </si>
  <si>
    <t>M44</t>
  </si>
  <si>
    <t>月森</t>
  </si>
  <si>
    <t>M45</t>
  </si>
  <si>
    <t>三神</t>
  </si>
  <si>
    <t>秀嗣</t>
  </si>
  <si>
    <t>一般</t>
  </si>
  <si>
    <t>藤井</t>
  </si>
  <si>
    <t>k06</t>
  </si>
  <si>
    <t>菜々</t>
  </si>
  <si>
    <t>植田</t>
  </si>
  <si>
    <t>早耶</t>
  </si>
  <si>
    <t>井ノ口</t>
  </si>
  <si>
    <t>幹也</t>
  </si>
  <si>
    <t>神山</t>
  </si>
  <si>
    <t>松村</t>
  </si>
  <si>
    <t>北川</t>
  </si>
  <si>
    <t>米原市</t>
  </si>
  <si>
    <t>平塚</t>
  </si>
  <si>
    <t>女</t>
  </si>
  <si>
    <t>西　</t>
  </si>
  <si>
    <t>佑人</t>
  </si>
  <si>
    <t>フレンズ</t>
  </si>
  <si>
    <t>Jr</t>
  </si>
  <si>
    <t>F02</t>
  </si>
  <si>
    <t>フレンズ</t>
  </si>
  <si>
    <t>F03</t>
  </si>
  <si>
    <t>F04</t>
  </si>
  <si>
    <t>F05</t>
  </si>
  <si>
    <t>栄治</t>
  </si>
  <si>
    <t>F06</t>
  </si>
  <si>
    <t>油利</t>
  </si>
  <si>
    <t>フレンズ</t>
  </si>
  <si>
    <t>Jr</t>
  </si>
  <si>
    <t>グリフィンズ</t>
  </si>
  <si>
    <t>フレンズ</t>
  </si>
  <si>
    <t>Jr</t>
  </si>
  <si>
    <t>近江八幡市</t>
  </si>
  <si>
    <t>犬上郡</t>
  </si>
  <si>
    <t>彦根市</t>
  </si>
  <si>
    <t>日野町</t>
  </si>
  <si>
    <t>三重県</t>
  </si>
  <si>
    <t>浩之</t>
  </si>
  <si>
    <t>山口</t>
  </si>
  <si>
    <t>美由希</t>
  </si>
  <si>
    <t>上村</t>
  </si>
  <si>
    <t>悠大</t>
  </si>
  <si>
    <t>中西</t>
  </si>
  <si>
    <t>勇夫</t>
  </si>
  <si>
    <t>大島</t>
  </si>
  <si>
    <t>浩範</t>
  </si>
  <si>
    <t>京都市</t>
  </si>
  <si>
    <t>男</t>
  </si>
  <si>
    <t>男</t>
  </si>
  <si>
    <t>女</t>
  </si>
  <si>
    <t>女</t>
  </si>
  <si>
    <t>辻</t>
  </si>
  <si>
    <t>佳子</t>
  </si>
  <si>
    <t>将義</t>
  </si>
  <si>
    <t>雅幸</t>
  </si>
  <si>
    <t>ぼんズ</t>
  </si>
  <si>
    <t>明香</t>
  </si>
  <si>
    <t>松村明香</t>
  </si>
  <si>
    <t>フレンズ</t>
  </si>
  <si>
    <t>略称</t>
  </si>
  <si>
    <t>正式名称</t>
  </si>
  <si>
    <t>金谷</t>
  </si>
  <si>
    <t>昌一</t>
  </si>
  <si>
    <t>卓志</t>
  </si>
  <si>
    <t>知孝</t>
  </si>
  <si>
    <t>山崎</t>
  </si>
  <si>
    <t>都</t>
  </si>
  <si>
    <t>加津子</t>
  </si>
  <si>
    <t>珠世</t>
  </si>
  <si>
    <t>真理</t>
  </si>
  <si>
    <t>薫吏</t>
  </si>
  <si>
    <t>日髙</t>
  </si>
  <si>
    <t>眞規子</t>
  </si>
  <si>
    <t>荒浪</t>
  </si>
  <si>
    <t>北村</t>
  </si>
  <si>
    <t>直史</t>
  </si>
  <si>
    <t>久保田</t>
  </si>
  <si>
    <t>泰成</t>
  </si>
  <si>
    <t>石川</t>
  </si>
  <si>
    <t>和洋</t>
  </si>
  <si>
    <t>蒲生郡</t>
  </si>
  <si>
    <t>精一</t>
  </si>
  <si>
    <t>光岡</t>
  </si>
  <si>
    <t>翼</t>
  </si>
  <si>
    <t>孝行</t>
  </si>
  <si>
    <t>C44</t>
  </si>
  <si>
    <t>赤木</t>
  </si>
  <si>
    <t>拓</t>
  </si>
  <si>
    <t>C49</t>
  </si>
  <si>
    <t>C51</t>
  </si>
  <si>
    <t>松島</t>
  </si>
  <si>
    <t>C53</t>
  </si>
  <si>
    <t>大鳥</t>
  </si>
  <si>
    <t>有希子</t>
  </si>
  <si>
    <t>京セラ</t>
  </si>
  <si>
    <t>C54</t>
  </si>
  <si>
    <t>霧島市</t>
  </si>
  <si>
    <t>vwkt57422@nike.eonet.ne.jp</t>
  </si>
  <si>
    <t>F01</t>
  </si>
  <si>
    <t xml:space="preserve"> 享</t>
  </si>
  <si>
    <t>鍵弥</t>
  </si>
  <si>
    <t>初美</t>
  </si>
  <si>
    <t>鍵弥初美</t>
  </si>
  <si>
    <t>愛荘町</t>
  </si>
  <si>
    <t>代表 北村 健</t>
  </si>
  <si>
    <t>at2002take@yahoo.co.jp</t>
  </si>
  <si>
    <t>遠池</t>
  </si>
  <si>
    <t>建介</t>
  </si>
  <si>
    <t>安土ＴＣ</t>
  </si>
  <si>
    <t>近江八幡市</t>
  </si>
  <si>
    <t>A02</t>
  </si>
  <si>
    <t>寺田</t>
  </si>
  <si>
    <t>昌登</t>
  </si>
  <si>
    <t>A03</t>
  </si>
  <si>
    <t>A04</t>
  </si>
  <si>
    <t>片山</t>
  </si>
  <si>
    <t>A05</t>
  </si>
  <si>
    <t>濱邊</t>
  </si>
  <si>
    <t>皓彦</t>
  </si>
  <si>
    <t>A06</t>
  </si>
  <si>
    <t>河村</t>
  </si>
  <si>
    <t>愛荘町</t>
  </si>
  <si>
    <t>A07</t>
  </si>
  <si>
    <t>A08</t>
  </si>
  <si>
    <t>住田</t>
  </si>
  <si>
    <t>安司</t>
  </si>
  <si>
    <t>A09</t>
  </si>
  <si>
    <t>A10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</si>
  <si>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</si>
  <si>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</si>
  <si>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</si>
  <si>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</si>
  <si>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</si>
  <si>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</si>
  <si>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</si>
  <si>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</si>
  <si>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</si>
  <si>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</si>
  <si>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</si>
  <si>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</si>
  <si>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</si>
  <si>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</si>
  <si>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</si>
  <si>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</si>
  <si>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</si>
  <si>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</si>
  <si>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</si>
  <si>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</si>
  <si>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</si>
  <si>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</si>
  <si>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</si>
  <si>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</si>
  <si>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</si>
  <si>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</si>
  <si>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</si>
  <si>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</si>
  <si>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</si>
  <si>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</si>
  <si>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</si>
  <si>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</si>
  <si>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</si>
  <si>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</si>
  <si>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</si>
  <si>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</si>
  <si>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</si>
  <si>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</si>
  <si>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</si>
  <si>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</si>
  <si>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</si>
  <si>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</si>
  <si>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</si>
  <si>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</si>
  <si>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</si>
  <si>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</si>
  <si>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g49</t>
  </si>
  <si>
    <t>g50</t>
  </si>
  <si>
    <t>美敬</t>
  </si>
  <si>
    <t>g52</t>
  </si>
  <si>
    <t>倉本</t>
  </si>
  <si>
    <t>亮太</t>
  </si>
  <si>
    <t>川上</t>
  </si>
  <si>
    <t>悠作</t>
  </si>
  <si>
    <t>M48</t>
  </si>
  <si>
    <t>村田</t>
  </si>
  <si>
    <t>朋子</t>
  </si>
  <si>
    <t>好真</t>
  </si>
  <si>
    <t>佐々木</t>
  </si>
  <si>
    <t>金武</t>
  </si>
  <si>
    <t>岐阜県</t>
  </si>
  <si>
    <t>佐合</t>
  </si>
  <si>
    <t>K31</t>
  </si>
  <si>
    <t>K32</t>
  </si>
  <si>
    <t>宮村</t>
  </si>
  <si>
    <t>知宏</t>
  </si>
  <si>
    <t>悟朗</t>
  </si>
  <si>
    <t>M49</t>
  </si>
  <si>
    <t>杉山</t>
  </si>
  <si>
    <t>あずさ</t>
  </si>
  <si>
    <t>M50</t>
  </si>
  <si>
    <t>洋史</t>
  </si>
  <si>
    <t>恵亮</t>
  </si>
  <si>
    <t>龍</t>
  </si>
  <si>
    <t>吉野</t>
  </si>
  <si>
    <t>淳也</t>
  </si>
  <si>
    <t>山下</t>
  </si>
  <si>
    <t>徳永</t>
  </si>
  <si>
    <t>友政</t>
  </si>
  <si>
    <t>八木　篤司</t>
  </si>
  <si>
    <t>me-me-yagirock@siren.ocn.ne.jp</t>
  </si>
  <si>
    <t>B01</t>
  </si>
  <si>
    <t xml:space="preserve"> 望</t>
  </si>
  <si>
    <t xml:space="preserve"> 聡</t>
  </si>
  <si>
    <t xml:space="preserve">森 </t>
  </si>
  <si>
    <t>代表：牛尾　紳之介</t>
  </si>
  <si>
    <t>法人会員</t>
  </si>
  <si>
    <t>東近江市民</t>
  </si>
  <si>
    <t>東近江市民率</t>
  </si>
  <si>
    <t>井澤　</t>
  </si>
  <si>
    <t>匡志</t>
  </si>
  <si>
    <t>C57</t>
  </si>
  <si>
    <t>井澤　匡志</t>
  </si>
  <si>
    <t>文彦</t>
  </si>
  <si>
    <t>C55</t>
  </si>
  <si>
    <t>石田文彦</t>
  </si>
  <si>
    <t>香芝市</t>
  </si>
  <si>
    <t>京セラ</t>
  </si>
  <si>
    <t>澤田</t>
  </si>
  <si>
    <t>啓一</t>
  </si>
  <si>
    <t>C56</t>
  </si>
  <si>
    <t>西岡</t>
  </si>
  <si>
    <t>庸介</t>
  </si>
  <si>
    <t>相楽郡</t>
  </si>
  <si>
    <t>吉岡　京子</t>
  </si>
  <si>
    <t>津田</t>
  </si>
  <si>
    <t>原樹</t>
  </si>
  <si>
    <t>F10</t>
  </si>
  <si>
    <t>F11</t>
  </si>
  <si>
    <t>大丸</t>
  </si>
  <si>
    <t>和輝</t>
  </si>
  <si>
    <t>脇野</t>
  </si>
  <si>
    <t>佳邦</t>
  </si>
  <si>
    <t>F17</t>
  </si>
  <si>
    <t>森本進太郎</t>
  </si>
  <si>
    <t>フレンズ</t>
  </si>
  <si>
    <t>男</t>
  </si>
  <si>
    <t>F18</t>
  </si>
  <si>
    <t>小路</t>
  </si>
  <si>
    <t>小路 貴</t>
  </si>
  <si>
    <t>F22</t>
  </si>
  <si>
    <t>F23</t>
  </si>
  <si>
    <t>伸子</t>
  </si>
  <si>
    <t>F29</t>
  </si>
  <si>
    <t>g02</t>
  </si>
  <si>
    <t>兵庫県</t>
  </si>
  <si>
    <t>岩本</t>
  </si>
  <si>
    <t>岸本</t>
  </si>
  <si>
    <t>貴大</t>
  </si>
  <si>
    <t>松岡</t>
  </si>
  <si>
    <t>準</t>
  </si>
  <si>
    <t>京都府</t>
  </si>
  <si>
    <t>宮本</t>
  </si>
  <si>
    <t>悠佑</t>
  </si>
  <si>
    <t xml:space="preserve"> 卓</t>
  </si>
  <si>
    <t>塩田浩三</t>
  </si>
  <si>
    <t>tanochu03@s.email.ne.jp</t>
  </si>
  <si>
    <t>東近江市民</t>
  </si>
  <si>
    <t>東近江市民率</t>
  </si>
  <si>
    <t>A01</t>
  </si>
  <si>
    <t>塩田</t>
  </si>
  <si>
    <t>浩三</t>
  </si>
  <si>
    <t>勝治</t>
  </si>
  <si>
    <t>光紀</t>
  </si>
  <si>
    <t>能裕</t>
  </si>
  <si>
    <t>友二</t>
  </si>
  <si>
    <t>栄治</t>
  </si>
  <si>
    <t>B02</t>
  </si>
  <si>
    <t>ぼんズ</t>
  </si>
  <si>
    <t>Ｊｒ</t>
  </si>
  <si>
    <t>ぼんズ</t>
  </si>
  <si>
    <t>ぼんズ</t>
  </si>
  <si>
    <t>ぼんズ</t>
  </si>
  <si>
    <t>ぼんズ</t>
  </si>
  <si>
    <t>ぼんズ</t>
  </si>
  <si>
    <t>ぼんズ</t>
  </si>
  <si>
    <t>東近江市民</t>
  </si>
  <si>
    <t>東近江市民率</t>
  </si>
  <si>
    <t>京セラTC</t>
  </si>
  <si>
    <t>京セラTC</t>
  </si>
  <si>
    <t>橘　</t>
  </si>
  <si>
    <t>京セラ</t>
  </si>
  <si>
    <t>C52</t>
  </si>
  <si>
    <t>京セラ</t>
  </si>
  <si>
    <t>京セラ</t>
  </si>
  <si>
    <t>京セラ</t>
  </si>
  <si>
    <t>F01</t>
  </si>
  <si>
    <t>F13</t>
  </si>
  <si>
    <t>F15</t>
  </si>
  <si>
    <t>フレンズ</t>
  </si>
  <si>
    <t>フレンズ</t>
  </si>
  <si>
    <t>F19</t>
  </si>
  <si>
    <t>F20</t>
  </si>
  <si>
    <t>F21</t>
  </si>
  <si>
    <t>F24</t>
  </si>
  <si>
    <t>ひとみ</t>
  </si>
  <si>
    <t>フレンズ</t>
  </si>
  <si>
    <t>F30</t>
  </si>
  <si>
    <t>フレンズ</t>
  </si>
  <si>
    <t>g01</t>
  </si>
  <si>
    <t>グリフィンズ</t>
  </si>
  <si>
    <t>寿憲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</si>
  <si>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</si>
  <si>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</si>
  <si>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</si>
  <si>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</si>
  <si>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</si>
  <si>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</si>
  <si>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東近江グリフィンズ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</si>
  <si>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</si>
  <si>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</si>
  <si>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</si>
  <si>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</si>
  <si>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</si>
  <si>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</si>
  <si>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</si>
  <si>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</si>
  <si>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グリフィンズ</t>
  </si>
  <si>
    <t>あづさ</t>
  </si>
  <si>
    <t>グリフィンズ</t>
  </si>
  <si>
    <t>グリフィンズ</t>
  </si>
  <si>
    <t>東近江市</t>
  </si>
  <si>
    <t>女</t>
  </si>
  <si>
    <t>男</t>
  </si>
  <si>
    <t>男</t>
  </si>
  <si>
    <t>木澤</t>
  </si>
  <si>
    <t>山脇</t>
  </si>
  <si>
    <t>馬渕</t>
  </si>
  <si>
    <t>ここに</t>
  </si>
  <si>
    <t>ここに</t>
  </si>
  <si>
    <t>ここに</t>
  </si>
  <si>
    <t>ここに</t>
  </si>
  <si>
    <t>第８回東近江市　バレンタインミックス</t>
  </si>
  <si>
    <r>
      <t>親子テニスの部</t>
    </r>
    <r>
      <rPr>
        <b/>
        <sz val="22"/>
        <color indexed="8"/>
        <rFont val="ＭＳ Ｐゴシック"/>
        <family val="3"/>
      </rPr>
      <t>　8ゲームマッチ（７－７タイブレーク）ノーアド方式</t>
    </r>
  </si>
  <si>
    <t>m41</t>
  </si>
  <si>
    <t>g15</t>
  </si>
  <si>
    <t>u29</t>
  </si>
  <si>
    <t>m30</t>
  </si>
  <si>
    <t>m20</t>
  </si>
  <si>
    <t>k31</t>
  </si>
  <si>
    <t>f16</t>
  </si>
  <si>
    <t>f30</t>
  </si>
  <si>
    <t>福岡</t>
  </si>
  <si>
    <t>f03</t>
  </si>
  <si>
    <t>f24</t>
  </si>
  <si>
    <t>m03</t>
  </si>
  <si>
    <t>m24</t>
  </si>
  <si>
    <t>u08</t>
  </si>
  <si>
    <t>m42</t>
  </si>
  <si>
    <t>y01</t>
  </si>
  <si>
    <t>y03</t>
  </si>
  <si>
    <t>y05</t>
  </si>
  <si>
    <t>太田</t>
  </si>
  <si>
    <t>上原</t>
  </si>
  <si>
    <t>姫井</t>
  </si>
  <si>
    <t>g17</t>
  </si>
  <si>
    <t>k37</t>
  </si>
  <si>
    <t>g39</t>
  </si>
  <si>
    <t>稲継</t>
  </si>
  <si>
    <t>b01</t>
  </si>
  <si>
    <t>k02</t>
  </si>
  <si>
    <t>k03</t>
  </si>
  <si>
    <t>g24</t>
  </si>
  <si>
    <t>k34</t>
  </si>
  <si>
    <t>寒出</t>
  </si>
  <si>
    <t>k21</t>
  </si>
  <si>
    <t>g01</t>
  </si>
  <si>
    <t>g32</t>
  </si>
  <si>
    <t>b08</t>
  </si>
  <si>
    <t>b22</t>
  </si>
  <si>
    <t>上野</t>
  </si>
  <si>
    <t>b28</t>
  </si>
  <si>
    <t>b12</t>
  </si>
  <si>
    <t>b03</t>
  </si>
  <si>
    <t>b14</t>
  </si>
  <si>
    <t>b17</t>
  </si>
  <si>
    <t>ここに</t>
  </si>
  <si>
    <t>k24</t>
  </si>
  <si>
    <t>b04</t>
  </si>
  <si>
    <t>u05</t>
  </si>
  <si>
    <t>k20</t>
  </si>
  <si>
    <t>m10</t>
  </si>
  <si>
    <t>u38</t>
  </si>
  <si>
    <r>
      <t>A級</t>
    </r>
    <r>
      <rPr>
        <b/>
        <sz val="22"/>
        <color indexed="8"/>
        <rFont val="ＭＳ Ｐゴシック"/>
        <family val="3"/>
      </rPr>
      <t>　1セットマッチ（5-5タイブレーク）ノーアド方式</t>
    </r>
  </si>
  <si>
    <r>
      <t>B級</t>
    </r>
    <r>
      <rPr>
        <b/>
        <sz val="22"/>
        <color indexed="8"/>
        <rFont val="ＭＳ Ｐゴシック"/>
        <family val="3"/>
      </rPr>
      <t>　1セットマッチ（5-5タイブレーク）ノーアド方式</t>
    </r>
  </si>
  <si>
    <r>
      <t>↓ひばり公園　外C・D　８：４５　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</si>
  <si>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外A　８：</t>
    </r>
    <r>
      <rPr>
        <b/>
        <sz val="10"/>
        <color indexed="8"/>
        <rFont val="ＭＳ Ｐゴシック"/>
        <family val="3"/>
      </rPr>
      <t>４５　までに本部に出席を届ける</t>
    </r>
  </si>
  <si>
    <r>
      <t>↓ひばり公園　ドームA　8：45　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</si>
  <si>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外B　8:45　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</si>
  <si>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ドームA　１１：４５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</si>
  <si>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外A</t>
    </r>
    <r>
      <rPr>
        <b/>
        <sz val="12"/>
        <color indexed="8"/>
        <rFont val="ＭＳ Ｐゴシック"/>
        <family val="3"/>
      </rPr>
      <t>　１１</t>
    </r>
    <r>
      <rPr>
        <b/>
        <sz val="10"/>
        <color indexed="8"/>
        <rFont val="ＭＳ Ｐゴシック"/>
        <family val="3"/>
      </rPr>
      <t>：４５までに本部に出席を届ける</t>
    </r>
  </si>
  <si>
    <r>
      <t>↓ひばり公園　外B　１１：４５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</si>
  <si>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外C　１１：４５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</si>
  <si>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　外D　１１：４５</t>
    </r>
    <r>
      <rPr>
        <b/>
        <sz val="10"/>
        <color indexed="8"/>
        <rFont val="ＭＳ Ｐゴシック"/>
        <family val="3"/>
      </rPr>
      <t>までに本部に出席を届ける</t>
    </r>
  </si>
  <si>
    <t>一般Jr</t>
  </si>
  <si>
    <t>g47</t>
  </si>
  <si>
    <r>
      <t>ひばり公園　ドームB　8：45</t>
    </r>
    <r>
      <rPr>
        <b/>
        <sz val="16"/>
        <color indexed="8"/>
        <rFont val="ＭＳ Ｐゴシック"/>
        <family val="3"/>
      </rPr>
      <t>までに本部に出席を届ける</t>
    </r>
  </si>
  <si>
    <t>日比・川上（一般・村田八日市）</t>
  </si>
  <si>
    <t>坪田・石原　(Ｋテニス)</t>
  </si>
  <si>
    <t>川並・田中　（Ｋテニス）</t>
  </si>
  <si>
    <t>09.2.15</t>
  </si>
  <si>
    <t>宮村・宮村　（Ｋテニス）</t>
  </si>
  <si>
    <t>松本・沼田　（一般）</t>
  </si>
  <si>
    <t>村地・梶木　（Kテニス）</t>
  </si>
  <si>
    <t>岸田・溝川　（ピース・プラチナ）</t>
  </si>
  <si>
    <t>奥・太田　（Dragon・木曜会）</t>
  </si>
  <si>
    <t>酒井・西村　（ＪＡＣＫ）</t>
  </si>
  <si>
    <t>美濃岡・家倉（一般）</t>
  </si>
  <si>
    <t>川並・田中　(Ｋテニス)</t>
  </si>
  <si>
    <t>今井・小菅　（ぼんズ）</t>
  </si>
  <si>
    <t>10.2.19</t>
  </si>
  <si>
    <t>北野・寺岡　（Pin　TC）</t>
  </si>
  <si>
    <t>堀部・羽田　（ﾌﾟﾗﾁﾅ）</t>
  </si>
  <si>
    <t>川島・土肥　（Dragon）</t>
  </si>
  <si>
    <t>山口・吉岡　（八日市南高）</t>
  </si>
  <si>
    <t>山口・森永　（ぼんズ・一般）</t>
  </si>
  <si>
    <t>西村・西村　（八日市南高）</t>
  </si>
  <si>
    <t>11.2.13</t>
  </si>
  <si>
    <t>松田・松田（京セラ・あげぽん）</t>
  </si>
  <si>
    <t>バレンタインミックス歴代入賞者</t>
  </si>
  <si>
    <t>優勝</t>
  </si>
  <si>
    <t>準優勝</t>
  </si>
  <si>
    <t>3位</t>
  </si>
  <si>
    <t>第1回</t>
  </si>
  <si>
    <t>Ａ級</t>
  </si>
  <si>
    <t>Ｂ級</t>
  </si>
  <si>
    <t>Ｃ級</t>
  </si>
  <si>
    <t>第2回</t>
  </si>
  <si>
    <t>第3回</t>
  </si>
  <si>
    <t>山口・石原　(Ｋテニス)</t>
  </si>
  <si>
    <t>岡本・三崎（グリフィン）</t>
  </si>
  <si>
    <t>鈴木・土肥（ドラゴンワン）</t>
  </si>
  <si>
    <t>南・岩崎（フリー）</t>
  </si>
  <si>
    <t>北村・吉水（グリフィン）</t>
  </si>
  <si>
    <t>木下・宇野（ドラゴンワン）</t>
  </si>
  <si>
    <t>青山・北村（八日市南高）</t>
  </si>
  <si>
    <t>第４回</t>
  </si>
  <si>
    <t>山口直・中田　(Ｋテニス・一般)</t>
  </si>
  <si>
    <t>永里・伊東（Kテニス）</t>
  </si>
  <si>
    <t>山口真・浅田（Kテニス）</t>
  </si>
  <si>
    <t>12.2.12</t>
  </si>
  <si>
    <t>土田・広部（一般・ぼんズ）</t>
  </si>
  <si>
    <t>峯尾・奥田（一般・ドラゴンワン）</t>
  </si>
  <si>
    <t>高田・森谷（プラチナ）</t>
  </si>
  <si>
    <t>池上・人見（うさかめ）</t>
  </si>
  <si>
    <t>第５回</t>
  </si>
  <si>
    <t>川並・永松（Kテニスカレッジ）</t>
  </si>
  <si>
    <t>上原・上原（一般Jr）</t>
  </si>
  <si>
    <t>永里・伊東（Kテニスカレッジ）</t>
  </si>
  <si>
    <t>13.3.3</t>
  </si>
  <si>
    <t>重田・中田（一般）</t>
  </si>
  <si>
    <t>高瀬・高村（個人登録・一般）</t>
  </si>
  <si>
    <t>-</t>
  </si>
  <si>
    <t>第6回</t>
  </si>
  <si>
    <t>石橋和基・山本あづさ（グリフィンズ）</t>
  </si>
  <si>
    <t>北村健・永松貴子（グリフィン・Kテニス）</t>
  </si>
  <si>
    <t>岡本大樹・仙波敬子（グリフィン・一般）</t>
  </si>
  <si>
    <t>14.2.23</t>
  </si>
  <si>
    <t>坂口直也・新貝真優（サプライズ）</t>
  </si>
  <si>
    <t>高瀬眞志・植垣貴美子（うさかめ）</t>
  </si>
  <si>
    <t>第7回</t>
  </si>
  <si>
    <t>金武・佐合（一般）</t>
  </si>
  <si>
    <t>永里祐次・永松貴子（Kテニス）</t>
  </si>
  <si>
    <t>北村健・山本あづさ（グリフィンズ）</t>
  </si>
  <si>
    <t>15.2.15</t>
  </si>
  <si>
    <t>藤井・岩崎（グリフィンズ・一般）</t>
  </si>
  <si>
    <t>遠崎・三崎（村田ＴＣ・グリフィンズ）</t>
  </si>
  <si>
    <t>木澤・木澤（一般）</t>
  </si>
  <si>
    <t>第８回</t>
  </si>
  <si>
    <t>16.2.14</t>
  </si>
  <si>
    <t>親子</t>
  </si>
  <si>
    <t>t07</t>
  </si>
  <si>
    <t>⑥</t>
  </si>
  <si>
    <t>⑥</t>
  </si>
  <si>
    <t>y02</t>
  </si>
  <si>
    <t>⑥</t>
  </si>
  <si>
    <t>f25</t>
  </si>
  <si>
    <t>⑥</t>
  </si>
  <si>
    <t>⑧</t>
  </si>
  <si>
    <t>⑧</t>
  </si>
  <si>
    <t>⑧</t>
  </si>
  <si>
    <t>２０１６・２・１４</t>
  </si>
  <si>
    <t>６－３</t>
  </si>
  <si>
    <t>6-2</t>
  </si>
  <si>
    <t>6-0</t>
  </si>
  <si>
    <t>6-4</t>
  </si>
  <si>
    <t>6-5</t>
  </si>
  <si>
    <t>２－６</t>
  </si>
  <si>
    <t>g49</t>
  </si>
  <si>
    <t>⑧</t>
  </si>
  <si>
    <t>f20</t>
  </si>
  <si>
    <t>6-2</t>
  </si>
  <si>
    <t>6-1</t>
  </si>
  <si>
    <t>池端</t>
  </si>
  <si>
    <t>稲継</t>
  </si>
  <si>
    <t>ここに</t>
  </si>
  <si>
    <t>⑥</t>
  </si>
  <si>
    <t>k35</t>
  </si>
  <si>
    <t>⑥</t>
  </si>
  <si>
    <t>f22</t>
  </si>
  <si>
    <t>b19</t>
  </si>
  <si>
    <t>k36</t>
  </si>
  <si>
    <t>k19</t>
  </si>
  <si>
    <t>⑥</t>
  </si>
  <si>
    <t>k18</t>
  </si>
  <si>
    <t>２０１６・２・１４</t>
  </si>
  <si>
    <t>6-3</t>
  </si>
  <si>
    <t>4-6</t>
  </si>
  <si>
    <t>Ａ級準優勝　北村・山本（グリフィンズ）</t>
  </si>
  <si>
    <t>Ａ級３位　吉野・稲継（グリフィンズ・一般）</t>
  </si>
  <si>
    <t>Ａ級優勝　南・池尻（Ｋテニス）</t>
  </si>
  <si>
    <t>Ａ級４位　池端・土肥（ぼんズ・フレンズ）</t>
  </si>
  <si>
    <t>親子テニス優勝　木澤・木澤（一般・一般jr）</t>
  </si>
  <si>
    <t>親子テニス準優勝　山脇・山脇（一般・一般jr）</t>
  </si>
  <si>
    <t>Ｂ級優勝　福岡・岩崎（一般・フレンズ）</t>
  </si>
  <si>
    <t>Ｂ級準優勝　辰巳・川上（村田・Kテニス）</t>
  </si>
  <si>
    <t>南・池尻（Kテニスカレッジ）</t>
  </si>
  <si>
    <t>山脇・山脇（一般・一般Jr）</t>
  </si>
  <si>
    <t>木澤・木澤（一般・一般Jr）</t>
  </si>
  <si>
    <t>福岡・岩崎（一般・グリフィンズ）</t>
  </si>
  <si>
    <t>辰巳・川上（村田・Kテニス）</t>
  </si>
  <si>
    <t>吉野・稲継（グリフィンズ・一般）</t>
  </si>
  <si>
    <t>６</t>
  </si>
  <si>
    <t>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</si>
</sst>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_-&quot;\&quot;* #,##0.00_-\ ;\-&quot;\&quot;* #,##0.00_-\ ;_-&quot;\&quot;* &quot;-&quot;??_-\ ;_-@_-"/>
    <numFmt numFmtId="179" formatCode="#&quot;位&quot;"/>
    <numFmt numFmtId="180" formatCode="0&quot;勝&quot;"/>
    <numFmt numFmtId="181" formatCode="0.000"/>
    <numFmt numFmtId="182" formatCode="0&quot;敗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&quot;人&quot;"/>
    <numFmt numFmtId="188" formatCode="0_);[Red]\(0\)"/>
    <numFmt numFmtId="189" formatCode="0&quot;位&quot;"/>
    <numFmt numFmtId="190" formatCode="yyyy/m/d;@"/>
    <numFmt numFmtId="191" formatCode="0&quot;円&quot;"/>
  </numFmts>
  <fonts count="46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2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2"/>
      <color indexed="8"/>
      <name val="Arial"/>
      <family val="2"/>
    </font>
    <font>
      <b/>
      <sz val="16"/>
      <color indexed="10"/>
      <name val="ＭＳ Ｐゴシック"/>
      <family val="3"/>
    </font>
    <font>
      <sz val="12"/>
      <name val="HGSnpp޼UB"/>
      <family val="3"/>
    </font>
    <font>
      <b/>
      <sz val="12"/>
      <name val="HGSnpp޼UB"/>
      <family val="3"/>
    </font>
    <font>
      <b/>
      <sz val="16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9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Dashed"/>
    </border>
    <border>
      <left/>
      <right style="thin"/>
      <top/>
      <bottom style="mediumDashed"/>
    </border>
    <border>
      <left/>
      <right style="medium"/>
      <top/>
      <bottom style="mediumDashed"/>
    </border>
    <border>
      <left/>
      <right/>
      <top/>
      <bottom style="thin"/>
    </border>
    <border>
      <left style="medium"/>
      <right style="medium"/>
      <top/>
      <bottom style="medium"/>
    </border>
    <border>
      <left style="thin"/>
      <right style="thin">
        <color indexed="8"/>
      </right>
      <top style="mediumDashed"/>
      <bottom style="thin"/>
    </border>
    <border>
      <left style="thin">
        <color indexed="8"/>
      </left>
      <right style="medium"/>
      <top style="mediumDashed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Protection="0">
      <alignment vertical="center"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6" fontId="0" fillId="0" borderId="0" applyProtection="0">
      <alignment vertical="center"/>
    </xf>
    <xf numFmtId="0" fontId="29" fillId="7" borderId="4" applyNumberFormat="0" applyAlignment="0" applyProtection="0"/>
    <xf numFmtId="0" fontId="0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/>
    </xf>
    <xf numFmtId="0" fontId="1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03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13" xfId="0" applyNumberFormat="1" applyFont="1" applyFill="1" applyBorder="1" applyAlignment="1">
      <alignment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horizontal="right" vertical="center" shrinkToFit="1"/>
    </xf>
    <xf numFmtId="179" fontId="4" fillId="0" borderId="10" xfId="0" applyNumberFormat="1" applyFont="1" applyFill="1" applyBorder="1" applyAlignment="1">
      <alignment horizontal="right" vertical="center" shrinkToFit="1"/>
    </xf>
    <xf numFmtId="0" fontId="4" fillId="0" borderId="15" xfId="0" applyNumberFormat="1" applyFont="1" applyFill="1" applyBorder="1" applyAlignment="1">
      <alignment vertical="center" shrinkToFit="1"/>
    </xf>
    <xf numFmtId="0" fontId="4" fillId="0" borderId="17" xfId="0" applyNumberFormat="1" applyFont="1" applyFill="1" applyBorder="1" applyAlignment="1">
      <alignment vertical="center" shrinkToFit="1"/>
    </xf>
    <xf numFmtId="0" fontId="0" fillId="0" borderId="16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18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3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>
      <alignment vertical="center" shrinkToFit="1"/>
    </xf>
    <xf numFmtId="0" fontId="4" fillId="0" borderId="18" xfId="0" applyNumberFormat="1" applyFont="1" applyFill="1" applyBorder="1" applyAlignment="1">
      <alignment vertical="center" shrinkToFit="1"/>
    </xf>
    <xf numFmtId="0" fontId="0" fillId="0" borderId="20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 shrinkToFit="1"/>
    </xf>
    <xf numFmtId="0" fontId="4" fillId="0" borderId="23" xfId="0" applyNumberFormat="1" applyFont="1" applyFill="1" applyBorder="1" applyAlignment="1">
      <alignment vertical="center" shrinkToFit="1"/>
    </xf>
    <xf numFmtId="0" fontId="0" fillId="0" borderId="19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20" xfId="0" applyNumberFormat="1" applyFont="1" applyFill="1" applyBorder="1" applyAlignment="1" applyProtection="1">
      <alignment vertical="center" shrinkToFit="1"/>
      <protection locked="0"/>
    </xf>
    <xf numFmtId="0" fontId="4" fillId="0" borderId="16" xfId="0" applyNumberFormat="1" applyFont="1" applyFill="1" applyBorder="1" applyAlignment="1" applyProtection="1">
      <alignment vertical="center" shrinkToFit="1"/>
      <protection locked="0"/>
    </xf>
    <xf numFmtId="0" fontId="4" fillId="0" borderId="22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vertical="center" shrinkToFit="1"/>
    </xf>
    <xf numFmtId="0" fontId="4" fillId="0" borderId="24" xfId="0" applyNumberFormat="1" applyFont="1" applyFill="1" applyBorder="1" applyAlignment="1">
      <alignment vertical="center" shrinkToFit="1"/>
    </xf>
    <xf numFmtId="0" fontId="4" fillId="0" borderId="25" xfId="0" applyNumberFormat="1" applyFont="1" applyFill="1" applyBorder="1" applyAlignment="1">
      <alignment vertical="center" shrinkToFit="1"/>
    </xf>
    <xf numFmtId="0" fontId="4" fillId="0" borderId="26" xfId="0" applyNumberFormat="1" applyFont="1" applyFill="1" applyBorder="1" applyAlignment="1" applyProtection="1">
      <alignment vertical="center" shrinkToFit="1"/>
      <protection locked="0"/>
    </xf>
    <xf numFmtId="0" fontId="4" fillId="0" borderId="27" xfId="0" applyNumberFormat="1" applyFont="1" applyFill="1" applyBorder="1" applyAlignment="1" applyProtection="1">
      <alignment vertical="center" shrinkToFit="1"/>
      <protection locked="0"/>
    </xf>
    <xf numFmtId="0" fontId="0" fillId="0" borderId="28" xfId="0" applyNumberFormat="1" applyFont="1" applyFill="1" applyBorder="1" applyAlignment="1">
      <alignment vertical="center" shrinkToFit="1"/>
    </xf>
    <xf numFmtId="0" fontId="4" fillId="0" borderId="21" xfId="0" applyNumberFormat="1" applyFont="1" applyFill="1" applyBorder="1" applyAlignment="1">
      <alignment vertical="center" shrinkToFit="1"/>
    </xf>
    <xf numFmtId="0" fontId="4" fillId="0" borderId="29" xfId="0" applyNumberFormat="1" applyFont="1" applyFill="1" applyBorder="1" applyAlignment="1">
      <alignment horizontal="center" vertical="center" shrinkToFit="1"/>
    </xf>
    <xf numFmtId="0" fontId="4" fillId="0" borderId="29" xfId="0" applyNumberFormat="1" applyFont="1" applyFill="1" applyBorder="1" applyAlignment="1" applyProtection="1">
      <alignment vertical="center" shrinkToFit="1"/>
      <protection locked="0"/>
    </xf>
    <xf numFmtId="0" fontId="4" fillId="0" borderId="29" xfId="0" applyNumberFormat="1" applyFont="1" applyFill="1" applyBorder="1" applyAlignment="1">
      <alignment vertical="center" shrinkToFit="1"/>
    </xf>
    <xf numFmtId="2" fontId="4" fillId="0" borderId="29" xfId="0" applyNumberFormat="1" applyFont="1" applyFill="1" applyBorder="1" applyAlignment="1">
      <alignment horizontal="center" vertical="center" shrinkToFit="1"/>
    </xf>
    <xf numFmtId="179" fontId="4" fillId="0" borderId="29" xfId="0" applyNumberFormat="1" applyFont="1" applyFill="1" applyBorder="1" applyAlignment="1">
      <alignment horizontal="right" vertical="center"/>
    </xf>
    <xf numFmtId="0" fontId="4" fillId="0" borderId="29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vertical="center" shrinkToFit="1"/>
    </xf>
    <xf numFmtId="0" fontId="4" fillId="0" borderId="19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NumberFormat="1" applyFont="1" applyFill="1" applyBorder="1" applyAlignment="1">
      <alignment vertical="center" shrinkToFit="1"/>
    </xf>
    <xf numFmtId="2" fontId="4" fillId="0" borderId="30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4" fillId="0" borderId="32" xfId="0" applyNumberFormat="1" applyFont="1" applyFill="1" applyBorder="1" applyAlignment="1">
      <alignment vertical="center" shrinkToFit="1"/>
    </xf>
    <xf numFmtId="0" fontId="0" fillId="0" borderId="33" xfId="0" applyNumberFormat="1" applyFont="1" applyFill="1" applyBorder="1" applyAlignment="1">
      <alignment vertical="center" shrinkToFit="1"/>
    </xf>
    <xf numFmtId="0" fontId="5" fillId="0" borderId="0" xfId="0" applyNumberFormat="1" applyFont="1" applyFill="1" applyBorder="1" applyAlignment="1">
      <alignment vertical="center" shrinkToFit="1"/>
    </xf>
    <xf numFmtId="179" fontId="4" fillId="0" borderId="1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 shrinkToFit="1"/>
    </xf>
    <xf numFmtId="0" fontId="4" fillId="0" borderId="31" xfId="0" applyNumberFormat="1" applyFont="1" applyFill="1" applyBorder="1" applyAlignment="1">
      <alignment vertical="center" shrinkToFit="1"/>
    </xf>
    <xf numFmtId="0" fontId="0" fillId="0" borderId="35" xfId="0" applyNumberFormat="1" applyFont="1" applyFill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 applyProtection="1">
      <alignment vertical="center" shrinkToFit="1"/>
      <protection locked="0"/>
    </xf>
    <xf numFmtId="2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vertical="center" shrinkToFit="1"/>
    </xf>
    <xf numFmtId="0" fontId="4" fillId="0" borderId="37" xfId="0" applyNumberFormat="1" applyFont="1" applyFill="1" applyBorder="1" applyAlignment="1" applyProtection="1">
      <alignment vertical="center" shrinkToFit="1"/>
      <protection locked="0"/>
    </xf>
    <xf numFmtId="0" fontId="4" fillId="0" borderId="38" xfId="0" applyNumberFormat="1" applyFont="1" applyFill="1" applyBorder="1" applyAlignment="1">
      <alignment vertical="center" shrinkToFit="1"/>
    </xf>
    <xf numFmtId="0" fontId="4" fillId="0" borderId="39" xfId="0" applyNumberFormat="1" applyFont="1" applyFill="1" applyBorder="1" applyAlignment="1">
      <alignment vertical="center" shrinkToFit="1"/>
    </xf>
    <xf numFmtId="0" fontId="4" fillId="0" borderId="40" xfId="0" applyNumberFormat="1" applyFont="1" applyFill="1" applyBorder="1" applyAlignment="1" applyProtection="1">
      <alignment vertical="center" shrinkToFit="1"/>
      <protection locked="0"/>
    </xf>
    <xf numFmtId="0" fontId="4" fillId="0" borderId="41" xfId="0" applyNumberFormat="1" applyFont="1" applyFill="1" applyBorder="1" applyAlignment="1">
      <alignment horizontal="center" vertical="center" shrinkToFit="1"/>
    </xf>
    <xf numFmtId="0" fontId="0" fillId="0" borderId="42" xfId="0" applyNumberFormat="1" applyFont="1" applyFill="1" applyBorder="1" applyAlignment="1">
      <alignment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182" fontId="3" fillId="0" borderId="17" xfId="0" applyNumberFormat="1" applyFont="1" applyFill="1" applyBorder="1" applyAlignment="1">
      <alignment horizontal="left" vertical="center" shrinkToFit="1"/>
    </xf>
    <xf numFmtId="179" fontId="4" fillId="0" borderId="17" xfId="0" applyNumberFormat="1" applyFont="1" applyFill="1" applyBorder="1" applyAlignment="1">
      <alignment horizontal="right" vertical="center"/>
    </xf>
    <xf numFmtId="181" fontId="4" fillId="0" borderId="30" xfId="0" applyNumberFormat="1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right" vertical="center"/>
    </xf>
    <xf numFmtId="181" fontId="4" fillId="0" borderId="43" xfId="0" applyNumberFormat="1" applyFont="1" applyFill="1" applyBorder="1" applyAlignment="1">
      <alignment horizontal="center" vertical="center" shrinkToFit="1"/>
    </xf>
    <xf numFmtId="2" fontId="4" fillId="0" borderId="12" xfId="0" applyNumberFormat="1" applyFont="1" applyFill="1" applyBorder="1" applyAlignment="1">
      <alignment horizontal="center" vertical="center" shrinkToFit="1"/>
    </xf>
    <xf numFmtId="0" fontId="4" fillId="0" borderId="44" xfId="0" applyNumberFormat="1" applyFont="1" applyFill="1" applyBorder="1" applyAlignment="1">
      <alignment vertical="center" shrinkToFit="1"/>
    </xf>
    <xf numFmtId="0" fontId="4" fillId="0" borderId="45" xfId="0" applyNumberFormat="1" applyFont="1" applyFill="1" applyBorder="1" applyAlignment="1">
      <alignment vertical="center" shrinkToFit="1"/>
    </xf>
    <xf numFmtId="0" fontId="4" fillId="0" borderId="4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9" fontId="4" fillId="0" borderId="17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 shrinkToFit="1"/>
    </xf>
    <xf numFmtId="179" fontId="4" fillId="0" borderId="16" xfId="0" applyNumberFormat="1" applyFont="1" applyFill="1" applyBorder="1" applyAlignment="1">
      <alignment vertical="center"/>
    </xf>
    <xf numFmtId="0" fontId="0" fillId="0" borderId="0" xfId="70" applyNumberFormat="1" applyFont="1" applyFill="1" applyBorder="1" applyAlignment="1">
      <alignment/>
    </xf>
    <xf numFmtId="0" fontId="12" fillId="0" borderId="0" xfId="78" applyNumberFormat="1" applyFont="1" applyFill="1" applyBorder="1" applyAlignment="1">
      <alignment vertical="center"/>
    </xf>
    <xf numFmtId="0" fontId="4" fillId="0" borderId="0" xfId="78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 vertical="center"/>
    </xf>
    <xf numFmtId="0" fontId="4" fillId="0" borderId="0" xfId="78" applyNumberFormat="1" applyFont="1" applyFill="1" applyBorder="1" applyAlignment="1">
      <alignment horizontal="left" vertical="center"/>
    </xf>
    <xf numFmtId="0" fontId="7" fillId="0" borderId="0" xfId="70" applyNumberFormat="1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horizontal="left" vertical="center"/>
    </xf>
    <xf numFmtId="0" fontId="12" fillId="0" borderId="0" xfId="78" applyNumberFormat="1" applyFont="1" applyFill="1" applyAlignment="1">
      <alignment vertical="center"/>
    </xf>
    <xf numFmtId="0" fontId="10" fillId="0" borderId="0" xfId="78" applyNumberFormat="1" applyFont="1" applyFill="1" applyBorder="1" applyAlignment="1">
      <alignment vertical="center"/>
    </xf>
    <xf numFmtId="0" fontId="12" fillId="0" borderId="0" xfId="80" applyNumberFormat="1" applyFont="1" applyFill="1" applyBorder="1" applyAlignment="1">
      <alignment/>
    </xf>
    <xf numFmtId="0" fontId="12" fillId="0" borderId="0" xfId="78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/>
    </xf>
    <xf numFmtId="0" fontId="4" fillId="0" borderId="0" xfId="70" applyNumberFormat="1" applyFont="1" applyFill="1" applyBorder="1" applyAlignment="1">
      <alignment horizontal="right" vertical="center"/>
    </xf>
    <xf numFmtId="0" fontId="4" fillId="0" borderId="0" xfId="78" applyNumberFormat="1" applyFont="1" applyFill="1" applyBorder="1" applyAlignment="1">
      <alignment horizontal="right" vertical="center"/>
    </xf>
    <xf numFmtId="0" fontId="10" fillId="0" borderId="0" xfId="78" applyNumberFormat="1" applyFont="1" applyFill="1" applyBorder="1" applyAlignment="1">
      <alignment horizontal="right" vertical="center"/>
    </xf>
    <xf numFmtId="0" fontId="12" fillId="0" borderId="0" xfId="77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vertical="center" shrinkToFit="1"/>
    </xf>
    <xf numFmtId="0" fontId="12" fillId="0" borderId="0" xfId="69" applyFont="1" applyBorder="1" applyAlignment="1">
      <alignment horizontal="center" vertical="center"/>
    </xf>
    <xf numFmtId="0" fontId="4" fillId="0" borderId="0" xfId="69" applyFont="1" applyFill="1" applyBorder="1" applyAlignment="1">
      <alignment horizontal="left" vertical="center"/>
    </xf>
    <xf numFmtId="0" fontId="4" fillId="0" borderId="0" xfId="69" applyFont="1" applyBorder="1" applyAlignment="1">
      <alignment horizontal="left" vertical="center"/>
    </xf>
    <xf numFmtId="0" fontId="2" fillId="0" borderId="0" xfId="71" applyFont="1" applyBorder="1" applyAlignment="1">
      <alignment horizontal="center" vertical="center"/>
      <protection/>
    </xf>
    <xf numFmtId="0" fontId="2" fillId="0" borderId="0" xfId="71" applyFont="1" applyFill="1" applyBorder="1" applyAlignment="1">
      <alignment horizontal="center" vertical="center"/>
      <protection/>
    </xf>
    <xf numFmtId="0" fontId="7" fillId="0" borderId="0" xfId="69" applyFont="1" applyFill="1" applyBorder="1" applyAlignment="1">
      <alignment horizontal="left" vertical="center"/>
    </xf>
    <xf numFmtId="0" fontId="4" fillId="0" borderId="0" xfId="71" applyFont="1" applyBorder="1" applyAlignment="1">
      <alignment horizontal="left" vertical="center"/>
      <protection/>
    </xf>
    <xf numFmtId="2" fontId="4" fillId="0" borderId="47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69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69" applyFont="1" applyFill="1" applyBorder="1">
      <alignment vertical="center"/>
    </xf>
    <xf numFmtId="0" fontId="7" fillId="0" borderId="0" xfId="69" applyFont="1" applyBorder="1">
      <alignment vertical="center"/>
    </xf>
    <xf numFmtId="0" fontId="7" fillId="0" borderId="0" xfId="0" applyFont="1" applyAlignment="1">
      <alignment vertical="center"/>
    </xf>
    <xf numFmtId="0" fontId="4" fillId="0" borderId="0" xfId="71" applyNumberFormat="1" applyFont="1" applyFill="1" applyBorder="1" applyAlignment="1">
      <alignment horizontal="left"/>
      <protection/>
    </xf>
    <xf numFmtId="187" fontId="12" fillId="0" borderId="0" xfId="78" applyNumberFormat="1" applyFont="1" applyFill="1" applyBorder="1" applyAlignment="1">
      <alignment vertical="center"/>
    </xf>
    <xf numFmtId="10" fontId="12" fillId="0" borderId="0" xfId="78" applyNumberFormat="1" applyFont="1" applyFill="1" applyBorder="1" applyAlignment="1">
      <alignment vertical="center"/>
    </xf>
    <xf numFmtId="0" fontId="7" fillId="0" borderId="0" xfId="69" applyFont="1" applyFill="1" applyBorder="1">
      <alignment vertical="center"/>
    </xf>
    <xf numFmtId="0" fontId="12" fillId="0" borderId="0" xfId="77" applyFont="1" applyBorder="1">
      <alignment vertical="center"/>
    </xf>
    <xf numFmtId="0" fontId="7" fillId="0" borderId="0" xfId="71" applyNumberFormat="1" applyFont="1" applyFill="1" applyBorder="1" applyAlignment="1">
      <alignment horizontal="left"/>
      <protection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7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/>
    </xf>
    <xf numFmtId="0" fontId="12" fillId="0" borderId="0" xfId="70" applyNumberFormat="1" applyFont="1" applyFill="1" applyBorder="1" applyAlignment="1">
      <alignment vertical="center"/>
    </xf>
    <xf numFmtId="0" fontId="12" fillId="0" borderId="0" xfId="69" applyFont="1" applyFill="1" applyBorder="1" applyAlignment="1">
      <alignment horizontal="left" vertical="center"/>
    </xf>
    <xf numFmtId="0" fontId="12" fillId="0" borderId="0" xfId="69" applyFont="1" applyFill="1" applyBorder="1" applyAlignment="1">
      <alignment horizontal="center" vertical="center"/>
    </xf>
    <xf numFmtId="0" fontId="4" fillId="0" borderId="0" xfId="73" applyFont="1">
      <alignment vertical="center"/>
      <protection/>
    </xf>
    <xf numFmtId="0" fontId="4" fillId="0" borderId="0" xfId="73" applyNumberFormat="1" applyFont="1" applyFill="1" applyBorder="1" applyAlignment="1">
      <alignment/>
      <protection/>
    </xf>
    <xf numFmtId="0" fontId="4" fillId="0" borderId="0" xfId="73" applyNumberFormat="1" applyFont="1" applyFill="1" applyBorder="1" applyAlignment="1">
      <alignment horizontal="right"/>
      <protection/>
    </xf>
    <xf numFmtId="0" fontId="4" fillId="0" borderId="0" xfId="78" applyNumberFormat="1" applyFont="1" applyFill="1" applyBorder="1" applyAlignment="1">
      <alignment horizontal="center" vertical="center"/>
    </xf>
    <xf numFmtId="0" fontId="4" fillId="0" borderId="0" xfId="78" applyNumberFormat="1" applyFont="1" applyFill="1" applyBorder="1" applyAlignment="1">
      <alignment horizontal="left" vertical="center" shrinkToFit="1"/>
    </xf>
    <xf numFmtId="0" fontId="7" fillId="0" borderId="0" xfId="78" applyNumberFormat="1" applyFont="1" applyFill="1" applyBorder="1" applyAlignment="1">
      <alignment horizontal="left" vertical="center" shrinkToFit="1"/>
    </xf>
    <xf numFmtId="0" fontId="12" fillId="0" borderId="0" xfId="78" applyNumberFormat="1" applyFont="1" applyFill="1" applyBorder="1" applyAlignment="1">
      <alignment horizontal="left" vertical="center" shrinkToFit="1"/>
    </xf>
    <xf numFmtId="0" fontId="12" fillId="0" borderId="0" xfId="81" applyFont="1" applyFill="1" applyBorder="1">
      <alignment vertical="center"/>
      <protection/>
    </xf>
    <xf numFmtId="0" fontId="12" fillId="0" borderId="0" xfId="81" applyFont="1" applyBorder="1">
      <alignment vertical="center"/>
      <protection/>
    </xf>
    <xf numFmtId="0" fontId="3" fillId="0" borderId="0" xfId="78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6" fillId="0" borderId="0" xfId="78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80" applyNumberFormat="1" applyFont="1" applyFill="1" applyBorder="1" applyAlignment="1">
      <alignment/>
    </xf>
    <xf numFmtId="188" fontId="4" fillId="0" borderId="0" xfId="78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73" applyFont="1" applyAlignment="1">
      <alignment horizontal="center" vertical="center"/>
      <protection/>
    </xf>
    <xf numFmtId="0" fontId="4" fillId="0" borderId="0" xfId="75" applyNumberFormat="1" applyFont="1" applyFill="1" applyBorder="1" applyAlignment="1">
      <alignment vertical="center"/>
      <protection/>
    </xf>
    <xf numFmtId="0" fontId="4" fillId="0" borderId="0" xfId="75" applyFont="1" applyFill="1" applyBorder="1">
      <alignment vertical="center"/>
      <protection/>
    </xf>
    <xf numFmtId="0" fontId="4" fillId="0" borderId="0" xfId="75" applyFont="1">
      <alignment vertical="center"/>
      <protection/>
    </xf>
    <xf numFmtId="0" fontId="2" fillId="0" borderId="0" xfId="78" applyNumberFormat="1" applyFont="1" applyFill="1" applyBorder="1" applyAlignment="1">
      <alignment horizontal="center" vertical="center"/>
    </xf>
    <xf numFmtId="0" fontId="14" fillId="0" borderId="0" xfId="63" applyNumberFormat="1" applyFont="1" applyFill="1" applyBorder="1" applyAlignment="1">
      <alignment horizontal="left"/>
      <protection/>
    </xf>
    <xf numFmtId="0" fontId="7" fillId="0" borderId="0" xfId="63" applyNumberFormat="1" applyFont="1" applyFill="1" applyBorder="1" applyAlignment="1">
      <alignment horizontal="left"/>
      <protection/>
    </xf>
    <xf numFmtId="0" fontId="4" fillId="0" borderId="0" xfId="63" applyFo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 applyAlignment="1">
      <alignment horizontal="left"/>
      <protection/>
    </xf>
    <xf numFmtId="0" fontId="4" fillId="0" borderId="0" xfId="82" applyFont="1">
      <alignment vertical="center"/>
      <protection/>
    </xf>
    <xf numFmtId="0" fontId="38" fillId="0" borderId="0" xfId="0" applyFont="1" applyAlignment="1">
      <alignment vertical="center"/>
    </xf>
    <xf numFmtId="0" fontId="31" fillId="0" borderId="0" xfId="44" applyFont="1" applyAlignment="1">
      <alignment vertical="center"/>
    </xf>
    <xf numFmtId="0" fontId="37" fillId="0" borderId="0" xfId="78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73" applyNumberFormat="1" applyFont="1" applyFill="1" applyBorder="1" applyAlignme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78" applyNumberFormat="1" applyFont="1" applyFill="1" applyBorder="1" applyAlignment="1">
      <alignment horizontal="center" vertical="center"/>
    </xf>
    <xf numFmtId="10" fontId="12" fillId="0" borderId="0" xfId="78" applyNumberFormat="1" applyFont="1" applyFill="1" applyBorder="1" applyAlignment="1">
      <alignment horizontal="center" vertical="center"/>
    </xf>
    <xf numFmtId="0" fontId="10" fillId="0" borderId="0" xfId="78" applyNumberFormat="1" applyFont="1" applyFill="1" applyBorder="1" applyAlignment="1">
      <alignment horizontal="left" vertical="center"/>
    </xf>
    <xf numFmtId="0" fontId="12" fillId="0" borderId="0" xfId="78" applyNumberFormat="1" applyFont="1" applyFill="1" applyBorder="1" applyAlignment="1">
      <alignment horizontal="left" vertical="center"/>
    </xf>
    <xf numFmtId="0" fontId="12" fillId="0" borderId="0" xfId="70" applyNumberFormat="1" applyFont="1" applyFill="1" applyBorder="1" applyAlignment="1">
      <alignment/>
    </xf>
    <xf numFmtId="0" fontId="0" fillId="0" borderId="0" xfId="7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77" applyFont="1" applyFill="1" applyBorder="1">
      <alignment vertical="center"/>
    </xf>
    <xf numFmtId="0" fontId="12" fillId="0" borderId="0" xfId="33" applyFont="1" applyBorder="1">
      <alignment vertical="center"/>
    </xf>
    <xf numFmtId="0" fontId="12" fillId="0" borderId="0" xfId="77" applyFont="1" applyBorder="1">
      <alignment vertical="center"/>
    </xf>
    <xf numFmtId="0" fontId="7" fillId="0" borderId="0" xfId="77" applyFont="1" applyFill="1" applyBorder="1">
      <alignment vertical="center"/>
    </xf>
    <xf numFmtId="0" fontId="7" fillId="0" borderId="0" xfId="33" applyFont="1" applyBorder="1">
      <alignment vertical="center"/>
    </xf>
    <xf numFmtId="0" fontId="15" fillId="0" borderId="0" xfId="79" applyFont="1" applyBorder="1">
      <alignment/>
    </xf>
    <xf numFmtId="0" fontId="12" fillId="0" borderId="0" xfId="79" applyFont="1" applyBorder="1">
      <alignment/>
    </xf>
    <xf numFmtId="0" fontId="4" fillId="0" borderId="0" xfId="77" applyFont="1" applyBorder="1">
      <alignment vertical="center"/>
    </xf>
    <xf numFmtId="0" fontId="7" fillId="0" borderId="0" xfId="33" applyFont="1" applyBorder="1">
      <alignment vertical="center"/>
    </xf>
    <xf numFmtId="0" fontId="7" fillId="0" borderId="0" xfId="77" applyFont="1" applyBorder="1">
      <alignment vertical="center"/>
    </xf>
    <xf numFmtId="0" fontId="7" fillId="0" borderId="0" xfId="33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79" applyFont="1" applyBorder="1">
      <alignment/>
    </xf>
    <xf numFmtId="0" fontId="4" fillId="0" borderId="0" xfId="77" applyFont="1" applyFill="1" applyBorder="1">
      <alignment vertical="center"/>
    </xf>
    <xf numFmtId="0" fontId="4" fillId="0" borderId="0" xfId="33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80" applyNumberFormat="1" applyFont="1" applyFill="1" applyBorder="1" applyAlignment="1">
      <alignment/>
    </xf>
    <xf numFmtId="0" fontId="4" fillId="0" borderId="0" xfId="70" applyNumberFormat="1" applyFont="1" applyFill="1" applyBorder="1" applyAlignment="1">
      <alignment vertical="center"/>
    </xf>
    <xf numFmtId="0" fontId="4" fillId="0" borderId="0" xfId="7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78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2" fillId="0" borderId="0" xfId="78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10" fillId="0" borderId="0" xfId="78" applyNumberFormat="1" applyFont="1" applyFill="1" applyBorder="1" applyAlignment="1">
      <alignment vertical="center"/>
    </xf>
    <xf numFmtId="0" fontId="4" fillId="0" borderId="0" xfId="77" applyFont="1" applyBorder="1">
      <alignment vertical="center"/>
    </xf>
    <xf numFmtId="0" fontId="7" fillId="0" borderId="0" xfId="80" applyNumberFormat="1" applyFont="1" applyFill="1" applyBorder="1" applyAlignment="1">
      <alignment/>
    </xf>
    <xf numFmtId="0" fontId="4" fillId="0" borderId="0" xfId="71" applyNumberFormat="1" applyFont="1" applyFill="1" applyBorder="1" applyAlignment="1">
      <alignment horizontal="right"/>
      <protection/>
    </xf>
    <xf numFmtId="0" fontId="7" fillId="0" borderId="0" xfId="78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69" applyFont="1" applyFill="1" applyBorder="1" applyAlignment="1">
      <alignment horizontal="left" vertical="center"/>
    </xf>
    <xf numFmtId="0" fontId="7" fillId="0" borderId="0" xfId="77" applyFont="1" applyBorder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7" fillId="0" borderId="0" xfId="78" applyNumberFormat="1" applyFont="1" applyFill="1" applyBorder="1" applyAlignment="1">
      <alignment horizontal="left" vertical="center"/>
    </xf>
    <xf numFmtId="0" fontId="4" fillId="0" borderId="0" xfId="71" applyFont="1" applyFill="1" applyBorder="1" applyAlignment="1">
      <alignment horizontal="left" vertical="center"/>
      <protection/>
    </xf>
    <xf numFmtId="49" fontId="4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left" vertical="center"/>
    </xf>
    <xf numFmtId="0" fontId="8" fillId="0" borderId="0" xfId="78" applyNumberFormat="1" applyFont="1" applyFill="1" applyBorder="1" applyAlignment="1">
      <alignment vertical="center"/>
    </xf>
    <xf numFmtId="0" fontId="12" fillId="0" borderId="0" xfId="78" applyNumberFormat="1" applyFont="1" applyFill="1" applyBorder="1" applyAlignment="1">
      <alignment vertical="center"/>
    </xf>
    <xf numFmtId="0" fontId="0" fillId="0" borderId="0" xfId="7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80" applyNumberFormat="1" applyFont="1" applyFill="1" applyBorder="1" applyAlignment="1">
      <alignment/>
    </xf>
    <xf numFmtId="0" fontId="12" fillId="0" borderId="0" xfId="79" applyFont="1" applyBorder="1">
      <alignment/>
    </xf>
    <xf numFmtId="57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73" applyFont="1">
      <alignment vertical="center"/>
      <protection/>
    </xf>
    <xf numFmtId="0" fontId="0" fillId="0" borderId="0" xfId="73">
      <alignment vertical="center"/>
      <protection/>
    </xf>
    <xf numFmtId="0" fontId="12" fillId="0" borderId="0" xfId="69" applyFont="1" applyBorder="1" applyAlignment="1">
      <alignment horizontal="left" vertical="center"/>
    </xf>
    <xf numFmtId="0" fontId="7" fillId="0" borderId="0" xfId="71" applyNumberFormat="1" applyFont="1" applyFill="1" applyBorder="1" applyAlignment="1">
      <alignment horizontal="left"/>
      <protection/>
    </xf>
    <xf numFmtId="0" fontId="7" fillId="0" borderId="0" xfId="73" applyFont="1" applyFill="1">
      <alignment vertical="center"/>
      <protection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71" applyNumberFormat="1" applyFont="1" applyFill="1" applyBorder="1" applyAlignment="1">
      <alignment horizontal="right"/>
      <protection/>
    </xf>
    <xf numFmtId="0" fontId="4" fillId="0" borderId="34" xfId="0" applyNumberFormat="1" applyFont="1" applyFill="1" applyBorder="1" applyAlignment="1">
      <alignment horizontal="center" vertical="center" shrinkToFit="1"/>
    </xf>
    <xf numFmtId="0" fontId="4" fillId="0" borderId="0" xfId="70" applyNumberFormat="1" applyFont="1" applyFill="1" applyBorder="1" applyAlignment="1">
      <alignment vertical="center"/>
    </xf>
    <xf numFmtId="0" fontId="4" fillId="0" borderId="0" xfId="77" applyFont="1" applyBorder="1">
      <alignment vertical="center"/>
    </xf>
    <xf numFmtId="0" fontId="4" fillId="0" borderId="0" xfId="77" applyFont="1" applyBorder="1">
      <alignment vertical="center"/>
    </xf>
    <xf numFmtId="0" fontId="4" fillId="0" borderId="0" xfId="0" applyNumberFormat="1" applyFont="1" applyFill="1" applyBorder="1" applyAlignment="1">
      <alignment/>
    </xf>
    <xf numFmtId="0" fontId="12" fillId="0" borderId="0" xfId="7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78" applyNumberFormat="1" applyFont="1" applyFill="1" applyBorder="1" applyAlignment="1">
      <alignment horizontal="left" vertical="center"/>
    </xf>
    <xf numFmtId="188" fontId="4" fillId="0" borderId="0" xfId="78" applyNumberFormat="1" applyFont="1" applyFill="1" applyBorder="1" applyAlignment="1">
      <alignment horizontal="right" vertical="center"/>
    </xf>
    <xf numFmtId="0" fontId="12" fillId="0" borderId="0" xfId="78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182" fontId="3" fillId="0" borderId="11" xfId="0" applyNumberFormat="1" applyFont="1" applyFill="1" applyBorder="1" applyAlignment="1">
      <alignment horizontal="left" vertical="center" shrinkToFit="1"/>
    </xf>
    <xf numFmtId="179" fontId="4" fillId="0" borderId="11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horizontal="right" vertical="center" shrinkToFit="1"/>
    </xf>
    <xf numFmtId="0" fontId="4" fillId="0" borderId="49" xfId="0" applyNumberFormat="1" applyFont="1" applyFill="1" applyBorder="1" applyAlignment="1">
      <alignment horizontal="center" vertical="center" shrinkToFit="1"/>
    </xf>
    <xf numFmtId="0" fontId="4" fillId="0" borderId="34" xfId="0" applyNumberFormat="1" applyFont="1" applyFill="1" applyBorder="1" applyAlignment="1">
      <alignment vertical="center" shrinkToFit="1"/>
    </xf>
    <xf numFmtId="0" fontId="4" fillId="0" borderId="35" xfId="0" applyNumberFormat="1" applyFont="1" applyFill="1" applyBorder="1" applyAlignment="1">
      <alignment vertical="center" shrinkToFit="1"/>
    </xf>
    <xf numFmtId="0" fontId="4" fillId="0" borderId="50" xfId="0" applyNumberFormat="1" applyFont="1" applyFill="1" applyBorder="1" applyAlignment="1">
      <alignment horizontal="center" vertical="center" shrinkToFit="1"/>
    </xf>
    <xf numFmtId="0" fontId="4" fillId="0" borderId="35" xfId="0" applyNumberFormat="1" applyFont="1" applyFill="1" applyBorder="1" applyAlignment="1">
      <alignment horizontal="center" vertical="center" shrinkToFit="1"/>
    </xf>
    <xf numFmtId="0" fontId="0" fillId="0" borderId="51" xfId="0" applyNumberFormat="1" applyFont="1" applyFill="1" applyBorder="1" applyAlignment="1">
      <alignment vertical="center" shrinkToFit="1"/>
    </xf>
    <xf numFmtId="0" fontId="4" fillId="0" borderId="49" xfId="0" applyNumberFormat="1" applyFont="1" applyFill="1" applyBorder="1" applyAlignment="1">
      <alignment vertical="center" shrinkToFit="1"/>
    </xf>
    <xf numFmtId="0" fontId="40" fillId="0" borderId="0" xfId="76" applyFont="1" applyAlignment="1">
      <alignment horizontal="center" vertical="center" wrapText="1"/>
      <protection/>
    </xf>
    <xf numFmtId="0" fontId="40" fillId="0" borderId="0" xfId="76" applyFont="1" applyAlignment="1">
      <alignment horizontal="left" vertical="center" wrapText="1"/>
      <protection/>
    </xf>
    <xf numFmtId="0" fontId="41" fillId="0" borderId="0" xfId="76" applyFont="1" applyAlignment="1">
      <alignment horizontal="left" vertical="center" wrapText="1"/>
      <protection/>
    </xf>
    <xf numFmtId="0" fontId="1" fillId="0" borderId="0" xfId="76">
      <alignment vertical="center"/>
      <protection/>
    </xf>
    <xf numFmtId="0" fontId="42" fillId="0" borderId="0" xfId="76" applyFont="1">
      <alignment vertical="center"/>
      <protection/>
    </xf>
    <xf numFmtId="0" fontId="12" fillId="0" borderId="52" xfId="76" applyFont="1" applyBorder="1">
      <alignment vertical="center"/>
      <protection/>
    </xf>
    <xf numFmtId="0" fontId="12" fillId="0" borderId="53" xfId="76" applyFont="1" applyBorder="1">
      <alignment vertical="center"/>
      <protection/>
    </xf>
    <xf numFmtId="0" fontId="12" fillId="0" borderId="54" xfId="76" applyFont="1" applyBorder="1">
      <alignment vertical="center"/>
      <protection/>
    </xf>
    <xf numFmtId="0" fontId="12" fillId="0" borderId="55" xfId="76" applyFont="1" applyBorder="1" applyAlignment="1">
      <alignment horizontal="center" vertical="center"/>
      <protection/>
    </xf>
    <xf numFmtId="0" fontId="12" fillId="0" borderId="56" xfId="76" applyFont="1" applyBorder="1" applyAlignment="1">
      <alignment horizontal="center" vertical="center"/>
      <protection/>
    </xf>
    <xf numFmtId="0" fontId="12" fillId="0" borderId="56" xfId="76" applyFont="1" applyBorder="1">
      <alignment vertical="center"/>
      <protection/>
    </xf>
    <xf numFmtId="0" fontId="12" fillId="0" borderId="57" xfId="76" applyFont="1" applyBorder="1">
      <alignment vertical="center"/>
      <protection/>
    </xf>
    <xf numFmtId="0" fontId="12" fillId="0" borderId="58" xfId="76" applyFont="1" applyBorder="1" applyAlignment="1">
      <alignment horizontal="center" vertical="center"/>
      <protection/>
    </xf>
    <xf numFmtId="0" fontId="12" fillId="0" borderId="59" xfId="76" applyFont="1" applyBorder="1" applyAlignment="1">
      <alignment horizontal="center" vertical="center"/>
      <protection/>
    </xf>
    <xf numFmtId="0" fontId="12" fillId="0" borderId="59" xfId="76" applyFont="1" applyBorder="1">
      <alignment vertical="center"/>
      <protection/>
    </xf>
    <xf numFmtId="0" fontId="12" fillId="0" borderId="60" xfId="76" applyFont="1" applyBorder="1">
      <alignment vertical="center"/>
      <protection/>
    </xf>
    <xf numFmtId="0" fontId="4" fillId="0" borderId="56" xfId="76" applyFont="1" applyBorder="1">
      <alignment vertical="center"/>
      <protection/>
    </xf>
    <xf numFmtId="0" fontId="12" fillId="0" borderId="61" xfId="76" applyFont="1" applyBorder="1">
      <alignment vertical="center"/>
      <protection/>
    </xf>
    <xf numFmtId="0" fontId="12" fillId="0" borderId="62" xfId="76" applyFont="1" applyBorder="1">
      <alignment vertical="center"/>
      <protection/>
    </xf>
    <xf numFmtId="0" fontId="12" fillId="0" borderId="63" xfId="76" applyFont="1" applyBorder="1">
      <alignment vertical="center"/>
      <protection/>
    </xf>
    <xf numFmtId="0" fontId="12" fillId="0" borderId="64" xfId="76" applyFont="1" applyBorder="1">
      <alignment vertical="center"/>
      <protection/>
    </xf>
    <xf numFmtId="0" fontId="12" fillId="0" borderId="65" xfId="0" applyNumberFormat="1" applyFont="1" applyFill="1" applyBorder="1" applyAlignment="1">
      <alignment horizontal="left" vertical="center"/>
    </xf>
    <xf numFmtId="0" fontId="4" fillId="0" borderId="66" xfId="75" applyFont="1" applyFill="1" applyBorder="1">
      <alignment vertical="center"/>
      <protection/>
    </xf>
    <xf numFmtId="0" fontId="12" fillId="0" borderId="67" xfId="76" applyFont="1" applyBorder="1" applyAlignment="1">
      <alignment horizontal="center" vertical="center"/>
      <protection/>
    </xf>
    <xf numFmtId="0" fontId="12" fillId="0" borderId="68" xfId="76" applyFont="1" applyBorder="1" applyAlignment="1">
      <alignment horizontal="center" vertical="center"/>
      <protection/>
    </xf>
    <xf numFmtId="0" fontId="12" fillId="0" borderId="68" xfId="76" applyFont="1" applyBorder="1">
      <alignment vertical="center"/>
      <protection/>
    </xf>
    <xf numFmtId="0" fontId="12" fillId="0" borderId="69" xfId="76" applyFont="1" applyBorder="1">
      <alignment vertical="center"/>
      <protection/>
    </xf>
    <xf numFmtId="0" fontId="7" fillId="0" borderId="56" xfId="76" applyFont="1" applyBorder="1">
      <alignment vertical="center"/>
      <protection/>
    </xf>
    <xf numFmtId="0" fontId="7" fillId="0" borderId="68" xfId="76" applyFont="1" applyBorder="1">
      <alignment vertical="center"/>
      <protection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 shrinkToFit="1"/>
    </xf>
    <xf numFmtId="0" fontId="4" fillId="0" borderId="7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48" xfId="0" applyFont="1" applyBorder="1" applyAlignment="1">
      <alignment vertical="center" shrinkToFit="1"/>
    </xf>
    <xf numFmtId="179" fontId="7" fillId="0" borderId="12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7" fillId="0" borderId="22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vertical="center" shrinkToFit="1"/>
    </xf>
    <xf numFmtId="0" fontId="7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vertical="center" shrinkToFit="1"/>
    </xf>
    <xf numFmtId="0" fontId="8" fillId="0" borderId="22" xfId="0" applyFont="1" applyBorder="1" applyAlignment="1">
      <alignment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16" xfId="0" applyNumberFormat="1" applyFont="1" applyFill="1" applyBorder="1" applyAlignment="1">
      <alignment vertical="center"/>
    </xf>
    <xf numFmtId="0" fontId="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1" xfId="0" applyNumberFormat="1" applyFont="1" applyFill="1" applyBorder="1" applyAlignment="1">
      <alignment vertical="center" shrinkToFit="1"/>
    </xf>
    <xf numFmtId="0" fontId="4" fillId="0" borderId="72" xfId="0" applyNumberFormat="1" applyFont="1" applyFill="1" applyBorder="1" applyAlignment="1">
      <alignment vertical="center" shrinkToFit="1"/>
    </xf>
    <xf numFmtId="0" fontId="4" fillId="0" borderId="73" xfId="0" applyNumberFormat="1" applyFont="1" applyFill="1" applyBorder="1" applyAlignment="1">
      <alignment vertical="center" shrinkToFit="1"/>
    </xf>
    <xf numFmtId="0" fontId="4" fillId="0" borderId="50" xfId="0" applyNumberFormat="1" applyFont="1" applyFill="1" applyBorder="1" applyAlignment="1">
      <alignment vertical="center" shrinkToFit="1"/>
    </xf>
    <xf numFmtId="0" fontId="4" fillId="0" borderId="74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74" xfId="0" applyNumberFormat="1" applyFont="1" applyFill="1" applyBorder="1" applyAlignment="1">
      <alignment vertical="center" shrinkToFit="1"/>
    </xf>
    <xf numFmtId="0" fontId="4" fillId="0" borderId="75" xfId="0" applyNumberFormat="1" applyFont="1" applyFill="1" applyBorder="1" applyAlignment="1">
      <alignment vertical="center" shrinkToFit="1"/>
    </xf>
    <xf numFmtId="0" fontId="8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7" fillId="0" borderId="22" xfId="0" applyNumberFormat="1" applyFont="1" applyFill="1" applyBorder="1" applyAlignment="1">
      <alignment vertical="center" shrinkToFit="1"/>
    </xf>
    <xf numFmtId="0" fontId="7" fillId="0" borderId="20" xfId="0" applyNumberFormat="1" applyFont="1" applyFill="1" applyBorder="1" applyAlignment="1" applyProtection="1">
      <alignment vertical="center" shrinkToFit="1"/>
      <protection locked="0"/>
    </xf>
    <xf numFmtId="0" fontId="7" fillId="0" borderId="16" xfId="0" applyNumberFormat="1" applyFont="1" applyFill="1" applyBorder="1" applyAlignment="1" applyProtection="1">
      <alignment vertical="center" shrinkToFit="1"/>
      <protection locked="0"/>
    </xf>
    <xf numFmtId="0" fontId="7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18" xfId="0" applyNumberFormat="1" applyFont="1" applyFill="1" applyBorder="1" applyAlignment="1" applyProtection="1">
      <alignment vertical="center" shrinkToFit="1"/>
      <protection locked="0"/>
    </xf>
    <xf numFmtId="0" fontId="8" fillId="0" borderId="16" xfId="0" applyNumberFormat="1" applyFont="1" applyFill="1" applyBorder="1" applyAlignment="1">
      <alignment vertical="center" shrinkToFit="1"/>
    </xf>
    <xf numFmtId="0" fontId="8" fillId="0" borderId="22" xfId="0" applyNumberFormat="1" applyFont="1" applyFill="1" applyBorder="1" applyAlignment="1">
      <alignment vertical="center" shrinkToFit="1"/>
    </xf>
    <xf numFmtId="0" fontId="8" fillId="0" borderId="19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>
      <alignment vertical="center" shrinkToFit="1"/>
    </xf>
    <xf numFmtId="0" fontId="8" fillId="0" borderId="18" xfId="0" applyNumberFormat="1" applyFont="1" applyFill="1" applyBorder="1" applyAlignment="1">
      <alignment vertical="center" shrinkToFit="1"/>
    </xf>
    <xf numFmtId="0" fontId="8" fillId="0" borderId="16" xfId="0" applyNumberFormat="1" applyFont="1" applyFill="1" applyBorder="1" applyAlignment="1" applyProtection="1">
      <alignment vertical="center" shrinkToFit="1"/>
      <protection locked="0"/>
    </xf>
    <xf numFmtId="0" fontId="8" fillId="0" borderId="27" xfId="0" applyNumberFormat="1" applyFont="1" applyFill="1" applyBorder="1" applyAlignment="1" applyProtection="1">
      <alignment vertical="center" shrinkToFit="1"/>
      <protection locked="0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76" xfId="0" applyNumberFormat="1" applyFont="1" applyFill="1" applyBorder="1" applyAlignment="1">
      <alignment vertical="center" shrinkToFit="1"/>
    </xf>
    <xf numFmtId="0" fontId="0" fillId="0" borderId="73" xfId="0" applyNumberFormat="1" applyFont="1" applyFill="1" applyBorder="1" applyAlignment="1">
      <alignment vertical="center" shrinkToFit="1"/>
    </xf>
    <xf numFmtId="0" fontId="4" fillId="0" borderId="70" xfId="0" applyNumberFormat="1" applyFont="1" applyFill="1" applyBorder="1" applyAlignment="1">
      <alignment vertical="center" shrinkToFit="1"/>
    </xf>
    <xf numFmtId="0" fontId="0" fillId="0" borderId="70" xfId="0" applyNumberFormat="1" applyFont="1" applyFill="1" applyBorder="1" applyAlignment="1">
      <alignment vertical="center" shrinkToFit="1"/>
    </xf>
    <xf numFmtId="0" fontId="0" fillId="0" borderId="77" xfId="0" applyNumberFormat="1" applyFont="1" applyFill="1" applyBorder="1" applyAlignment="1">
      <alignment vertical="center" shrinkToFit="1"/>
    </xf>
    <xf numFmtId="0" fontId="0" fillId="0" borderId="72" xfId="0" applyNumberFormat="1" applyFont="1" applyFill="1" applyBorder="1" applyAlignment="1">
      <alignment vertical="center" shrinkToFit="1"/>
    </xf>
    <xf numFmtId="0" fontId="0" fillId="0" borderId="70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27" xfId="0" applyNumberFormat="1" applyFont="1" applyFill="1" applyBorder="1" applyAlignment="1" applyProtection="1">
      <alignment vertical="center" shrinkToFit="1"/>
      <protection locked="0"/>
    </xf>
    <xf numFmtId="0" fontId="8" fillId="0" borderId="20" xfId="0" applyNumberFormat="1" applyFont="1" applyFill="1" applyBorder="1" applyAlignment="1" applyProtection="1">
      <alignment vertical="center" shrinkToFit="1"/>
      <protection locked="0"/>
    </xf>
    <xf numFmtId="0" fontId="8" fillId="0" borderId="22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18" xfId="0" applyNumberFormat="1" applyFont="1" applyFill="1" applyBorder="1" applyAlignment="1" applyProtection="1">
      <alignment vertical="center" shrinkToFit="1"/>
      <protection locked="0"/>
    </xf>
    <xf numFmtId="179" fontId="8" fillId="0" borderId="17" xfId="0" applyNumberFormat="1" applyFont="1" applyFill="1" applyBorder="1" applyAlignment="1">
      <alignment horizontal="right" vertical="center"/>
    </xf>
    <xf numFmtId="179" fontId="8" fillId="0" borderId="16" xfId="0" applyNumberFormat="1" applyFont="1" applyFill="1" applyBorder="1" applyAlignment="1">
      <alignment horizontal="right" vertical="center"/>
    </xf>
    <xf numFmtId="179" fontId="8" fillId="0" borderId="48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4" fillId="0" borderId="65" xfId="0" applyNumberFormat="1" applyFont="1" applyFill="1" applyBorder="1" applyAlignment="1">
      <alignment horizontal="left" vertical="center"/>
    </xf>
    <xf numFmtId="0" fontId="4" fillId="0" borderId="68" xfId="76" applyFont="1" applyBorder="1">
      <alignment vertical="center"/>
      <protection/>
    </xf>
    <xf numFmtId="0" fontId="7" fillId="0" borderId="64" xfId="76" applyFont="1" applyBorder="1">
      <alignment vertical="center"/>
      <protection/>
    </xf>
    <xf numFmtId="0" fontId="7" fillId="0" borderId="66" xfId="75" applyFont="1" applyFill="1" applyBorder="1">
      <alignment vertical="center"/>
      <protection/>
    </xf>
    <xf numFmtId="0" fontId="7" fillId="0" borderId="57" xfId="76" applyFont="1" applyBorder="1">
      <alignment vertical="center"/>
      <protection/>
    </xf>
    <xf numFmtId="0" fontId="7" fillId="0" borderId="69" xfId="76" applyFont="1" applyBorder="1">
      <alignment vertical="center"/>
      <protection/>
    </xf>
    <xf numFmtId="0" fontId="8" fillId="0" borderId="21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8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>
      <alignment horizontal="center"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Border="1" applyAlignment="1">
      <alignment horizontal="center" vertical="center" shrinkToFit="1"/>
    </xf>
    <xf numFmtId="182" fontId="43" fillId="0" borderId="17" xfId="0" applyNumberFormat="1" applyFont="1" applyFill="1" applyBorder="1" applyAlignment="1">
      <alignment horizontal="left" vertical="center" shrinkToFit="1"/>
    </xf>
    <xf numFmtId="0" fontId="35" fillId="0" borderId="0" xfId="0" applyNumberFormat="1" applyFont="1" applyFill="1" applyBorder="1" applyAlignment="1">
      <alignment horizontal="center" vertical="center" shrinkToFit="1"/>
    </xf>
    <xf numFmtId="0" fontId="39" fillId="0" borderId="0" xfId="0" applyNumberFormat="1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0" fontId="9" fillId="0" borderId="12" xfId="0" applyNumberFormat="1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79" xfId="0" applyNumberFormat="1" applyFont="1" applyFill="1" applyBorder="1" applyAlignment="1">
      <alignment horizontal="center" vertical="center" shrinkToFit="1"/>
    </xf>
    <xf numFmtId="0" fontId="4" fillId="0" borderId="37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4" fillId="0" borderId="36" xfId="0" applyNumberFormat="1" applyFont="1" applyFill="1" applyBorder="1" applyAlignment="1">
      <alignment horizontal="center" vertical="center" shrinkToFit="1"/>
    </xf>
    <xf numFmtId="0" fontId="4" fillId="0" borderId="81" xfId="0" applyNumberFormat="1" applyFont="1" applyFill="1" applyBorder="1" applyAlignment="1">
      <alignment horizontal="center" vertical="center" shrinkToFit="1"/>
    </xf>
    <xf numFmtId="182" fontId="43" fillId="0" borderId="0" xfId="0" applyNumberFormat="1" applyFont="1" applyFill="1" applyBorder="1" applyAlignment="1">
      <alignment horizontal="left" vertical="center" shrinkToFit="1"/>
    </xf>
    <xf numFmtId="182" fontId="43" fillId="0" borderId="21" xfId="0" applyNumberFormat="1" applyFont="1" applyFill="1" applyBorder="1" applyAlignment="1">
      <alignment horizontal="left" vertical="center" shrinkToFit="1"/>
    </xf>
    <xf numFmtId="182" fontId="43" fillId="0" borderId="82" xfId="0" applyNumberFormat="1" applyFont="1" applyFill="1" applyBorder="1" applyAlignment="1">
      <alignment horizontal="left" vertical="center" shrinkToFit="1"/>
    </xf>
    <xf numFmtId="0" fontId="7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4" xfId="0" applyNumberFormat="1" applyFont="1" applyFill="1" applyBorder="1" applyAlignment="1" applyProtection="1">
      <alignment horizontal="center" vertical="center" shrinkToFit="1"/>
      <protection locked="0"/>
    </xf>
    <xf numFmtId="180" fontId="7" fillId="0" borderId="21" xfId="0" applyNumberFormat="1" applyFont="1" applyFill="1" applyBorder="1" applyAlignment="1">
      <alignment horizontal="center" vertical="center" shrinkToFit="1"/>
    </xf>
    <xf numFmtId="180" fontId="7" fillId="0" borderId="0" xfId="0" applyNumberFormat="1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17" xfId="0" applyNumberFormat="1" applyFont="1" applyFill="1" applyBorder="1" applyAlignment="1">
      <alignment horizontal="center" vertical="center" shrinkToFit="1"/>
    </xf>
    <xf numFmtId="0" fontId="4" fillId="0" borderId="48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0" fontId="4" fillId="0" borderId="85" xfId="0" applyNumberFormat="1" applyFont="1" applyFill="1" applyBorder="1" applyAlignment="1">
      <alignment horizontal="center" vertical="center" shrinkToFit="1"/>
    </xf>
    <xf numFmtId="0" fontId="4" fillId="0" borderId="84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right" vertical="center"/>
    </xf>
    <xf numFmtId="179" fontId="7" fillId="0" borderId="17" xfId="0" applyNumberFormat="1" applyFont="1" applyFill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179" fontId="7" fillId="0" borderId="48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center" vertical="center" shrinkToFit="1"/>
    </xf>
    <xf numFmtId="2" fontId="7" fillId="0" borderId="16" xfId="0" applyNumberFormat="1" applyFont="1" applyFill="1" applyBorder="1" applyAlignment="1">
      <alignment horizontal="center" vertical="center" shrinkToFit="1"/>
    </xf>
    <xf numFmtId="0" fontId="7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Fill="1" applyBorder="1" applyAlignment="1">
      <alignment horizontal="center" vertical="center" shrinkToFit="1"/>
    </xf>
    <xf numFmtId="0" fontId="8" fillId="0" borderId="18" xfId="0" applyNumberFormat="1" applyFont="1" applyFill="1" applyBorder="1" applyAlignment="1">
      <alignment horizontal="center" vertical="center" shrinkToFit="1"/>
    </xf>
    <xf numFmtId="180" fontId="8" fillId="0" borderId="21" xfId="0" applyNumberFormat="1" applyFont="1" applyFill="1" applyBorder="1" applyAlignment="1">
      <alignment horizontal="center" vertical="center" shrinkToFit="1"/>
    </xf>
    <xf numFmtId="180" fontId="8" fillId="0" borderId="0" xfId="0" applyNumberFormat="1" applyFont="1" applyFill="1" applyBorder="1" applyAlignment="1">
      <alignment horizontal="center" vertical="center" shrinkToFit="1"/>
    </xf>
    <xf numFmtId="2" fontId="8" fillId="0" borderId="47" xfId="0" applyNumberFormat="1" applyFont="1" applyFill="1" applyBorder="1" applyAlignment="1">
      <alignment horizontal="center" vertical="center" shrinkToFit="1"/>
    </xf>
    <xf numFmtId="2" fontId="8" fillId="0" borderId="30" xfId="0" applyNumberFormat="1" applyFont="1" applyFill="1" applyBorder="1" applyAlignment="1">
      <alignment horizontal="center" vertical="center" shrinkToFit="1"/>
    </xf>
    <xf numFmtId="181" fontId="8" fillId="0" borderId="30" xfId="0" applyNumberFormat="1" applyFont="1" applyFill="1" applyBorder="1" applyAlignment="1">
      <alignment horizontal="center" vertical="center" shrinkToFit="1"/>
    </xf>
    <xf numFmtId="181" fontId="8" fillId="0" borderId="85" xfId="0" applyNumberFormat="1" applyFont="1" applyFill="1" applyBorder="1" applyAlignment="1">
      <alignment horizontal="center" vertical="center" shrinkToFit="1"/>
    </xf>
    <xf numFmtId="0" fontId="8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94" xfId="0" applyNumberFormat="1" applyFont="1" applyFill="1" applyBorder="1" applyAlignment="1" applyProtection="1">
      <alignment horizontal="center" vertical="center" shrinkToFit="1"/>
      <protection locked="0"/>
    </xf>
    <xf numFmtId="182" fontId="3" fillId="0" borderId="21" xfId="0" applyNumberFormat="1" applyFont="1" applyFill="1" applyBorder="1" applyAlignment="1">
      <alignment horizontal="left" vertical="center" shrinkToFit="1"/>
    </xf>
    <xf numFmtId="182" fontId="3" fillId="0" borderId="82" xfId="0" applyNumberFormat="1" applyFont="1" applyFill="1" applyBorder="1" applyAlignment="1">
      <alignment horizontal="left" vertical="center" shrinkToFit="1"/>
    </xf>
    <xf numFmtId="182" fontId="3" fillId="0" borderId="0" xfId="0" applyNumberFormat="1" applyFont="1" applyFill="1" applyBorder="1" applyAlignment="1">
      <alignment horizontal="left" vertical="center" shrinkToFit="1"/>
    </xf>
    <xf numFmtId="182" fontId="3" fillId="0" borderId="17" xfId="0" applyNumberFormat="1" applyFont="1" applyFill="1" applyBorder="1" applyAlignment="1">
      <alignment horizontal="left" vertical="center" shrinkToFit="1"/>
    </xf>
    <xf numFmtId="0" fontId="4" fillId="0" borderId="86" xfId="0" applyNumberFormat="1" applyFont="1" applyFill="1" applyBorder="1" applyAlignment="1">
      <alignment horizontal="center" vertical="center" shrinkToFit="1"/>
    </xf>
    <xf numFmtId="0" fontId="4" fillId="0" borderId="87" xfId="0" applyNumberFormat="1" applyFont="1" applyFill="1" applyBorder="1" applyAlignment="1">
      <alignment horizontal="center" vertical="center" shrinkToFit="1"/>
    </xf>
    <xf numFmtId="0" fontId="4" fillId="0" borderId="95" xfId="0" applyNumberFormat="1" applyFont="1" applyFill="1" applyBorder="1" applyAlignment="1">
      <alignment horizontal="center" vertical="center" shrinkToFit="1"/>
    </xf>
    <xf numFmtId="0" fontId="4" fillId="0" borderId="89" xfId="0" applyNumberFormat="1" applyFont="1" applyFill="1" applyBorder="1" applyAlignment="1">
      <alignment horizontal="center" vertical="center" shrinkToFit="1"/>
    </xf>
    <xf numFmtId="0" fontId="4" fillId="0" borderId="90" xfId="0" applyNumberFormat="1" applyFont="1" applyFill="1" applyBorder="1" applyAlignment="1">
      <alignment horizontal="center" vertical="center" shrinkToFit="1"/>
    </xf>
    <xf numFmtId="0" fontId="4" fillId="0" borderId="96" xfId="0" applyNumberFormat="1" applyFont="1" applyFill="1" applyBorder="1" applyAlignment="1">
      <alignment horizontal="center" vertical="center" shrinkToFit="1"/>
    </xf>
    <xf numFmtId="182" fontId="44" fillId="0" borderId="21" xfId="0" applyNumberFormat="1" applyFont="1" applyFill="1" applyBorder="1" applyAlignment="1">
      <alignment horizontal="left" vertical="center" shrinkToFit="1"/>
    </xf>
    <xf numFmtId="182" fontId="44" fillId="0" borderId="82" xfId="0" applyNumberFormat="1" applyFont="1" applyFill="1" applyBorder="1" applyAlignment="1">
      <alignment horizontal="left" vertical="center" shrinkToFit="1"/>
    </xf>
    <xf numFmtId="182" fontId="44" fillId="0" borderId="0" xfId="0" applyNumberFormat="1" applyFont="1" applyFill="1" applyBorder="1" applyAlignment="1">
      <alignment horizontal="left" vertical="center" shrinkToFit="1"/>
    </xf>
    <xf numFmtId="182" fontId="44" fillId="0" borderId="17" xfId="0" applyNumberFormat="1" applyFont="1" applyFill="1" applyBorder="1" applyAlignment="1">
      <alignment horizontal="left" vertical="center" shrinkToFit="1"/>
    </xf>
    <xf numFmtId="2" fontId="4" fillId="0" borderId="0" xfId="0" applyNumberFormat="1" applyFont="1" applyFill="1" applyBorder="1" applyAlignment="1">
      <alignment horizontal="center" vertical="center" shrinkToFit="1"/>
    </xf>
    <xf numFmtId="2" fontId="4" fillId="0" borderId="97" xfId="0" applyNumberFormat="1" applyFont="1" applyFill="1" applyBorder="1" applyAlignment="1">
      <alignment horizontal="center"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horizontal="right"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4" fillId="0" borderId="48" xfId="0" applyNumberFormat="1" applyFont="1" applyFill="1" applyBorder="1" applyAlignment="1">
      <alignment horizontal="right" vertical="center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4" fillId="0" borderId="88" xfId="0" applyNumberFormat="1" applyFont="1" applyFill="1" applyBorder="1" applyAlignment="1">
      <alignment horizontal="center" vertical="center" shrinkToFit="1"/>
    </xf>
    <xf numFmtId="0" fontId="4" fillId="0" borderId="91" xfId="0" applyNumberFormat="1" applyFont="1" applyFill="1" applyBorder="1" applyAlignment="1">
      <alignment horizontal="center" vertical="center" shrinkToFit="1"/>
    </xf>
    <xf numFmtId="0" fontId="4" fillId="0" borderId="92" xfId="0" applyNumberFormat="1" applyFont="1" applyFill="1" applyBorder="1" applyAlignment="1">
      <alignment horizontal="center" vertical="center" shrinkToFit="1"/>
    </xf>
    <xf numFmtId="0" fontId="4" fillId="0" borderId="93" xfId="0" applyNumberFormat="1" applyFont="1" applyFill="1" applyBorder="1" applyAlignment="1">
      <alignment horizontal="center" vertical="center" shrinkToFit="1"/>
    </xf>
    <xf numFmtId="0" fontId="4" fillId="0" borderId="94" xfId="0" applyNumberFormat="1" applyFont="1" applyFill="1" applyBorder="1" applyAlignment="1">
      <alignment horizontal="center" vertical="center" shrinkToFit="1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47" xfId="0" applyNumberFormat="1" applyFont="1" applyFill="1" applyBorder="1" applyAlignment="1">
      <alignment horizontal="center" vertical="center" shrinkToFit="1"/>
    </xf>
    <xf numFmtId="2" fontId="4" fillId="0" borderId="30" xfId="0" applyNumberFormat="1" applyFont="1" applyFill="1" applyBorder="1" applyAlignment="1">
      <alignment horizontal="center" vertical="center" shrinkToFit="1"/>
    </xf>
    <xf numFmtId="181" fontId="4" fillId="0" borderId="30" xfId="0" applyNumberFormat="1" applyFont="1" applyFill="1" applyBorder="1" applyAlignment="1">
      <alignment horizontal="center" vertical="center" shrinkToFit="1"/>
    </xf>
    <xf numFmtId="181" fontId="4" fillId="0" borderId="85" xfId="0" applyNumberFormat="1" applyFont="1" applyFill="1" applyBorder="1" applyAlignment="1">
      <alignment horizontal="center" vertical="center" shrinkToFit="1"/>
    </xf>
    <xf numFmtId="2" fontId="4" fillId="0" borderId="16" xfId="0" applyNumberFormat="1" applyFont="1" applyFill="1" applyBorder="1" applyAlignment="1">
      <alignment horizontal="center" vertical="center" shrinkToFit="1"/>
    </xf>
    <xf numFmtId="180" fontId="4" fillId="0" borderId="21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42" xfId="0" applyNumberFormat="1" applyFont="1" applyFill="1" applyBorder="1" applyAlignment="1">
      <alignment horizontal="center" vertical="center" wrapText="1" shrinkToFit="1"/>
    </xf>
    <xf numFmtId="0" fontId="37" fillId="0" borderId="21" xfId="0" applyNumberFormat="1" applyFont="1" applyFill="1" applyBorder="1" applyAlignment="1">
      <alignment horizontal="center" vertical="center" wrapText="1" shrinkToFit="1"/>
    </xf>
    <xf numFmtId="0" fontId="37" fillId="0" borderId="33" xfId="0" applyNumberFormat="1" applyFont="1" applyFill="1" applyBorder="1" applyAlignment="1">
      <alignment horizontal="center" vertical="center" wrapText="1" shrinkToFit="1"/>
    </xf>
    <xf numFmtId="0" fontId="37" fillId="0" borderId="19" xfId="0" applyNumberFormat="1" applyFont="1" applyFill="1" applyBorder="1" applyAlignment="1">
      <alignment horizontal="center" vertical="center" wrapText="1" shrinkToFit="1"/>
    </xf>
    <xf numFmtId="0" fontId="37" fillId="0" borderId="0" xfId="0" applyNumberFormat="1" applyFont="1" applyFill="1" applyBorder="1" applyAlignment="1">
      <alignment horizontal="center" vertical="center" wrapText="1" shrinkToFit="1"/>
    </xf>
    <xf numFmtId="0" fontId="37" fillId="0" borderId="18" xfId="0" applyNumberFormat="1" applyFont="1" applyFill="1" applyBorder="1" applyAlignment="1">
      <alignment horizontal="center" vertical="center" wrapText="1" shrinkToFit="1"/>
    </xf>
    <xf numFmtId="0" fontId="37" fillId="0" borderId="20" xfId="0" applyNumberFormat="1" applyFont="1" applyFill="1" applyBorder="1" applyAlignment="1">
      <alignment horizontal="center" vertical="center" wrapText="1" shrinkToFit="1"/>
    </xf>
    <xf numFmtId="0" fontId="37" fillId="0" borderId="16" xfId="0" applyNumberFormat="1" applyFont="1" applyFill="1" applyBorder="1" applyAlignment="1">
      <alignment horizontal="center" vertical="center" wrapText="1" shrinkToFit="1"/>
    </xf>
    <xf numFmtId="0" fontId="37" fillId="0" borderId="22" xfId="0" applyNumberFormat="1" applyFont="1" applyFill="1" applyBorder="1" applyAlignment="1">
      <alignment horizontal="center" vertical="center" wrapText="1" shrinkToFit="1"/>
    </xf>
    <xf numFmtId="0" fontId="8" fillId="0" borderId="42" xfId="0" applyNumberFormat="1" applyFont="1" applyFill="1" applyBorder="1" applyAlignment="1">
      <alignment horizontal="center" vertical="center" shrinkToFit="1"/>
    </xf>
    <xf numFmtId="0" fontId="8" fillId="0" borderId="19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35" fillId="0" borderId="0" xfId="0" applyNumberFormat="1" applyFont="1" applyFill="1" applyBorder="1" applyAlignment="1">
      <alignment horizontal="right" vertical="center" indent="1" shrinkToFit="1"/>
    </xf>
    <xf numFmtId="2" fontId="7" fillId="0" borderId="47" xfId="0" applyNumberFormat="1" applyFont="1" applyFill="1" applyBorder="1" applyAlignment="1">
      <alignment horizontal="center" vertical="center" shrinkToFit="1"/>
    </xf>
    <xf numFmtId="2" fontId="7" fillId="0" borderId="30" xfId="0" applyNumberFormat="1" applyFont="1" applyFill="1" applyBorder="1" applyAlignment="1">
      <alignment horizontal="center" vertical="center" shrinkToFit="1"/>
    </xf>
    <xf numFmtId="181" fontId="7" fillId="0" borderId="30" xfId="0" applyNumberFormat="1" applyFont="1" applyFill="1" applyBorder="1" applyAlignment="1">
      <alignment horizontal="center" vertical="center" shrinkToFit="1"/>
    </xf>
    <xf numFmtId="181" fontId="7" fillId="0" borderId="85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182" fontId="3" fillId="0" borderId="21" xfId="0" applyNumberFormat="1" applyFont="1" applyFill="1" applyBorder="1" applyAlignment="1">
      <alignment horizontal="center" vertical="center" shrinkToFit="1"/>
    </xf>
    <xf numFmtId="182" fontId="3" fillId="0" borderId="0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2" fontId="8" fillId="0" borderId="16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left" vertical="center" shrinkToFit="1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82" fontId="43" fillId="0" borderId="21" xfId="0" applyNumberFormat="1" applyFont="1" applyFill="1" applyBorder="1" applyAlignment="1">
      <alignment horizontal="center" vertical="center" shrinkToFit="1"/>
    </xf>
    <xf numFmtId="182" fontId="43" fillId="0" borderId="0" xfId="0" applyNumberFormat="1" applyFont="1" applyFill="1" applyBorder="1" applyAlignment="1">
      <alignment horizontal="center" vertical="center" shrinkToFit="1"/>
    </xf>
    <xf numFmtId="0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5" fillId="0" borderId="42" xfId="0" applyNumberFormat="1" applyFont="1" applyFill="1" applyBorder="1" applyAlignment="1">
      <alignment horizontal="center" vertical="center" wrapText="1" shrinkToFit="1"/>
    </xf>
    <xf numFmtId="0" fontId="45" fillId="0" borderId="21" xfId="0" applyNumberFormat="1" applyFont="1" applyFill="1" applyBorder="1" applyAlignment="1">
      <alignment horizontal="center" vertical="center" wrapText="1" shrinkToFit="1"/>
    </xf>
    <xf numFmtId="0" fontId="45" fillId="0" borderId="33" xfId="0" applyNumberFormat="1" applyFont="1" applyFill="1" applyBorder="1" applyAlignment="1">
      <alignment horizontal="center" vertical="center" wrapText="1" shrinkToFit="1"/>
    </xf>
    <xf numFmtId="0" fontId="45" fillId="0" borderId="19" xfId="0" applyNumberFormat="1" applyFont="1" applyFill="1" applyBorder="1" applyAlignment="1">
      <alignment horizontal="center" vertical="center" wrapText="1" shrinkToFit="1"/>
    </xf>
    <xf numFmtId="0" fontId="45" fillId="0" borderId="0" xfId="0" applyNumberFormat="1" applyFont="1" applyFill="1" applyBorder="1" applyAlignment="1">
      <alignment horizontal="center" vertical="center" wrapText="1" shrinkToFit="1"/>
    </xf>
    <xf numFmtId="0" fontId="45" fillId="0" borderId="18" xfId="0" applyNumberFormat="1" applyFont="1" applyFill="1" applyBorder="1" applyAlignment="1">
      <alignment horizontal="center" vertical="center" wrapText="1" shrinkToFit="1"/>
    </xf>
    <xf numFmtId="0" fontId="45" fillId="0" borderId="16" xfId="0" applyNumberFormat="1" applyFont="1" applyFill="1" applyBorder="1" applyAlignment="1">
      <alignment horizontal="center" vertical="center" wrapText="1" shrinkToFit="1"/>
    </xf>
    <xf numFmtId="0" fontId="45" fillId="0" borderId="22" xfId="0" applyNumberFormat="1" applyFont="1" applyFill="1" applyBorder="1" applyAlignment="1">
      <alignment horizontal="center" vertical="center" wrapText="1" shrinkToFit="1"/>
    </xf>
    <xf numFmtId="0" fontId="7" fillId="0" borderId="21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8" xfId="0" applyNumberFormat="1" applyFont="1" applyFill="1" applyBorder="1" applyAlignment="1">
      <alignment horizontal="center" vertical="center" shrinkToFit="1"/>
    </xf>
    <xf numFmtId="0" fontId="7" fillId="0" borderId="33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8" fillId="0" borderId="86" xfId="0" applyNumberFormat="1" applyFont="1" applyFill="1" applyBorder="1" applyAlignment="1">
      <alignment horizontal="center" vertical="center" shrinkToFit="1"/>
    </xf>
    <xf numFmtId="0" fontId="8" fillId="0" borderId="87" xfId="0" applyNumberFormat="1" applyFont="1" applyFill="1" applyBorder="1" applyAlignment="1">
      <alignment horizontal="center" vertical="center" shrinkToFit="1"/>
    </xf>
    <xf numFmtId="0" fontId="8" fillId="0" borderId="90" xfId="0" applyNumberFormat="1" applyFont="1" applyFill="1" applyBorder="1" applyAlignment="1">
      <alignment horizontal="center" vertical="center" shrinkToFit="1"/>
    </xf>
    <xf numFmtId="0" fontId="8" fillId="0" borderId="91" xfId="0" applyNumberFormat="1" applyFont="1" applyFill="1" applyBorder="1" applyAlignment="1">
      <alignment horizontal="center" vertical="center" shrinkToFit="1"/>
    </xf>
    <xf numFmtId="0" fontId="8" fillId="0" borderId="89" xfId="0" applyNumberFormat="1" applyFont="1" applyFill="1" applyBorder="1" applyAlignment="1">
      <alignment horizontal="center" vertical="center" shrinkToFit="1"/>
    </xf>
    <xf numFmtId="0" fontId="8" fillId="0" borderId="92" xfId="0" applyNumberFormat="1" applyFont="1" applyFill="1" applyBorder="1" applyAlignment="1">
      <alignment horizontal="center" vertical="center" shrinkToFit="1"/>
    </xf>
    <xf numFmtId="0" fontId="8" fillId="0" borderId="93" xfId="0" applyNumberFormat="1" applyFont="1" applyFill="1" applyBorder="1" applyAlignment="1">
      <alignment horizontal="center" vertical="center" shrinkToFit="1"/>
    </xf>
    <xf numFmtId="0" fontId="8" fillId="0" borderId="94" xfId="0" applyNumberFormat="1" applyFont="1" applyFill="1" applyBorder="1" applyAlignment="1">
      <alignment horizontal="center" vertical="center" shrinkToFit="1"/>
    </xf>
    <xf numFmtId="0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Fill="1" applyBorder="1" applyAlignment="1">
      <alignment horizontal="center" vertical="center" shrinkToFit="1"/>
    </xf>
    <xf numFmtId="0" fontId="10" fillId="0" borderId="42" xfId="0" applyNumberFormat="1" applyFont="1" applyFill="1" applyBorder="1" applyAlignment="1">
      <alignment horizontal="center" vertical="center" wrapText="1" shrinkToFit="1"/>
    </xf>
    <xf numFmtId="0" fontId="10" fillId="0" borderId="21" xfId="0" applyNumberFormat="1" applyFont="1" applyFill="1" applyBorder="1" applyAlignment="1">
      <alignment horizontal="center" vertical="center" wrapText="1" shrinkToFit="1"/>
    </xf>
    <xf numFmtId="0" fontId="10" fillId="0" borderId="33" xfId="0" applyNumberFormat="1" applyFont="1" applyFill="1" applyBorder="1" applyAlignment="1">
      <alignment horizontal="center" vertical="center" wrapText="1" shrinkToFi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>
      <alignment horizontal="center" vertical="center" wrapText="1" shrinkToFit="1"/>
    </xf>
    <xf numFmtId="0" fontId="10" fillId="0" borderId="18" xfId="0" applyNumberFormat="1" applyFont="1" applyFill="1" applyBorder="1" applyAlignment="1">
      <alignment horizontal="center" vertical="center" wrapText="1" shrinkToFit="1"/>
    </xf>
    <xf numFmtId="0" fontId="10" fillId="0" borderId="20" xfId="0" applyNumberFormat="1" applyFont="1" applyFill="1" applyBorder="1" applyAlignment="1">
      <alignment horizontal="center" vertical="center" wrapText="1" shrinkToFit="1"/>
    </xf>
    <xf numFmtId="0" fontId="10" fillId="0" borderId="16" xfId="0" applyNumberFormat="1" applyFont="1" applyFill="1" applyBorder="1" applyAlignment="1">
      <alignment horizontal="center" vertical="center" wrapText="1" shrinkToFit="1"/>
    </xf>
    <xf numFmtId="0" fontId="10" fillId="0" borderId="22" xfId="0" applyNumberFormat="1" applyFont="1" applyFill="1" applyBorder="1" applyAlignment="1">
      <alignment horizontal="center" vertical="center" wrapText="1" shrinkToFit="1"/>
    </xf>
    <xf numFmtId="0" fontId="7" fillId="0" borderId="16" xfId="0" applyNumberFormat="1" applyFont="1" applyFill="1" applyBorder="1" applyAlignment="1">
      <alignment horizontal="center" vertical="center" shrinkToFit="1"/>
    </xf>
    <xf numFmtId="0" fontId="4" fillId="0" borderId="99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0" fontId="7" fillId="0" borderId="19" xfId="0" applyNumberFormat="1" applyFont="1" applyFill="1" applyBorder="1" applyAlignment="1">
      <alignment horizontal="center" vertical="center" shrinkToFit="1"/>
    </xf>
    <xf numFmtId="0" fontId="7" fillId="0" borderId="86" xfId="0" applyNumberFormat="1" applyFont="1" applyFill="1" applyBorder="1" applyAlignment="1">
      <alignment horizontal="center" vertical="center" shrinkToFit="1"/>
    </xf>
    <xf numFmtId="0" fontId="7" fillId="0" borderId="87" xfId="0" applyNumberFormat="1" applyFont="1" applyFill="1" applyBorder="1" applyAlignment="1">
      <alignment horizontal="center" vertical="center" shrinkToFit="1"/>
    </xf>
    <xf numFmtId="0" fontId="7" fillId="0" borderId="90" xfId="0" applyNumberFormat="1" applyFont="1" applyFill="1" applyBorder="1" applyAlignment="1">
      <alignment horizontal="center" vertical="center" shrinkToFit="1"/>
    </xf>
    <xf numFmtId="0" fontId="7" fillId="0" borderId="91" xfId="0" applyNumberFormat="1" applyFont="1" applyFill="1" applyBorder="1" applyAlignment="1">
      <alignment horizontal="center" vertical="center" shrinkToFit="1"/>
    </xf>
    <xf numFmtId="0" fontId="7" fillId="0" borderId="89" xfId="0" applyNumberFormat="1" applyFont="1" applyFill="1" applyBorder="1" applyAlignment="1">
      <alignment horizontal="center" vertical="center" shrinkToFit="1"/>
    </xf>
    <xf numFmtId="0" fontId="7" fillId="0" borderId="92" xfId="0" applyNumberFormat="1" applyFont="1" applyFill="1" applyBorder="1" applyAlignment="1">
      <alignment horizontal="center" vertical="center" shrinkToFit="1"/>
    </xf>
    <xf numFmtId="0" fontId="7" fillId="0" borderId="93" xfId="0" applyNumberFormat="1" applyFont="1" applyFill="1" applyBorder="1" applyAlignment="1">
      <alignment horizontal="center" vertical="center" shrinkToFit="1"/>
    </xf>
    <xf numFmtId="0" fontId="7" fillId="0" borderId="94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quotePrefix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" fillId="0" borderId="77" xfId="0" applyNumberFormat="1" applyFont="1" applyFill="1" applyBorder="1" applyAlignment="1" quotePrefix="1">
      <alignment horizontal="center" vertical="center" shrinkToFit="1"/>
    </xf>
    <xf numFmtId="0" fontId="4" fillId="0" borderId="70" xfId="0" applyNumberFormat="1" applyFont="1" applyFill="1" applyBorder="1" applyAlignment="1">
      <alignment horizontal="center" vertical="center" shrinkToFit="1"/>
    </xf>
    <xf numFmtId="0" fontId="4" fillId="0" borderId="72" xfId="0" applyNumberFormat="1" applyFont="1" applyFill="1" applyBorder="1" applyAlignment="1">
      <alignment horizontal="center" vertical="center" shrinkToFit="1"/>
    </xf>
    <xf numFmtId="182" fontId="44" fillId="0" borderId="21" xfId="0" applyNumberFormat="1" applyFont="1" applyFill="1" applyBorder="1" applyAlignment="1">
      <alignment horizontal="center" vertical="center" shrinkToFit="1"/>
    </xf>
    <xf numFmtId="182" fontId="44" fillId="0" borderId="0" xfId="0" applyNumberFormat="1" applyFont="1" applyFill="1" applyBorder="1" applyAlignment="1">
      <alignment horizontal="center" vertical="center" shrinkToFit="1"/>
    </xf>
    <xf numFmtId="0" fontId="4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/>
    </xf>
    <xf numFmtId="0" fontId="4" fillId="0" borderId="100" xfId="0" applyNumberFormat="1" applyFont="1" applyFill="1" applyBorder="1" applyAlignment="1" quotePrefix="1">
      <alignment horizontal="center" vertical="center" shrinkToFit="1"/>
    </xf>
    <xf numFmtId="0" fontId="4" fillId="0" borderId="76" xfId="0" applyNumberFormat="1" applyFont="1" applyFill="1" applyBorder="1" applyAlignment="1">
      <alignment horizontal="center" vertical="center" shrinkToFit="1"/>
    </xf>
    <xf numFmtId="0" fontId="4" fillId="0" borderId="72" xfId="0" applyNumberFormat="1" applyFont="1" applyFill="1" applyBorder="1" applyAlignment="1" quotePrefix="1">
      <alignment horizontal="center" vertical="center" shrinkToFit="1"/>
    </xf>
    <xf numFmtId="56" fontId="4" fillId="0" borderId="72" xfId="0" applyNumberFormat="1" applyFont="1" applyFill="1" applyBorder="1" applyAlignment="1" quotePrefix="1">
      <alignment horizontal="left" vertical="center" shrinkToFit="1"/>
    </xf>
    <xf numFmtId="0" fontId="4" fillId="0" borderId="72" xfId="0" applyNumberFormat="1" applyFont="1" applyFill="1" applyBorder="1" applyAlignment="1">
      <alignment horizontal="left" vertical="center" shrinkToFit="1"/>
    </xf>
    <xf numFmtId="0" fontId="4" fillId="0" borderId="73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25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 quotePrefix="1">
      <alignment horizontal="center" vertical="center" shrinkToFit="1"/>
    </xf>
    <xf numFmtId="0" fontId="4" fillId="0" borderId="70" xfId="0" applyNumberFormat="1" applyFont="1" applyFill="1" applyBorder="1" applyAlignment="1" quotePrefix="1">
      <alignment horizontal="center" vertical="center" shrinkToFit="1"/>
    </xf>
    <xf numFmtId="0" fontId="4" fillId="0" borderId="19" xfId="0" applyNumberFormat="1" applyFont="1" applyFill="1" applyBorder="1" applyAlignment="1" quotePrefix="1">
      <alignment horizontal="center" vertical="center" shrinkToFit="1"/>
    </xf>
    <xf numFmtId="0" fontId="4" fillId="0" borderId="13" xfId="0" applyNumberFormat="1" applyFont="1" applyFill="1" applyBorder="1" applyAlignment="1" quotePrefix="1">
      <alignment horizontal="center" vertical="center" shrinkToFit="1"/>
    </xf>
    <xf numFmtId="0" fontId="4" fillId="0" borderId="74" xfId="0" applyNumberFormat="1" applyFont="1" applyFill="1" applyBorder="1" applyAlignment="1">
      <alignment horizontal="center" vertical="center" shrinkToFit="1"/>
    </xf>
    <xf numFmtId="0" fontId="4" fillId="0" borderId="75" xfId="0" applyNumberFormat="1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181" fontId="4" fillId="0" borderId="43" xfId="0" applyNumberFormat="1" applyFont="1" applyFill="1" applyBorder="1" applyAlignment="1">
      <alignment horizontal="center" vertical="center" shrinkToFit="1"/>
    </xf>
    <xf numFmtId="179" fontId="4" fillId="0" borderId="11" xfId="0" applyNumberFormat="1" applyFont="1" applyFill="1" applyBorder="1" applyAlignment="1">
      <alignment horizontal="center" vertical="center" shrinkToFit="1"/>
    </xf>
    <xf numFmtId="0" fontId="4" fillId="0" borderId="78" xfId="0" applyNumberFormat="1" applyFont="1" applyFill="1" applyBorder="1" applyAlignment="1">
      <alignment horizontal="center" vertical="center" shrinkToFit="1"/>
    </xf>
    <xf numFmtId="0" fontId="4" fillId="0" borderId="101" xfId="0" applyNumberFormat="1" applyFont="1" applyFill="1" applyBorder="1" applyAlignment="1">
      <alignment horizontal="center" vertical="center" shrinkToFit="1"/>
    </xf>
    <xf numFmtId="0" fontId="4" fillId="0" borderId="41" xfId="0" applyNumberFormat="1" applyFont="1" applyFill="1" applyBorder="1" applyAlignment="1">
      <alignment horizontal="center" vertical="center" shrinkToFit="1"/>
    </xf>
    <xf numFmtId="0" fontId="4" fillId="0" borderId="102" xfId="0" applyNumberFormat="1" applyFont="1" applyFill="1" applyBorder="1" applyAlignment="1">
      <alignment horizontal="center" vertical="center" shrinkToFit="1"/>
    </xf>
    <xf numFmtId="0" fontId="4" fillId="0" borderId="103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21" xfId="0" applyNumberFormat="1" applyFont="1" applyFill="1" applyBorder="1" applyAlignment="1" quotePrefix="1">
      <alignment horizontal="center" vertical="center" shrinkToFit="1"/>
    </xf>
    <xf numFmtId="0" fontId="8" fillId="0" borderId="21" xfId="0" applyNumberFormat="1" applyFont="1" applyFill="1" applyBorder="1" applyAlignment="1" quotePrefix="1">
      <alignment horizontal="center" vertical="center" shrinkToFit="1"/>
    </xf>
    <xf numFmtId="179" fontId="4" fillId="0" borderId="12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 applyProtection="1" quotePrefix="1">
      <alignment horizontal="center" vertical="center" shrinkToFit="1"/>
      <protection locked="0"/>
    </xf>
    <xf numFmtId="2" fontId="4" fillId="0" borderId="1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7" fillId="0" borderId="88" xfId="0" applyNumberFormat="1" applyFont="1" applyFill="1" applyBorder="1" applyAlignment="1">
      <alignment horizontal="center" vertical="center" shrinkToFit="1"/>
    </xf>
    <xf numFmtId="0" fontId="45" fillId="0" borderId="20" xfId="0" applyNumberFormat="1" applyFont="1" applyFill="1" applyBorder="1" applyAlignment="1">
      <alignment horizontal="center" vertical="center" wrapText="1" shrinkToFit="1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56" fontId="4" fillId="0" borderId="100" xfId="0" applyNumberFormat="1" applyFont="1" applyFill="1" applyBorder="1" applyAlignment="1" quotePrefix="1">
      <alignment horizontal="center" vertical="center" shrinkToFit="1"/>
    </xf>
    <xf numFmtId="10" fontId="7" fillId="0" borderId="0" xfId="70" applyNumberFormat="1" applyFont="1" applyFill="1" applyBorder="1" applyAlignment="1">
      <alignment horizontal="center"/>
    </xf>
    <xf numFmtId="0" fontId="10" fillId="0" borderId="0" xfId="78" applyNumberFormat="1" applyFont="1" applyFill="1" applyBorder="1" applyAlignment="1">
      <alignment horizontal="left" vertical="center"/>
    </xf>
    <xf numFmtId="0" fontId="7" fillId="0" borderId="0" xfId="70" applyNumberFormat="1" applyFont="1" applyFill="1" applyBorder="1" applyAlignment="1">
      <alignment horizontal="center"/>
    </xf>
    <xf numFmtId="0" fontId="12" fillId="0" borderId="0" xfId="78" applyNumberFormat="1" applyFont="1" applyFill="1" applyBorder="1" applyAlignment="1">
      <alignment horizontal="center" vertical="center"/>
    </xf>
    <xf numFmtId="187" fontId="12" fillId="0" borderId="0" xfId="78" applyNumberFormat="1" applyFont="1" applyFill="1" applyBorder="1" applyAlignment="1">
      <alignment horizontal="center" vertical="center"/>
    </xf>
    <xf numFmtId="187" fontId="7" fillId="0" borderId="0" xfId="70" applyNumberFormat="1" applyFont="1" applyFill="1" applyBorder="1" applyAlignment="1">
      <alignment horizontal="center"/>
    </xf>
    <xf numFmtId="49" fontId="12" fillId="0" borderId="0" xfId="78" applyNumberFormat="1" applyFont="1" applyFill="1" applyBorder="1" applyAlignment="1">
      <alignment horizontal="center" vertical="center"/>
    </xf>
    <xf numFmtId="0" fontId="4" fillId="0" borderId="0" xfId="70" applyNumberFormat="1" applyFont="1" applyFill="1" applyBorder="1" applyAlignment="1">
      <alignment horizontal="center" vertical="center"/>
    </xf>
    <xf numFmtId="10" fontId="12" fillId="0" borderId="0" xfId="78" applyNumberFormat="1" applyFont="1" applyFill="1" applyBorder="1" applyAlignment="1">
      <alignment horizontal="center" vertical="center"/>
    </xf>
    <xf numFmtId="0" fontId="4" fillId="0" borderId="0" xfId="78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78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69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78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78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56" fontId="8" fillId="0" borderId="21" xfId="0" applyNumberFormat="1" applyFont="1" applyFill="1" applyBorder="1" applyAlignment="1" quotePrefix="1">
      <alignment horizontal="center" vertical="center" shrinkToFi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10" xfId="63"/>
    <cellStyle name="標準 2" xfId="64"/>
    <cellStyle name="標準 2 2" xfId="65"/>
    <cellStyle name="標準 2 2 2" xfId="66"/>
    <cellStyle name="標準 2 2_201602vmixyoukou" xfId="67"/>
    <cellStyle name="標準 2_201602vmixyoukou" xfId="68"/>
    <cellStyle name="標準 3" xfId="69"/>
    <cellStyle name="標準 3_登録ナンバー" xfId="70"/>
    <cellStyle name="標準 4" xfId="71"/>
    <cellStyle name="標準 5" xfId="72"/>
    <cellStyle name="標準 6" xfId="73"/>
    <cellStyle name="標準 7" xfId="74"/>
    <cellStyle name="標準 9" xfId="75"/>
    <cellStyle name="標準_201102vmixkekka" xfId="76"/>
    <cellStyle name="標準_Book2" xfId="77"/>
    <cellStyle name="標準_Book2_登録ナンバー" xfId="78"/>
    <cellStyle name="標準_Sheet1" xfId="79"/>
    <cellStyle name="標準_Sheet1_登録ナンバー" xfId="80"/>
    <cellStyle name="標準_登録ナンバー" xfId="81"/>
    <cellStyle name="標準_登録ナンバー　2013.06.07" xfId="82"/>
    <cellStyle name="Followed Hyperlink" xfId="83"/>
    <cellStyle name="良い" xfId="84"/>
  </cellStyles>
  <dxfs count="4"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00808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524</xdr:row>
      <xdr:rowOff>114300</xdr:rowOff>
    </xdr:from>
    <xdr:to>
      <xdr:col>2</xdr:col>
      <xdr:colOff>95250</xdr:colOff>
      <xdr:row>524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123950" y="901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421</xdr:row>
      <xdr:rowOff>114300</xdr:rowOff>
    </xdr:from>
    <xdr:to>
      <xdr:col>2</xdr:col>
      <xdr:colOff>95250</xdr:colOff>
      <xdr:row>421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123950" y="7232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524</xdr:row>
      <xdr:rowOff>114300</xdr:rowOff>
    </xdr:from>
    <xdr:to>
      <xdr:col>2</xdr:col>
      <xdr:colOff>95250</xdr:colOff>
      <xdr:row>524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123950" y="9012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421</xdr:row>
      <xdr:rowOff>114300</xdr:rowOff>
    </xdr:from>
    <xdr:to>
      <xdr:col>2</xdr:col>
      <xdr:colOff>95250</xdr:colOff>
      <xdr:row>421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123950" y="72323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438150</xdr:colOff>
      <xdr:row>11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7</xdr:col>
      <xdr:colOff>438150</xdr:colOff>
      <xdr:row>11</xdr:row>
      <xdr:rowOff>161925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3</xdr:col>
      <xdr:colOff>438150</xdr:colOff>
      <xdr:row>25</xdr:row>
      <xdr:rowOff>161925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59080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7</xdr:col>
      <xdr:colOff>438150</xdr:colOff>
      <xdr:row>25</xdr:row>
      <xdr:rowOff>161925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0" y="259080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438150</xdr:colOff>
      <xdr:row>39</xdr:row>
      <xdr:rowOff>161925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29590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7</xdr:col>
      <xdr:colOff>438150</xdr:colOff>
      <xdr:row>39</xdr:row>
      <xdr:rowOff>161925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529590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3</xdr:col>
      <xdr:colOff>438150</xdr:colOff>
      <xdr:row>53</xdr:row>
      <xdr:rowOff>161925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90575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7</xdr:col>
      <xdr:colOff>438150</xdr:colOff>
      <xdr:row>53</xdr:row>
      <xdr:rowOff>161925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0" y="7905750"/>
          <a:ext cx="27241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aru_yoshida_88@leto.eonet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C2:FC104"/>
  <sheetViews>
    <sheetView zoomScaleSheetLayoutView="100" workbookViewId="0" topLeftCell="A7">
      <selection activeCell="AF5" sqref="AF5:BI5"/>
    </sheetView>
  </sheetViews>
  <sheetFormatPr defaultColWidth="1.875" defaultRowHeight="7.5" customHeight="1"/>
  <cols>
    <col min="1" max="2" width="1.875" style="2" customWidth="1"/>
    <col min="3" max="3" width="1.75390625" style="2" customWidth="1"/>
    <col min="4" max="4" width="0.12890625" style="2" customWidth="1"/>
    <col min="5" max="7" width="1.875" style="2" hidden="1" customWidth="1"/>
    <col min="8" max="13" width="1.875" style="2" customWidth="1"/>
    <col min="14" max="14" width="0.12890625" style="2" customWidth="1"/>
    <col min="15" max="16" width="1.875" style="2" hidden="1" customWidth="1"/>
    <col min="17" max="21" width="1.875" style="2" customWidth="1"/>
    <col min="22" max="22" width="0.875" style="2" customWidth="1"/>
    <col min="23" max="29" width="1.875" style="2" customWidth="1"/>
    <col min="30" max="30" width="0.875" style="2" hidden="1" customWidth="1"/>
    <col min="31" max="37" width="1.875" style="2" customWidth="1"/>
    <col min="38" max="38" width="0.74609375" style="2" hidden="1" customWidth="1"/>
    <col min="39" max="45" width="1.875" style="2" customWidth="1"/>
    <col min="46" max="46" width="0.6171875" style="2" hidden="1" customWidth="1"/>
    <col min="47" max="53" width="1.875" style="2" customWidth="1"/>
    <col min="54" max="54" width="8.375" style="2" customWidth="1"/>
    <col min="55" max="16384" width="1.875" style="2" customWidth="1"/>
  </cols>
  <sheetData>
    <row r="1" ht="29.25" customHeight="1"/>
    <row r="2" spans="5:99" ht="12" customHeight="1">
      <c r="E2" s="421" t="s">
        <v>1318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</row>
    <row r="3" spans="5:99" ht="28.5" customHeight="1"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</row>
    <row r="4" spans="5:99" ht="46.5" customHeight="1">
      <c r="E4" s="50"/>
      <c r="F4" s="418" t="s">
        <v>1319</v>
      </c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</row>
    <row r="5" spans="5:99" ht="46.5" customHeight="1">
      <c r="E5" s="50"/>
      <c r="F5" s="50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544" t="s">
        <v>1467</v>
      </c>
      <c r="AG5" s="544"/>
      <c r="AH5" s="544"/>
      <c r="AI5" s="544"/>
      <c r="AJ5" s="544"/>
      <c r="AK5" s="544"/>
      <c r="AL5" s="544"/>
      <c r="AM5" s="544"/>
      <c r="AN5" s="544"/>
      <c r="AO5" s="544"/>
      <c r="AP5" s="544"/>
      <c r="AQ5" s="544"/>
      <c r="AR5" s="544"/>
      <c r="AS5" s="544"/>
      <c r="AT5" s="544"/>
      <c r="AU5" s="544"/>
      <c r="AV5" s="544"/>
      <c r="AW5" s="544"/>
      <c r="AX5" s="544"/>
      <c r="AY5" s="544"/>
      <c r="AZ5" s="544"/>
      <c r="BA5" s="544"/>
      <c r="BB5" s="544"/>
      <c r="BC5" s="544"/>
      <c r="BD5" s="544"/>
      <c r="BE5" s="544"/>
      <c r="BF5" s="544"/>
      <c r="BG5" s="544"/>
      <c r="BH5" s="544"/>
      <c r="BI5" s="544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</row>
    <row r="6" spans="5:61" ht="12" customHeight="1">
      <c r="E6" s="422" t="s">
        <v>1382</v>
      </c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/>
      <c r="BF6" s="423"/>
      <c r="BG6" s="423"/>
      <c r="BH6" s="423"/>
      <c r="BI6" s="423"/>
    </row>
    <row r="7" spans="5:61" ht="22.5" customHeight="1"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</row>
    <row r="8" spans="3:61" ht="18.75" customHeight="1">
      <c r="C8" s="15"/>
      <c r="E8" s="425" t="s">
        <v>444</v>
      </c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3"/>
      <c r="V8" s="427" t="str">
        <f>H12</f>
        <v>木澤</v>
      </c>
      <c r="W8" s="428"/>
      <c r="X8" s="428"/>
      <c r="Y8" s="428"/>
      <c r="Z8" s="428"/>
      <c r="AA8" s="428"/>
      <c r="AB8" s="428"/>
      <c r="AC8" s="429"/>
      <c r="AD8" s="441" t="str">
        <f>H16</f>
        <v>山脇</v>
      </c>
      <c r="AE8" s="442"/>
      <c r="AF8" s="442"/>
      <c r="AG8" s="442"/>
      <c r="AH8" s="442"/>
      <c r="AI8" s="442"/>
      <c r="AJ8" s="442"/>
      <c r="AK8" s="443"/>
      <c r="AL8" s="441" t="str">
        <f>H20</f>
        <v>田中</v>
      </c>
      <c r="AM8" s="442"/>
      <c r="AN8" s="442"/>
      <c r="AO8" s="442"/>
      <c r="AP8" s="442"/>
      <c r="AQ8" s="442"/>
      <c r="AR8" s="442"/>
      <c r="AS8" s="443"/>
      <c r="AT8" s="442" t="str">
        <f>H24</f>
        <v>馬渕</v>
      </c>
      <c r="AU8" s="442"/>
      <c r="AV8" s="442"/>
      <c r="AW8" s="442"/>
      <c r="AX8" s="442"/>
      <c r="AY8" s="442"/>
      <c r="AZ8" s="442"/>
      <c r="BA8" s="451"/>
      <c r="BB8" s="430">
        <f>IF(BB14&lt;&gt;"","取得","")</f>
      </c>
      <c r="BC8" s="48"/>
      <c r="BD8" s="428" t="s">
        <v>445</v>
      </c>
      <c r="BE8" s="428"/>
      <c r="BF8" s="428"/>
      <c r="BG8" s="428"/>
      <c r="BH8" s="428"/>
      <c r="BI8" s="417"/>
    </row>
    <row r="9" spans="3:61" ht="18.75" customHeight="1">
      <c r="C9" s="15"/>
      <c r="E9" s="425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3"/>
      <c r="V9" s="441"/>
      <c r="W9" s="442"/>
      <c r="X9" s="442"/>
      <c r="Y9" s="442"/>
      <c r="Z9" s="442"/>
      <c r="AA9" s="442"/>
      <c r="AB9" s="442"/>
      <c r="AC9" s="443"/>
      <c r="AD9" s="441"/>
      <c r="AE9" s="442"/>
      <c r="AF9" s="442"/>
      <c r="AG9" s="442"/>
      <c r="AH9" s="442"/>
      <c r="AI9" s="442"/>
      <c r="AJ9" s="442"/>
      <c r="AK9" s="443"/>
      <c r="AL9" s="441"/>
      <c r="AM9" s="442"/>
      <c r="AN9" s="442"/>
      <c r="AO9" s="442"/>
      <c r="AP9" s="442"/>
      <c r="AQ9" s="442"/>
      <c r="AR9" s="442"/>
      <c r="AS9" s="443"/>
      <c r="AT9" s="442"/>
      <c r="AU9" s="442"/>
      <c r="AV9" s="442"/>
      <c r="AW9" s="442"/>
      <c r="AX9" s="442"/>
      <c r="AY9" s="442"/>
      <c r="AZ9" s="442"/>
      <c r="BA9" s="451"/>
      <c r="BB9" s="449"/>
      <c r="BD9" s="442"/>
      <c r="BE9" s="442"/>
      <c r="BF9" s="442"/>
      <c r="BG9" s="442"/>
      <c r="BH9" s="442"/>
      <c r="BI9" s="447"/>
    </row>
    <row r="10" spans="3:61" ht="18.75" customHeight="1">
      <c r="C10" s="15"/>
      <c r="E10" s="425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3"/>
      <c r="V10" s="441" t="str">
        <f>Q12</f>
        <v>木澤</v>
      </c>
      <c r="W10" s="442"/>
      <c r="X10" s="442"/>
      <c r="Y10" s="442"/>
      <c r="Z10" s="442"/>
      <c r="AA10" s="442"/>
      <c r="AB10" s="442"/>
      <c r="AC10" s="443"/>
      <c r="AD10" s="441" t="str">
        <f>Q16</f>
        <v>山脇</v>
      </c>
      <c r="AE10" s="442"/>
      <c r="AF10" s="442"/>
      <c r="AG10" s="442"/>
      <c r="AH10" s="442"/>
      <c r="AI10" s="442"/>
      <c r="AJ10" s="442"/>
      <c r="AK10" s="443"/>
      <c r="AL10" s="441" t="str">
        <f>Q20</f>
        <v>田中</v>
      </c>
      <c r="AM10" s="442"/>
      <c r="AN10" s="442"/>
      <c r="AO10" s="442"/>
      <c r="AP10" s="442"/>
      <c r="AQ10" s="442"/>
      <c r="AR10" s="442"/>
      <c r="AS10" s="443"/>
      <c r="AT10" s="442" t="str">
        <f>Q24</f>
        <v>馬渕</v>
      </c>
      <c r="AU10" s="442"/>
      <c r="AV10" s="442"/>
      <c r="AW10" s="442"/>
      <c r="AX10" s="442"/>
      <c r="AY10" s="442"/>
      <c r="AZ10" s="442"/>
      <c r="BA10" s="451"/>
      <c r="BB10" s="449">
        <f>IF(BB14&lt;&gt;"","ゲーム率","")</f>
      </c>
      <c r="BC10" s="442"/>
      <c r="BD10" s="442" t="s">
        <v>446</v>
      </c>
      <c r="BE10" s="442"/>
      <c r="BF10" s="442"/>
      <c r="BG10" s="442"/>
      <c r="BH10" s="442"/>
      <c r="BI10" s="447"/>
    </row>
    <row r="11" spans="3:61" ht="18.75" customHeight="1">
      <c r="C11" s="15"/>
      <c r="E11" s="426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6"/>
      <c r="V11" s="444"/>
      <c r="W11" s="445"/>
      <c r="X11" s="445"/>
      <c r="Y11" s="445"/>
      <c r="Z11" s="445"/>
      <c r="AA11" s="445"/>
      <c r="AB11" s="445"/>
      <c r="AC11" s="446"/>
      <c r="AD11" s="444"/>
      <c r="AE11" s="445"/>
      <c r="AF11" s="445"/>
      <c r="AG11" s="445"/>
      <c r="AH11" s="445"/>
      <c r="AI11" s="445"/>
      <c r="AJ11" s="445"/>
      <c r="AK11" s="446"/>
      <c r="AL11" s="444"/>
      <c r="AM11" s="445"/>
      <c r="AN11" s="445"/>
      <c r="AO11" s="445"/>
      <c r="AP11" s="445"/>
      <c r="AQ11" s="445"/>
      <c r="AR11" s="445"/>
      <c r="AS11" s="446"/>
      <c r="AT11" s="445"/>
      <c r="AU11" s="445"/>
      <c r="AV11" s="445"/>
      <c r="AW11" s="445"/>
      <c r="AX11" s="445"/>
      <c r="AY11" s="445"/>
      <c r="AZ11" s="445"/>
      <c r="BA11" s="452"/>
      <c r="BB11" s="450"/>
      <c r="BC11" s="445"/>
      <c r="BD11" s="445"/>
      <c r="BE11" s="445"/>
      <c r="BF11" s="445"/>
      <c r="BG11" s="445"/>
      <c r="BH11" s="445"/>
      <c r="BI11" s="448"/>
    </row>
    <row r="12" spans="3:62" s="1" customFormat="1" ht="18.75" customHeight="1">
      <c r="C12" s="80"/>
      <c r="D12" s="537">
        <f>BF14</f>
        <v>1</v>
      </c>
      <c r="E12" s="407" t="s">
        <v>837</v>
      </c>
      <c r="F12" s="408"/>
      <c r="G12" s="408"/>
      <c r="H12" s="551" t="s">
        <v>1311</v>
      </c>
      <c r="I12" s="551"/>
      <c r="J12" s="551"/>
      <c r="K12" s="551"/>
      <c r="L12" s="551"/>
      <c r="M12" s="409" t="s">
        <v>448</v>
      </c>
      <c r="N12" s="551" t="s">
        <v>1314</v>
      </c>
      <c r="O12" s="551"/>
      <c r="P12" s="551"/>
      <c r="Q12" s="551" t="s">
        <v>1311</v>
      </c>
      <c r="R12" s="551"/>
      <c r="S12" s="551"/>
      <c r="T12" s="551"/>
      <c r="U12" s="552"/>
      <c r="V12" s="526">
        <f>IF(AD12="","丸付き数字は試合順番","")</f>
      </c>
      <c r="W12" s="527"/>
      <c r="X12" s="527"/>
      <c r="Y12" s="527"/>
      <c r="Z12" s="527"/>
      <c r="AA12" s="527"/>
      <c r="AB12" s="527"/>
      <c r="AC12" s="528"/>
      <c r="AD12" s="435" t="s">
        <v>1465</v>
      </c>
      <c r="AE12" s="459"/>
      <c r="AF12" s="459"/>
      <c r="AG12" s="459"/>
      <c r="AH12" s="459" t="s">
        <v>449</v>
      </c>
      <c r="AI12" s="459">
        <v>2</v>
      </c>
      <c r="AJ12" s="459"/>
      <c r="AK12" s="460"/>
      <c r="AL12" s="435" t="s">
        <v>1465</v>
      </c>
      <c r="AM12" s="459"/>
      <c r="AN12" s="459"/>
      <c r="AO12" s="459"/>
      <c r="AP12" s="459" t="s">
        <v>449</v>
      </c>
      <c r="AQ12" s="459">
        <v>5</v>
      </c>
      <c r="AR12" s="459"/>
      <c r="AS12" s="460"/>
      <c r="AT12" s="435" t="s">
        <v>1465</v>
      </c>
      <c r="AU12" s="459"/>
      <c r="AV12" s="459"/>
      <c r="AW12" s="459"/>
      <c r="AX12" s="459" t="s">
        <v>449</v>
      </c>
      <c r="AY12" s="459">
        <v>2</v>
      </c>
      <c r="AZ12" s="459"/>
      <c r="BA12" s="437"/>
      <c r="BB12" s="545">
        <f>IF(COUNTIF(BC12:BE25,1)=2,"直接対決","")</f>
      </c>
      <c r="BC12" s="439">
        <f>COUNTIF(V12:BA13,"⑧")+COUNTIF(V12:BA13,"⑦")</f>
        <v>3</v>
      </c>
      <c r="BD12" s="439"/>
      <c r="BE12" s="439"/>
      <c r="BF12" s="432">
        <f>IF(AD12="","",3-BC12)</f>
        <v>0</v>
      </c>
      <c r="BG12" s="432"/>
      <c r="BH12" s="432"/>
      <c r="BI12" s="433"/>
      <c r="BJ12" s="10"/>
    </row>
    <row r="13" spans="3:62" s="1" customFormat="1" ht="18.75" customHeight="1">
      <c r="C13" s="80"/>
      <c r="D13" s="537"/>
      <c r="E13" s="411"/>
      <c r="F13" s="412"/>
      <c r="G13" s="412"/>
      <c r="H13" s="549"/>
      <c r="I13" s="549"/>
      <c r="J13" s="549"/>
      <c r="K13" s="549"/>
      <c r="L13" s="549"/>
      <c r="M13" s="409"/>
      <c r="N13" s="549"/>
      <c r="O13" s="549"/>
      <c r="P13" s="549"/>
      <c r="Q13" s="549"/>
      <c r="R13" s="549"/>
      <c r="S13" s="549"/>
      <c r="T13" s="549"/>
      <c r="U13" s="550"/>
      <c r="V13" s="529"/>
      <c r="W13" s="530"/>
      <c r="X13" s="530"/>
      <c r="Y13" s="530"/>
      <c r="Z13" s="530"/>
      <c r="AA13" s="530"/>
      <c r="AB13" s="530"/>
      <c r="AC13" s="531"/>
      <c r="AD13" s="436"/>
      <c r="AE13" s="461"/>
      <c r="AF13" s="461"/>
      <c r="AG13" s="461"/>
      <c r="AH13" s="461"/>
      <c r="AI13" s="461"/>
      <c r="AJ13" s="461"/>
      <c r="AK13" s="434"/>
      <c r="AL13" s="436"/>
      <c r="AM13" s="461"/>
      <c r="AN13" s="461"/>
      <c r="AO13" s="461"/>
      <c r="AP13" s="461"/>
      <c r="AQ13" s="461"/>
      <c r="AR13" s="461"/>
      <c r="AS13" s="434"/>
      <c r="AT13" s="436"/>
      <c r="AU13" s="461"/>
      <c r="AV13" s="461"/>
      <c r="AW13" s="461"/>
      <c r="AX13" s="461"/>
      <c r="AY13" s="461"/>
      <c r="AZ13" s="461"/>
      <c r="BA13" s="438"/>
      <c r="BB13" s="546"/>
      <c r="BC13" s="440"/>
      <c r="BD13" s="440"/>
      <c r="BE13" s="440"/>
      <c r="BF13" s="431"/>
      <c r="BG13" s="431"/>
      <c r="BH13" s="431"/>
      <c r="BI13" s="420"/>
      <c r="BJ13" s="10"/>
    </row>
    <row r="14" spans="3:62" ht="18.75" customHeight="1">
      <c r="C14" s="15"/>
      <c r="E14" s="411" t="s">
        <v>450</v>
      </c>
      <c r="F14" s="412"/>
      <c r="G14" s="412"/>
      <c r="H14" s="549" t="s">
        <v>979</v>
      </c>
      <c r="I14" s="549"/>
      <c r="J14" s="549"/>
      <c r="K14" s="549"/>
      <c r="L14" s="549"/>
      <c r="M14" s="315"/>
      <c r="N14" s="409" t="s">
        <v>450</v>
      </c>
      <c r="O14" s="409"/>
      <c r="P14" s="409"/>
      <c r="Q14" s="549" t="s">
        <v>1380</v>
      </c>
      <c r="R14" s="549"/>
      <c r="S14" s="549"/>
      <c r="T14" s="549"/>
      <c r="U14" s="550"/>
      <c r="V14" s="529"/>
      <c r="W14" s="530"/>
      <c r="X14" s="530"/>
      <c r="Y14" s="530"/>
      <c r="Z14" s="530"/>
      <c r="AA14" s="530"/>
      <c r="AB14" s="530"/>
      <c r="AC14" s="531"/>
      <c r="AD14" s="436"/>
      <c r="AE14" s="461"/>
      <c r="AF14" s="461"/>
      <c r="AG14" s="461"/>
      <c r="AH14" s="461"/>
      <c r="AI14" s="461"/>
      <c r="AJ14" s="461"/>
      <c r="AK14" s="434"/>
      <c r="AL14" s="436"/>
      <c r="AM14" s="461"/>
      <c r="AN14" s="461"/>
      <c r="AO14" s="461"/>
      <c r="AP14" s="461"/>
      <c r="AQ14" s="461"/>
      <c r="AR14" s="461"/>
      <c r="AS14" s="434"/>
      <c r="AT14" s="436"/>
      <c r="AU14" s="461"/>
      <c r="AV14" s="461"/>
      <c r="AW14" s="461"/>
      <c r="AX14" s="461"/>
      <c r="AY14" s="461"/>
      <c r="AZ14" s="461"/>
      <c r="BA14" s="438"/>
      <c r="BB14" s="547">
        <f>IF(OR(COUNTIF(BC12:BE25,2)=3,COUNTIF(BC12:BE25,1)=3),(AD15+AL15+AT15)/(AD15+AL15+AI12+AQ12+AY12+AT15),"")</f>
      </c>
      <c r="BC14" s="457"/>
      <c r="BD14" s="457"/>
      <c r="BE14" s="457"/>
      <c r="BF14" s="453">
        <f>IF(BB14&lt;&gt;"",RANK(BB14,BB14:BB27),RANK(BC12,BC12:BE25))</f>
        <v>1</v>
      </c>
      <c r="BG14" s="453"/>
      <c r="BH14" s="453"/>
      <c r="BI14" s="454"/>
      <c r="BJ14" s="14"/>
    </row>
    <row r="15" spans="3:62" ht="5.25" customHeight="1" hidden="1">
      <c r="C15" s="15"/>
      <c r="E15" s="413"/>
      <c r="F15" s="414"/>
      <c r="G15" s="414"/>
      <c r="H15" s="315"/>
      <c r="I15" s="315"/>
      <c r="J15" s="315"/>
      <c r="K15" s="315"/>
      <c r="L15" s="319"/>
      <c r="M15" s="315"/>
      <c r="N15" s="410"/>
      <c r="O15" s="410"/>
      <c r="P15" s="410"/>
      <c r="Q15" s="315"/>
      <c r="R15" s="315"/>
      <c r="S15" s="315"/>
      <c r="T15" s="320"/>
      <c r="U15" s="327"/>
      <c r="V15" s="532"/>
      <c r="W15" s="533"/>
      <c r="X15" s="533"/>
      <c r="Y15" s="533"/>
      <c r="Z15" s="533"/>
      <c r="AA15" s="533"/>
      <c r="AB15" s="533"/>
      <c r="AC15" s="534"/>
      <c r="AD15" s="328" t="str">
        <f>IF(AD12="⑦","7",IF(AD12="⑥","6",AD12))</f>
        <v>⑧</v>
      </c>
      <c r="AE15" s="329"/>
      <c r="AF15" s="329"/>
      <c r="AG15" s="329"/>
      <c r="AH15" s="329"/>
      <c r="AI15" s="329"/>
      <c r="AJ15" s="329"/>
      <c r="AK15" s="330"/>
      <c r="AL15" s="328" t="str">
        <f>IF(AL12="⑦","7",IF(AL12="⑥","6",AL12))</f>
        <v>⑧</v>
      </c>
      <c r="AM15" s="329"/>
      <c r="AN15" s="329"/>
      <c r="AO15" s="329"/>
      <c r="AP15" s="329"/>
      <c r="AQ15" s="329"/>
      <c r="AR15" s="329"/>
      <c r="AS15" s="330"/>
      <c r="AT15" s="329" t="str">
        <f>IF(AT12="⑦","7",IF(AT12="⑥","6",AT12))</f>
        <v>⑧</v>
      </c>
      <c r="AU15" s="329"/>
      <c r="AV15" s="329"/>
      <c r="AW15" s="329"/>
      <c r="AX15" s="329"/>
      <c r="AY15" s="329"/>
      <c r="AZ15" s="329"/>
      <c r="BA15" s="330"/>
      <c r="BB15" s="548"/>
      <c r="BC15" s="458"/>
      <c r="BD15" s="458"/>
      <c r="BE15" s="458"/>
      <c r="BF15" s="455"/>
      <c r="BG15" s="455"/>
      <c r="BH15" s="455"/>
      <c r="BI15" s="456"/>
      <c r="BJ15" s="14"/>
    </row>
    <row r="16" spans="3:62" ht="18.75" customHeight="1">
      <c r="C16" s="15"/>
      <c r="D16" s="537">
        <f>BF18</f>
        <v>2</v>
      </c>
      <c r="E16" s="407" t="s">
        <v>836</v>
      </c>
      <c r="F16" s="408"/>
      <c r="G16" s="408"/>
      <c r="H16" s="396" t="s">
        <v>1312</v>
      </c>
      <c r="I16" s="396"/>
      <c r="J16" s="396"/>
      <c r="K16" s="396"/>
      <c r="L16" s="396"/>
      <c r="M16" s="538" t="s">
        <v>448</v>
      </c>
      <c r="N16" s="396" t="s">
        <v>1315</v>
      </c>
      <c r="O16" s="396"/>
      <c r="P16" s="396"/>
      <c r="Q16" s="396" t="s">
        <v>1312</v>
      </c>
      <c r="R16" s="396"/>
      <c r="S16" s="396"/>
      <c r="T16" s="396"/>
      <c r="U16" s="398"/>
      <c r="V16" s="535">
        <f>IF(AD12="","",IF(AND(AI12=6,AD12&lt;&gt;"⑦"),"⑥",IF(AI12=7,"⑦",AI12)))</f>
        <v>2</v>
      </c>
      <c r="W16" s="462"/>
      <c r="X16" s="462"/>
      <c r="Y16" s="462"/>
      <c r="Z16" s="462" t="s">
        <v>449</v>
      </c>
      <c r="AA16" s="462">
        <v>8</v>
      </c>
      <c r="AB16" s="462"/>
      <c r="AC16" s="463"/>
      <c r="AD16" s="473"/>
      <c r="AE16" s="474"/>
      <c r="AF16" s="474"/>
      <c r="AG16" s="474"/>
      <c r="AH16" s="474"/>
      <c r="AI16" s="474"/>
      <c r="AJ16" s="474"/>
      <c r="AK16" s="475"/>
      <c r="AL16" s="400" t="s">
        <v>1466</v>
      </c>
      <c r="AM16" s="415"/>
      <c r="AN16" s="415"/>
      <c r="AO16" s="415"/>
      <c r="AP16" s="415" t="s">
        <v>449</v>
      </c>
      <c r="AQ16" s="415">
        <v>5</v>
      </c>
      <c r="AR16" s="415"/>
      <c r="AS16" s="416"/>
      <c r="AT16" s="400" t="s">
        <v>1466</v>
      </c>
      <c r="AU16" s="415"/>
      <c r="AV16" s="415"/>
      <c r="AW16" s="415"/>
      <c r="AX16" s="415" t="s">
        <v>449</v>
      </c>
      <c r="AY16" s="415">
        <v>5</v>
      </c>
      <c r="AZ16" s="415"/>
      <c r="BA16" s="471"/>
      <c r="BB16" s="467">
        <f>IF(COUNTIF(BC12:BE27,1)=2,"直接対決","")</f>
      </c>
      <c r="BC16" s="465">
        <f>COUNTIF(V16:BA17,"⑧")+COUNTIF(V16:BA17,"⑦")</f>
        <v>2</v>
      </c>
      <c r="BD16" s="465"/>
      <c r="BE16" s="465"/>
      <c r="BF16" s="492">
        <f>IF(AD12="","",3-BC16)</f>
        <v>1</v>
      </c>
      <c r="BG16" s="492"/>
      <c r="BH16" s="492"/>
      <c r="BI16" s="493"/>
      <c r="BJ16" s="14"/>
    </row>
    <row r="17" spans="3:61" ht="18.75" customHeight="1">
      <c r="C17" s="15"/>
      <c r="D17" s="537"/>
      <c r="E17" s="411"/>
      <c r="F17" s="412"/>
      <c r="G17" s="412"/>
      <c r="H17" s="397"/>
      <c r="I17" s="397"/>
      <c r="J17" s="397"/>
      <c r="K17" s="397"/>
      <c r="L17" s="397"/>
      <c r="M17" s="538"/>
      <c r="N17" s="397"/>
      <c r="O17" s="397"/>
      <c r="P17" s="397"/>
      <c r="Q17" s="397"/>
      <c r="R17" s="397"/>
      <c r="S17" s="397"/>
      <c r="T17" s="397"/>
      <c r="U17" s="399"/>
      <c r="V17" s="536"/>
      <c r="W17" s="387"/>
      <c r="X17" s="387"/>
      <c r="Y17" s="387"/>
      <c r="Z17" s="387"/>
      <c r="AA17" s="387"/>
      <c r="AB17" s="387"/>
      <c r="AC17" s="464"/>
      <c r="AD17" s="476"/>
      <c r="AE17" s="477"/>
      <c r="AF17" s="477"/>
      <c r="AG17" s="477"/>
      <c r="AH17" s="477"/>
      <c r="AI17" s="477"/>
      <c r="AJ17" s="477"/>
      <c r="AK17" s="478"/>
      <c r="AL17" s="401"/>
      <c r="AM17" s="403"/>
      <c r="AN17" s="403"/>
      <c r="AO17" s="403"/>
      <c r="AP17" s="403"/>
      <c r="AQ17" s="403"/>
      <c r="AR17" s="403"/>
      <c r="AS17" s="404"/>
      <c r="AT17" s="401"/>
      <c r="AU17" s="403"/>
      <c r="AV17" s="403"/>
      <c r="AW17" s="403"/>
      <c r="AX17" s="403"/>
      <c r="AY17" s="403"/>
      <c r="AZ17" s="403"/>
      <c r="BA17" s="472"/>
      <c r="BB17" s="468"/>
      <c r="BC17" s="466"/>
      <c r="BD17" s="466"/>
      <c r="BE17" s="466"/>
      <c r="BF17" s="494"/>
      <c r="BG17" s="494"/>
      <c r="BH17" s="494"/>
      <c r="BI17" s="495"/>
    </row>
    <row r="18" spans="3:61" ht="18.75" customHeight="1">
      <c r="C18" s="15"/>
      <c r="D18" s="15"/>
      <c r="E18" s="411" t="s">
        <v>450</v>
      </c>
      <c r="F18" s="412"/>
      <c r="G18" s="412"/>
      <c r="H18" s="397" t="s">
        <v>979</v>
      </c>
      <c r="I18" s="397"/>
      <c r="J18" s="397"/>
      <c r="K18" s="397"/>
      <c r="L18" s="397"/>
      <c r="M18" s="331"/>
      <c r="N18" s="538" t="s">
        <v>450</v>
      </c>
      <c r="O18" s="538"/>
      <c r="P18" s="538"/>
      <c r="Q18" s="397" t="s">
        <v>1380</v>
      </c>
      <c r="R18" s="397"/>
      <c r="S18" s="397"/>
      <c r="T18" s="397"/>
      <c r="U18" s="399"/>
      <c r="V18" s="536"/>
      <c r="W18" s="387"/>
      <c r="X18" s="387"/>
      <c r="Y18" s="387"/>
      <c r="Z18" s="387"/>
      <c r="AA18" s="387"/>
      <c r="AB18" s="387"/>
      <c r="AC18" s="464"/>
      <c r="AD18" s="476"/>
      <c r="AE18" s="477"/>
      <c r="AF18" s="477"/>
      <c r="AG18" s="477"/>
      <c r="AH18" s="477"/>
      <c r="AI18" s="477"/>
      <c r="AJ18" s="477"/>
      <c r="AK18" s="478"/>
      <c r="AL18" s="401"/>
      <c r="AM18" s="403"/>
      <c r="AN18" s="403"/>
      <c r="AO18" s="403"/>
      <c r="AP18" s="403"/>
      <c r="AQ18" s="405"/>
      <c r="AR18" s="405"/>
      <c r="AS18" s="406"/>
      <c r="AT18" s="401"/>
      <c r="AU18" s="403"/>
      <c r="AV18" s="403"/>
      <c r="AW18" s="403"/>
      <c r="AX18" s="403"/>
      <c r="AY18" s="403"/>
      <c r="AZ18" s="403"/>
      <c r="BA18" s="472"/>
      <c r="BB18" s="469">
        <f>IF(OR(COUNTIF(BC12:BE25,2)=3,COUNTIF(BC12:BE25,1)=3),(V19+AL19+AT19)/(V19+AL19+AA16+AQ16+AY16+AT19),"")</f>
      </c>
      <c r="BC18" s="387"/>
      <c r="BD18" s="387"/>
      <c r="BE18" s="387"/>
      <c r="BF18" s="402">
        <f>IF(BB18&lt;&gt;"",RANK(BB18,BB14:BB27),RANK(BC16,BC12:BE25))</f>
        <v>2</v>
      </c>
      <c r="BG18" s="402"/>
      <c r="BH18" s="402"/>
      <c r="BI18" s="384"/>
    </row>
    <row r="19" spans="3:61" ht="4.5" customHeight="1" hidden="1">
      <c r="C19" s="15"/>
      <c r="D19" s="15"/>
      <c r="E19" s="413"/>
      <c r="F19" s="414"/>
      <c r="G19" s="414"/>
      <c r="H19" s="331"/>
      <c r="I19" s="331"/>
      <c r="J19" s="331"/>
      <c r="K19" s="331"/>
      <c r="L19" s="332"/>
      <c r="M19" s="331"/>
      <c r="N19" s="543"/>
      <c r="O19" s="543"/>
      <c r="P19" s="543"/>
      <c r="Q19" s="331"/>
      <c r="R19" s="331"/>
      <c r="S19" s="331"/>
      <c r="T19" s="337"/>
      <c r="U19" s="338"/>
      <c r="V19" s="341">
        <f>IF(V16="⑦","7",IF(V16="⑥","6",V16))</f>
        <v>2</v>
      </c>
      <c r="W19" s="339"/>
      <c r="X19" s="339"/>
      <c r="Y19" s="339"/>
      <c r="Z19" s="339"/>
      <c r="AA19" s="339"/>
      <c r="AB19" s="339"/>
      <c r="AC19" s="340"/>
      <c r="AD19" s="479"/>
      <c r="AE19" s="480"/>
      <c r="AF19" s="480"/>
      <c r="AG19" s="480"/>
      <c r="AH19" s="480"/>
      <c r="AI19" s="480"/>
      <c r="AJ19" s="480"/>
      <c r="AK19" s="481"/>
      <c r="AL19" s="341" t="str">
        <f>IF(AL16="⑦","7",IF(AL16="⑥","6",AL16))</f>
        <v>⑧</v>
      </c>
      <c r="AM19" s="335"/>
      <c r="AN19" s="335"/>
      <c r="AO19" s="335"/>
      <c r="AP19" s="335"/>
      <c r="AQ19" s="335"/>
      <c r="AR19" s="335"/>
      <c r="AS19" s="336"/>
      <c r="AT19" s="335" t="str">
        <f>IF(AT16="⑦","7",IF(AT16="⑥","6",AT16))</f>
        <v>⑧</v>
      </c>
      <c r="AU19" s="335"/>
      <c r="AV19" s="335"/>
      <c r="AW19" s="335"/>
      <c r="AX19" s="335"/>
      <c r="AY19" s="335"/>
      <c r="AZ19" s="335"/>
      <c r="BA19" s="352"/>
      <c r="BB19" s="470"/>
      <c r="BC19" s="388"/>
      <c r="BD19" s="388"/>
      <c r="BE19" s="388"/>
      <c r="BF19" s="385"/>
      <c r="BG19" s="385"/>
      <c r="BH19" s="385"/>
      <c r="BI19" s="386"/>
    </row>
    <row r="20" spans="3:61" ht="18.75" customHeight="1">
      <c r="C20" s="15"/>
      <c r="D20" s="15"/>
      <c r="E20" s="407" t="s">
        <v>836</v>
      </c>
      <c r="F20" s="408"/>
      <c r="G20" s="408"/>
      <c r="H20" s="408" t="s">
        <v>832</v>
      </c>
      <c r="I20" s="408"/>
      <c r="J20" s="408"/>
      <c r="K20" s="408"/>
      <c r="L20" s="408"/>
      <c r="M20" s="539" t="s">
        <v>448</v>
      </c>
      <c r="N20" s="408" t="s">
        <v>1316</v>
      </c>
      <c r="O20" s="408"/>
      <c r="P20" s="408"/>
      <c r="Q20" s="408" t="s">
        <v>832</v>
      </c>
      <c r="R20" s="408"/>
      <c r="S20" s="408"/>
      <c r="T20" s="408"/>
      <c r="U20" s="542"/>
      <c r="V20" s="506">
        <f>IF(AQ12="","",IF(AND(AQ12=6,AL12&lt;&gt;"⑦"),"⑥",IF(AQ12=7,"⑦",AQ12)))</f>
        <v>5</v>
      </c>
      <c r="W20" s="507"/>
      <c r="X20" s="507"/>
      <c r="Y20" s="507"/>
      <c r="Z20" s="507" t="s">
        <v>449</v>
      </c>
      <c r="AA20" s="507">
        <v>8</v>
      </c>
      <c r="AB20" s="507"/>
      <c r="AC20" s="508"/>
      <c r="AD20" s="506">
        <f>IF(AQ16="","",IF(AND(AQ16=6,AL16&lt;&gt;"⑦"),"⑥",IF(AQ16=7,"⑦",AQ16)))</f>
        <v>5</v>
      </c>
      <c r="AE20" s="507"/>
      <c r="AF20" s="507"/>
      <c r="AG20" s="507"/>
      <c r="AH20" s="507" t="s">
        <v>449</v>
      </c>
      <c r="AI20" s="507">
        <v>8</v>
      </c>
      <c r="AJ20" s="507"/>
      <c r="AK20" s="508"/>
      <c r="AL20" s="486"/>
      <c r="AM20" s="487"/>
      <c r="AN20" s="487"/>
      <c r="AO20" s="487"/>
      <c r="AP20" s="487"/>
      <c r="AQ20" s="487"/>
      <c r="AR20" s="487"/>
      <c r="AS20" s="511"/>
      <c r="AT20" s="502">
        <v>5</v>
      </c>
      <c r="AU20" s="503"/>
      <c r="AV20" s="503"/>
      <c r="AW20" s="503"/>
      <c r="AX20" s="503" t="s">
        <v>449</v>
      </c>
      <c r="AY20" s="503">
        <v>8</v>
      </c>
      <c r="AZ20" s="503"/>
      <c r="BA20" s="516"/>
      <c r="BB20" s="518">
        <f>IF(COUNTIF(BC12:BE27,1)=2,"直接対決","")</f>
      </c>
      <c r="BC20" s="523">
        <f>COUNTIF(V20:BA21,"⑧")+COUNTIF(V20:BA21,"⑦")</f>
        <v>0</v>
      </c>
      <c r="BD20" s="523"/>
      <c r="BE20" s="523"/>
      <c r="BF20" s="482">
        <f>IF(AD12="","",3-BC20)</f>
        <v>3</v>
      </c>
      <c r="BG20" s="482"/>
      <c r="BH20" s="482"/>
      <c r="BI20" s="483"/>
    </row>
    <row r="21" spans="3:61" ht="18.75" customHeight="1">
      <c r="C21" s="15"/>
      <c r="D21" s="15"/>
      <c r="E21" s="411"/>
      <c r="F21" s="412"/>
      <c r="G21" s="412"/>
      <c r="H21" s="412"/>
      <c r="I21" s="412"/>
      <c r="J21" s="412"/>
      <c r="K21" s="412"/>
      <c r="L21" s="412"/>
      <c r="M21" s="539"/>
      <c r="N21" s="412"/>
      <c r="O21" s="412"/>
      <c r="P21" s="412"/>
      <c r="Q21" s="412"/>
      <c r="R21" s="412"/>
      <c r="S21" s="412"/>
      <c r="T21" s="412"/>
      <c r="U21" s="540"/>
      <c r="V21" s="441"/>
      <c r="W21" s="442"/>
      <c r="X21" s="442"/>
      <c r="Y21" s="442"/>
      <c r="Z21" s="442"/>
      <c r="AA21" s="442"/>
      <c r="AB21" s="442"/>
      <c r="AC21" s="443"/>
      <c r="AD21" s="441"/>
      <c r="AE21" s="442"/>
      <c r="AF21" s="442"/>
      <c r="AG21" s="442"/>
      <c r="AH21" s="442"/>
      <c r="AI21" s="442"/>
      <c r="AJ21" s="442"/>
      <c r="AK21" s="443"/>
      <c r="AL21" s="489"/>
      <c r="AM21" s="490"/>
      <c r="AN21" s="490"/>
      <c r="AO21" s="490"/>
      <c r="AP21" s="490"/>
      <c r="AQ21" s="490"/>
      <c r="AR21" s="490"/>
      <c r="AS21" s="512"/>
      <c r="AT21" s="504"/>
      <c r="AU21" s="505"/>
      <c r="AV21" s="505"/>
      <c r="AW21" s="505"/>
      <c r="AX21" s="505"/>
      <c r="AY21" s="505"/>
      <c r="AZ21" s="505"/>
      <c r="BA21" s="517"/>
      <c r="BB21" s="519"/>
      <c r="BC21" s="524"/>
      <c r="BD21" s="524"/>
      <c r="BE21" s="524"/>
      <c r="BF21" s="484"/>
      <c r="BG21" s="484"/>
      <c r="BH21" s="484"/>
      <c r="BI21" s="485"/>
    </row>
    <row r="22" spans="3:61" ht="18.75" customHeight="1">
      <c r="C22" s="15"/>
      <c r="D22" s="15"/>
      <c r="E22" s="411" t="s">
        <v>450</v>
      </c>
      <c r="F22" s="412"/>
      <c r="G22" s="412"/>
      <c r="H22" s="412" t="s">
        <v>979</v>
      </c>
      <c r="I22" s="412"/>
      <c r="J22" s="412"/>
      <c r="K22" s="412"/>
      <c r="L22" s="412"/>
      <c r="M22" s="113"/>
      <c r="N22" s="539" t="s">
        <v>450</v>
      </c>
      <c r="O22" s="539"/>
      <c r="P22" s="539"/>
      <c r="Q22" s="412" t="s">
        <v>1380</v>
      </c>
      <c r="R22" s="412"/>
      <c r="S22" s="412"/>
      <c r="T22" s="412"/>
      <c r="U22" s="540"/>
      <c r="V22" s="441"/>
      <c r="W22" s="442"/>
      <c r="X22" s="442"/>
      <c r="Y22" s="442"/>
      <c r="Z22" s="442"/>
      <c r="AA22" s="442"/>
      <c r="AB22" s="442"/>
      <c r="AC22" s="443"/>
      <c r="AD22" s="441"/>
      <c r="AE22" s="442"/>
      <c r="AF22" s="442"/>
      <c r="AG22" s="442"/>
      <c r="AH22" s="442"/>
      <c r="AI22" s="442"/>
      <c r="AJ22" s="442"/>
      <c r="AK22" s="443"/>
      <c r="AL22" s="489"/>
      <c r="AM22" s="490"/>
      <c r="AN22" s="490"/>
      <c r="AO22" s="490"/>
      <c r="AP22" s="490"/>
      <c r="AQ22" s="490"/>
      <c r="AR22" s="490"/>
      <c r="AS22" s="512"/>
      <c r="AT22" s="504"/>
      <c r="AU22" s="505"/>
      <c r="AV22" s="505"/>
      <c r="AW22" s="505"/>
      <c r="AX22" s="525"/>
      <c r="AY22" s="505"/>
      <c r="AZ22" s="505"/>
      <c r="BA22" s="517"/>
      <c r="BB22" s="520">
        <f>IF(OR(COUNTIF(BC12:BE25,2)=3,COUNTIF(BC12:BE25,1)=3),(AD23+AT23+V23)/(V23+AI20+AA20+AY20+AT23+AD23),"")</f>
      </c>
      <c r="BC22" s="496"/>
      <c r="BD22" s="496"/>
      <c r="BE22" s="496"/>
      <c r="BF22" s="498">
        <f>IF(BB22&lt;&gt;"",RANK(BB22,BB14:BB27),RANK(BC20,BC12:BE25))</f>
        <v>4</v>
      </c>
      <c r="BG22" s="498"/>
      <c r="BH22" s="498"/>
      <c r="BI22" s="499"/>
    </row>
    <row r="23" spans="3:61" ht="6" customHeight="1" hidden="1">
      <c r="C23" s="15"/>
      <c r="D23" s="15"/>
      <c r="E23" s="413"/>
      <c r="F23" s="414"/>
      <c r="G23" s="414"/>
      <c r="H23" s="113"/>
      <c r="I23" s="113"/>
      <c r="J23" s="113"/>
      <c r="K23" s="113"/>
      <c r="L23" s="123"/>
      <c r="M23" s="113"/>
      <c r="N23" s="414"/>
      <c r="O23" s="414"/>
      <c r="P23" s="414"/>
      <c r="Q23" s="113"/>
      <c r="R23" s="113"/>
      <c r="S23" s="113"/>
      <c r="T23" s="114"/>
      <c r="U23" s="263"/>
      <c r="V23" s="307">
        <f>IF(V20="⑦","7",IF(V20="⑥","6",V20))</f>
        <v>5</v>
      </c>
      <c r="W23" s="1"/>
      <c r="X23" s="1"/>
      <c r="Y23" s="1"/>
      <c r="Z23" s="1"/>
      <c r="AA23" s="1"/>
      <c r="AB23" s="1"/>
      <c r="AC23" s="305"/>
      <c r="AD23" s="307">
        <f>IF(AD20="⑦","7",IF(AD20="⑥","6",AD20))</f>
        <v>5</v>
      </c>
      <c r="AE23" s="1"/>
      <c r="AF23" s="1"/>
      <c r="AG23" s="1"/>
      <c r="AH23" s="1"/>
      <c r="AI23" s="1"/>
      <c r="AJ23" s="1"/>
      <c r="AK23" s="1"/>
      <c r="AL23" s="513"/>
      <c r="AM23" s="514"/>
      <c r="AN23" s="514"/>
      <c r="AO23" s="514"/>
      <c r="AP23" s="514"/>
      <c r="AQ23" s="514"/>
      <c r="AR23" s="514"/>
      <c r="AS23" s="515"/>
      <c r="AT23" s="306">
        <f>IF(AT20="⑦","7",IF(AT20="⑥","6",AT20))</f>
        <v>5</v>
      </c>
      <c r="AU23" s="306"/>
      <c r="AV23" s="306"/>
      <c r="AW23" s="306"/>
      <c r="AX23" s="306"/>
      <c r="AY23" s="306"/>
      <c r="AZ23" s="306"/>
      <c r="BA23" s="317"/>
      <c r="BB23" s="521"/>
      <c r="BC23" s="522"/>
      <c r="BD23" s="522"/>
      <c r="BE23" s="522"/>
      <c r="BF23" s="500"/>
      <c r="BG23" s="500"/>
      <c r="BH23" s="500"/>
      <c r="BI23" s="501"/>
    </row>
    <row r="24" spans="3:61" ht="18.75" customHeight="1">
      <c r="C24" s="15"/>
      <c r="D24" s="537">
        <f>BF26</f>
        <v>3</v>
      </c>
      <c r="E24" s="407" t="s">
        <v>838</v>
      </c>
      <c r="F24" s="408"/>
      <c r="G24" s="408"/>
      <c r="H24" s="408" t="s">
        <v>1313</v>
      </c>
      <c r="I24" s="408"/>
      <c r="J24" s="408"/>
      <c r="K24" s="408"/>
      <c r="L24" s="408"/>
      <c r="M24" s="539" t="s">
        <v>448</v>
      </c>
      <c r="N24" s="408" t="s">
        <v>1317</v>
      </c>
      <c r="O24" s="408"/>
      <c r="P24" s="408"/>
      <c r="Q24" s="408" t="s">
        <v>1313</v>
      </c>
      <c r="R24" s="408"/>
      <c r="S24" s="408"/>
      <c r="T24" s="408"/>
      <c r="U24" s="542"/>
      <c r="V24" s="506">
        <f>IF(AY12="","",IF(AND(AY12=6,AT12&lt;&gt;"⑦"),"⑥",IF(AY12=7,"⑦",AY12)))</f>
        <v>2</v>
      </c>
      <c r="W24" s="507"/>
      <c r="X24" s="507"/>
      <c r="Y24" s="507"/>
      <c r="Z24" s="507" t="s">
        <v>449</v>
      </c>
      <c r="AA24" s="507">
        <v>8</v>
      </c>
      <c r="AB24" s="507"/>
      <c r="AC24" s="508"/>
      <c r="AD24" s="506">
        <f>IF(AY16="","",IF(AND(AY16=6,AT16&lt;&gt;"⑦"),"⑥",IF(AY16=7,"⑦",AY16)))</f>
        <v>5</v>
      </c>
      <c r="AE24" s="507"/>
      <c r="AF24" s="507"/>
      <c r="AG24" s="507"/>
      <c r="AH24" s="507" t="s">
        <v>449</v>
      </c>
      <c r="AI24" s="507">
        <v>8</v>
      </c>
      <c r="AJ24" s="507"/>
      <c r="AK24" s="508"/>
      <c r="AL24" s="506" t="s">
        <v>1464</v>
      </c>
      <c r="AM24" s="507"/>
      <c r="AN24" s="507"/>
      <c r="AO24" s="507"/>
      <c r="AP24" s="507" t="s">
        <v>449</v>
      </c>
      <c r="AQ24" s="507">
        <f>IF(AY20="","",IF(AT20="⑥",6,IF(AT20="⑦",7,AT20)))</f>
        <v>5</v>
      </c>
      <c r="AR24" s="507"/>
      <c r="AS24" s="508"/>
      <c r="AT24" s="486"/>
      <c r="AU24" s="487"/>
      <c r="AV24" s="487"/>
      <c r="AW24" s="487"/>
      <c r="AX24" s="487"/>
      <c r="AY24" s="487"/>
      <c r="AZ24" s="487"/>
      <c r="BA24" s="488"/>
      <c r="BB24" s="122">
        <f>IF(COUNTIF(BC12:BE25,1)=2,"直接対決","")</f>
      </c>
      <c r="BC24" s="523">
        <f>COUNTIF(V24:BA26,"⑧")+COUNTIF(V24:BA25,"⑦")</f>
        <v>1</v>
      </c>
      <c r="BD24" s="523"/>
      <c r="BE24" s="523"/>
      <c r="BF24" s="482">
        <f>IF(AD12="","",3-BC24)</f>
        <v>2</v>
      </c>
      <c r="BG24" s="482"/>
      <c r="BH24" s="482"/>
      <c r="BI24" s="483"/>
    </row>
    <row r="25" spans="3:61" ht="18.75" customHeight="1">
      <c r="C25" s="15"/>
      <c r="D25" s="447"/>
      <c r="E25" s="411"/>
      <c r="F25" s="412"/>
      <c r="G25" s="412"/>
      <c r="H25" s="412"/>
      <c r="I25" s="412"/>
      <c r="J25" s="412"/>
      <c r="K25" s="412"/>
      <c r="L25" s="412"/>
      <c r="M25" s="539"/>
      <c r="N25" s="412"/>
      <c r="O25" s="412"/>
      <c r="P25" s="412"/>
      <c r="Q25" s="412"/>
      <c r="R25" s="412"/>
      <c r="S25" s="412"/>
      <c r="T25" s="412"/>
      <c r="U25" s="540"/>
      <c r="V25" s="441"/>
      <c r="W25" s="442"/>
      <c r="X25" s="442"/>
      <c r="Y25" s="442"/>
      <c r="Z25" s="442"/>
      <c r="AA25" s="442"/>
      <c r="AB25" s="442"/>
      <c r="AC25" s="443"/>
      <c r="AD25" s="441"/>
      <c r="AE25" s="442"/>
      <c r="AF25" s="442"/>
      <c r="AG25" s="442"/>
      <c r="AH25" s="442"/>
      <c r="AI25" s="442"/>
      <c r="AJ25" s="442"/>
      <c r="AK25" s="443"/>
      <c r="AL25" s="441"/>
      <c r="AM25" s="442"/>
      <c r="AN25" s="442"/>
      <c r="AO25" s="442"/>
      <c r="AP25" s="442"/>
      <c r="AQ25" s="442"/>
      <c r="AR25" s="442"/>
      <c r="AS25" s="443"/>
      <c r="AT25" s="489"/>
      <c r="AU25" s="490"/>
      <c r="AV25" s="490"/>
      <c r="AW25" s="490"/>
      <c r="AX25" s="490"/>
      <c r="AY25" s="490"/>
      <c r="AZ25" s="490"/>
      <c r="BA25" s="491"/>
      <c r="BB25" s="51"/>
      <c r="BC25" s="524"/>
      <c r="BD25" s="524"/>
      <c r="BE25" s="524"/>
      <c r="BF25" s="484"/>
      <c r="BG25" s="484"/>
      <c r="BH25" s="484"/>
      <c r="BI25" s="485"/>
    </row>
    <row r="26" spans="3:61" ht="18.75" customHeight="1">
      <c r="C26" s="15"/>
      <c r="D26" s="15"/>
      <c r="E26" s="411" t="s">
        <v>450</v>
      </c>
      <c r="F26" s="412"/>
      <c r="G26" s="412"/>
      <c r="H26" s="412" t="s">
        <v>979</v>
      </c>
      <c r="I26" s="412"/>
      <c r="J26" s="412"/>
      <c r="K26" s="412"/>
      <c r="L26" s="412"/>
      <c r="M26" s="113"/>
      <c r="N26" s="539" t="s">
        <v>450</v>
      </c>
      <c r="O26" s="539"/>
      <c r="P26" s="539"/>
      <c r="Q26" s="412" t="s">
        <v>1380</v>
      </c>
      <c r="R26" s="412"/>
      <c r="S26" s="412"/>
      <c r="T26" s="412"/>
      <c r="U26" s="540"/>
      <c r="V26" s="441"/>
      <c r="W26" s="442"/>
      <c r="X26" s="442"/>
      <c r="Y26" s="442"/>
      <c r="Z26" s="442"/>
      <c r="AA26" s="442"/>
      <c r="AB26" s="442"/>
      <c r="AC26" s="443"/>
      <c r="AD26" s="441"/>
      <c r="AE26" s="442"/>
      <c r="AF26" s="442"/>
      <c r="AG26" s="442"/>
      <c r="AH26" s="510"/>
      <c r="AI26" s="442"/>
      <c r="AJ26" s="442"/>
      <c r="AK26" s="443"/>
      <c r="AL26" s="509"/>
      <c r="AM26" s="510"/>
      <c r="AN26" s="510"/>
      <c r="AO26" s="510"/>
      <c r="AP26" s="510"/>
      <c r="AQ26" s="442"/>
      <c r="AR26" s="442"/>
      <c r="AS26" s="443"/>
      <c r="AT26" s="489"/>
      <c r="AU26" s="490"/>
      <c r="AV26" s="490"/>
      <c r="AW26" s="490"/>
      <c r="AX26" s="490"/>
      <c r="AY26" s="490"/>
      <c r="AZ26" s="490"/>
      <c r="BA26" s="491"/>
      <c r="BB26" s="520">
        <f>IF(OR(COUNTIF(BC12:BE25,2)=3,COUNTIF(BC12:BE25,1)=3),(AD27+AL27+V27)/(AD27+AL27+AI24+AQ24+AA24+V27),"")</f>
      </c>
      <c r="BC26" s="496"/>
      <c r="BD26" s="496"/>
      <c r="BE26" s="496"/>
      <c r="BF26" s="498">
        <f>IF(BB26&lt;&gt;"",RANK(BB26,BB14:BB27),RANK(BC24,BC12:BE25))</f>
        <v>3</v>
      </c>
      <c r="BG26" s="498"/>
      <c r="BH26" s="498"/>
      <c r="BI26" s="499"/>
    </row>
    <row r="27" spans="4:61" ht="6.75" customHeight="1" hidden="1">
      <c r="D27" s="15"/>
      <c r="E27" s="413"/>
      <c r="F27" s="414"/>
      <c r="G27" s="414"/>
      <c r="H27" s="113"/>
      <c r="I27" s="113"/>
      <c r="J27" s="113"/>
      <c r="K27" s="113"/>
      <c r="L27" s="123"/>
      <c r="M27" s="113"/>
      <c r="N27" s="414"/>
      <c r="O27" s="414"/>
      <c r="P27" s="414"/>
      <c r="Q27" s="113"/>
      <c r="R27" s="113"/>
      <c r="S27" s="113"/>
      <c r="T27" s="114"/>
      <c r="U27" s="263"/>
      <c r="V27" s="316">
        <f>IF(V24="⑦","7",IF(V24="⑥","6",V24))</f>
        <v>2</v>
      </c>
      <c r="W27" s="1"/>
      <c r="X27" s="1"/>
      <c r="Y27" s="1"/>
      <c r="Z27" s="1"/>
      <c r="AA27" s="1"/>
      <c r="AB27" s="1"/>
      <c r="AC27" s="305"/>
      <c r="AD27" s="316">
        <f>IF(AD24="⑦","7",IF(AD24="⑥","6",AD24))</f>
        <v>5</v>
      </c>
      <c r="AE27" s="1"/>
      <c r="AF27" s="1"/>
      <c r="AG27" s="1"/>
      <c r="AH27" s="3"/>
      <c r="AI27" s="3"/>
      <c r="AJ27" s="3"/>
      <c r="AK27" s="310"/>
      <c r="AL27" s="318" t="str">
        <f>IF(AL24="⑦","7",IF(AL24="⑥","6",AL24))</f>
        <v>⑧</v>
      </c>
      <c r="AM27" s="3"/>
      <c r="AN27" s="3"/>
      <c r="AO27" s="3"/>
      <c r="AP27" s="3"/>
      <c r="AQ27" s="3"/>
      <c r="AR27" s="3"/>
      <c r="AS27" s="310"/>
      <c r="AT27" s="489"/>
      <c r="AU27" s="490"/>
      <c r="AV27" s="490"/>
      <c r="AW27" s="490"/>
      <c r="AX27" s="490"/>
      <c r="AY27" s="490"/>
      <c r="AZ27" s="490"/>
      <c r="BA27" s="491"/>
      <c r="BB27" s="521"/>
      <c r="BC27" s="497"/>
      <c r="BD27" s="497"/>
      <c r="BE27" s="497"/>
      <c r="BF27" s="500"/>
      <c r="BG27" s="500"/>
      <c r="BH27" s="500"/>
      <c r="BI27" s="501"/>
    </row>
    <row r="28" spans="5:61" ht="12" customHeight="1">
      <c r="E28" s="66"/>
      <c r="F28" s="66"/>
      <c r="G28" s="66"/>
      <c r="H28" s="66"/>
      <c r="I28" s="66"/>
      <c r="J28" s="6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3"/>
      <c r="W28" s="44"/>
      <c r="X28" s="44"/>
      <c r="Y28" s="44"/>
      <c r="Z28" s="44"/>
      <c r="AA28" s="44"/>
      <c r="AB28" s="44"/>
      <c r="AC28" s="44"/>
      <c r="AD28" s="43"/>
      <c r="AE28" s="44"/>
      <c r="AF28" s="44"/>
      <c r="AG28" s="44"/>
      <c r="AH28" s="48"/>
      <c r="AI28" s="48"/>
      <c r="AJ28" s="48"/>
      <c r="AK28" s="48"/>
      <c r="AL28" s="3"/>
      <c r="AM28" s="3"/>
      <c r="AN28" s="3"/>
      <c r="AO28" s="3"/>
      <c r="AP28" s="3"/>
      <c r="AQ28" s="3"/>
      <c r="AR28" s="3"/>
      <c r="AS28" s="3"/>
      <c r="AT28" s="3"/>
      <c r="AU28" s="42"/>
      <c r="AV28" s="42"/>
      <c r="AW28" s="42"/>
      <c r="AX28" s="42"/>
      <c r="AY28" s="42"/>
      <c r="AZ28" s="42"/>
      <c r="BA28" s="42"/>
      <c r="BB28" s="45"/>
      <c r="BC28" s="45"/>
      <c r="BD28" s="45"/>
      <c r="BE28" s="45"/>
      <c r="BF28" s="46"/>
      <c r="BG28" s="46"/>
      <c r="BH28" s="46"/>
      <c r="BI28" s="46"/>
    </row>
    <row r="29" spans="5:61" ht="12" customHeight="1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5"/>
      <c r="BC29" s="5"/>
      <c r="BD29" s="5"/>
      <c r="BE29" s="5"/>
      <c r="BF29" s="5"/>
      <c r="BG29" s="5"/>
      <c r="BH29" s="5"/>
      <c r="BI29" s="5"/>
    </row>
    <row r="30" spans="5:61" ht="12" customHeight="1"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7"/>
      <c r="AD30" s="7"/>
      <c r="AL30" s="7"/>
      <c r="AT30" s="1"/>
      <c r="AU30" s="1"/>
      <c r="AV30" s="1"/>
      <c r="AW30" s="1"/>
      <c r="AX30" s="1"/>
      <c r="AY30" s="1"/>
      <c r="AZ30" s="1"/>
      <c r="BA30" s="1"/>
      <c r="BB30" s="63"/>
      <c r="BC30" s="63"/>
      <c r="BD30" s="63"/>
      <c r="BE30" s="63"/>
      <c r="BF30" s="64"/>
      <c r="BG30" s="64"/>
      <c r="BH30" s="64"/>
      <c r="BI30" s="64"/>
    </row>
    <row r="31" spans="5:67" s="61" customFormat="1" ht="32.25" customHeight="1">
      <c r="E31" s="541" t="s">
        <v>451</v>
      </c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1"/>
      <c r="AH31" s="541"/>
      <c r="AI31" s="541"/>
      <c r="AJ31" s="541"/>
      <c r="AK31" s="541"/>
      <c r="AL31" s="541"/>
      <c r="AM31" s="541"/>
      <c r="AN31" s="541"/>
      <c r="AO31" s="541"/>
      <c r="AP31" s="541"/>
      <c r="AQ31" s="541"/>
      <c r="AR31" s="541"/>
      <c r="AS31" s="541"/>
      <c r="AT31" s="541"/>
      <c r="AU31" s="541"/>
      <c r="AV31" s="541"/>
      <c r="AW31" s="541"/>
      <c r="AX31" s="541"/>
      <c r="AY31" s="541"/>
      <c r="AZ31" s="541"/>
      <c r="BA31" s="541"/>
      <c r="BB31" s="541"/>
      <c r="BC31" s="541"/>
      <c r="BD31" s="541"/>
      <c r="BE31" s="541"/>
      <c r="BF31" s="541"/>
      <c r="BG31" s="541"/>
      <c r="BH31" s="541"/>
      <c r="BI31" s="541"/>
      <c r="BJ31" s="541"/>
      <c r="BN31" s="2"/>
      <c r="BO31" s="2"/>
    </row>
    <row r="32" spans="51:67" s="61" customFormat="1" ht="21" customHeight="1">
      <c r="AY32" s="2"/>
      <c r="AZ32" s="2"/>
      <c r="BN32" s="2"/>
      <c r="BO32" s="2"/>
    </row>
    <row r="33" spans="101:114" ht="7.5" customHeight="1"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</row>
    <row r="34" spans="62:114" ht="7.5" customHeight="1">
      <c r="BJ34" s="1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</row>
    <row r="35" spans="62:114" ht="7.5" customHeight="1">
      <c r="BJ35" s="1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</row>
    <row r="36" spans="100:114" ht="7.5" customHeight="1"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</row>
    <row r="37" spans="100:114" ht="7.5" customHeight="1"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</row>
    <row r="38" spans="62:114" ht="7.5" customHeight="1">
      <c r="BJ38" s="1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</row>
    <row r="39" spans="62:114" ht="7.5" customHeight="1">
      <c r="BJ39" s="1"/>
      <c r="CW39" s="7"/>
      <c r="CX39" s="29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</row>
    <row r="40" spans="4:114" s="17" customFormat="1" ht="7.5" customHeight="1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1"/>
      <c r="CW40" s="7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</row>
    <row r="41" spans="4:114" s="17" customFormat="1" ht="7.5" customHeight="1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7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</row>
    <row r="42" spans="4:114" s="17" customFormat="1" ht="7.5" customHeight="1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</row>
    <row r="43" spans="4:114" s="17" customFormat="1" ht="7.5" customHeight="1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</row>
    <row r="44" spans="4:118" s="17" customFormat="1" ht="7.5" customHeight="1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</row>
    <row r="45" spans="4:119" s="17" customFormat="1" ht="7.5" customHeight="1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9"/>
      <c r="CX45" s="2"/>
      <c r="CY45" s="2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</row>
    <row r="46" spans="4:136" s="17" customFormat="1" ht="7.5" customHeight="1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9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</row>
    <row r="47" spans="4:150" s="17" customFormat="1" ht="7.5" customHeight="1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</row>
    <row r="48" spans="4:159" s="17" customFormat="1" ht="7.5" customHeight="1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</row>
    <row r="49" spans="4:151" s="17" customFormat="1" ht="7.5" customHeight="1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</row>
    <row r="50" spans="4:137" s="17" customFormat="1" ht="7.5" customHeight="1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7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</row>
    <row r="51" spans="4:137" s="17" customFormat="1" ht="7.5" customHeight="1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7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</row>
    <row r="52" spans="4:136" s="17" customFormat="1" ht="7.5" customHeight="1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7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</row>
    <row r="53" spans="4:137" s="17" customFormat="1" ht="7.5" customHeight="1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7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</row>
    <row r="56" ht="7.5" customHeight="1">
      <c r="EH56" s="1"/>
    </row>
    <row r="66" ht="7.5" customHeight="1">
      <c r="CV66" s="7"/>
    </row>
    <row r="67" ht="7.5" customHeight="1">
      <c r="CV67" s="7"/>
    </row>
    <row r="68" ht="7.5" customHeight="1">
      <c r="CV68" s="7"/>
    </row>
    <row r="69" ht="7.5" customHeight="1">
      <c r="CV69" s="7"/>
    </row>
    <row r="70" ht="7.5" customHeight="1">
      <c r="CV70" s="7"/>
    </row>
    <row r="71" ht="7.5" customHeight="1">
      <c r="CV71" s="7"/>
    </row>
    <row r="72" spans="100:102" ht="7.5" customHeight="1">
      <c r="CV72" s="7"/>
      <c r="CX72" s="1"/>
    </row>
    <row r="73" spans="100:135" ht="7.5" customHeight="1">
      <c r="CV73" s="7"/>
      <c r="DW73" s="1"/>
      <c r="DX73" s="12"/>
      <c r="DY73" s="12"/>
      <c r="DZ73" s="12"/>
      <c r="EA73" s="12"/>
      <c r="EB73" s="12"/>
      <c r="EC73" s="12"/>
      <c r="ED73" s="12"/>
      <c r="EE73" s="12"/>
    </row>
    <row r="74" spans="100:101" ht="7.5" customHeight="1">
      <c r="CV74" s="7"/>
      <c r="CW74" s="1"/>
    </row>
    <row r="75" ht="7.5" customHeight="1">
      <c r="CV75" s="7"/>
    </row>
    <row r="76" spans="4:108" s="17" customFormat="1" ht="7.5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7"/>
      <c r="CW76" s="2"/>
      <c r="CX76" s="2"/>
      <c r="CY76" s="2"/>
      <c r="CZ76" s="2"/>
      <c r="DA76" s="2"/>
      <c r="DB76" s="2"/>
      <c r="DC76" s="2"/>
      <c r="DD76" s="2"/>
    </row>
    <row r="77" spans="4:144" s="17" customFormat="1" ht="7.5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7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</row>
    <row r="78" spans="4:151" s="17" customFormat="1" ht="7.5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</row>
    <row r="79" spans="4:143" s="17" customFormat="1" ht="7.5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</row>
    <row r="80" spans="4:129" s="17" customFormat="1" ht="7.5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</row>
    <row r="81" spans="4:129" s="17" customFormat="1" ht="7.5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</row>
    <row r="82" spans="4:129" s="17" customFormat="1" ht="7.5" customHeight="1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</row>
    <row r="83" spans="4:129" s="17" customFormat="1" ht="7.5" customHeight="1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</row>
    <row r="84" spans="109:129" ht="7.5" customHeight="1"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</row>
    <row r="86" ht="7.5" customHeight="1">
      <c r="EB86" s="1"/>
    </row>
    <row r="90" spans="102:108" ht="7.5" customHeight="1">
      <c r="CX90" s="1"/>
      <c r="CY90" s="1"/>
      <c r="CZ90" s="1"/>
      <c r="DA90" s="1"/>
      <c r="DC90" s="17"/>
      <c r="DD90" s="17"/>
    </row>
    <row r="91" spans="4:119" s="17" customFormat="1" ht="7.5" customHeight="1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1"/>
      <c r="CY91" s="1"/>
      <c r="CZ91" s="1"/>
      <c r="DA91" s="1"/>
      <c r="DB91" s="1"/>
      <c r="DC91" s="1"/>
      <c r="DD91" s="1"/>
      <c r="DE91" s="1"/>
      <c r="DH91" s="2"/>
      <c r="DI91" s="2"/>
      <c r="DJ91" s="2"/>
      <c r="DK91" s="2"/>
      <c r="DL91" s="2"/>
      <c r="DM91" s="2"/>
      <c r="DN91" s="2"/>
      <c r="DO91" s="2"/>
    </row>
    <row r="92" spans="4:132" s="17" customFormat="1" ht="7.5" customHeight="1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</row>
    <row r="93" spans="4:141" s="17" customFormat="1" ht="7.5" customHeight="1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</row>
    <row r="94" spans="4:146" s="17" customFormat="1" ht="7.5" customHeight="1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1"/>
      <c r="CY94" s="1"/>
      <c r="CZ94" s="1"/>
      <c r="DA94" s="1"/>
      <c r="DB94" s="1"/>
      <c r="DC94" s="1"/>
      <c r="DD94" s="1"/>
      <c r="DE94" s="1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</row>
    <row r="95" spans="4:133" s="17" customFormat="1" ht="7.5" customHeight="1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1"/>
      <c r="CY95" s="1"/>
      <c r="CZ95" s="1"/>
      <c r="DA95" s="1"/>
      <c r="DB95" s="1"/>
      <c r="DC95" s="1"/>
      <c r="DD95" s="1"/>
      <c r="DE95" s="1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1"/>
    </row>
    <row r="96" spans="4:133" s="17" customFormat="1" ht="7.5" customHeight="1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1"/>
      <c r="CY96" s="1"/>
      <c r="CZ96" s="1"/>
      <c r="DA96" s="1"/>
      <c r="DB96" s="1"/>
      <c r="DC96" s="1"/>
      <c r="DD96" s="1"/>
      <c r="DE96" s="1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1"/>
    </row>
    <row r="97" spans="4:133" s="17" customFormat="1" ht="7.5" customHeight="1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1"/>
      <c r="CY97" s="1"/>
      <c r="CZ97" s="1"/>
      <c r="DA97" s="1"/>
      <c r="DB97" s="1"/>
      <c r="DC97" s="1"/>
      <c r="DD97" s="1"/>
      <c r="DE97" s="1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</row>
    <row r="98" spans="4:133" s="17" customFormat="1" ht="7.5" customHeight="1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1"/>
      <c r="CY98" s="1"/>
      <c r="CZ98" s="1"/>
      <c r="DA98" s="1"/>
      <c r="DB98" s="1"/>
      <c r="DC98" s="1"/>
      <c r="DD98" s="1"/>
      <c r="DE98" s="1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2"/>
    </row>
    <row r="99" spans="102:133" ht="7.5" customHeight="1">
      <c r="CX99" s="1"/>
      <c r="CY99" s="1"/>
      <c r="CZ99" s="1"/>
      <c r="DA99" s="1"/>
      <c r="DB99" s="1"/>
      <c r="DC99" s="1"/>
      <c r="DD99" s="1"/>
      <c r="DE99" s="1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1"/>
    </row>
    <row r="100" spans="102:133" ht="7.5" customHeight="1">
      <c r="CX100" s="1"/>
      <c r="CY100" s="1"/>
      <c r="CZ100" s="1"/>
      <c r="DA100" s="1"/>
      <c r="DB100" s="1"/>
      <c r="DC100" s="1"/>
      <c r="DD100" s="1"/>
      <c r="DE100" s="1"/>
      <c r="EC100" s="1"/>
    </row>
    <row r="101" spans="102:133" ht="7.5" customHeight="1">
      <c r="CX101" s="1"/>
      <c r="CY101" s="1"/>
      <c r="CZ101" s="1"/>
      <c r="DA101" s="1"/>
      <c r="DB101" s="1"/>
      <c r="DC101" s="1"/>
      <c r="DD101" s="1"/>
      <c r="DE101" s="1"/>
      <c r="EC101" s="1"/>
    </row>
    <row r="102" spans="102:109" ht="7.5" customHeight="1">
      <c r="CX102" s="1"/>
      <c r="CY102" s="1"/>
      <c r="CZ102" s="1"/>
      <c r="DA102" s="1"/>
      <c r="DB102" s="1"/>
      <c r="DC102" s="1"/>
      <c r="DD102" s="1"/>
      <c r="DE102" s="1"/>
    </row>
    <row r="103" spans="102:106" ht="7.5" customHeight="1">
      <c r="CX103" s="1"/>
      <c r="CY103" s="1"/>
      <c r="CZ103" s="1"/>
      <c r="DA103" s="1"/>
      <c r="DB103" s="1"/>
    </row>
    <row r="104" ht="7.5" customHeight="1">
      <c r="DB104" s="1"/>
    </row>
  </sheetData>
  <mergeCells count="120">
    <mergeCell ref="AF5:BI5"/>
    <mergeCell ref="BB12:BB13"/>
    <mergeCell ref="BB14:BB15"/>
    <mergeCell ref="H14:L14"/>
    <mergeCell ref="Q14:U14"/>
    <mergeCell ref="AX12:AX14"/>
    <mergeCell ref="H12:L13"/>
    <mergeCell ref="N12:P13"/>
    <mergeCell ref="Q12:U13"/>
    <mergeCell ref="AP12:AP14"/>
    <mergeCell ref="H18:L18"/>
    <mergeCell ref="Q18:U18"/>
    <mergeCell ref="H22:L22"/>
    <mergeCell ref="Q22:U22"/>
    <mergeCell ref="Q20:U21"/>
    <mergeCell ref="N22:P23"/>
    <mergeCell ref="H20:L21"/>
    <mergeCell ref="N20:P21"/>
    <mergeCell ref="N18:P19"/>
    <mergeCell ref="H26:L26"/>
    <mergeCell ref="Q26:U26"/>
    <mergeCell ref="N26:P27"/>
    <mergeCell ref="E31:BJ31"/>
    <mergeCell ref="AP24:AP26"/>
    <mergeCell ref="BB26:BB27"/>
    <mergeCell ref="N24:P25"/>
    <mergeCell ref="Q24:U25"/>
    <mergeCell ref="E26:G27"/>
    <mergeCell ref="BC24:BE25"/>
    <mergeCell ref="D12:D13"/>
    <mergeCell ref="D16:D17"/>
    <mergeCell ref="D24:D25"/>
    <mergeCell ref="M12:M13"/>
    <mergeCell ref="M16:M17"/>
    <mergeCell ref="M20:M21"/>
    <mergeCell ref="M24:M25"/>
    <mergeCell ref="E20:G21"/>
    <mergeCell ref="E22:G23"/>
    <mergeCell ref="H24:L25"/>
    <mergeCell ref="AP16:AP18"/>
    <mergeCell ref="Z16:Z18"/>
    <mergeCell ref="Z20:Z22"/>
    <mergeCell ref="AH12:AH14"/>
    <mergeCell ref="AH20:AH22"/>
    <mergeCell ref="AA20:AC22"/>
    <mergeCell ref="V12:AC15"/>
    <mergeCell ref="V16:Y18"/>
    <mergeCell ref="BF22:BI23"/>
    <mergeCell ref="AI20:AK22"/>
    <mergeCell ref="AL20:AS23"/>
    <mergeCell ref="AY20:BA22"/>
    <mergeCell ref="BF20:BI21"/>
    <mergeCell ref="BB20:BB21"/>
    <mergeCell ref="BB22:BB23"/>
    <mergeCell ref="BC22:BE23"/>
    <mergeCell ref="BC20:BE21"/>
    <mergeCell ref="AX20:AX22"/>
    <mergeCell ref="AI24:AK26"/>
    <mergeCell ref="V24:Y26"/>
    <mergeCell ref="AL24:AO26"/>
    <mergeCell ref="AQ24:AS26"/>
    <mergeCell ref="Z24:Z26"/>
    <mergeCell ref="AH24:AH26"/>
    <mergeCell ref="AA24:AC26"/>
    <mergeCell ref="BF24:BI25"/>
    <mergeCell ref="E24:G25"/>
    <mergeCell ref="AT24:BA27"/>
    <mergeCell ref="BF16:BI17"/>
    <mergeCell ref="BC26:BE27"/>
    <mergeCell ref="BF26:BI27"/>
    <mergeCell ref="AT20:AW22"/>
    <mergeCell ref="AD24:AG26"/>
    <mergeCell ref="AD20:AG22"/>
    <mergeCell ref="V20:Y22"/>
    <mergeCell ref="BF18:BI19"/>
    <mergeCell ref="BC18:BE19"/>
    <mergeCell ref="AA16:AC18"/>
    <mergeCell ref="BC16:BE17"/>
    <mergeCell ref="BB16:BB17"/>
    <mergeCell ref="BB18:BB19"/>
    <mergeCell ref="AY16:BA18"/>
    <mergeCell ref="AD16:AK19"/>
    <mergeCell ref="AT16:AW18"/>
    <mergeCell ref="AX16:AX18"/>
    <mergeCell ref="E18:G19"/>
    <mergeCell ref="AQ16:AS18"/>
    <mergeCell ref="E14:G15"/>
    <mergeCell ref="E12:G13"/>
    <mergeCell ref="E16:G17"/>
    <mergeCell ref="N14:P15"/>
    <mergeCell ref="N16:P17"/>
    <mergeCell ref="Q16:U17"/>
    <mergeCell ref="AL16:AO18"/>
    <mergeCell ref="H16:L17"/>
    <mergeCell ref="E2:BI3"/>
    <mergeCell ref="E6:BI7"/>
    <mergeCell ref="E8:U11"/>
    <mergeCell ref="AD8:AK9"/>
    <mergeCell ref="AL8:AS9"/>
    <mergeCell ref="AT8:BA9"/>
    <mergeCell ref="V8:AC9"/>
    <mergeCell ref="BB8:BB9"/>
    <mergeCell ref="BD8:BI9"/>
    <mergeCell ref="F4:BI4"/>
    <mergeCell ref="BF14:BI15"/>
    <mergeCell ref="BC14:BE15"/>
    <mergeCell ref="AI12:AK14"/>
    <mergeCell ref="AD12:AG14"/>
    <mergeCell ref="AY12:BA14"/>
    <mergeCell ref="BC12:BE13"/>
    <mergeCell ref="BF12:BI13"/>
    <mergeCell ref="AL12:AO14"/>
    <mergeCell ref="AQ12:AS14"/>
    <mergeCell ref="AT12:AW14"/>
    <mergeCell ref="AD10:AK11"/>
    <mergeCell ref="AL10:AS11"/>
    <mergeCell ref="V10:AC11"/>
    <mergeCell ref="BD10:BI11"/>
    <mergeCell ref="BB10:BC11"/>
    <mergeCell ref="AT10:BA11"/>
  </mergeCells>
  <printOptions/>
  <pageMargins left="0" right="0" top="0" bottom="0" header="0.3145833333333333" footer="0.31458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53"/>
  </sheetPr>
  <dimension ref="B2:EX136"/>
  <sheetViews>
    <sheetView zoomScaleSheetLayoutView="100" workbookViewId="0" topLeftCell="A1">
      <selection activeCell="U114" sqref="U114"/>
    </sheetView>
  </sheetViews>
  <sheetFormatPr defaultColWidth="1.25" defaultRowHeight="7.5" customHeight="1"/>
  <cols>
    <col min="1" max="1" width="0.74609375" style="2" customWidth="1"/>
    <col min="2" max="2" width="0.6171875" style="2" customWidth="1"/>
    <col min="3" max="3" width="3.375" style="2" hidden="1" customWidth="1"/>
    <col min="4" max="4" width="0.12890625" style="2" customWidth="1"/>
    <col min="5" max="5" width="1.25" style="2" hidden="1" customWidth="1"/>
    <col min="6" max="6" width="3.50390625" style="2" hidden="1" customWidth="1"/>
    <col min="7" max="10" width="1.25" style="2" customWidth="1"/>
    <col min="11" max="11" width="1.875" style="2" customWidth="1"/>
    <col min="12" max="12" width="1.25" style="2" customWidth="1"/>
    <col min="13" max="13" width="0.12890625" style="2" customWidth="1"/>
    <col min="14" max="14" width="1.25" style="2" hidden="1" customWidth="1"/>
    <col min="15" max="15" width="4.25390625" style="2" hidden="1" customWidth="1"/>
    <col min="16" max="19" width="1.25" style="2" customWidth="1"/>
    <col min="20" max="20" width="2.50390625" style="2" customWidth="1"/>
    <col min="21" max="21" width="1.25" style="2" customWidth="1"/>
    <col min="22" max="22" width="0.74609375" style="2" customWidth="1"/>
    <col min="23" max="23" width="1.25" style="2" customWidth="1"/>
    <col min="24" max="24" width="1.00390625" style="2" customWidth="1"/>
    <col min="25" max="25" width="1.25" style="2" customWidth="1"/>
    <col min="26" max="26" width="1.12109375" style="2" customWidth="1"/>
    <col min="27" max="27" width="1.25" style="2" customWidth="1"/>
    <col min="28" max="28" width="0.2421875" style="2" customWidth="1"/>
    <col min="29" max="29" width="2.375" style="2" customWidth="1"/>
    <col min="30" max="30" width="0.37109375" style="2" customWidth="1"/>
    <col min="31" max="31" width="1.25" style="2" customWidth="1"/>
    <col min="32" max="32" width="0.74609375" style="2" customWidth="1"/>
    <col min="33" max="35" width="1.25" style="2" customWidth="1"/>
    <col min="36" max="36" width="1.37890625" style="2" customWidth="1"/>
    <col min="37" max="37" width="1.25" style="2" customWidth="1"/>
    <col min="38" max="38" width="0.6171875" style="2" customWidth="1"/>
    <col min="39" max="39" width="2.25390625" style="2" customWidth="1"/>
    <col min="40" max="40" width="0.875" style="2" customWidth="1"/>
    <col min="41" max="41" width="2.50390625" style="2" customWidth="1"/>
    <col min="42" max="42" width="0.2421875" style="2" customWidth="1"/>
    <col min="43" max="43" width="1.25" style="2" customWidth="1"/>
    <col min="44" max="44" width="0.12890625" style="2" customWidth="1"/>
    <col min="45" max="45" width="3.625" style="2" customWidth="1"/>
    <col min="46" max="52" width="1.25" style="2" customWidth="1"/>
    <col min="53" max="53" width="0.74609375" style="2" customWidth="1"/>
    <col min="54" max="54" width="0.12890625" style="2" customWidth="1"/>
    <col min="55" max="56" width="1.25" style="2" hidden="1" customWidth="1"/>
    <col min="57" max="57" width="4.00390625" style="2" hidden="1" customWidth="1"/>
    <col min="58" max="61" width="1.25" style="2" customWidth="1"/>
    <col min="62" max="62" width="0.6171875" style="2" customWidth="1"/>
    <col min="63" max="63" width="0.37109375" style="2" customWidth="1"/>
    <col min="64" max="65" width="1.25" style="2" hidden="1" customWidth="1"/>
    <col min="66" max="66" width="3.375" style="2" hidden="1" customWidth="1"/>
    <col min="67" max="69" width="1.25" style="2" customWidth="1"/>
    <col min="70" max="70" width="0.6171875" style="2" customWidth="1"/>
    <col min="71" max="71" width="0.74609375" style="2" customWidth="1"/>
    <col min="72" max="72" width="1.25" style="2" customWidth="1"/>
    <col min="73" max="73" width="0.5" style="2" customWidth="1"/>
    <col min="74" max="74" width="1.4921875" style="2" customWidth="1"/>
    <col min="75" max="76" width="1.25" style="2" customWidth="1"/>
    <col min="77" max="78" width="0.6171875" style="2" customWidth="1"/>
    <col min="79" max="79" width="0.74609375" style="2" customWidth="1"/>
    <col min="80" max="80" width="1.25" style="2" customWidth="1"/>
    <col min="81" max="81" width="0.74609375" style="2" customWidth="1"/>
    <col min="82" max="83" width="1.25" style="2" customWidth="1"/>
    <col min="84" max="85" width="0.875" style="2" customWidth="1"/>
    <col min="86" max="86" width="0.74609375" style="2" customWidth="1"/>
    <col min="87" max="87" width="0.6171875" style="2" customWidth="1"/>
    <col min="88" max="89" width="1.25" style="2" customWidth="1"/>
    <col min="90" max="90" width="1.00390625" style="2" customWidth="1"/>
    <col min="91" max="92" width="1.25" style="2" customWidth="1"/>
    <col min="93" max="93" width="0.37109375" style="2" customWidth="1"/>
    <col min="94" max="94" width="0.74609375" style="2" customWidth="1"/>
    <col min="95" max="95" width="1.4921875" style="2" customWidth="1"/>
    <col min="96" max="96" width="4.25390625" style="2" customWidth="1"/>
    <col min="97" max="97" width="0.74609375" style="2" customWidth="1"/>
    <col min="98" max="98" width="0.875" style="2" customWidth="1"/>
    <col min="99" max="99" width="2.125" style="2" customWidth="1"/>
    <col min="100" max="100" width="0.74609375" style="2" customWidth="1"/>
    <col min="101" max="101" width="3.75390625" style="2" customWidth="1"/>
    <col min="102" max="102" width="2.00390625" style="2" customWidth="1"/>
    <col min="103" max="103" width="1.25" style="2" customWidth="1"/>
    <col min="104" max="104" width="0.6171875" style="2" customWidth="1"/>
    <col min="105" max="105" width="2.50390625" style="2" customWidth="1"/>
    <col min="106" max="106" width="1.25" style="2" customWidth="1"/>
    <col min="107" max="107" width="1.00390625" style="2" customWidth="1"/>
    <col min="108" max="108" width="0.6171875" style="2" customWidth="1"/>
    <col min="109" max="16384" width="1.25" style="2" customWidth="1"/>
  </cols>
  <sheetData>
    <row r="1" ht="45" customHeight="1"/>
    <row r="2" spans="4:101" ht="12" customHeight="1">
      <c r="D2" s="421" t="s">
        <v>1318</v>
      </c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  <c r="BV2" s="421"/>
      <c r="BW2" s="421"/>
      <c r="BX2" s="421"/>
      <c r="BY2" s="421"/>
      <c r="BZ2" s="421"/>
      <c r="CA2" s="421"/>
      <c r="CB2" s="421"/>
      <c r="CC2" s="421"/>
      <c r="CD2" s="421"/>
      <c r="CE2" s="421"/>
      <c r="CF2" s="421"/>
      <c r="CG2" s="421"/>
      <c r="CH2" s="421"/>
      <c r="CI2" s="421"/>
      <c r="CJ2" s="421"/>
      <c r="CK2" s="421"/>
      <c r="CL2" s="421"/>
      <c r="CM2" s="421"/>
      <c r="CN2" s="421"/>
      <c r="CO2" s="421"/>
      <c r="CP2" s="421"/>
      <c r="CQ2" s="421"/>
      <c r="CR2" s="421"/>
      <c r="CS2" s="421"/>
      <c r="CT2" s="421"/>
      <c r="CU2" s="421"/>
      <c r="CV2" s="421"/>
      <c r="CW2" s="421"/>
    </row>
    <row r="3" spans="4:101" ht="28.5" customHeight="1"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21"/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</row>
    <row r="4" spans="4:101" ht="46.5" customHeight="1">
      <c r="D4" s="50"/>
      <c r="E4" s="418" t="s">
        <v>1370</v>
      </c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9"/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19"/>
      <c r="CD4" s="419"/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19"/>
      <c r="CR4" s="419"/>
      <c r="CS4" s="419"/>
      <c r="CT4" s="419"/>
      <c r="CU4" s="419"/>
      <c r="CV4" s="419"/>
      <c r="CW4" s="419"/>
    </row>
    <row r="5" spans="4:94" ht="12" customHeight="1"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</row>
    <row r="6" spans="4:101" ht="12" customHeight="1">
      <c r="D6" s="557" t="s">
        <v>1373</v>
      </c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7"/>
      <c r="AK6" s="557"/>
      <c r="AL6" s="557"/>
      <c r="AM6" s="557"/>
      <c r="AN6" s="557"/>
      <c r="AO6" s="557"/>
      <c r="AP6" s="557"/>
      <c r="AQ6" s="557"/>
      <c r="AR6" s="557"/>
      <c r="AS6" s="557"/>
      <c r="AT6" s="557"/>
      <c r="AU6" s="557"/>
      <c r="AV6" s="557"/>
      <c r="AW6" s="557"/>
      <c r="AX6" s="557"/>
      <c r="AY6" s="557"/>
      <c r="AZ6" s="557"/>
      <c r="BA6" s="1"/>
      <c r="BC6" s="557" t="s">
        <v>1374</v>
      </c>
      <c r="BD6" s="557"/>
      <c r="BE6" s="557"/>
      <c r="BF6" s="557"/>
      <c r="BG6" s="557"/>
      <c r="BH6" s="557"/>
      <c r="BI6" s="557"/>
      <c r="BJ6" s="557"/>
      <c r="BK6" s="557"/>
      <c r="BL6" s="557"/>
      <c r="BM6" s="557"/>
      <c r="BN6" s="557"/>
      <c r="BO6" s="557"/>
      <c r="BP6" s="557"/>
      <c r="BQ6" s="557"/>
      <c r="BR6" s="557"/>
      <c r="BS6" s="557"/>
      <c r="BT6" s="557"/>
      <c r="BU6" s="557"/>
      <c r="BV6" s="557"/>
      <c r="BW6" s="557"/>
      <c r="BX6" s="557"/>
      <c r="BY6" s="557"/>
      <c r="BZ6" s="557"/>
      <c r="CA6" s="557"/>
      <c r="CB6" s="557"/>
      <c r="CC6" s="557"/>
      <c r="CD6" s="557"/>
      <c r="CE6" s="557"/>
      <c r="CF6" s="557"/>
      <c r="CG6" s="557"/>
      <c r="CH6" s="557"/>
      <c r="CI6" s="557"/>
      <c r="CJ6" s="557"/>
      <c r="CK6" s="557"/>
      <c r="CL6" s="557"/>
      <c r="CM6" s="557"/>
      <c r="CN6" s="557"/>
      <c r="CO6" s="557"/>
      <c r="CP6" s="557"/>
      <c r="CQ6" s="557"/>
      <c r="CR6" s="557"/>
      <c r="CS6" s="557"/>
      <c r="CT6" s="557"/>
      <c r="CU6" s="557"/>
      <c r="CV6" s="557"/>
      <c r="CW6" s="557"/>
    </row>
    <row r="7" spans="4:101" ht="12" customHeight="1" thickBot="1"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58"/>
      <c r="AC7" s="558"/>
      <c r="AD7" s="558"/>
      <c r="AE7" s="558"/>
      <c r="AF7" s="558"/>
      <c r="AG7" s="558"/>
      <c r="AH7" s="558"/>
      <c r="AI7" s="558"/>
      <c r="AJ7" s="558"/>
      <c r="AK7" s="558"/>
      <c r="AL7" s="558"/>
      <c r="AM7" s="558"/>
      <c r="AN7" s="558"/>
      <c r="AO7" s="558"/>
      <c r="AP7" s="558"/>
      <c r="AQ7" s="558"/>
      <c r="AR7" s="558"/>
      <c r="AS7" s="558"/>
      <c r="AT7" s="558"/>
      <c r="AU7" s="558"/>
      <c r="AV7" s="558"/>
      <c r="AW7" s="558"/>
      <c r="AX7" s="558"/>
      <c r="AY7" s="558"/>
      <c r="AZ7" s="558"/>
      <c r="BA7" s="1"/>
      <c r="BC7" s="558"/>
      <c r="BD7" s="558"/>
      <c r="BE7" s="558"/>
      <c r="BF7" s="558"/>
      <c r="BG7" s="558"/>
      <c r="BH7" s="558"/>
      <c r="BI7" s="558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58"/>
    </row>
    <row r="8" spans="2:102" ht="12" customHeight="1">
      <c r="B8" s="15"/>
      <c r="D8" s="425" t="s">
        <v>444</v>
      </c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3"/>
      <c r="U8" s="441" t="str">
        <f>G12</f>
        <v>遠崎</v>
      </c>
      <c r="V8" s="442"/>
      <c r="W8" s="442"/>
      <c r="X8" s="442"/>
      <c r="Y8" s="442"/>
      <c r="Z8" s="442"/>
      <c r="AA8" s="442"/>
      <c r="AB8" s="443"/>
      <c r="AC8" s="441" t="str">
        <f>G16</f>
        <v>岡本</v>
      </c>
      <c r="AD8" s="442"/>
      <c r="AE8" s="442"/>
      <c r="AF8" s="442"/>
      <c r="AG8" s="442"/>
      <c r="AH8" s="442"/>
      <c r="AI8" s="442"/>
      <c r="AJ8" s="443"/>
      <c r="AK8" s="441" t="str">
        <f>G20</f>
        <v>木下</v>
      </c>
      <c r="AL8" s="442"/>
      <c r="AM8" s="442"/>
      <c r="AN8" s="442"/>
      <c r="AO8" s="442"/>
      <c r="AP8" s="442"/>
      <c r="AQ8" s="442"/>
      <c r="AR8" s="443"/>
      <c r="AS8" s="449">
        <f>IF(AS14&lt;&gt;"","取得","")</f>
      </c>
      <c r="AU8" s="442" t="s">
        <v>445</v>
      </c>
      <c r="AV8" s="442"/>
      <c r="AW8" s="442"/>
      <c r="AX8" s="442"/>
      <c r="AY8" s="442"/>
      <c r="AZ8" s="447"/>
      <c r="BA8" s="265"/>
      <c r="BC8" s="425" t="s">
        <v>458</v>
      </c>
      <c r="BD8" s="442"/>
      <c r="BE8" s="442"/>
      <c r="BF8" s="442"/>
      <c r="BG8" s="442"/>
      <c r="BH8" s="442"/>
      <c r="BI8" s="442"/>
      <c r="BJ8" s="442"/>
      <c r="BK8" s="442"/>
      <c r="BL8" s="442"/>
      <c r="BM8" s="442"/>
      <c r="BN8" s="442"/>
      <c r="BO8" s="442"/>
      <c r="BP8" s="442"/>
      <c r="BQ8" s="442"/>
      <c r="BR8" s="442"/>
      <c r="BS8" s="443"/>
      <c r="BT8" s="427" t="str">
        <f>BF12</f>
        <v>竹村</v>
      </c>
      <c r="BU8" s="428"/>
      <c r="BV8" s="428"/>
      <c r="BW8" s="428"/>
      <c r="BX8" s="428"/>
      <c r="BY8" s="428"/>
      <c r="BZ8" s="428"/>
      <c r="CA8" s="429"/>
      <c r="CB8" s="441" t="str">
        <f>BF16</f>
        <v>津田</v>
      </c>
      <c r="CC8" s="442"/>
      <c r="CD8" s="442"/>
      <c r="CE8" s="442"/>
      <c r="CF8" s="442"/>
      <c r="CG8" s="442"/>
      <c r="CH8" s="442"/>
      <c r="CI8" s="442"/>
      <c r="CJ8" s="427" t="str">
        <f>BF20</f>
        <v>太田</v>
      </c>
      <c r="CK8" s="428"/>
      <c r="CL8" s="428"/>
      <c r="CM8" s="428"/>
      <c r="CN8" s="428"/>
      <c r="CO8" s="428"/>
      <c r="CP8" s="428"/>
      <c r="CQ8" s="583"/>
      <c r="CR8" s="430">
        <f>IF(CR14&lt;&gt;"","取得","")</f>
      </c>
      <c r="CS8" s="48"/>
      <c r="CT8" s="428" t="s">
        <v>445</v>
      </c>
      <c r="CU8" s="428"/>
      <c r="CV8" s="428"/>
      <c r="CW8" s="428"/>
      <c r="CX8" s="14"/>
    </row>
    <row r="9" spans="2:102" ht="12" customHeight="1">
      <c r="B9" s="15"/>
      <c r="D9" s="425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3"/>
      <c r="U9" s="441"/>
      <c r="V9" s="442"/>
      <c r="W9" s="442"/>
      <c r="X9" s="442"/>
      <c r="Y9" s="442"/>
      <c r="Z9" s="442"/>
      <c r="AA9" s="442"/>
      <c r="AB9" s="443"/>
      <c r="AC9" s="441"/>
      <c r="AD9" s="442"/>
      <c r="AE9" s="442"/>
      <c r="AF9" s="442"/>
      <c r="AG9" s="442"/>
      <c r="AH9" s="442"/>
      <c r="AI9" s="442"/>
      <c r="AJ9" s="443"/>
      <c r="AK9" s="441"/>
      <c r="AL9" s="442"/>
      <c r="AM9" s="442"/>
      <c r="AN9" s="442"/>
      <c r="AO9" s="442"/>
      <c r="AP9" s="442"/>
      <c r="AQ9" s="442"/>
      <c r="AR9" s="443"/>
      <c r="AS9" s="449"/>
      <c r="AU9" s="442"/>
      <c r="AV9" s="442"/>
      <c r="AW9" s="442"/>
      <c r="AX9" s="442"/>
      <c r="AY9" s="442"/>
      <c r="AZ9" s="447"/>
      <c r="BA9" s="265"/>
      <c r="BC9" s="425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  <c r="BO9" s="442"/>
      <c r="BP9" s="442"/>
      <c r="BQ9" s="442"/>
      <c r="BR9" s="442"/>
      <c r="BS9" s="443"/>
      <c r="BT9" s="441"/>
      <c r="BU9" s="442"/>
      <c r="BV9" s="442"/>
      <c r="BW9" s="442"/>
      <c r="BX9" s="442"/>
      <c r="BY9" s="442"/>
      <c r="BZ9" s="442"/>
      <c r="CA9" s="443"/>
      <c r="CB9" s="441"/>
      <c r="CC9" s="442"/>
      <c r="CD9" s="442"/>
      <c r="CE9" s="442"/>
      <c r="CF9" s="442"/>
      <c r="CG9" s="442"/>
      <c r="CH9" s="442"/>
      <c r="CI9" s="442"/>
      <c r="CJ9" s="441"/>
      <c r="CK9" s="442"/>
      <c r="CL9" s="442"/>
      <c r="CM9" s="442"/>
      <c r="CN9" s="442"/>
      <c r="CO9" s="442"/>
      <c r="CP9" s="442"/>
      <c r="CQ9" s="451"/>
      <c r="CR9" s="449"/>
      <c r="CT9" s="442"/>
      <c r="CU9" s="442"/>
      <c r="CV9" s="442"/>
      <c r="CW9" s="442"/>
      <c r="CX9" s="14"/>
    </row>
    <row r="10" spans="2:102" ht="12" customHeight="1">
      <c r="B10" s="15"/>
      <c r="D10" s="425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3"/>
      <c r="U10" s="441" t="str">
        <f>P12</f>
        <v>三崎</v>
      </c>
      <c r="V10" s="442"/>
      <c r="W10" s="442"/>
      <c r="X10" s="442"/>
      <c r="Y10" s="442"/>
      <c r="Z10" s="442"/>
      <c r="AA10" s="442"/>
      <c r="AB10" s="443"/>
      <c r="AC10" s="441" t="str">
        <f>P16</f>
        <v>吉田</v>
      </c>
      <c r="AD10" s="442"/>
      <c r="AE10" s="442"/>
      <c r="AF10" s="442"/>
      <c r="AG10" s="442"/>
      <c r="AH10" s="442"/>
      <c r="AI10" s="442"/>
      <c r="AJ10" s="442"/>
      <c r="AK10" s="441" t="str">
        <f>P20</f>
        <v>村田</v>
      </c>
      <c r="AL10" s="442"/>
      <c r="AM10" s="442"/>
      <c r="AN10" s="442"/>
      <c r="AO10" s="442"/>
      <c r="AP10" s="442"/>
      <c r="AQ10" s="442"/>
      <c r="AR10" s="443"/>
      <c r="AS10" s="449">
        <f>IF(AS14&lt;&gt;"","ゲーム率","")</f>
      </c>
      <c r="AT10" s="442"/>
      <c r="AU10" s="442" t="s">
        <v>446</v>
      </c>
      <c r="AV10" s="442"/>
      <c r="AW10" s="442"/>
      <c r="AX10" s="442"/>
      <c r="AY10" s="442"/>
      <c r="AZ10" s="447"/>
      <c r="BA10" s="265"/>
      <c r="BC10" s="425"/>
      <c r="BD10" s="442"/>
      <c r="BE10" s="442"/>
      <c r="BF10" s="442"/>
      <c r="BG10" s="442"/>
      <c r="BH10" s="442"/>
      <c r="BI10" s="442"/>
      <c r="BJ10" s="442"/>
      <c r="BK10" s="442"/>
      <c r="BL10" s="442"/>
      <c r="BM10" s="442"/>
      <c r="BN10" s="442"/>
      <c r="BO10" s="442"/>
      <c r="BP10" s="442"/>
      <c r="BQ10" s="442"/>
      <c r="BR10" s="442"/>
      <c r="BS10" s="443"/>
      <c r="BT10" s="441" t="str">
        <f>BO12</f>
        <v>大脇</v>
      </c>
      <c r="BU10" s="442"/>
      <c r="BV10" s="442"/>
      <c r="BW10" s="442"/>
      <c r="BX10" s="442"/>
      <c r="BY10" s="442"/>
      <c r="BZ10" s="442"/>
      <c r="CA10" s="443"/>
      <c r="CB10" s="441" t="str">
        <f>BO16</f>
        <v>津田</v>
      </c>
      <c r="CC10" s="442"/>
      <c r="CD10" s="442"/>
      <c r="CE10" s="442"/>
      <c r="CF10" s="442"/>
      <c r="CG10" s="442"/>
      <c r="CH10" s="442"/>
      <c r="CI10" s="442"/>
      <c r="CJ10" s="441" t="str">
        <f>BO20</f>
        <v>北川　</v>
      </c>
      <c r="CK10" s="442"/>
      <c r="CL10" s="442"/>
      <c r="CM10" s="442"/>
      <c r="CN10" s="442"/>
      <c r="CO10" s="442"/>
      <c r="CP10" s="442"/>
      <c r="CQ10" s="443"/>
      <c r="CR10" s="449">
        <f>IF(CR14&lt;&gt;"","ゲーム率","")</f>
      </c>
      <c r="CS10" s="442"/>
      <c r="CT10" s="442" t="s">
        <v>446</v>
      </c>
      <c r="CU10" s="442"/>
      <c r="CV10" s="442"/>
      <c r="CW10" s="442"/>
      <c r="CX10" s="14"/>
    </row>
    <row r="11" spans="2:102" ht="12" customHeight="1">
      <c r="B11" s="15"/>
      <c r="D11" s="426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6"/>
      <c r="U11" s="444"/>
      <c r="V11" s="445"/>
      <c r="W11" s="445"/>
      <c r="X11" s="445"/>
      <c r="Y11" s="445"/>
      <c r="Z11" s="445"/>
      <c r="AA11" s="445"/>
      <c r="AB11" s="446"/>
      <c r="AC11" s="444"/>
      <c r="AD11" s="445"/>
      <c r="AE11" s="445"/>
      <c r="AF11" s="445"/>
      <c r="AG11" s="445"/>
      <c r="AH11" s="445"/>
      <c r="AI11" s="445"/>
      <c r="AJ11" s="445"/>
      <c r="AK11" s="444"/>
      <c r="AL11" s="445"/>
      <c r="AM11" s="445"/>
      <c r="AN11" s="445"/>
      <c r="AO11" s="445"/>
      <c r="AP11" s="445"/>
      <c r="AQ11" s="445"/>
      <c r="AR11" s="446"/>
      <c r="AS11" s="450"/>
      <c r="AT11" s="445"/>
      <c r="AU11" s="445"/>
      <c r="AV11" s="445"/>
      <c r="AW11" s="445"/>
      <c r="AX11" s="445"/>
      <c r="AY11" s="445"/>
      <c r="AZ11" s="448"/>
      <c r="BA11" s="265"/>
      <c r="BC11" s="426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6"/>
      <c r="BT11" s="444"/>
      <c r="BU11" s="445"/>
      <c r="BV11" s="445"/>
      <c r="BW11" s="445"/>
      <c r="BX11" s="445"/>
      <c r="BY11" s="445"/>
      <c r="BZ11" s="445"/>
      <c r="CA11" s="446"/>
      <c r="CB11" s="444"/>
      <c r="CC11" s="445"/>
      <c r="CD11" s="445"/>
      <c r="CE11" s="445"/>
      <c r="CF11" s="445"/>
      <c r="CG11" s="445"/>
      <c r="CH11" s="445"/>
      <c r="CI11" s="445"/>
      <c r="CJ11" s="444"/>
      <c r="CK11" s="445"/>
      <c r="CL11" s="445"/>
      <c r="CM11" s="445"/>
      <c r="CN11" s="445"/>
      <c r="CO11" s="445"/>
      <c r="CP11" s="445"/>
      <c r="CQ11" s="446"/>
      <c r="CR11" s="450"/>
      <c r="CS11" s="445"/>
      <c r="CT11" s="445"/>
      <c r="CU11" s="445"/>
      <c r="CV11" s="445"/>
      <c r="CW11" s="445"/>
      <c r="CX11" s="14"/>
    </row>
    <row r="12" spans="2:102" s="1" customFormat="1" ht="12" customHeight="1">
      <c r="B12" s="80"/>
      <c r="C12" s="537">
        <f>AW14</f>
        <v>1</v>
      </c>
      <c r="D12" s="407" t="s">
        <v>1320</v>
      </c>
      <c r="E12" s="408"/>
      <c r="F12" s="408"/>
      <c r="G12" s="551" t="str">
        <f>IF(D12="ここに","",VLOOKUP(D12,'登録ナンバー'!$A$1:$C$619,2,0))</f>
        <v>遠崎</v>
      </c>
      <c r="H12" s="551"/>
      <c r="I12" s="551"/>
      <c r="J12" s="551"/>
      <c r="K12" s="551"/>
      <c r="L12" s="409" t="s">
        <v>448</v>
      </c>
      <c r="M12" s="551" t="s">
        <v>1381</v>
      </c>
      <c r="N12" s="551"/>
      <c r="O12" s="551"/>
      <c r="P12" s="551" t="str">
        <f>IF(M12="ここに","",VLOOKUP(M12,'登録ナンバー'!$A$1:$C$619,2,0))</f>
        <v>三崎</v>
      </c>
      <c r="Q12" s="551"/>
      <c r="R12" s="551"/>
      <c r="S12" s="551"/>
      <c r="T12" s="552"/>
      <c r="U12" s="526">
        <f>IF(AC12="","丸付き数字は試合順番","")</f>
      </c>
      <c r="V12" s="527"/>
      <c r="W12" s="527"/>
      <c r="X12" s="527"/>
      <c r="Y12" s="527"/>
      <c r="Z12" s="527"/>
      <c r="AA12" s="527"/>
      <c r="AB12" s="528"/>
      <c r="AC12" s="435" t="s">
        <v>1459</v>
      </c>
      <c r="AD12" s="459"/>
      <c r="AE12" s="459"/>
      <c r="AF12" s="459" t="s">
        <v>449</v>
      </c>
      <c r="AG12" s="459">
        <v>3</v>
      </c>
      <c r="AH12" s="459"/>
      <c r="AI12" s="459"/>
      <c r="AJ12" s="460"/>
      <c r="AK12" s="435" t="s">
        <v>1459</v>
      </c>
      <c r="AL12" s="459"/>
      <c r="AM12" s="459"/>
      <c r="AN12" s="459" t="s">
        <v>449</v>
      </c>
      <c r="AO12" s="459">
        <v>1</v>
      </c>
      <c r="AP12" s="459"/>
      <c r="AQ12" s="459"/>
      <c r="AR12" s="460"/>
      <c r="AS12" s="545">
        <f>IF(COUNTIF(AT12:AV25,1)=2,"直接対決","")</f>
      </c>
      <c r="AT12" s="439">
        <f>COUNTIF(U12:AR13,"⑥")+COUNTIF(U12:AR13,"⑦")</f>
        <v>2</v>
      </c>
      <c r="AU12" s="439"/>
      <c r="AV12" s="439"/>
      <c r="AW12" s="432">
        <f>IF(AC12="","",2-AT12)</f>
        <v>0</v>
      </c>
      <c r="AX12" s="432"/>
      <c r="AY12" s="432"/>
      <c r="AZ12" s="433"/>
      <c r="BA12" s="266"/>
      <c r="BB12" s="537">
        <f>CV14</f>
        <v>2</v>
      </c>
      <c r="BC12" s="407" t="s">
        <v>981</v>
      </c>
      <c r="BD12" s="408"/>
      <c r="BE12" s="408"/>
      <c r="BF12" s="396" t="str">
        <f>IF(BC12="ここに","",VLOOKUP(BC12,'登録ナンバー'!$A$1:$C$619,2,0))</f>
        <v>竹村</v>
      </c>
      <c r="BG12" s="396"/>
      <c r="BH12" s="396"/>
      <c r="BI12" s="396"/>
      <c r="BJ12" s="396"/>
      <c r="BK12" s="538" t="s">
        <v>448</v>
      </c>
      <c r="BL12" s="396" t="s">
        <v>1323</v>
      </c>
      <c r="BM12" s="396"/>
      <c r="BN12" s="396"/>
      <c r="BO12" s="396" t="str">
        <f>IF(BL12="ここに","",VLOOKUP(BL12,'登録ナンバー'!$A$1:$C$619,2,0))</f>
        <v>大脇</v>
      </c>
      <c r="BP12" s="396"/>
      <c r="BQ12" s="396"/>
      <c r="BR12" s="396"/>
      <c r="BS12" s="396"/>
      <c r="BT12" s="567">
        <f>IF(CB12="","丸付き数字は試合順番","")</f>
      </c>
      <c r="BU12" s="568"/>
      <c r="BV12" s="568"/>
      <c r="BW12" s="568"/>
      <c r="BX12" s="568"/>
      <c r="BY12" s="568"/>
      <c r="BZ12" s="568"/>
      <c r="CA12" s="569"/>
      <c r="CB12" s="400" t="s">
        <v>1459</v>
      </c>
      <c r="CC12" s="415"/>
      <c r="CD12" s="415"/>
      <c r="CE12" s="415" t="s">
        <v>449</v>
      </c>
      <c r="CF12" s="415">
        <v>0</v>
      </c>
      <c r="CG12" s="415"/>
      <c r="CH12" s="415"/>
      <c r="CI12" s="416"/>
      <c r="CJ12" s="400">
        <v>4</v>
      </c>
      <c r="CK12" s="415"/>
      <c r="CL12" s="415"/>
      <c r="CM12" s="415" t="s">
        <v>449</v>
      </c>
      <c r="CN12" s="415">
        <v>6</v>
      </c>
      <c r="CO12" s="415"/>
      <c r="CP12" s="415"/>
      <c r="CQ12" s="416"/>
      <c r="CR12" s="467">
        <f>IF(COUNTIF(CS12:CU22,1)=2,"直接対決","")</f>
      </c>
      <c r="CS12" s="465">
        <f>COUNTIF(BT12:CQ13,"⑥")+COUNTIF(BT12:CQ13,"⑦")</f>
        <v>1</v>
      </c>
      <c r="CT12" s="465"/>
      <c r="CU12" s="465"/>
      <c r="CV12" s="628">
        <f>IF(CB12="","",2-CS12)</f>
        <v>1</v>
      </c>
      <c r="CW12" s="628"/>
      <c r="CX12" s="10"/>
    </row>
    <row r="13" spans="2:102" s="1" customFormat="1" ht="12" customHeight="1">
      <c r="B13" s="80"/>
      <c r="C13" s="537"/>
      <c r="D13" s="411"/>
      <c r="E13" s="412"/>
      <c r="F13" s="412"/>
      <c r="G13" s="549"/>
      <c r="H13" s="549"/>
      <c r="I13" s="549"/>
      <c r="J13" s="549"/>
      <c r="K13" s="549"/>
      <c r="L13" s="409"/>
      <c r="M13" s="549"/>
      <c r="N13" s="549"/>
      <c r="O13" s="549"/>
      <c r="P13" s="549"/>
      <c r="Q13" s="549"/>
      <c r="R13" s="549"/>
      <c r="S13" s="549"/>
      <c r="T13" s="550"/>
      <c r="U13" s="529"/>
      <c r="V13" s="530"/>
      <c r="W13" s="530"/>
      <c r="X13" s="530"/>
      <c r="Y13" s="530"/>
      <c r="Z13" s="530"/>
      <c r="AA13" s="530"/>
      <c r="AB13" s="531"/>
      <c r="AC13" s="436"/>
      <c r="AD13" s="461"/>
      <c r="AE13" s="461"/>
      <c r="AF13" s="461"/>
      <c r="AG13" s="461"/>
      <c r="AH13" s="461"/>
      <c r="AI13" s="461"/>
      <c r="AJ13" s="434"/>
      <c r="AK13" s="436"/>
      <c r="AL13" s="461"/>
      <c r="AM13" s="461"/>
      <c r="AN13" s="461"/>
      <c r="AO13" s="461"/>
      <c r="AP13" s="461"/>
      <c r="AQ13" s="461"/>
      <c r="AR13" s="434"/>
      <c r="AS13" s="546"/>
      <c r="AT13" s="440"/>
      <c r="AU13" s="440"/>
      <c r="AV13" s="440"/>
      <c r="AW13" s="431"/>
      <c r="AX13" s="431"/>
      <c r="AY13" s="431"/>
      <c r="AZ13" s="420"/>
      <c r="BA13" s="266"/>
      <c r="BB13" s="537"/>
      <c r="BC13" s="411"/>
      <c r="BD13" s="412"/>
      <c r="BE13" s="412"/>
      <c r="BF13" s="397"/>
      <c r="BG13" s="397"/>
      <c r="BH13" s="397"/>
      <c r="BI13" s="397"/>
      <c r="BJ13" s="397"/>
      <c r="BK13" s="538"/>
      <c r="BL13" s="397"/>
      <c r="BM13" s="397"/>
      <c r="BN13" s="397"/>
      <c r="BO13" s="397"/>
      <c r="BP13" s="397"/>
      <c r="BQ13" s="397"/>
      <c r="BR13" s="397"/>
      <c r="BS13" s="397"/>
      <c r="BT13" s="570"/>
      <c r="BU13" s="571"/>
      <c r="BV13" s="571"/>
      <c r="BW13" s="571"/>
      <c r="BX13" s="571"/>
      <c r="BY13" s="571"/>
      <c r="BZ13" s="571"/>
      <c r="CA13" s="572"/>
      <c r="CB13" s="401"/>
      <c r="CC13" s="403"/>
      <c r="CD13" s="403"/>
      <c r="CE13" s="403"/>
      <c r="CF13" s="403"/>
      <c r="CG13" s="403"/>
      <c r="CH13" s="403"/>
      <c r="CI13" s="404"/>
      <c r="CJ13" s="401"/>
      <c r="CK13" s="403"/>
      <c r="CL13" s="403"/>
      <c r="CM13" s="403"/>
      <c r="CN13" s="403"/>
      <c r="CO13" s="403"/>
      <c r="CP13" s="403"/>
      <c r="CQ13" s="404"/>
      <c r="CR13" s="468"/>
      <c r="CS13" s="466"/>
      <c r="CT13" s="466"/>
      <c r="CU13" s="466"/>
      <c r="CV13" s="629"/>
      <c r="CW13" s="629"/>
      <c r="CX13" s="10"/>
    </row>
    <row r="14" spans="2:102" ht="18.75" customHeight="1">
      <c r="B14" s="15"/>
      <c r="D14" s="411" t="s">
        <v>450</v>
      </c>
      <c r="E14" s="412"/>
      <c r="F14" s="412"/>
      <c r="G14" s="549" t="str">
        <f>IF(D12="ここに","",VLOOKUP(D12,'登録ナンバー'!$A$1:$D$619,4,0))</f>
        <v>村田八日市</v>
      </c>
      <c r="H14" s="549"/>
      <c r="I14" s="549"/>
      <c r="J14" s="549"/>
      <c r="K14" s="549"/>
      <c r="L14" s="315"/>
      <c r="M14" s="409" t="s">
        <v>450</v>
      </c>
      <c r="N14" s="409"/>
      <c r="O14" s="409"/>
      <c r="P14" s="549" t="str">
        <f>IF(M12="ここに","",VLOOKUP(M12,'登録ナンバー'!$A$1:$D$619,4,0))</f>
        <v>グリフィンズ</v>
      </c>
      <c r="Q14" s="549"/>
      <c r="R14" s="549"/>
      <c r="S14" s="549"/>
      <c r="T14" s="550"/>
      <c r="U14" s="530"/>
      <c r="V14" s="530"/>
      <c r="W14" s="530"/>
      <c r="X14" s="530"/>
      <c r="Y14" s="530"/>
      <c r="Z14" s="530"/>
      <c r="AA14" s="530"/>
      <c r="AB14" s="531"/>
      <c r="AC14" s="436"/>
      <c r="AD14" s="461"/>
      <c r="AE14" s="461"/>
      <c r="AF14" s="461"/>
      <c r="AG14" s="461"/>
      <c r="AH14" s="461"/>
      <c r="AI14" s="461"/>
      <c r="AJ14" s="434"/>
      <c r="AK14" s="436"/>
      <c r="AL14" s="461"/>
      <c r="AM14" s="461"/>
      <c r="AN14" s="461"/>
      <c r="AO14" s="461"/>
      <c r="AP14" s="461"/>
      <c r="AQ14" s="461"/>
      <c r="AR14" s="434"/>
      <c r="AS14" s="547">
        <f>IF(OR(COUNTIF(AT12:AV25,2)=3,COUNTIF(AT12:AV25,1)=3),(AC15+AK15+#REF!)/(AC15+AK15+AG12+AO12+#REF!+#REF!),"")</f>
      </c>
      <c r="AT14" s="457"/>
      <c r="AU14" s="457"/>
      <c r="AV14" s="457"/>
      <c r="AW14" s="453">
        <f>IF(AS14&lt;&gt;"",RANK(AS14,AS14:AS27),RANK(AT12,AT12:AV25))</f>
        <v>1</v>
      </c>
      <c r="AX14" s="453"/>
      <c r="AY14" s="453"/>
      <c r="AZ14" s="454"/>
      <c r="BA14" s="267"/>
      <c r="BC14" s="411" t="s">
        <v>450</v>
      </c>
      <c r="BD14" s="412"/>
      <c r="BE14" s="412"/>
      <c r="BF14" s="397" t="str">
        <f>IF(BC12="ここに","",VLOOKUP(BC12,'登録ナンバー'!$A$1:$D$619,4,0))</f>
        <v>Kテニス</v>
      </c>
      <c r="BG14" s="397"/>
      <c r="BH14" s="397"/>
      <c r="BI14" s="397"/>
      <c r="BJ14" s="397"/>
      <c r="BK14" s="331"/>
      <c r="BL14" s="538" t="s">
        <v>450</v>
      </c>
      <c r="BM14" s="538"/>
      <c r="BN14" s="538"/>
      <c r="BO14" s="397" t="str">
        <f>IF(BL12="ここに","",VLOOKUP(BL12,'登録ナンバー'!$A$1:$D$619,4,0))</f>
        <v>村田八日市</v>
      </c>
      <c r="BP14" s="397"/>
      <c r="BQ14" s="397"/>
      <c r="BR14" s="397"/>
      <c r="BS14" s="399"/>
      <c r="BT14" s="571"/>
      <c r="BU14" s="571"/>
      <c r="BV14" s="571"/>
      <c r="BW14" s="571"/>
      <c r="BX14" s="571"/>
      <c r="BY14" s="571"/>
      <c r="BZ14" s="571"/>
      <c r="CA14" s="572"/>
      <c r="CB14" s="401"/>
      <c r="CC14" s="403"/>
      <c r="CD14" s="403"/>
      <c r="CE14" s="403"/>
      <c r="CF14" s="403"/>
      <c r="CG14" s="403"/>
      <c r="CH14" s="403"/>
      <c r="CI14" s="404"/>
      <c r="CJ14" s="401"/>
      <c r="CK14" s="403"/>
      <c r="CL14" s="403"/>
      <c r="CM14" s="403"/>
      <c r="CN14" s="403"/>
      <c r="CO14" s="403"/>
      <c r="CP14" s="403"/>
      <c r="CQ14" s="404"/>
      <c r="CR14" s="469">
        <f>IF(OR(COUNTIF(CS12:CU25,2)=3,COUNTIF(CS12:CU25,1)=3),(CB15+CJ2)/(CB15+CJ15+CF12+CN12),"")</f>
      </c>
      <c r="CS14" s="555"/>
      <c r="CT14" s="555"/>
      <c r="CU14" s="555"/>
      <c r="CV14" s="559">
        <f>IF(CR14&lt;&gt;"",RANK(CR14,CR14:CR22),RANK(CS12,CS12:CU25))</f>
        <v>2</v>
      </c>
      <c r="CW14" s="559"/>
      <c r="CX14" s="14"/>
    </row>
    <row r="15" spans="2:102" ht="4.5" customHeight="1" hidden="1">
      <c r="B15" s="15"/>
      <c r="D15" s="413"/>
      <c r="E15" s="414"/>
      <c r="F15" s="414"/>
      <c r="G15" s="315"/>
      <c r="H15" s="315"/>
      <c r="I15" s="315"/>
      <c r="J15" s="315"/>
      <c r="K15" s="319"/>
      <c r="L15" s="315"/>
      <c r="M15" s="410"/>
      <c r="N15" s="410"/>
      <c r="O15" s="410"/>
      <c r="P15" s="315"/>
      <c r="Q15" s="315"/>
      <c r="R15" s="315"/>
      <c r="S15" s="320"/>
      <c r="T15" s="327"/>
      <c r="U15" s="533"/>
      <c r="V15" s="533"/>
      <c r="W15" s="533"/>
      <c r="X15" s="533"/>
      <c r="Y15" s="533"/>
      <c r="Z15" s="533"/>
      <c r="AA15" s="533"/>
      <c r="AB15" s="534"/>
      <c r="AC15" s="328" t="str">
        <f>IF(AC12="⑦","7",IF(AC12="⑥","6",AC12))</f>
        <v>6</v>
      </c>
      <c r="AD15" s="329"/>
      <c r="AE15" s="329"/>
      <c r="AF15" s="329"/>
      <c r="AG15" s="329"/>
      <c r="AH15" s="329"/>
      <c r="AI15" s="329"/>
      <c r="AJ15" s="329"/>
      <c r="AK15" s="328" t="str">
        <f>IF(AK12="⑦","7",IF(AK12="⑥","6",AK12))</f>
        <v>6</v>
      </c>
      <c r="AL15" s="329"/>
      <c r="AM15" s="329"/>
      <c r="AN15" s="329"/>
      <c r="AO15" s="329"/>
      <c r="AP15" s="329"/>
      <c r="AQ15" s="329"/>
      <c r="AR15" s="330"/>
      <c r="AS15" s="548"/>
      <c r="AT15" s="458"/>
      <c r="AU15" s="458"/>
      <c r="AV15" s="458"/>
      <c r="AW15" s="455"/>
      <c r="AX15" s="455"/>
      <c r="AY15" s="455"/>
      <c r="AZ15" s="456"/>
      <c r="BA15" s="267"/>
      <c r="BC15" s="413"/>
      <c r="BD15" s="414"/>
      <c r="BE15" s="414"/>
      <c r="BF15" s="331"/>
      <c r="BG15" s="331"/>
      <c r="BH15" s="331"/>
      <c r="BI15" s="331"/>
      <c r="BJ15" s="332"/>
      <c r="BK15" s="331"/>
      <c r="BL15" s="543"/>
      <c r="BM15" s="543"/>
      <c r="BN15" s="543"/>
      <c r="BO15" s="331"/>
      <c r="BP15" s="331"/>
      <c r="BQ15" s="331"/>
      <c r="BR15" s="337"/>
      <c r="BS15" s="338"/>
      <c r="BT15" s="573"/>
      <c r="BU15" s="573"/>
      <c r="BV15" s="573"/>
      <c r="BW15" s="573"/>
      <c r="BX15" s="573"/>
      <c r="BY15" s="573"/>
      <c r="BZ15" s="573"/>
      <c r="CA15" s="574"/>
      <c r="CB15" s="341" t="str">
        <f>IF(CB12="⑦","7",IF(CB12="⑥","6",CB12))</f>
        <v>6</v>
      </c>
      <c r="CC15" s="335"/>
      <c r="CD15" s="335"/>
      <c r="CE15" s="335"/>
      <c r="CF15" s="335"/>
      <c r="CG15" s="335"/>
      <c r="CH15" s="335"/>
      <c r="CI15" s="335"/>
      <c r="CJ15" s="341">
        <f>IF(CJ12="⑦","7",IF(CJ12="⑥","6",CJ12))</f>
        <v>4</v>
      </c>
      <c r="CK15" s="335"/>
      <c r="CL15" s="335"/>
      <c r="CM15" s="335"/>
      <c r="CN15" s="335"/>
      <c r="CO15" s="335"/>
      <c r="CP15" s="335"/>
      <c r="CQ15" s="336"/>
      <c r="CR15" s="470"/>
      <c r="CS15" s="556"/>
      <c r="CT15" s="556"/>
      <c r="CU15" s="556"/>
      <c r="CV15" s="342"/>
      <c r="CW15" s="342"/>
      <c r="CX15" s="14"/>
    </row>
    <row r="16" spans="2:102" ht="12" customHeight="1">
      <c r="B16" s="15"/>
      <c r="C16" s="537">
        <f>AW18</f>
        <v>2</v>
      </c>
      <c r="D16" s="407" t="s">
        <v>1337</v>
      </c>
      <c r="E16" s="408"/>
      <c r="F16" s="408"/>
      <c r="G16" s="396" t="str">
        <f>IF(D16="ここに","",VLOOKUP(D16,'登録ナンバー'!$A$1:$C$619,2,0))</f>
        <v>岡本</v>
      </c>
      <c r="H16" s="396"/>
      <c r="I16" s="396"/>
      <c r="J16" s="396"/>
      <c r="K16" s="396"/>
      <c r="L16" s="538" t="s">
        <v>448</v>
      </c>
      <c r="M16" s="396" t="s">
        <v>1460</v>
      </c>
      <c r="N16" s="396"/>
      <c r="O16" s="396"/>
      <c r="P16" s="396" t="str">
        <f>IF(M16="ここに","",VLOOKUP(M16,'登録ナンバー'!$A$1:$C$619,2,0))</f>
        <v>吉田</v>
      </c>
      <c r="Q16" s="396"/>
      <c r="R16" s="396"/>
      <c r="S16" s="396"/>
      <c r="T16" s="398"/>
      <c r="U16" s="462">
        <f>IF(AC12="","",IF(AND(AG12=6,AC12&lt;&gt;"⑦"),"⑥",IF(AG12=7,"⑦",AG12)))</f>
        <v>3</v>
      </c>
      <c r="V16" s="462"/>
      <c r="W16" s="462"/>
      <c r="X16" s="462" t="s">
        <v>449</v>
      </c>
      <c r="Y16" s="462">
        <f>IF(AC12="","",IF(AC12="⑥",6,IF(AC12="⑦",7,AC12)))</f>
        <v>6</v>
      </c>
      <c r="Z16" s="462"/>
      <c r="AA16" s="462"/>
      <c r="AB16" s="463"/>
      <c r="AC16" s="473"/>
      <c r="AD16" s="474"/>
      <c r="AE16" s="474"/>
      <c r="AF16" s="474"/>
      <c r="AG16" s="474"/>
      <c r="AH16" s="474"/>
      <c r="AI16" s="474"/>
      <c r="AJ16" s="474"/>
      <c r="AK16" s="400" t="s">
        <v>1461</v>
      </c>
      <c r="AL16" s="415"/>
      <c r="AM16" s="415"/>
      <c r="AN16" s="415" t="s">
        <v>449</v>
      </c>
      <c r="AO16" s="415">
        <v>5</v>
      </c>
      <c r="AP16" s="415"/>
      <c r="AQ16" s="415"/>
      <c r="AR16" s="416"/>
      <c r="AS16" s="467">
        <f>IF(COUNTIF(AT12:AV27,1)=2,"直接対決","")</f>
      </c>
      <c r="AT16" s="465">
        <f>COUNTIF(U16:AR17,"⑥")+COUNTIF(U16:AR17,"⑦")</f>
        <v>1</v>
      </c>
      <c r="AU16" s="465"/>
      <c r="AV16" s="465"/>
      <c r="AW16" s="492">
        <f>IF(AC12="","",2-AT16)</f>
        <v>1</v>
      </c>
      <c r="AX16" s="492"/>
      <c r="AY16" s="492"/>
      <c r="AZ16" s="493"/>
      <c r="BA16" s="266"/>
      <c r="BB16" s="537">
        <f>CV18</f>
        <v>3</v>
      </c>
      <c r="BC16" s="407" t="s">
        <v>1329</v>
      </c>
      <c r="BD16" s="408"/>
      <c r="BE16" s="408"/>
      <c r="BF16" s="408" t="str">
        <f>IF(BC16="ここに","",VLOOKUP(BC16,'登録ナンバー'!$A$1:$C$619,2,0))</f>
        <v>津田</v>
      </c>
      <c r="BG16" s="408"/>
      <c r="BH16" s="408"/>
      <c r="BI16" s="408"/>
      <c r="BJ16" s="408"/>
      <c r="BK16" s="539" t="s">
        <v>448</v>
      </c>
      <c r="BL16" s="408" t="s">
        <v>1330</v>
      </c>
      <c r="BM16" s="408"/>
      <c r="BN16" s="408"/>
      <c r="BO16" s="408" t="str">
        <f>IF(BL16="ここに","",VLOOKUP(BL16,'登録ナンバー'!$A$1:$C$619,2,0))</f>
        <v>津田</v>
      </c>
      <c r="BP16" s="408"/>
      <c r="BQ16" s="408"/>
      <c r="BR16" s="408"/>
      <c r="BS16" s="542"/>
      <c r="BT16" s="507">
        <f>IF(CB12="","",IF(AND(CF12=6,CB12&lt;&gt;"⑦"),"⑥",IF(CF12=7,"⑦",CF12)))</f>
        <v>0</v>
      </c>
      <c r="BU16" s="507"/>
      <c r="BV16" s="507"/>
      <c r="BW16" s="507" t="s">
        <v>449</v>
      </c>
      <c r="BX16" s="507">
        <f>IF(CB12="","",IF(CB12="⑥",6,IF(CB12="⑦",7,CB12)))</f>
        <v>6</v>
      </c>
      <c r="BY16" s="507"/>
      <c r="BZ16" s="507"/>
      <c r="CA16" s="508"/>
      <c r="CB16" s="630"/>
      <c r="CC16" s="631"/>
      <c r="CD16" s="631"/>
      <c r="CE16" s="631"/>
      <c r="CF16" s="631"/>
      <c r="CG16" s="631"/>
      <c r="CH16" s="631"/>
      <c r="CI16" s="631"/>
      <c r="CJ16" s="502">
        <v>1</v>
      </c>
      <c r="CK16" s="503"/>
      <c r="CL16" s="503"/>
      <c r="CM16" s="503" t="s">
        <v>449</v>
      </c>
      <c r="CN16" s="503">
        <v>6</v>
      </c>
      <c r="CO16" s="503"/>
      <c r="CP16" s="503"/>
      <c r="CQ16" s="564"/>
      <c r="CR16" s="518">
        <f>IF(COUNTIF(CS12:CU22,1)=2,"直接対決","")</f>
      </c>
      <c r="CS16" s="523">
        <f>COUNTIF(BT16:CQ17,"⑥")+COUNTIF(BT16:CQ17,"⑦")</f>
        <v>0</v>
      </c>
      <c r="CT16" s="523"/>
      <c r="CU16" s="523"/>
      <c r="CV16" s="553">
        <f>IF(CB12="","",2-CS16)</f>
        <v>2</v>
      </c>
      <c r="CW16" s="553"/>
      <c r="CX16" s="14"/>
    </row>
    <row r="17" spans="2:102" ht="12" customHeight="1">
      <c r="B17" s="15"/>
      <c r="C17" s="537"/>
      <c r="D17" s="411"/>
      <c r="E17" s="412"/>
      <c r="F17" s="412"/>
      <c r="G17" s="397"/>
      <c r="H17" s="397"/>
      <c r="I17" s="397"/>
      <c r="J17" s="397"/>
      <c r="K17" s="397"/>
      <c r="L17" s="538"/>
      <c r="M17" s="397"/>
      <c r="N17" s="397"/>
      <c r="O17" s="397"/>
      <c r="P17" s="397"/>
      <c r="Q17" s="397"/>
      <c r="R17" s="397"/>
      <c r="S17" s="397"/>
      <c r="T17" s="399"/>
      <c r="U17" s="387"/>
      <c r="V17" s="387"/>
      <c r="W17" s="387"/>
      <c r="X17" s="387"/>
      <c r="Y17" s="387"/>
      <c r="Z17" s="387"/>
      <c r="AA17" s="387"/>
      <c r="AB17" s="464"/>
      <c r="AC17" s="476"/>
      <c r="AD17" s="477"/>
      <c r="AE17" s="477"/>
      <c r="AF17" s="477"/>
      <c r="AG17" s="477"/>
      <c r="AH17" s="477"/>
      <c r="AI17" s="477"/>
      <c r="AJ17" s="477"/>
      <c r="AK17" s="401"/>
      <c r="AL17" s="403"/>
      <c r="AM17" s="403"/>
      <c r="AN17" s="403"/>
      <c r="AO17" s="403"/>
      <c r="AP17" s="403"/>
      <c r="AQ17" s="403"/>
      <c r="AR17" s="404"/>
      <c r="AS17" s="468"/>
      <c r="AT17" s="466"/>
      <c r="AU17" s="466"/>
      <c r="AV17" s="466"/>
      <c r="AW17" s="494"/>
      <c r="AX17" s="494"/>
      <c r="AY17" s="494"/>
      <c r="AZ17" s="495"/>
      <c r="BA17" s="266"/>
      <c r="BB17" s="537"/>
      <c r="BC17" s="411"/>
      <c r="BD17" s="412"/>
      <c r="BE17" s="412"/>
      <c r="BF17" s="412"/>
      <c r="BG17" s="412"/>
      <c r="BH17" s="412"/>
      <c r="BI17" s="412"/>
      <c r="BJ17" s="412"/>
      <c r="BK17" s="539"/>
      <c r="BL17" s="412"/>
      <c r="BM17" s="412"/>
      <c r="BN17" s="412"/>
      <c r="BO17" s="412"/>
      <c r="BP17" s="412"/>
      <c r="BQ17" s="412"/>
      <c r="BR17" s="412"/>
      <c r="BS17" s="540"/>
      <c r="BT17" s="442"/>
      <c r="BU17" s="442"/>
      <c r="BV17" s="442"/>
      <c r="BW17" s="442"/>
      <c r="BX17" s="442"/>
      <c r="BY17" s="442"/>
      <c r="BZ17" s="442"/>
      <c r="CA17" s="443"/>
      <c r="CB17" s="632"/>
      <c r="CC17" s="633"/>
      <c r="CD17" s="633"/>
      <c r="CE17" s="633"/>
      <c r="CF17" s="633"/>
      <c r="CG17" s="633"/>
      <c r="CH17" s="633"/>
      <c r="CI17" s="633"/>
      <c r="CJ17" s="504"/>
      <c r="CK17" s="505"/>
      <c r="CL17" s="505"/>
      <c r="CM17" s="505"/>
      <c r="CN17" s="505"/>
      <c r="CO17" s="505"/>
      <c r="CP17" s="505"/>
      <c r="CQ17" s="565"/>
      <c r="CR17" s="519"/>
      <c r="CS17" s="524"/>
      <c r="CT17" s="524"/>
      <c r="CU17" s="524"/>
      <c r="CV17" s="554"/>
      <c r="CW17" s="554"/>
      <c r="CX17" s="14"/>
    </row>
    <row r="18" spans="2:102" ht="18.75" customHeight="1">
      <c r="B18" s="15"/>
      <c r="C18" s="15"/>
      <c r="D18" s="411" t="s">
        <v>450</v>
      </c>
      <c r="E18" s="412"/>
      <c r="F18" s="412"/>
      <c r="G18" s="397" t="str">
        <f>IF(D16="ここに","",VLOOKUP(D16,'登録ナンバー'!$A$1:$D$619,4,0))</f>
        <v>Mut</v>
      </c>
      <c r="H18" s="397"/>
      <c r="I18" s="397"/>
      <c r="J18" s="397"/>
      <c r="K18" s="397"/>
      <c r="L18" s="331"/>
      <c r="M18" s="538" t="s">
        <v>450</v>
      </c>
      <c r="N18" s="538"/>
      <c r="O18" s="538"/>
      <c r="P18" s="397" t="str">
        <f>IF(M16="ここに","",VLOOKUP(M16,'登録ナンバー'!$A$1:$D$619,4,0))</f>
        <v>Mut</v>
      </c>
      <c r="Q18" s="397"/>
      <c r="R18" s="397"/>
      <c r="S18" s="397"/>
      <c r="T18" s="399"/>
      <c r="U18" s="387"/>
      <c r="V18" s="387"/>
      <c r="W18" s="387"/>
      <c r="X18" s="387"/>
      <c r="Y18" s="387"/>
      <c r="Z18" s="387"/>
      <c r="AA18" s="387"/>
      <c r="AB18" s="464"/>
      <c r="AC18" s="476"/>
      <c r="AD18" s="477"/>
      <c r="AE18" s="477"/>
      <c r="AF18" s="477"/>
      <c r="AG18" s="477"/>
      <c r="AH18" s="477"/>
      <c r="AI18" s="477"/>
      <c r="AJ18" s="477"/>
      <c r="AK18" s="401"/>
      <c r="AL18" s="403"/>
      <c r="AM18" s="403"/>
      <c r="AN18" s="403"/>
      <c r="AO18" s="405"/>
      <c r="AP18" s="405"/>
      <c r="AQ18" s="405"/>
      <c r="AR18" s="406"/>
      <c r="AS18" s="469">
        <f>IF(OR(COUNTIF(AT12:AV25,2)=3,COUNTIF(AT12:AV25,1)=3),(U19+AK19+#REF!)/(U19+AK19+Y16+AO16+#REF!+#REF!),"")</f>
      </c>
      <c r="AT18" s="387"/>
      <c r="AU18" s="387"/>
      <c r="AV18" s="387"/>
      <c r="AW18" s="402">
        <f>IF(AS18&lt;&gt;"",RANK(AS18,AS14:AS27),RANK(AT16,AT12:AV25))</f>
        <v>2</v>
      </c>
      <c r="AX18" s="402"/>
      <c r="AY18" s="402"/>
      <c r="AZ18" s="384"/>
      <c r="BA18" s="267"/>
      <c r="BB18" s="15"/>
      <c r="BC18" s="411" t="s">
        <v>450</v>
      </c>
      <c r="BD18" s="412"/>
      <c r="BE18" s="412"/>
      <c r="BF18" s="412" t="str">
        <f>IF(BC16="ここに","",VLOOKUP(BC16,'登録ナンバー'!$A$1:$D$619,4,0))</f>
        <v>フレンズ</v>
      </c>
      <c r="BG18" s="412"/>
      <c r="BH18" s="412"/>
      <c r="BI18" s="412"/>
      <c r="BJ18" s="412"/>
      <c r="BK18" s="113"/>
      <c r="BL18" s="539" t="s">
        <v>450</v>
      </c>
      <c r="BM18" s="539"/>
      <c r="BN18" s="539"/>
      <c r="BO18" s="412" t="str">
        <f>IF(BL16="ここに","",VLOOKUP(BL16,'登録ナンバー'!$A$1:$D$619,4,0))</f>
        <v>フレンズ</v>
      </c>
      <c r="BP18" s="412"/>
      <c r="BQ18" s="412"/>
      <c r="BR18" s="412"/>
      <c r="BS18" s="540"/>
      <c r="BT18" s="442"/>
      <c r="BU18" s="442"/>
      <c r="BV18" s="442"/>
      <c r="BW18" s="442"/>
      <c r="BX18" s="442"/>
      <c r="BY18" s="442"/>
      <c r="BZ18" s="442"/>
      <c r="CA18" s="443"/>
      <c r="CB18" s="632"/>
      <c r="CC18" s="633"/>
      <c r="CD18" s="633"/>
      <c r="CE18" s="633"/>
      <c r="CF18" s="633"/>
      <c r="CG18" s="633"/>
      <c r="CH18" s="633"/>
      <c r="CI18" s="633"/>
      <c r="CJ18" s="504"/>
      <c r="CK18" s="505"/>
      <c r="CL18" s="505"/>
      <c r="CM18" s="505"/>
      <c r="CN18" s="525"/>
      <c r="CO18" s="525"/>
      <c r="CP18" s="525"/>
      <c r="CQ18" s="566"/>
      <c r="CR18" s="520">
        <f>IF(OR(COUNTIF(CS12:CU25,2)=3,COUNTIF(CS12:CU25,1)=3),(BT19+CJ19)/(BT19+CJ19+BX16+CN16),"")</f>
      </c>
      <c r="CS18" s="442"/>
      <c r="CT18" s="442"/>
      <c r="CU18" s="442"/>
      <c r="CV18" s="560">
        <f>IF(CR18&lt;&gt;"",RANK(CR18,CR14:CR22),RANK(CS16,CS12:CU22))</f>
        <v>3</v>
      </c>
      <c r="CW18" s="560"/>
      <c r="CX18" s="14"/>
    </row>
    <row r="19" spans="2:102" ht="5.25" customHeight="1" hidden="1">
      <c r="B19" s="15"/>
      <c r="C19" s="15"/>
      <c r="D19" s="413"/>
      <c r="E19" s="414"/>
      <c r="F19" s="414"/>
      <c r="G19" s="331"/>
      <c r="H19" s="331"/>
      <c r="I19" s="331"/>
      <c r="J19" s="331"/>
      <c r="K19" s="332"/>
      <c r="L19" s="331"/>
      <c r="M19" s="543"/>
      <c r="N19" s="543"/>
      <c r="O19" s="543"/>
      <c r="P19" s="331"/>
      <c r="Q19" s="331"/>
      <c r="R19" s="331"/>
      <c r="S19" s="337"/>
      <c r="T19" s="338"/>
      <c r="U19" s="335">
        <f>IF(U16="⑦","7",IF(U16="⑥","6",U16))</f>
        <v>3</v>
      </c>
      <c r="V19" s="339"/>
      <c r="W19" s="339"/>
      <c r="X19" s="339"/>
      <c r="Y19" s="339"/>
      <c r="Z19" s="339"/>
      <c r="AA19" s="339"/>
      <c r="AB19" s="340"/>
      <c r="AC19" s="479"/>
      <c r="AD19" s="480"/>
      <c r="AE19" s="480"/>
      <c r="AF19" s="480"/>
      <c r="AG19" s="480"/>
      <c r="AH19" s="480"/>
      <c r="AI19" s="480"/>
      <c r="AJ19" s="480"/>
      <c r="AK19" s="341" t="str">
        <f>IF(AK16="⑦","7",IF(AK16="⑥","6",AK16))</f>
        <v>6</v>
      </c>
      <c r="AL19" s="335"/>
      <c r="AM19" s="335"/>
      <c r="AN19" s="335"/>
      <c r="AO19" s="335"/>
      <c r="AP19" s="335"/>
      <c r="AQ19" s="335"/>
      <c r="AR19" s="336"/>
      <c r="AS19" s="470"/>
      <c r="AT19" s="388"/>
      <c r="AU19" s="388"/>
      <c r="AV19" s="388"/>
      <c r="AW19" s="385"/>
      <c r="AX19" s="385"/>
      <c r="AY19" s="385"/>
      <c r="AZ19" s="386"/>
      <c r="BA19" s="267"/>
      <c r="BB19" s="15"/>
      <c r="BC19" s="413"/>
      <c r="BD19" s="414"/>
      <c r="BE19" s="414"/>
      <c r="BF19" s="113"/>
      <c r="BG19" s="113"/>
      <c r="BH19" s="113"/>
      <c r="BI19" s="113"/>
      <c r="BJ19" s="123"/>
      <c r="BK19" s="113"/>
      <c r="BL19" s="414"/>
      <c r="BM19" s="414"/>
      <c r="BN19" s="414"/>
      <c r="BO19" s="113"/>
      <c r="BP19" s="113"/>
      <c r="BQ19" s="113"/>
      <c r="BR19" s="114"/>
      <c r="BS19" s="263"/>
      <c r="BT19" s="306">
        <f>IF(BT16="⑦","7",IF(BT16="⑥","6",BT16))</f>
        <v>0</v>
      </c>
      <c r="BU19" s="308"/>
      <c r="BV19" s="308"/>
      <c r="BW19" s="308"/>
      <c r="BX19" s="308"/>
      <c r="BY19" s="308"/>
      <c r="BZ19" s="308"/>
      <c r="CA19" s="309"/>
      <c r="CB19" s="634"/>
      <c r="CC19" s="635"/>
      <c r="CD19" s="635"/>
      <c r="CE19" s="635"/>
      <c r="CF19" s="635"/>
      <c r="CG19" s="635"/>
      <c r="CH19" s="635"/>
      <c r="CI19" s="635"/>
      <c r="CJ19" s="316">
        <f>IF(CJ16="⑦","7",IF(CJ16="⑥","6",CJ16))</f>
        <v>1</v>
      </c>
      <c r="CK19" s="306"/>
      <c r="CL19" s="306"/>
      <c r="CM19" s="306"/>
      <c r="CN19" s="306"/>
      <c r="CO19" s="306"/>
      <c r="CP19" s="306"/>
      <c r="CQ19" s="311"/>
      <c r="CR19" s="521"/>
      <c r="CS19" s="445"/>
      <c r="CT19" s="445"/>
      <c r="CU19" s="445"/>
      <c r="CV19" s="93"/>
      <c r="CW19" s="93"/>
      <c r="CX19" s="14"/>
    </row>
    <row r="20" spans="2:102" ht="12" customHeight="1">
      <c r="B20" s="15"/>
      <c r="C20" s="537">
        <f>AW22</f>
        <v>3</v>
      </c>
      <c r="D20" s="407" t="s">
        <v>1333</v>
      </c>
      <c r="E20" s="408"/>
      <c r="F20" s="408"/>
      <c r="G20" s="408" t="str">
        <f>IF(D20="ここに","",VLOOKUP(D20,'登録ナンバー'!$A$1:$C$619,2,0))</f>
        <v>木下</v>
      </c>
      <c r="H20" s="408"/>
      <c r="I20" s="408"/>
      <c r="J20" s="408"/>
      <c r="K20" s="408"/>
      <c r="L20" s="539" t="s">
        <v>448</v>
      </c>
      <c r="M20" s="408" t="s">
        <v>1334</v>
      </c>
      <c r="N20" s="408"/>
      <c r="O20" s="408"/>
      <c r="P20" s="408" t="str">
        <f>IF(M20="ここに","",VLOOKUP(M20,'登録ナンバー'!$A$1:$C$619,2,0))</f>
        <v>村田</v>
      </c>
      <c r="Q20" s="408"/>
      <c r="R20" s="408"/>
      <c r="S20" s="408"/>
      <c r="T20" s="542"/>
      <c r="U20" s="507">
        <f>IF(AO12="","",IF(AND(AO12=6,AK12&lt;&gt;"⑦"),"⑥",IF(AO12=7,"⑦",AO12)))</f>
        <v>1</v>
      </c>
      <c r="V20" s="507"/>
      <c r="W20" s="507"/>
      <c r="X20" s="507" t="s">
        <v>449</v>
      </c>
      <c r="Y20" s="507">
        <f>IF(AO12="","",IF(AK12="⑥",6,IF(AK12="⑦",7,AK12)))</f>
        <v>6</v>
      </c>
      <c r="Z20" s="507"/>
      <c r="AA20" s="507"/>
      <c r="AB20" s="508"/>
      <c r="AC20" s="506">
        <f>IF(AO16="","",IF(AND(AO16=6,AK16&lt;&gt;"⑦"),"⑥",IF(AO16=7,"⑦",AO16)))</f>
        <v>5</v>
      </c>
      <c r="AD20" s="507"/>
      <c r="AE20" s="507"/>
      <c r="AF20" s="507" t="s">
        <v>449</v>
      </c>
      <c r="AG20" s="507">
        <f>IF(AO16="","",IF(AK16="⑥",6,IF(AK16="⑦",7,AK16)))</f>
        <v>6</v>
      </c>
      <c r="AH20" s="507"/>
      <c r="AI20" s="507"/>
      <c r="AJ20" s="508"/>
      <c r="AK20" s="486"/>
      <c r="AL20" s="487"/>
      <c r="AM20" s="487"/>
      <c r="AN20" s="487"/>
      <c r="AO20" s="487"/>
      <c r="AP20" s="487"/>
      <c r="AQ20" s="490"/>
      <c r="AR20" s="512"/>
      <c r="AS20" s="518">
        <f>IF(COUNTIF(AT12:AV27,1)=2,"直接対決","")</f>
      </c>
      <c r="AT20" s="523">
        <f>COUNTIF(U20:AR21,"⑥")+COUNTIF(U20:AR21,"⑦")</f>
        <v>0</v>
      </c>
      <c r="AU20" s="523"/>
      <c r="AV20" s="523"/>
      <c r="AW20" s="482">
        <f>IF(AC8="","",2-AT20)</f>
        <v>2</v>
      </c>
      <c r="AX20" s="482"/>
      <c r="AY20" s="482"/>
      <c r="AZ20" s="483"/>
      <c r="BA20" s="266"/>
      <c r="BB20" s="537">
        <f>CV22</f>
        <v>1</v>
      </c>
      <c r="BC20" s="407" t="s">
        <v>836</v>
      </c>
      <c r="BD20" s="408"/>
      <c r="BE20" s="408"/>
      <c r="BF20" s="551" t="s">
        <v>1338</v>
      </c>
      <c r="BG20" s="551"/>
      <c r="BH20" s="551"/>
      <c r="BI20" s="551"/>
      <c r="BJ20" s="551"/>
      <c r="BK20" s="409" t="s">
        <v>448</v>
      </c>
      <c r="BL20" s="551" t="s">
        <v>1457</v>
      </c>
      <c r="BM20" s="551"/>
      <c r="BN20" s="551"/>
      <c r="BO20" s="551" t="str">
        <f>IF(BL20="ここに","",VLOOKUP(BL20,'登録ナンバー'!$A$1:$C$619,2,0))</f>
        <v>北川　</v>
      </c>
      <c r="BP20" s="551"/>
      <c r="BQ20" s="551"/>
      <c r="BR20" s="551"/>
      <c r="BS20" s="551"/>
      <c r="BT20" s="608" t="str">
        <f>IF(CN12="","",IF(AND(CN12=6,CJ12&lt;&gt;"⑦"),"⑥",IF(CN12=7,"⑦",CN12)))</f>
        <v>⑥</v>
      </c>
      <c r="BU20" s="575"/>
      <c r="BV20" s="575"/>
      <c r="BW20" s="575" t="s">
        <v>449</v>
      </c>
      <c r="BX20" s="575">
        <f>IF(CN12="","",IF(CJ12="⑥",6,IF(CJ12="⑦",7,CJ12)))</f>
        <v>4</v>
      </c>
      <c r="BY20" s="575"/>
      <c r="BZ20" s="575"/>
      <c r="CA20" s="584"/>
      <c r="CB20" s="608" t="str">
        <f>IF(CN16="","",IF(AND(CN16=6,CJ16&lt;&gt;"⑦"),"⑥",IF(CN16=7,"⑦",CN16)))</f>
        <v>⑥</v>
      </c>
      <c r="CC20" s="575"/>
      <c r="CD20" s="575"/>
      <c r="CE20" s="575" t="s">
        <v>449</v>
      </c>
      <c r="CF20" s="575">
        <f>IF(CN16="","",IF(CJ16="⑥",6,IF(CJ16="⑦",7,CJ16)))</f>
        <v>1</v>
      </c>
      <c r="CG20" s="575"/>
      <c r="CH20" s="575"/>
      <c r="CI20" s="584"/>
      <c r="CJ20" s="610"/>
      <c r="CK20" s="611"/>
      <c r="CL20" s="611"/>
      <c r="CM20" s="611"/>
      <c r="CN20" s="611"/>
      <c r="CO20" s="611"/>
      <c r="CP20" s="612"/>
      <c r="CQ20" s="613"/>
      <c r="CR20" s="545">
        <f>IF(COUNTIF(CS12:CU22,1)=2,"直接対決","")</f>
      </c>
      <c r="CS20" s="439">
        <f>COUNTIF(BT20:CQ21,"⑥")+COUNTIF(BT20:CQ21,"⑦")</f>
        <v>2</v>
      </c>
      <c r="CT20" s="439"/>
      <c r="CU20" s="439"/>
      <c r="CV20" s="562">
        <f>IF(CB12="","",2-CS20)</f>
        <v>0</v>
      </c>
      <c r="CW20" s="562"/>
      <c r="CX20" s="14"/>
    </row>
    <row r="21" spans="2:102" ht="12" customHeight="1">
      <c r="B21" s="15"/>
      <c r="C21" s="537"/>
      <c r="D21" s="411"/>
      <c r="E21" s="412"/>
      <c r="F21" s="412"/>
      <c r="G21" s="412"/>
      <c r="H21" s="412"/>
      <c r="I21" s="412"/>
      <c r="J21" s="412"/>
      <c r="K21" s="412"/>
      <c r="L21" s="539"/>
      <c r="M21" s="412"/>
      <c r="N21" s="412"/>
      <c r="O21" s="412"/>
      <c r="P21" s="412"/>
      <c r="Q21" s="412"/>
      <c r="R21" s="412"/>
      <c r="S21" s="412"/>
      <c r="T21" s="540"/>
      <c r="U21" s="442"/>
      <c r="V21" s="442"/>
      <c r="W21" s="442"/>
      <c r="X21" s="442"/>
      <c r="Y21" s="442"/>
      <c r="Z21" s="442"/>
      <c r="AA21" s="442"/>
      <c r="AB21" s="443"/>
      <c r="AC21" s="441"/>
      <c r="AD21" s="442"/>
      <c r="AE21" s="442"/>
      <c r="AF21" s="442"/>
      <c r="AG21" s="442"/>
      <c r="AH21" s="442"/>
      <c r="AI21" s="442"/>
      <c r="AJ21" s="443"/>
      <c r="AK21" s="489"/>
      <c r="AL21" s="490"/>
      <c r="AM21" s="490"/>
      <c r="AN21" s="490"/>
      <c r="AO21" s="490"/>
      <c r="AP21" s="490"/>
      <c r="AQ21" s="490"/>
      <c r="AR21" s="512"/>
      <c r="AS21" s="519"/>
      <c r="AT21" s="524"/>
      <c r="AU21" s="524"/>
      <c r="AV21" s="524"/>
      <c r="AW21" s="484"/>
      <c r="AX21" s="484"/>
      <c r="AY21" s="484"/>
      <c r="AZ21" s="485"/>
      <c r="BA21" s="266"/>
      <c r="BB21" s="537"/>
      <c r="BC21" s="411"/>
      <c r="BD21" s="412"/>
      <c r="BE21" s="412"/>
      <c r="BF21" s="549"/>
      <c r="BG21" s="549"/>
      <c r="BH21" s="549"/>
      <c r="BI21" s="549"/>
      <c r="BJ21" s="549"/>
      <c r="BK21" s="409"/>
      <c r="BL21" s="549"/>
      <c r="BM21" s="549"/>
      <c r="BN21" s="549"/>
      <c r="BO21" s="549"/>
      <c r="BP21" s="549"/>
      <c r="BQ21" s="549"/>
      <c r="BR21" s="549"/>
      <c r="BS21" s="549"/>
      <c r="BT21" s="609"/>
      <c r="BU21" s="576"/>
      <c r="BV21" s="576"/>
      <c r="BW21" s="576"/>
      <c r="BX21" s="576"/>
      <c r="BY21" s="576"/>
      <c r="BZ21" s="576"/>
      <c r="CA21" s="585"/>
      <c r="CB21" s="609"/>
      <c r="CC21" s="576"/>
      <c r="CD21" s="576"/>
      <c r="CE21" s="576"/>
      <c r="CF21" s="576"/>
      <c r="CG21" s="576"/>
      <c r="CH21" s="576"/>
      <c r="CI21" s="585"/>
      <c r="CJ21" s="614"/>
      <c r="CK21" s="612"/>
      <c r="CL21" s="612"/>
      <c r="CM21" s="612"/>
      <c r="CN21" s="612"/>
      <c r="CO21" s="612"/>
      <c r="CP21" s="612"/>
      <c r="CQ21" s="613"/>
      <c r="CR21" s="546"/>
      <c r="CS21" s="440"/>
      <c r="CT21" s="440"/>
      <c r="CU21" s="440"/>
      <c r="CV21" s="563"/>
      <c r="CW21" s="563"/>
      <c r="CX21" s="14"/>
    </row>
    <row r="22" spans="2:102" ht="19.5" customHeight="1" thickBot="1">
      <c r="B22" s="15"/>
      <c r="C22" s="15"/>
      <c r="D22" s="411" t="s">
        <v>450</v>
      </c>
      <c r="E22" s="412"/>
      <c r="F22" s="412"/>
      <c r="G22" s="412" t="str">
        <f>IF(D20="ここに","",VLOOKUP(D20,'登録ナンバー'!$A$1:$D$619,4,0))</f>
        <v>うさかめ</v>
      </c>
      <c r="H22" s="412"/>
      <c r="I22" s="412"/>
      <c r="J22" s="412"/>
      <c r="K22" s="412"/>
      <c r="L22" s="113"/>
      <c r="M22" s="539" t="s">
        <v>450</v>
      </c>
      <c r="N22" s="539"/>
      <c r="O22" s="539"/>
      <c r="P22" s="412" t="str">
        <f>IF(M20="ここに","",VLOOKUP(M20,'登録ナンバー'!$A$1:$D$619,4,0))</f>
        <v>村田八日市</v>
      </c>
      <c r="Q22" s="412"/>
      <c r="R22" s="412"/>
      <c r="S22" s="412"/>
      <c r="T22" s="540"/>
      <c r="U22" s="442"/>
      <c r="V22" s="442"/>
      <c r="W22" s="442"/>
      <c r="X22" s="442"/>
      <c r="Y22" s="445"/>
      <c r="Z22" s="445"/>
      <c r="AA22" s="445"/>
      <c r="AB22" s="446"/>
      <c r="AC22" s="441"/>
      <c r="AD22" s="442"/>
      <c r="AE22" s="442"/>
      <c r="AF22" s="442"/>
      <c r="AG22" s="442"/>
      <c r="AH22" s="442"/>
      <c r="AI22" s="442"/>
      <c r="AJ22" s="443"/>
      <c r="AK22" s="489"/>
      <c r="AL22" s="490"/>
      <c r="AM22" s="490"/>
      <c r="AN22" s="490"/>
      <c r="AO22" s="490"/>
      <c r="AP22" s="490"/>
      <c r="AQ22" s="490"/>
      <c r="AR22" s="512"/>
      <c r="AS22" s="520">
        <f>IF(OR(COUNTIF(AT12:AV25,2)=3,COUNTIF(AT12:AV25,1)=3),(AC23+#REF!+U23)/(U23+AG20+Y20+#REF!+#REF!+AC23),"")</f>
      </c>
      <c r="AT22" s="496"/>
      <c r="AU22" s="496"/>
      <c r="AV22" s="496"/>
      <c r="AW22" s="498">
        <f>IF(AS22&lt;&gt;"",RANK(AS22,AS14:AS27),RANK(AT20,AT12:AV25))</f>
        <v>3</v>
      </c>
      <c r="AX22" s="498"/>
      <c r="AY22" s="498"/>
      <c r="AZ22" s="499"/>
      <c r="BA22" s="267"/>
      <c r="BB22" s="15"/>
      <c r="BC22" s="411" t="s">
        <v>450</v>
      </c>
      <c r="BD22" s="412"/>
      <c r="BE22" s="412"/>
      <c r="BF22" s="549" t="s">
        <v>979</v>
      </c>
      <c r="BG22" s="549"/>
      <c r="BH22" s="549"/>
      <c r="BI22" s="549"/>
      <c r="BJ22" s="549"/>
      <c r="BK22" s="315"/>
      <c r="BL22" s="409" t="s">
        <v>450</v>
      </c>
      <c r="BM22" s="409"/>
      <c r="BN22" s="409"/>
      <c r="BO22" s="549" t="str">
        <f>IF(BL20="ここに","",VLOOKUP(BL20,'登録ナンバー'!$A$1:$D$619,4,0))</f>
        <v>TDC</v>
      </c>
      <c r="BP22" s="549"/>
      <c r="BQ22" s="549"/>
      <c r="BR22" s="549"/>
      <c r="BS22" s="549"/>
      <c r="BT22" s="609"/>
      <c r="BU22" s="576"/>
      <c r="BV22" s="576"/>
      <c r="BW22" s="576"/>
      <c r="BX22" s="606"/>
      <c r="BY22" s="606"/>
      <c r="BZ22" s="606"/>
      <c r="CA22" s="636"/>
      <c r="CB22" s="609"/>
      <c r="CC22" s="576"/>
      <c r="CD22" s="576"/>
      <c r="CE22" s="576"/>
      <c r="CF22" s="576"/>
      <c r="CG22" s="576"/>
      <c r="CH22" s="576"/>
      <c r="CI22" s="585"/>
      <c r="CJ22" s="614"/>
      <c r="CK22" s="612"/>
      <c r="CL22" s="612"/>
      <c r="CM22" s="612"/>
      <c r="CN22" s="612"/>
      <c r="CO22" s="612"/>
      <c r="CP22" s="612"/>
      <c r="CQ22" s="613"/>
      <c r="CR22" s="547">
        <f>IF(OR(COUNTIF(CS12:CU22,2)=3,COUNTIF(CS12:CU22,1)=3),(CB23+BT23)/(BT23+CF20+BX20+CB23),"")</f>
      </c>
      <c r="CS22" s="457"/>
      <c r="CT22" s="457"/>
      <c r="CU22" s="457"/>
      <c r="CV22" s="561">
        <f>IF(CR22&lt;&gt;"",RANK(CR22,CR14:CR22),RANK(CS20,CS12:CU22))</f>
        <v>1</v>
      </c>
      <c r="CW22" s="561"/>
      <c r="CX22" s="14"/>
    </row>
    <row r="23" spans="3:103" ht="2.25" customHeight="1" hidden="1">
      <c r="C23" s="15"/>
      <c r="D23" s="413"/>
      <c r="E23" s="414"/>
      <c r="F23" s="414"/>
      <c r="G23" s="113"/>
      <c r="H23" s="113"/>
      <c r="I23" s="113"/>
      <c r="J23" s="113"/>
      <c r="K23" s="113"/>
      <c r="L23" s="113"/>
      <c r="M23" s="414"/>
      <c r="N23" s="414"/>
      <c r="O23" s="414"/>
      <c r="P23" s="113"/>
      <c r="Q23" s="113"/>
      <c r="R23" s="113"/>
      <c r="S23" s="114"/>
      <c r="T23" s="264"/>
      <c r="U23" s="307">
        <f>IF(U20="⑦","7",IF(U20="⑥","6",U20))</f>
        <v>1</v>
      </c>
      <c r="V23" s="1"/>
      <c r="W23" s="1"/>
      <c r="X23" s="1"/>
      <c r="Y23" s="1"/>
      <c r="Z23" s="1"/>
      <c r="AA23" s="1"/>
      <c r="AB23" s="305"/>
      <c r="AC23" s="307">
        <f>IF(AC20="⑦","7",IF(AC20="⑥","6",AC20))</f>
        <v>5</v>
      </c>
      <c r="AD23" s="1"/>
      <c r="AE23" s="1"/>
      <c r="AF23" s="1"/>
      <c r="AG23" s="1"/>
      <c r="AH23" s="1"/>
      <c r="AI23" s="1"/>
      <c r="AJ23" s="1"/>
      <c r="AK23" s="513"/>
      <c r="AL23" s="514"/>
      <c r="AM23" s="514"/>
      <c r="AN23" s="514"/>
      <c r="AO23" s="514"/>
      <c r="AP23" s="514"/>
      <c r="AQ23" s="514"/>
      <c r="AR23" s="515"/>
      <c r="AS23" s="520"/>
      <c r="AT23" s="496"/>
      <c r="AU23" s="496"/>
      <c r="AV23" s="496"/>
      <c r="AW23" s="498"/>
      <c r="AX23" s="498"/>
      <c r="AY23" s="498"/>
      <c r="AZ23" s="499"/>
      <c r="BA23" s="82"/>
      <c r="BB23" s="15"/>
      <c r="BC23" s="413"/>
      <c r="BD23" s="414"/>
      <c r="BE23" s="414"/>
      <c r="BF23" s="315"/>
      <c r="BG23" s="315"/>
      <c r="BH23" s="315"/>
      <c r="BI23" s="315"/>
      <c r="BJ23" s="315"/>
      <c r="BK23" s="315"/>
      <c r="BL23" s="410"/>
      <c r="BM23" s="410"/>
      <c r="BN23" s="410"/>
      <c r="BO23" s="315"/>
      <c r="BP23" s="315"/>
      <c r="BQ23" s="315"/>
      <c r="BR23" s="320"/>
      <c r="BS23" s="321"/>
      <c r="BT23" s="326" t="str">
        <f>IF(BT20="⑦","7",IF(BT20="⑥","6",BT20))</f>
        <v>6</v>
      </c>
      <c r="BU23" s="312"/>
      <c r="BV23" s="312"/>
      <c r="BW23" s="312"/>
      <c r="BX23" s="312"/>
      <c r="BY23" s="312"/>
      <c r="BZ23" s="312"/>
      <c r="CA23" s="323"/>
      <c r="CB23" s="326" t="str">
        <f>IF(CB20="⑦","7",IF(CB20="⑥","6",CB20))</f>
        <v>6</v>
      </c>
      <c r="CC23" s="312"/>
      <c r="CD23" s="312"/>
      <c r="CE23" s="312"/>
      <c r="CF23" s="312"/>
      <c r="CG23" s="312"/>
      <c r="CH23" s="312"/>
      <c r="CI23" s="312"/>
      <c r="CJ23" s="615"/>
      <c r="CK23" s="616"/>
      <c r="CL23" s="616"/>
      <c r="CM23" s="616"/>
      <c r="CN23" s="616"/>
      <c r="CO23" s="616"/>
      <c r="CP23" s="616"/>
      <c r="CQ23" s="617"/>
      <c r="CR23" s="547"/>
      <c r="CS23" s="457"/>
      <c r="CT23" s="457"/>
      <c r="CU23" s="457"/>
      <c r="CV23" s="322"/>
      <c r="CW23" s="322"/>
      <c r="CX23" s="90"/>
      <c r="CY23" s="91"/>
    </row>
    <row r="24" spans="4:101" ht="12" customHeight="1">
      <c r="D24" s="66"/>
      <c r="E24" s="66"/>
      <c r="F24" s="66"/>
      <c r="G24" s="66"/>
      <c r="H24" s="66"/>
      <c r="I24" s="66"/>
      <c r="J24" s="47"/>
      <c r="K24" s="47"/>
      <c r="L24" s="43"/>
      <c r="M24" s="44"/>
      <c r="N24" s="44"/>
      <c r="O24" s="44"/>
      <c r="P24" s="44"/>
      <c r="Q24" s="44"/>
      <c r="R24" s="44"/>
      <c r="S24" s="44"/>
      <c r="T24" s="43"/>
      <c r="U24" s="44"/>
      <c r="V24" s="44"/>
      <c r="W24" s="44"/>
      <c r="X24" s="44"/>
      <c r="Y24" s="44"/>
      <c r="Z24" s="44"/>
      <c r="AA24" s="44"/>
      <c r="AB24" s="42"/>
      <c r="AC24" s="42"/>
      <c r="AD24" s="42"/>
      <c r="AE24" s="42"/>
      <c r="AF24" s="42"/>
      <c r="AG24" s="42"/>
      <c r="AH24" s="42"/>
      <c r="AI24" s="42"/>
      <c r="AJ24" s="45"/>
      <c r="AK24" s="45"/>
      <c r="AL24" s="45"/>
      <c r="AM24" s="45"/>
      <c r="AN24" s="46"/>
      <c r="AO24" s="46"/>
      <c r="AP24" s="46"/>
      <c r="AQ24" s="46"/>
      <c r="AR24" s="64"/>
      <c r="AS24" s="56"/>
      <c r="AT24" s="56"/>
      <c r="AU24" s="56"/>
      <c r="AV24" s="56"/>
      <c r="AW24" s="56"/>
      <c r="AX24" s="56"/>
      <c r="AY24" s="56"/>
      <c r="AZ24" s="56"/>
      <c r="BA24" s="64"/>
      <c r="BC24" s="3"/>
      <c r="BD24" s="42"/>
      <c r="BE24" s="42"/>
      <c r="BF24" s="42"/>
      <c r="BG24" s="42"/>
      <c r="BH24" s="42"/>
      <c r="BI24" s="42"/>
      <c r="BJ24" s="42"/>
      <c r="BK24" s="43"/>
      <c r="BL24" s="44"/>
      <c r="BM24" s="44"/>
      <c r="BN24" s="44"/>
      <c r="BO24" s="44"/>
      <c r="BP24" s="44"/>
      <c r="BQ24" s="44"/>
      <c r="BR24" s="44"/>
      <c r="BS24" s="43"/>
      <c r="BT24" s="44"/>
      <c r="BU24" s="44"/>
      <c r="BV24" s="44"/>
      <c r="BW24" s="44"/>
      <c r="BX24" s="44"/>
      <c r="BY24" s="44"/>
      <c r="BZ24" s="44"/>
      <c r="CA24" s="42"/>
      <c r="CB24" s="42"/>
      <c r="CC24" s="42"/>
      <c r="CD24" s="42"/>
      <c r="CE24" s="42"/>
      <c r="CF24" s="42"/>
      <c r="CG24" s="42"/>
      <c r="CH24" s="42"/>
      <c r="CI24" s="45"/>
      <c r="CJ24" s="45"/>
      <c r="CK24" s="45"/>
      <c r="CL24" s="45"/>
      <c r="CM24" s="46"/>
      <c r="CN24" s="46"/>
      <c r="CO24" s="46"/>
      <c r="CP24" s="46"/>
      <c r="CQ24" s="48"/>
      <c r="CR24" s="48"/>
      <c r="CS24" s="48"/>
      <c r="CT24" s="48"/>
      <c r="CU24" s="48"/>
      <c r="CV24" s="48"/>
      <c r="CW24" s="48"/>
    </row>
    <row r="25" spans="4:94" ht="12" customHeight="1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5"/>
      <c r="CJ25" s="5"/>
      <c r="CK25" s="5"/>
      <c r="CL25" s="5"/>
      <c r="CM25" s="5"/>
      <c r="CN25" s="5"/>
      <c r="CO25" s="5"/>
      <c r="CP25" s="5"/>
    </row>
    <row r="26" spans="4:107" ht="12" customHeight="1">
      <c r="D26" s="557" t="s">
        <v>1372</v>
      </c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7"/>
      <c r="AO26" s="557"/>
      <c r="AP26" s="557"/>
      <c r="AQ26" s="557"/>
      <c r="AR26" s="557"/>
      <c r="AS26" s="557"/>
      <c r="AT26" s="557"/>
      <c r="AU26" s="557"/>
      <c r="AV26" s="557"/>
      <c r="AW26" s="557"/>
      <c r="AX26" s="557"/>
      <c r="AY26" s="557"/>
      <c r="AZ26" s="557"/>
      <c r="BA26" s="1"/>
      <c r="BC26" s="557" t="s">
        <v>1371</v>
      </c>
      <c r="BD26" s="557"/>
      <c r="BE26" s="557"/>
      <c r="BF26" s="557"/>
      <c r="BG26" s="557"/>
      <c r="BH26" s="557"/>
      <c r="BI26" s="557"/>
      <c r="BJ26" s="557"/>
      <c r="BK26" s="557"/>
      <c r="BL26" s="557"/>
      <c r="BM26" s="557"/>
      <c r="BN26" s="557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557"/>
      <c r="CB26" s="557"/>
      <c r="CC26" s="557"/>
      <c r="CD26" s="557"/>
      <c r="CE26" s="557"/>
      <c r="CF26" s="557"/>
      <c r="CG26" s="557"/>
      <c r="CH26" s="557"/>
      <c r="CI26" s="557"/>
      <c r="CJ26" s="557"/>
      <c r="CK26" s="557"/>
      <c r="CL26" s="557"/>
      <c r="CM26" s="557"/>
      <c r="CN26" s="557"/>
      <c r="CO26" s="557"/>
      <c r="CP26" s="557"/>
      <c r="CQ26" s="557"/>
      <c r="CR26" s="557"/>
      <c r="CS26" s="557"/>
      <c r="CT26" s="557"/>
      <c r="CU26" s="557"/>
      <c r="CV26" s="557"/>
      <c r="CW26" s="557"/>
      <c r="CX26" s="557"/>
      <c r="CY26" s="557"/>
      <c r="CZ26" s="557"/>
      <c r="DA26" s="557"/>
      <c r="DB26" s="557"/>
      <c r="DC26" s="557"/>
    </row>
    <row r="27" spans="4:107" ht="12" customHeight="1" thickBot="1"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1"/>
      <c r="BC27" s="558"/>
      <c r="BD27" s="558"/>
      <c r="BE27" s="558"/>
      <c r="BF27" s="558"/>
      <c r="BG27" s="558"/>
      <c r="BH27" s="558"/>
      <c r="BI27" s="558"/>
      <c r="BJ27" s="558"/>
      <c r="BK27" s="558"/>
      <c r="BL27" s="558"/>
      <c r="BM27" s="558"/>
      <c r="BN27" s="558"/>
      <c r="BO27" s="558"/>
      <c r="BP27" s="558"/>
      <c r="BQ27" s="558"/>
      <c r="BR27" s="558"/>
      <c r="BS27" s="558"/>
      <c r="BT27" s="558"/>
      <c r="BU27" s="558"/>
      <c r="BV27" s="558"/>
      <c r="BW27" s="558"/>
      <c r="BX27" s="558"/>
      <c r="BY27" s="558"/>
      <c r="BZ27" s="558"/>
      <c r="CA27" s="558"/>
      <c r="CB27" s="558"/>
      <c r="CC27" s="558"/>
      <c r="CD27" s="558"/>
      <c r="CE27" s="558"/>
      <c r="CF27" s="558"/>
      <c r="CG27" s="558"/>
      <c r="CH27" s="558"/>
      <c r="CI27" s="558"/>
      <c r="CJ27" s="558"/>
      <c r="CK27" s="558"/>
      <c r="CL27" s="558"/>
      <c r="CM27" s="558"/>
      <c r="CN27" s="558"/>
      <c r="CO27" s="558"/>
      <c r="CP27" s="558"/>
      <c r="CQ27" s="558"/>
      <c r="CR27" s="558"/>
      <c r="CS27" s="558"/>
      <c r="CT27" s="558"/>
      <c r="CU27" s="558"/>
      <c r="CV27" s="558"/>
      <c r="CW27" s="558"/>
      <c r="CX27" s="558"/>
      <c r="CY27" s="558"/>
      <c r="CZ27" s="558"/>
      <c r="DA27" s="558"/>
      <c r="DB27" s="558"/>
      <c r="DC27" s="558"/>
    </row>
    <row r="28" spans="2:108" ht="12" customHeight="1">
      <c r="B28" s="15"/>
      <c r="D28" s="607" t="s">
        <v>457</v>
      </c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  <c r="S28" s="428"/>
      <c r="T28" s="429"/>
      <c r="U28" s="427" t="str">
        <f>G32</f>
        <v>辰巳</v>
      </c>
      <c r="V28" s="428"/>
      <c r="W28" s="428"/>
      <c r="X28" s="428"/>
      <c r="Y28" s="428"/>
      <c r="Z28" s="428"/>
      <c r="AA28" s="428"/>
      <c r="AB28" s="429"/>
      <c r="AC28" s="427" t="str">
        <f>G36</f>
        <v>脇野</v>
      </c>
      <c r="AD28" s="428"/>
      <c r="AE28" s="428"/>
      <c r="AF28" s="428"/>
      <c r="AG28" s="428"/>
      <c r="AH28" s="428"/>
      <c r="AI28" s="428"/>
      <c r="AJ28" s="429"/>
      <c r="AK28" s="427" t="str">
        <f>G40</f>
        <v>上原</v>
      </c>
      <c r="AL28" s="428"/>
      <c r="AM28" s="428"/>
      <c r="AN28" s="428"/>
      <c r="AO28" s="428"/>
      <c r="AP28" s="428"/>
      <c r="AQ28" s="428"/>
      <c r="AR28" s="583"/>
      <c r="AS28" s="430">
        <f>IF(AS34&lt;&gt;"","取得","")</f>
      </c>
      <c r="AT28" s="48"/>
      <c r="AU28" s="428" t="s">
        <v>445</v>
      </c>
      <c r="AV28" s="428"/>
      <c r="AW28" s="428"/>
      <c r="AX28" s="428"/>
      <c r="AY28" s="428"/>
      <c r="AZ28" s="428"/>
      <c r="BA28" s="265"/>
      <c r="BC28" s="425" t="s">
        <v>460</v>
      </c>
      <c r="BD28" s="442"/>
      <c r="BE28" s="442"/>
      <c r="BF28" s="442"/>
      <c r="BG28" s="442"/>
      <c r="BH28" s="442"/>
      <c r="BI28" s="442"/>
      <c r="BJ28" s="442"/>
      <c r="BK28" s="442"/>
      <c r="BL28" s="442"/>
      <c r="BM28" s="442"/>
      <c r="BN28" s="442"/>
      <c r="BO28" s="442"/>
      <c r="BP28" s="442"/>
      <c r="BQ28" s="442"/>
      <c r="BR28" s="442"/>
      <c r="BS28" s="443"/>
      <c r="BT28" s="427" t="str">
        <f>BF32</f>
        <v>岸本</v>
      </c>
      <c r="BU28" s="428"/>
      <c r="BV28" s="428"/>
      <c r="BW28" s="428"/>
      <c r="BX28" s="428"/>
      <c r="BY28" s="428"/>
      <c r="BZ28" s="428"/>
      <c r="CA28" s="429"/>
      <c r="CB28" s="441" t="str">
        <f>BF36</f>
        <v>福岡</v>
      </c>
      <c r="CC28" s="442"/>
      <c r="CD28" s="442"/>
      <c r="CE28" s="442"/>
      <c r="CF28" s="442"/>
      <c r="CG28" s="442"/>
      <c r="CH28" s="442"/>
      <c r="CI28" s="442"/>
      <c r="CJ28" s="427" t="str">
        <f>BF40</f>
        <v>岡川</v>
      </c>
      <c r="CK28" s="428"/>
      <c r="CL28" s="428"/>
      <c r="CM28" s="428"/>
      <c r="CN28" s="428"/>
      <c r="CO28" s="428"/>
      <c r="CP28" s="428"/>
      <c r="CQ28" s="429"/>
      <c r="CR28" s="427" t="str">
        <f>BF44</f>
        <v>山口</v>
      </c>
      <c r="CS28" s="428"/>
      <c r="CT28" s="428"/>
      <c r="CU28" s="428"/>
      <c r="CV28" s="583"/>
      <c r="CW28" s="430">
        <f>IF(CW34&lt;&gt;"","取得","")</f>
      </c>
      <c r="CX28" s="48"/>
      <c r="CY28" s="428" t="s">
        <v>445</v>
      </c>
      <c r="CZ28" s="428"/>
      <c r="DA28" s="428"/>
      <c r="DB28" s="428"/>
      <c r="DC28" s="428"/>
      <c r="DD28" s="417"/>
    </row>
    <row r="29" spans="2:108" ht="12" customHeight="1">
      <c r="B29" s="15"/>
      <c r="D29" s="425"/>
      <c r="E29" s="442"/>
      <c r="F29" s="442"/>
      <c r="G29" s="442"/>
      <c r="H29" s="442"/>
      <c r="I29" s="442"/>
      <c r="J29" s="442"/>
      <c r="K29" s="442"/>
      <c r="L29" s="442"/>
      <c r="M29" s="442"/>
      <c r="N29" s="442"/>
      <c r="O29" s="442"/>
      <c r="P29" s="442"/>
      <c r="Q29" s="442"/>
      <c r="R29" s="442"/>
      <c r="S29" s="442"/>
      <c r="T29" s="443"/>
      <c r="U29" s="441"/>
      <c r="V29" s="442"/>
      <c r="W29" s="442"/>
      <c r="X29" s="442"/>
      <c r="Y29" s="442"/>
      <c r="Z29" s="442"/>
      <c r="AA29" s="442"/>
      <c r="AB29" s="443"/>
      <c r="AC29" s="441"/>
      <c r="AD29" s="442"/>
      <c r="AE29" s="442"/>
      <c r="AF29" s="442"/>
      <c r="AG29" s="442"/>
      <c r="AH29" s="442"/>
      <c r="AI29" s="442"/>
      <c r="AJ29" s="443"/>
      <c r="AK29" s="441"/>
      <c r="AL29" s="442"/>
      <c r="AM29" s="442"/>
      <c r="AN29" s="442"/>
      <c r="AO29" s="442"/>
      <c r="AP29" s="442"/>
      <c r="AQ29" s="442"/>
      <c r="AR29" s="451"/>
      <c r="AS29" s="449"/>
      <c r="AU29" s="442"/>
      <c r="AV29" s="442"/>
      <c r="AW29" s="442"/>
      <c r="AX29" s="442"/>
      <c r="AY29" s="442"/>
      <c r="AZ29" s="442"/>
      <c r="BA29" s="265"/>
      <c r="BC29" s="425"/>
      <c r="BD29" s="442"/>
      <c r="BE29" s="442"/>
      <c r="BF29" s="442"/>
      <c r="BG29" s="442"/>
      <c r="BH29" s="442"/>
      <c r="BI29" s="442"/>
      <c r="BJ29" s="442"/>
      <c r="BK29" s="442"/>
      <c r="BL29" s="442"/>
      <c r="BM29" s="442"/>
      <c r="BN29" s="442"/>
      <c r="BO29" s="442"/>
      <c r="BP29" s="442"/>
      <c r="BQ29" s="442"/>
      <c r="BR29" s="442"/>
      <c r="BS29" s="443"/>
      <c r="BT29" s="441"/>
      <c r="BU29" s="442"/>
      <c r="BV29" s="442"/>
      <c r="BW29" s="442"/>
      <c r="BX29" s="442"/>
      <c r="BY29" s="442"/>
      <c r="BZ29" s="442"/>
      <c r="CA29" s="443"/>
      <c r="CB29" s="441"/>
      <c r="CC29" s="442"/>
      <c r="CD29" s="442"/>
      <c r="CE29" s="442"/>
      <c r="CF29" s="442"/>
      <c r="CG29" s="442"/>
      <c r="CH29" s="442"/>
      <c r="CI29" s="442"/>
      <c r="CJ29" s="441"/>
      <c r="CK29" s="442"/>
      <c r="CL29" s="442"/>
      <c r="CM29" s="442"/>
      <c r="CN29" s="442"/>
      <c r="CO29" s="442"/>
      <c r="CP29" s="442"/>
      <c r="CQ29" s="443"/>
      <c r="CR29" s="441"/>
      <c r="CS29" s="442"/>
      <c r="CT29" s="442"/>
      <c r="CU29" s="442"/>
      <c r="CV29" s="451"/>
      <c r="CW29" s="449"/>
      <c r="CY29" s="442"/>
      <c r="CZ29" s="442"/>
      <c r="DA29" s="442"/>
      <c r="DB29" s="442"/>
      <c r="DC29" s="442"/>
      <c r="DD29" s="447"/>
    </row>
    <row r="30" spans="2:108" ht="12" customHeight="1">
      <c r="B30" s="15"/>
      <c r="D30" s="425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3"/>
      <c r="U30" s="441" t="str">
        <f>P32</f>
        <v>川上</v>
      </c>
      <c r="V30" s="442"/>
      <c r="W30" s="442"/>
      <c r="X30" s="442"/>
      <c r="Y30" s="442"/>
      <c r="Z30" s="442"/>
      <c r="AA30" s="442"/>
      <c r="AB30" s="443"/>
      <c r="AC30" s="441" t="str">
        <f>P36</f>
        <v>吉岡</v>
      </c>
      <c r="AD30" s="442"/>
      <c r="AE30" s="442"/>
      <c r="AF30" s="442"/>
      <c r="AG30" s="442"/>
      <c r="AH30" s="442"/>
      <c r="AI30" s="442"/>
      <c r="AJ30" s="442"/>
      <c r="AK30" s="441" t="str">
        <f>P40</f>
        <v>姫井</v>
      </c>
      <c r="AL30" s="442"/>
      <c r="AM30" s="442"/>
      <c r="AN30" s="442"/>
      <c r="AO30" s="442"/>
      <c r="AP30" s="442"/>
      <c r="AQ30" s="442"/>
      <c r="AR30" s="443"/>
      <c r="AS30" s="449">
        <f>IF(AS34&lt;&gt;"","ゲーム率","")</f>
      </c>
      <c r="AT30" s="442"/>
      <c r="AU30" s="442" t="s">
        <v>446</v>
      </c>
      <c r="AV30" s="442"/>
      <c r="AW30" s="442"/>
      <c r="AX30" s="442"/>
      <c r="AY30" s="442"/>
      <c r="AZ30" s="442"/>
      <c r="BA30" s="265"/>
      <c r="BC30" s="425"/>
      <c r="BD30" s="442"/>
      <c r="BE30" s="442"/>
      <c r="BF30" s="442"/>
      <c r="BG30" s="442"/>
      <c r="BH30" s="442"/>
      <c r="BI30" s="442"/>
      <c r="BJ30" s="442"/>
      <c r="BK30" s="442"/>
      <c r="BL30" s="442"/>
      <c r="BM30" s="442"/>
      <c r="BN30" s="442"/>
      <c r="BO30" s="442"/>
      <c r="BP30" s="442"/>
      <c r="BQ30" s="442"/>
      <c r="BR30" s="442"/>
      <c r="BS30" s="443"/>
      <c r="BT30" s="441" t="str">
        <f>BO32</f>
        <v>鹿取</v>
      </c>
      <c r="BU30" s="442"/>
      <c r="BV30" s="442"/>
      <c r="BW30" s="442"/>
      <c r="BX30" s="442"/>
      <c r="BY30" s="442"/>
      <c r="BZ30" s="442"/>
      <c r="CA30" s="443"/>
      <c r="CB30" s="441" t="str">
        <f>BO36</f>
        <v>岩崎</v>
      </c>
      <c r="CC30" s="442"/>
      <c r="CD30" s="442"/>
      <c r="CE30" s="442"/>
      <c r="CF30" s="442"/>
      <c r="CG30" s="442"/>
      <c r="CH30" s="442"/>
      <c r="CI30" s="442"/>
      <c r="CJ30" s="441" t="str">
        <f>BO40</f>
        <v>速水</v>
      </c>
      <c r="CK30" s="442"/>
      <c r="CL30" s="442"/>
      <c r="CM30" s="442"/>
      <c r="CN30" s="442"/>
      <c r="CO30" s="442"/>
      <c r="CP30" s="442"/>
      <c r="CQ30" s="443"/>
      <c r="CR30" s="441" t="str">
        <f>BO44</f>
        <v>辻</v>
      </c>
      <c r="CS30" s="442"/>
      <c r="CT30" s="442"/>
      <c r="CU30" s="442"/>
      <c r="CV30" s="451"/>
      <c r="CW30" s="449">
        <f>IF(CW34&lt;&gt;"","ゲーム率","")</f>
      </c>
      <c r="CX30" s="442"/>
      <c r="CY30" s="442" t="s">
        <v>446</v>
      </c>
      <c r="CZ30" s="442"/>
      <c r="DA30" s="442"/>
      <c r="DB30" s="442"/>
      <c r="DC30" s="442"/>
      <c r="DD30" s="447"/>
    </row>
    <row r="31" spans="2:108" ht="12" customHeight="1">
      <c r="B31" s="15"/>
      <c r="D31" s="426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6"/>
      <c r="U31" s="444"/>
      <c r="V31" s="445"/>
      <c r="W31" s="445"/>
      <c r="X31" s="445"/>
      <c r="Y31" s="445"/>
      <c r="Z31" s="445"/>
      <c r="AA31" s="445"/>
      <c r="AB31" s="446"/>
      <c r="AC31" s="444"/>
      <c r="AD31" s="445"/>
      <c r="AE31" s="445"/>
      <c r="AF31" s="445"/>
      <c r="AG31" s="445"/>
      <c r="AH31" s="445"/>
      <c r="AI31" s="445"/>
      <c r="AJ31" s="445"/>
      <c r="AK31" s="444"/>
      <c r="AL31" s="445"/>
      <c r="AM31" s="445"/>
      <c r="AN31" s="445"/>
      <c r="AO31" s="445"/>
      <c r="AP31" s="445"/>
      <c r="AQ31" s="445"/>
      <c r="AR31" s="446"/>
      <c r="AS31" s="450"/>
      <c r="AT31" s="445"/>
      <c r="AU31" s="445"/>
      <c r="AV31" s="445"/>
      <c r="AW31" s="445"/>
      <c r="AX31" s="445"/>
      <c r="AY31" s="445"/>
      <c r="AZ31" s="445"/>
      <c r="BA31" s="265"/>
      <c r="BC31" s="426"/>
      <c r="BD31" s="445"/>
      <c r="BE31" s="445"/>
      <c r="BF31" s="445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6"/>
      <c r="BT31" s="444"/>
      <c r="BU31" s="445"/>
      <c r="BV31" s="445"/>
      <c r="BW31" s="445"/>
      <c r="BX31" s="445"/>
      <c r="BY31" s="445"/>
      <c r="BZ31" s="445"/>
      <c r="CA31" s="446"/>
      <c r="CB31" s="444"/>
      <c r="CC31" s="445"/>
      <c r="CD31" s="445"/>
      <c r="CE31" s="445"/>
      <c r="CF31" s="445"/>
      <c r="CG31" s="445"/>
      <c r="CH31" s="445"/>
      <c r="CI31" s="445"/>
      <c r="CJ31" s="444"/>
      <c r="CK31" s="445"/>
      <c r="CL31" s="445"/>
      <c r="CM31" s="445"/>
      <c r="CN31" s="445"/>
      <c r="CO31" s="445"/>
      <c r="CP31" s="445"/>
      <c r="CQ31" s="446"/>
      <c r="CR31" s="444"/>
      <c r="CS31" s="445"/>
      <c r="CT31" s="445"/>
      <c r="CU31" s="445"/>
      <c r="CV31" s="452"/>
      <c r="CW31" s="450"/>
      <c r="CX31" s="445"/>
      <c r="CY31" s="445"/>
      <c r="CZ31" s="445"/>
      <c r="DA31" s="445"/>
      <c r="DB31" s="445"/>
      <c r="DC31" s="445"/>
      <c r="DD31" s="448"/>
    </row>
    <row r="32" spans="2:108" s="1" customFormat="1" ht="12" customHeight="1">
      <c r="B32" s="80"/>
      <c r="C32" s="537">
        <f>AW34</f>
        <v>1</v>
      </c>
      <c r="D32" s="407" t="s">
        <v>1324</v>
      </c>
      <c r="E32" s="408"/>
      <c r="F32" s="408"/>
      <c r="G32" s="396" t="str">
        <f>IF(D32="ここに","",VLOOKUP(D32,'登録ナンバー'!$A$1:$C$619,2,0))</f>
        <v>辰巳</v>
      </c>
      <c r="H32" s="396"/>
      <c r="I32" s="396"/>
      <c r="J32" s="396"/>
      <c r="K32" s="396"/>
      <c r="L32" s="538" t="s">
        <v>448</v>
      </c>
      <c r="M32" s="396" t="s">
        <v>1325</v>
      </c>
      <c r="N32" s="396"/>
      <c r="O32" s="396"/>
      <c r="P32" s="396" t="str">
        <f>IF(M32="ここに","",VLOOKUP(M32,'登録ナンバー'!$A$1:$C$619,2,0))</f>
        <v>川上</v>
      </c>
      <c r="Q32" s="396"/>
      <c r="R32" s="396"/>
      <c r="S32" s="396"/>
      <c r="T32" s="396"/>
      <c r="U32" s="567">
        <f>IF(AC32="","丸付き数字は試合順番","")</f>
      </c>
      <c r="V32" s="568"/>
      <c r="W32" s="568"/>
      <c r="X32" s="568"/>
      <c r="Y32" s="568"/>
      <c r="Z32" s="568"/>
      <c r="AA32" s="568"/>
      <c r="AB32" s="569"/>
      <c r="AC32" s="400" t="s">
        <v>1459</v>
      </c>
      <c r="AD32" s="415"/>
      <c r="AE32" s="415"/>
      <c r="AF32" s="415" t="s">
        <v>449</v>
      </c>
      <c r="AG32" s="415">
        <v>4</v>
      </c>
      <c r="AH32" s="415"/>
      <c r="AI32" s="415"/>
      <c r="AJ32" s="416"/>
      <c r="AK32" s="400" t="s">
        <v>1459</v>
      </c>
      <c r="AL32" s="415"/>
      <c r="AM32" s="415"/>
      <c r="AN32" s="415" t="s">
        <v>449</v>
      </c>
      <c r="AO32" s="415">
        <v>1</v>
      </c>
      <c r="AP32" s="415"/>
      <c r="AQ32" s="415"/>
      <c r="AR32" s="416"/>
      <c r="AS32" s="467">
        <f>IF(COUNTIF(AT32:AV45,1)=2,"直接対決","")</f>
      </c>
      <c r="AT32" s="465">
        <f>COUNTIF(U32:AR33,"⑥")+COUNTIF(U32:AR33,"⑦")</f>
        <v>2</v>
      </c>
      <c r="AU32" s="465"/>
      <c r="AV32" s="465"/>
      <c r="AW32" s="492">
        <f>IF(AC32="","",2-AT32)</f>
        <v>0</v>
      </c>
      <c r="AX32" s="492"/>
      <c r="AY32" s="492"/>
      <c r="AZ32" s="492"/>
      <c r="BA32" s="266"/>
      <c r="BB32" s="537">
        <f>DA34</f>
        <v>4</v>
      </c>
      <c r="BC32" s="407" t="s">
        <v>1321</v>
      </c>
      <c r="BD32" s="408"/>
      <c r="BE32" s="408"/>
      <c r="BF32" s="408" t="str">
        <f>IF(BC32="ここに","",VLOOKUP(BC32,'登録ナンバー'!$A$1:$C$619,2,0))</f>
        <v>岸本</v>
      </c>
      <c r="BG32" s="408"/>
      <c r="BH32" s="408"/>
      <c r="BI32" s="408"/>
      <c r="BJ32" s="408"/>
      <c r="BK32" s="539" t="s">
        <v>448</v>
      </c>
      <c r="BL32" s="408" t="s">
        <v>1322</v>
      </c>
      <c r="BM32" s="408"/>
      <c r="BN32" s="408"/>
      <c r="BO32" s="408" t="str">
        <f>IF(BL32="ここに","",VLOOKUP(BL32,'登録ナンバー'!$A$1:$C$619,2,0))</f>
        <v>鹿取</v>
      </c>
      <c r="BP32" s="408"/>
      <c r="BQ32" s="408"/>
      <c r="BR32" s="408"/>
      <c r="BS32" s="408"/>
      <c r="BT32" s="597">
        <f>IF(CB32="","丸付き数字は試合順番","")</f>
      </c>
      <c r="BU32" s="598"/>
      <c r="BV32" s="598"/>
      <c r="BW32" s="598"/>
      <c r="BX32" s="598"/>
      <c r="BY32" s="598"/>
      <c r="BZ32" s="598"/>
      <c r="CA32" s="599"/>
      <c r="CB32" s="502">
        <v>0</v>
      </c>
      <c r="CC32" s="503"/>
      <c r="CD32" s="503"/>
      <c r="CE32" s="503" t="s">
        <v>449</v>
      </c>
      <c r="CF32" s="503">
        <v>6</v>
      </c>
      <c r="CG32" s="503"/>
      <c r="CH32" s="503"/>
      <c r="CI32" s="564"/>
      <c r="CJ32" s="502">
        <v>4</v>
      </c>
      <c r="CK32" s="503"/>
      <c r="CL32" s="503"/>
      <c r="CM32" s="503" t="s">
        <v>449</v>
      </c>
      <c r="CN32" s="503">
        <v>6</v>
      </c>
      <c r="CO32" s="503"/>
      <c r="CP32" s="503"/>
      <c r="CQ32" s="564"/>
      <c r="CR32" s="502">
        <v>3</v>
      </c>
      <c r="CS32" s="503" t="s">
        <v>449</v>
      </c>
      <c r="CT32" s="503">
        <v>6</v>
      </c>
      <c r="CU32" s="503"/>
      <c r="CV32" s="516"/>
      <c r="CW32" s="518">
        <f>IF(COUNTIF(CX32:CZ45,1)=2,"直接対決","")</f>
      </c>
      <c r="CX32" s="523">
        <f>COUNTIF(BT32:CV33,"⑥")+COUNTIF(BT32:CV33,"⑦")</f>
        <v>0</v>
      </c>
      <c r="CY32" s="523"/>
      <c r="CZ32" s="523"/>
      <c r="DA32" s="482">
        <f>IF(CB32="","",3-CX32)</f>
        <v>3</v>
      </c>
      <c r="DB32" s="482"/>
      <c r="DC32" s="482"/>
      <c r="DD32" s="483"/>
    </row>
    <row r="33" spans="2:108" s="1" customFormat="1" ht="12" customHeight="1">
      <c r="B33" s="80"/>
      <c r="C33" s="537"/>
      <c r="D33" s="411"/>
      <c r="E33" s="412"/>
      <c r="F33" s="412"/>
      <c r="G33" s="397"/>
      <c r="H33" s="397"/>
      <c r="I33" s="397"/>
      <c r="J33" s="397"/>
      <c r="K33" s="397"/>
      <c r="L33" s="538"/>
      <c r="M33" s="397"/>
      <c r="N33" s="397"/>
      <c r="O33" s="397"/>
      <c r="P33" s="397"/>
      <c r="Q33" s="397"/>
      <c r="R33" s="397"/>
      <c r="S33" s="397"/>
      <c r="T33" s="397"/>
      <c r="U33" s="570"/>
      <c r="V33" s="571"/>
      <c r="W33" s="571"/>
      <c r="X33" s="571"/>
      <c r="Y33" s="571"/>
      <c r="Z33" s="571"/>
      <c r="AA33" s="571"/>
      <c r="AB33" s="572"/>
      <c r="AC33" s="401"/>
      <c r="AD33" s="403"/>
      <c r="AE33" s="403"/>
      <c r="AF33" s="403"/>
      <c r="AG33" s="403"/>
      <c r="AH33" s="403"/>
      <c r="AI33" s="403"/>
      <c r="AJ33" s="404"/>
      <c r="AK33" s="401"/>
      <c r="AL33" s="403"/>
      <c r="AM33" s="403"/>
      <c r="AN33" s="403"/>
      <c r="AO33" s="403"/>
      <c r="AP33" s="403"/>
      <c r="AQ33" s="403"/>
      <c r="AR33" s="404"/>
      <c r="AS33" s="468"/>
      <c r="AT33" s="466"/>
      <c r="AU33" s="466"/>
      <c r="AV33" s="466"/>
      <c r="AW33" s="494"/>
      <c r="AX33" s="494"/>
      <c r="AY33" s="494"/>
      <c r="AZ33" s="494"/>
      <c r="BA33" s="266"/>
      <c r="BB33" s="537"/>
      <c r="BC33" s="411"/>
      <c r="BD33" s="412"/>
      <c r="BE33" s="412"/>
      <c r="BF33" s="412"/>
      <c r="BG33" s="412"/>
      <c r="BH33" s="412"/>
      <c r="BI33" s="412"/>
      <c r="BJ33" s="412"/>
      <c r="BK33" s="539"/>
      <c r="BL33" s="412"/>
      <c r="BM33" s="412"/>
      <c r="BN33" s="412"/>
      <c r="BO33" s="412"/>
      <c r="BP33" s="412"/>
      <c r="BQ33" s="412"/>
      <c r="BR33" s="412"/>
      <c r="BS33" s="412"/>
      <c r="BT33" s="600"/>
      <c r="BU33" s="601"/>
      <c r="BV33" s="601"/>
      <c r="BW33" s="601"/>
      <c r="BX33" s="601"/>
      <c r="BY33" s="601"/>
      <c r="BZ33" s="601"/>
      <c r="CA33" s="602"/>
      <c r="CB33" s="504"/>
      <c r="CC33" s="505"/>
      <c r="CD33" s="505"/>
      <c r="CE33" s="505"/>
      <c r="CF33" s="505"/>
      <c r="CG33" s="505"/>
      <c r="CH33" s="505"/>
      <c r="CI33" s="565"/>
      <c r="CJ33" s="504"/>
      <c r="CK33" s="505"/>
      <c r="CL33" s="505"/>
      <c r="CM33" s="505"/>
      <c r="CN33" s="505"/>
      <c r="CO33" s="505"/>
      <c r="CP33" s="505"/>
      <c r="CQ33" s="565"/>
      <c r="CR33" s="504"/>
      <c r="CS33" s="505"/>
      <c r="CT33" s="505"/>
      <c r="CU33" s="505"/>
      <c r="CV33" s="517"/>
      <c r="CW33" s="519"/>
      <c r="CX33" s="524"/>
      <c r="CY33" s="524"/>
      <c r="CZ33" s="524"/>
      <c r="DA33" s="484"/>
      <c r="DB33" s="484"/>
      <c r="DC33" s="484"/>
      <c r="DD33" s="485"/>
    </row>
    <row r="34" spans="2:108" ht="20.25" customHeight="1">
      <c r="B34" s="15"/>
      <c r="D34" s="411" t="s">
        <v>450</v>
      </c>
      <c r="E34" s="412"/>
      <c r="F34" s="412"/>
      <c r="G34" s="397" t="str">
        <f>IF(D32="ここに","",VLOOKUP(D32,'登録ナンバー'!$A$1:$D$619,4,0))</f>
        <v>村田八日市</v>
      </c>
      <c r="H34" s="397"/>
      <c r="I34" s="397"/>
      <c r="J34" s="397"/>
      <c r="K34" s="397"/>
      <c r="L34" s="331"/>
      <c r="M34" s="538" t="s">
        <v>450</v>
      </c>
      <c r="N34" s="538"/>
      <c r="O34" s="538"/>
      <c r="P34" s="397" t="str">
        <f>IF(M32="ここに","",VLOOKUP(M32,'登録ナンバー'!$A$1:$D$619,4,0))</f>
        <v>Kテニス</v>
      </c>
      <c r="Q34" s="397"/>
      <c r="R34" s="397"/>
      <c r="S34" s="397"/>
      <c r="T34" s="399"/>
      <c r="U34" s="571"/>
      <c r="V34" s="571"/>
      <c r="W34" s="571"/>
      <c r="X34" s="571"/>
      <c r="Y34" s="571"/>
      <c r="Z34" s="571"/>
      <c r="AA34" s="571"/>
      <c r="AB34" s="572"/>
      <c r="AC34" s="401"/>
      <c r="AD34" s="403"/>
      <c r="AE34" s="403"/>
      <c r="AF34" s="403"/>
      <c r="AG34" s="403"/>
      <c r="AH34" s="403"/>
      <c r="AI34" s="403"/>
      <c r="AJ34" s="404"/>
      <c r="AK34" s="401"/>
      <c r="AL34" s="403"/>
      <c r="AM34" s="403"/>
      <c r="AN34" s="403"/>
      <c r="AO34" s="403"/>
      <c r="AP34" s="403"/>
      <c r="AQ34" s="403"/>
      <c r="AR34" s="404"/>
      <c r="AS34" s="469">
        <f>IF(OR(COUNTIF(AT32:AV45,2)=3,COUNTIF(AT32:AV45,1)=3),(AC35+AK35+#REF!)/(AC35+AK35+AG32+AO32+#REF!+#REF!),"")</f>
      </c>
      <c r="AT34" s="555"/>
      <c r="AU34" s="555"/>
      <c r="AV34" s="555"/>
      <c r="AW34" s="402">
        <f>IF(AS34&lt;&gt;"",RANK(AS34,AS34:AS47),RANK(AT32,AT32:AV45))</f>
        <v>1</v>
      </c>
      <c r="AX34" s="402"/>
      <c r="AY34" s="402"/>
      <c r="AZ34" s="402"/>
      <c r="BA34" s="267"/>
      <c r="BC34" s="411" t="s">
        <v>450</v>
      </c>
      <c r="BD34" s="412"/>
      <c r="BE34" s="412"/>
      <c r="BF34" s="412" t="str">
        <f>IF(BC32="ここに","",VLOOKUP(BC32,'登録ナンバー'!$A$1:$D$619,4,0))</f>
        <v>グリフィンズ</v>
      </c>
      <c r="BG34" s="412"/>
      <c r="BH34" s="412"/>
      <c r="BI34" s="412"/>
      <c r="BJ34" s="412"/>
      <c r="BK34" s="113"/>
      <c r="BL34" s="539" t="s">
        <v>450</v>
      </c>
      <c r="BM34" s="539"/>
      <c r="BN34" s="539"/>
      <c r="BO34" s="412" t="str">
        <f>IF(BL32="ここに","",VLOOKUP(BL32,'登録ナンバー'!$A$1:$D$619,4,0))</f>
        <v>うさかめ</v>
      </c>
      <c r="BP34" s="412"/>
      <c r="BQ34" s="412"/>
      <c r="BR34" s="412"/>
      <c r="BS34" s="540"/>
      <c r="BT34" s="600"/>
      <c r="BU34" s="601"/>
      <c r="BV34" s="601"/>
      <c r="BW34" s="601"/>
      <c r="BX34" s="601"/>
      <c r="BY34" s="601"/>
      <c r="BZ34" s="601"/>
      <c r="CA34" s="602"/>
      <c r="CB34" s="504"/>
      <c r="CC34" s="505"/>
      <c r="CD34" s="505"/>
      <c r="CE34" s="505"/>
      <c r="CF34" s="505"/>
      <c r="CG34" s="505"/>
      <c r="CH34" s="505"/>
      <c r="CI34" s="565"/>
      <c r="CJ34" s="504"/>
      <c r="CK34" s="505"/>
      <c r="CL34" s="505"/>
      <c r="CM34" s="505"/>
      <c r="CN34" s="505"/>
      <c r="CO34" s="505"/>
      <c r="CP34" s="505"/>
      <c r="CQ34" s="565"/>
      <c r="CR34" s="504"/>
      <c r="CS34" s="505"/>
      <c r="CT34" s="505"/>
      <c r="CU34" s="505"/>
      <c r="CV34" s="517"/>
      <c r="CW34" s="520">
        <f>IF(OR(COUNTIF(CX32:CZ45,2)=3,COUNTIF(CX32:CZ45,1)=3),(CB35+CJ35+CR35)/(CB35+CJ35+CF32+CN32+CT32+CR35),"")</f>
      </c>
      <c r="CX34" s="496"/>
      <c r="CY34" s="496"/>
      <c r="CZ34" s="496"/>
      <c r="DA34" s="498">
        <f>IF(CW34&lt;&gt;"",RANK(CW34,CX32:CZ45),RANK(CX32,CX32:CZ45))</f>
        <v>4</v>
      </c>
      <c r="DB34" s="498"/>
      <c r="DC34" s="498"/>
      <c r="DD34" s="499"/>
    </row>
    <row r="35" spans="2:108" ht="4.5" customHeight="1" hidden="1">
      <c r="B35" s="15"/>
      <c r="D35" s="413"/>
      <c r="E35" s="414"/>
      <c r="F35" s="414"/>
      <c r="G35" s="331"/>
      <c r="H35" s="331"/>
      <c r="I35" s="331"/>
      <c r="J35" s="331"/>
      <c r="K35" s="332"/>
      <c r="L35" s="331"/>
      <c r="M35" s="543"/>
      <c r="N35" s="543"/>
      <c r="O35" s="543"/>
      <c r="P35" s="331"/>
      <c r="Q35" s="331"/>
      <c r="R35" s="331"/>
      <c r="S35" s="337"/>
      <c r="T35" s="338"/>
      <c r="U35" s="573"/>
      <c r="V35" s="573"/>
      <c r="W35" s="573"/>
      <c r="X35" s="573"/>
      <c r="Y35" s="573"/>
      <c r="Z35" s="573"/>
      <c r="AA35" s="573"/>
      <c r="AB35" s="574"/>
      <c r="AC35" s="341" t="str">
        <f>IF(AC32="⑦","7",IF(AC32="⑥","6",AC32))</f>
        <v>6</v>
      </c>
      <c r="AD35" s="335"/>
      <c r="AE35" s="335"/>
      <c r="AF35" s="335"/>
      <c r="AG35" s="335"/>
      <c r="AH35" s="335"/>
      <c r="AI35" s="335"/>
      <c r="AJ35" s="335"/>
      <c r="AK35" s="341" t="str">
        <f>IF(AK32="⑦","7",IF(AK32="⑥","6",AK32))</f>
        <v>6</v>
      </c>
      <c r="AL35" s="335"/>
      <c r="AM35" s="335"/>
      <c r="AN35" s="335"/>
      <c r="AO35" s="335"/>
      <c r="AP35" s="335"/>
      <c r="AQ35" s="335"/>
      <c r="AR35" s="336"/>
      <c r="AS35" s="470"/>
      <c r="AT35" s="556"/>
      <c r="AU35" s="556"/>
      <c r="AV35" s="556"/>
      <c r="AW35" s="385"/>
      <c r="AX35" s="385"/>
      <c r="AY35" s="385"/>
      <c r="AZ35" s="385"/>
      <c r="BA35" s="267"/>
      <c r="BC35" s="413"/>
      <c r="BD35" s="414"/>
      <c r="BE35" s="414"/>
      <c r="BF35" s="113"/>
      <c r="BG35" s="113"/>
      <c r="BH35" s="113"/>
      <c r="BI35" s="113"/>
      <c r="BJ35" s="123"/>
      <c r="BK35" s="113"/>
      <c r="BL35" s="414"/>
      <c r="BM35" s="414"/>
      <c r="BN35" s="414"/>
      <c r="BO35" s="113"/>
      <c r="BP35" s="113"/>
      <c r="BQ35" s="113"/>
      <c r="BR35" s="114"/>
      <c r="BS35" s="263"/>
      <c r="BT35" s="603"/>
      <c r="BU35" s="604"/>
      <c r="BV35" s="604"/>
      <c r="BW35" s="604"/>
      <c r="BX35" s="604"/>
      <c r="BY35" s="604"/>
      <c r="BZ35" s="604"/>
      <c r="CA35" s="605"/>
      <c r="CB35" s="316">
        <f>IF(CB32="⑦","7",IF(CB32="⑥","6",CB32))</f>
        <v>0</v>
      </c>
      <c r="CC35" s="306"/>
      <c r="CD35" s="306"/>
      <c r="CE35" s="306"/>
      <c r="CF35" s="306"/>
      <c r="CG35" s="306"/>
      <c r="CH35" s="306"/>
      <c r="CI35" s="306"/>
      <c r="CJ35" s="316">
        <f>IF(CJ32="⑦","7",IF(CJ32="⑥","6",CJ32))</f>
        <v>4</v>
      </c>
      <c r="CK35" s="306"/>
      <c r="CL35" s="306"/>
      <c r="CM35" s="306"/>
      <c r="CN35" s="306"/>
      <c r="CO35" s="306"/>
      <c r="CP35" s="306"/>
      <c r="CQ35" s="311"/>
      <c r="CR35" s="306">
        <f>IF(CR32="⑦","7",IF(CR32="⑥","6",CR32))</f>
        <v>3</v>
      </c>
      <c r="CS35" s="306"/>
      <c r="CT35" s="306"/>
      <c r="CU35" s="306"/>
      <c r="CV35" s="311"/>
      <c r="CW35" s="521"/>
      <c r="CX35" s="522"/>
      <c r="CY35" s="522"/>
      <c r="CZ35" s="522"/>
      <c r="DA35" s="500"/>
      <c r="DB35" s="500"/>
      <c r="DC35" s="500"/>
      <c r="DD35" s="501"/>
    </row>
    <row r="36" spans="2:108" ht="12" customHeight="1">
      <c r="B36" s="15"/>
      <c r="C36" s="537">
        <f>AW38</f>
        <v>2</v>
      </c>
      <c r="D36" s="407" t="s">
        <v>1326</v>
      </c>
      <c r="E36" s="408"/>
      <c r="F36" s="408"/>
      <c r="G36" s="551" t="str">
        <f>IF(D36="ここに","",VLOOKUP(D36,'登録ナンバー'!$A$1:$C$619,2,0))</f>
        <v>脇野</v>
      </c>
      <c r="H36" s="551"/>
      <c r="I36" s="551"/>
      <c r="J36" s="551"/>
      <c r="K36" s="551"/>
      <c r="L36" s="409" t="s">
        <v>448</v>
      </c>
      <c r="M36" s="551" t="s">
        <v>1327</v>
      </c>
      <c r="N36" s="551"/>
      <c r="O36" s="551"/>
      <c r="P36" s="551" t="str">
        <f>IF(M36="ここに","",VLOOKUP(M36,'登録ナンバー'!$A$1:$C$619,2,0))</f>
        <v>吉岡</v>
      </c>
      <c r="Q36" s="551"/>
      <c r="R36" s="551"/>
      <c r="S36" s="551"/>
      <c r="T36" s="552"/>
      <c r="U36" s="575">
        <f>IF(AC32="","",IF(AND(AG32=6,AC32&lt;&gt;"⑦"),"⑥",IF(AG32=7,"⑦",AG32)))</f>
        <v>4</v>
      </c>
      <c r="V36" s="575"/>
      <c r="W36" s="575"/>
      <c r="X36" s="575" t="s">
        <v>449</v>
      </c>
      <c r="Y36" s="575">
        <f>IF(AC32="","",IF(AC32="⑥",6,IF(AC32="⑦",7,AC32)))</f>
        <v>6</v>
      </c>
      <c r="Z36" s="575"/>
      <c r="AA36" s="575"/>
      <c r="AB36" s="584"/>
      <c r="AC36" s="577"/>
      <c r="AD36" s="578"/>
      <c r="AE36" s="578"/>
      <c r="AF36" s="578"/>
      <c r="AG36" s="578"/>
      <c r="AH36" s="578"/>
      <c r="AI36" s="578"/>
      <c r="AJ36" s="578"/>
      <c r="AK36" s="435" t="s">
        <v>1459</v>
      </c>
      <c r="AL36" s="459"/>
      <c r="AM36" s="459"/>
      <c r="AN36" s="459" t="s">
        <v>449</v>
      </c>
      <c r="AO36" s="459">
        <v>0</v>
      </c>
      <c r="AP36" s="459"/>
      <c r="AQ36" s="459"/>
      <c r="AR36" s="460"/>
      <c r="AS36" s="545">
        <f>IF(COUNTIF(AT32:AV47,1)=2,"直接対決","")</f>
      </c>
      <c r="AT36" s="439">
        <f>COUNTIF(U36:AR37,"⑥")+COUNTIF(U36:AR37,"⑦")</f>
        <v>1</v>
      </c>
      <c r="AU36" s="439"/>
      <c r="AV36" s="439"/>
      <c r="AW36" s="432">
        <f>IF(AC32="","",2-AT36)</f>
        <v>1</v>
      </c>
      <c r="AX36" s="432"/>
      <c r="AY36" s="432"/>
      <c r="AZ36" s="432"/>
      <c r="BA36" s="266"/>
      <c r="BB36" s="537">
        <f>DA38</f>
        <v>1</v>
      </c>
      <c r="BC36" s="407" t="s">
        <v>836</v>
      </c>
      <c r="BD36" s="408"/>
      <c r="BE36" s="408"/>
      <c r="BF36" s="551" t="s">
        <v>1328</v>
      </c>
      <c r="BG36" s="551"/>
      <c r="BH36" s="551"/>
      <c r="BI36" s="551"/>
      <c r="BJ36" s="551"/>
      <c r="BK36" s="409" t="s">
        <v>448</v>
      </c>
      <c r="BL36" s="551" t="s">
        <v>1462</v>
      </c>
      <c r="BM36" s="551"/>
      <c r="BN36" s="551"/>
      <c r="BO36" s="551" t="str">
        <f>IF(BL36="ここに","",VLOOKUP(BL36,'登録ナンバー'!$A$1:$C$619,2,0))</f>
        <v>岩崎</v>
      </c>
      <c r="BP36" s="551"/>
      <c r="BQ36" s="551"/>
      <c r="BR36" s="551"/>
      <c r="BS36" s="552"/>
      <c r="BT36" s="608" t="str">
        <f>IF(CB32="","",IF(AND(CF32=6,CB32&lt;&gt;"⑦"),"⑥",IF(CF32=7,"⑦",CF32)))</f>
        <v>⑥</v>
      </c>
      <c r="BU36" s="575"/>
      <c r="BV36" s="575"/>
      <c r="BW36" s="575" t="s">
        <v>449</v>
      </c>
      <c r="BX36" s="575">
        <f>IF(CB32="","",IF(CB32="⑥",6,IF(CB32="⑦",7,CB32)))</f>
        <v>0</v>
      </c>
      <c r="BY36" s="575"/>
      <c r="BZ36" s="575"/>
      <c r="CA36" s="584"/>
      <c r="CB36" s="577"/>
      <c r="CC36" s="578"/>
      <c r="CD36" s="578"/>
      <c r="CE36" s="578"/>
      <c r="CF36" s="578"/>
      <c r="CG36" s="578"/>
      <c r="CH36" s="578"/>
      <c r="CI36" s="578"/>
      <c r="CJ36" s="435" t="s">
        <v>1463</v>
      </c>
      <c r="CK36" s="459"/>
      <c r="CL36" s="459"/>
      <c r="CM36" s="459" t="s">
        <v>449</v>
      </c>
      <c r="CN36" s="459">
        <v>3</v>
      </c>
      <c r="CO36" s="459"/>
      <c r="CP36" s="459"/>
      <c r="CQ36" s="460"/>
      <c r="CR36" s="435" t="s">
        <v>1463</v>
      </c>
      <c r="CS36" s="459" t="s">
        <v>449</v>
      </c>
      <c r="CT36" s="459">
        <v>4</v>
      </c>
      <c r="CU36" s="459"/>
      <c r="CV36" s="437"/>
      <c r="CW36" s="545"/>
      <c r="CX36" s="439">
        <f>COUNTIF(BT36:CV37,"⑥")+COUNTIF(BT36:CV37,"⑦")</f>
        <v>3</v>
      </c>
      <c r="CY36" s="439"/>
      <c r="CZ36" s="439"/>
      <c r="DA36" s="432">
        <f>IF(CB32="","",3-CX36)</f>
        <v>0</v>
      </c>
      <c r="DB36" s="432"/>
      <c r="DC36" s="432"/>
      <c r="DD36" s="433"/>
    </row>
    <row r="37" spans="2:108" ht="12" customHeight="1">
      <c r="B37" s="15"/>
      <c r="C37" s="537"/>
      <c r="D37" s="411"/>
      <c r="E37" s="412"/>
      <c r="F37" s="412"/>
      <c r="G37" s="549"/>
      <c r="H37" s="549"/>
      <c r="I37" s="549"/>
      <c r="J37" s="549"/>
      <c r="K37" s="549"/>
      <c r="L37" s="409"/>
      <c r="M37" s="549"/>
      <c r="N37" s="549"/>
      <c r="O37" s="549"/>
      <c r="P37" s="549"/>
      <c r="Q37" s="549"/>
      <c r="R37" s="549"/>
      <c r="S37" s="549"/>
      <c r="T37" s="550"/>
      <c r="U37" s="576"/>
      <c r="V37" s="576"/>
      <c r="W37" s="576"/>
      <c r="X37" s="576"/>
      <c r="Y37" s="576"/>
      <c r="Z37" s="576"/>
      <c r="AA37" s="576"/>
      <c r="AB37" s="585"/>
      <c r="AC37" s="579"/>
      <c r="AD37" s="580"/>
      <c r="AE37" s="580"/>
      <c r="AF37" s="580"/>
      <c r="AG37" s="580"/>
      <c r="AH37" s="580"/>
      <c r="AI37" s="580"/>
      <c r="AJ37" s="580"/>
      <c r="AK37" s="436"/>
      <c r="AL37" s="461"/>
      <c r="AM37" s="461"/>
      <c r="AN37" s="461"/>
      <c r="AO37" s="461"/>
      <c r="AP37" s="461"/>
      <c r="AQ37" s="461"/>
      <c r="AR37" s="434"/>
      <c r="AS37" s="546"/>
      <c r="AT37" s="440"/>
      <c r="AU37" s="440"/>
      <c r="AV37" s="440"/>
      <c r="AW37" s="431"/>
      <c r="AX37" s="431"/>
      <c r="AY37" s="431"/>
      <c r="AZ37" s="431"/>
      <c r="BA37" s="266"/>
      <c r="BB37" s="537"/>
      <c r="BC37" s="411"/>
      <c r="BD37" s="412"/>
      <c r="BE37" s="412"/>
      <c r="BF37" s="549"/>
      <c r="BG37" s="549"/>
      <c r="BH37" s="549"/>
      <c r="BI37" s="549"/>
      <c r="BJ37" s="549"/>
      <c r="BK37" s="409"/>
      <c r="BL37" s="549"/>
      <c r="BM37" s="549"/>
      <c r="BN37" s="549"/>
      <c r="BO37" s="549"/>
      <c r="BP37" s="549"/>
      <c r="BQ37" s="549"/>
      <c r="BR37" s="549"/>
      <c r="BS37" s="550"/>
      <c r="BT37" s="609"/>
      <c r="BU37" s="576"/>
      <c r="BV37" s="576"/>
      <c r="BW37" s="576"/>
      <c r="BX37" s="576"/>
      <c r="BY37" s="576"/>
      <c r="BZ37" s="576"/>
      <c r="CA37" s="585"/>
      <c r="CB37" s="579"/>
      <c r="CC37" s="580"/>
      <c r="CD37" s="580"/>
      <c r="CE37" s="580"/>
      <c r="CF37" s="580"/>
      <c r="CG37" s="580"/>
      <c r="CH37" s="580"/>
      <c r="CI37" s="580"/>
      <c r="CJ37" s="436"/>
      <c r="CK37" s="461"/>
      <c r="CL37" s="461"/>
      <c r="CM37" s="461"/>
      <c r="CN37" s="461"/>
      <c r="CO37" s="461"/>
      <c r="CP37" s="461"/>
      <c r="CQ37" s="434"/>
      <c r="CR37" s="436"/>
      <c r="CS37" s="461"/>
      <c r="CT37" s="461"/>
      <c r="CU37" s="461"/>
      <c r="CV37" s="438"/>
      <c r="CW37" s="546"/>
      <c r="CX37" s="440"/>
      <c r="CY37" s="440"/>
      <c r="CZ37" s="440"/>
      <c r="DA37" s="431"/>
      <c r="DB37" s="431"/>
      <c r="DC37" s="431"/>
      <c r="DD37" s="420"/>
    </row>
    <row r="38" spans="2:108" ht="19.5" customHeight="1">
      <c r="B38" s="15"/>
      <c r="C38" s="15"/>
      <c r="D38" s="411" t="s">
        <v>450</v>
      </c>
      <c r="E38" s="412"/>
      <c r="F38" s="412"/>
      <c r="G38" s="549" t="str">
        <f>IF(D36="ここに","",VLOOKUP(D36,'登録ナンバー'!$A$1:$D$619,4,0))</f>
        <v>フレンズ</v>
      </c>
      <c r="H38" s="549"/>
      <c r="I38" s="549"/>
      <c r="J38" s="549"/>
      <c r="K38" s="549"/>
      <c r="L38" s="315"/>
      <c r="M38" s="409" t="s">
        <v>450</v>
      </c>
      <c r="N38" s="409"/>
      <c r="O38" s="409"/>
      <c r="P38" s="549" t="str">
        <f>IF(M36="ここに","",VLOOKUP(M36,'登録ナンバー'!$A$1:$D$619,4,0))</f>
        <v>フレンズ</v>
      </c>
      <c r="Q38" s="549"/>
      <c r="R38" s="549"/>
      <c r="S38" s="549"/>
      <c r="T38" s="550"/>
      <c r="U38" s="576"/>
      <c r="V38" s="576"/>
      <c r="W38" s="576"/>
      <c r="X38" s="576"/>
      <c r="Y38" s="576"/>
      <c r="Z38" s="576"/>
      <c r="AA38" s="576"/>
      <c r="AB38" s="585"/>
      <c r="AC38" s="579"/>
      <c r="AD38" s="580"/>
      <c r="AE38" s="580"/>
      <c r="AF38" s="580"/>
      <c r="AG38" s="580"/>
      <c r="AH38" s="580"/>
      <c r="AI38" s="580"/>
      <c r="AJ38" s="580"/>
      <c r="AK38" s="436"/>
      <c r="AL38" s="461"/>
      <c r="AM38" s="461"/>
      <c r="AN38" s="461"/>
      <c r="AO38" s="594"/>
      <c r="AP38" s="594"/>
      <c r="AQ38" s="594"/>
      <c r="AR38" s="595"/>
      <c r="AS38" s="547">
        <f>IF(OR(COUNTIF(AT32:AV45,2)=3,COUNTIF(AT32:AV45,1)=3),(U39+AK39+#REF!)/(U39+AK39+Y36+AO36+#REF!+#REF!),"")</f>
      </c>
      <c r="AT38" s="576"/>
      <c r="AU38" s="576"/>
      <c r="AV38" s="576"/>
      <c r="AW38" s="453">
        <f>IF(AS38&lt;&gt;"",RANK(AS38,AS34:AS47),RANK(AT36,AT32:AV45))</f>
        <v>2</v>
      </c>
      <c r="AX38" s="453"/>
      <c r="AY38" s="453"/>
      <c r="AZ38" s="453"/>
      <c r="BA38" s="267"/>
      <c r="BB38" s="15"/>
      <c r="BC38" s="411" t="s">
        <v>450</v>
      </c>
      <c r="BD38" s="412"/>
      <c r="BE38" s="412"/>
      <c r="BF38" s="549" t="s">
        <v>979</v>
      </c>
      <c r="BG38" s="549"/>
      <c r="BH38" s="549"/>
      <c r="BI38" s="549"/>
      <c r="BJ38" s="549"/>
      <c r="BK38" s="315"/>
      <c r="BL38" s="409" t="s">
        <v>450</v>
      </c>
      <c r="BM38" s="409"/>
      <c r="BN38" s="409"/>
      <c r="BO38" s="549" t="str">
        <f>IF(BL36="ここに","",VLOOKUP(BL36,'登録ナンバー'!$A$1:$D$619,4,0))</f>
        <v>フレンズ</v>
      </c>
      <c r="BP38" s="549"/>
      <c r="BQ38" s="549"/>
      <c r="BR38" s="549"/>
      <c r="BS38" s="550"/>
      <c r="BT38" s="609"/>
      <c r="BU38" s="576"/>
      <c r="BV38" s="576"/>
      <c r="BW38" s="576"/>
      <c r="BX38" s="576"/>
      <c r="BY38" s="576"/>
      <c r="BZ38" s="576"/>
      <c r="CA38" s="585"/>
      <c r="CB38" s="579"/>
      <c r="CC38" s="580"/>
      <c r="CD38" s="580"/>
      <c r="CE38" s="580"/>
      <c r="CF38" s="580"/>
      <c r="CG38" s="580"/>
      <c r="CH38" s="580"/>
      <c r="CI38" s="580"/>
      <c r="CJ38" s="436"/>
      <c r="CK38" s="461"/>
      <c r="CL38" s="461"/>
      <c r="CM38" s="461"/>
      <c r="CN38" s="594"/>
      <c r="CO38" s="594"/>
      <c r="CP38" s="594"/>
      <c r="CQ38" s="595"/>
      <c r="CR38" s="436"/>
      <c r="CS38" s="461"/>
      <c r="CT38" s="461"/>
      <c r="CU38" s="461"/>
      <c r="CV38" s="438"/>
      <c r="CW38" s="547">
        <f>IF(OR(COUNTIF(CX32:CZ45,2)=3,COUNTIF(CX32:CZ45,1)=3),(BT39+CJ39+CR39)/(BT39+CJ39+BX36+CN36+CT36+CR39),"")</f>
      </c>
      <c r="CX38" s="576"/>
      <c r="CY38" s="576"/>
      <c r="CZ38" s="576"/>
      <c r="DA38" s="453">
        <f>IF(CW38&lt;&gt;"",RANK(CW38,CZ34:CZ47),RANK(CX36,CX32:CZ45))</f>
        <v>1</v>
      </c>
      <c r="DB38" s="453"/>
      <c r="DC38" s="453"/>
      <c r="DD38" s="454"/>
    </row>
    <row r="39" spans="2:108" ht="1.5" customHeight="1" hidden="1">
      <c r="B39" s="15"/>
      <c r="C39" s="15"/>
      <c r="D39" s="413"/>
      <c r="E39" s="414"/>
      <c r="F39" s="414"/>
      <c r="G39" s="315"/>
      <c r="H39" s="315"/>
      <c r="I39" s="315"/>
      <c r="J39" s="315"/>
      <c r="K39" s="319"/>
      <c r="L39" s="315"/>
      <c r="M39" s="410"/>
      <c r="N39" s="410"/>
      <c r="O39" s="410"/>
      <c r="P39" s="315"/>
      <c r="Q39" s="315"/>
      <c r="R39" s="315"/>
      <c r="S39" s="320"/>
      <c r="T39" s="327"/>
      <c r="U39" s="329">
        <f>IF(U36="⑦","7",IF(U36="⑥","6",U36))</f>
        <v>4</v>
      </c>
      <c r="V39" s="324"/>
      <c r="W39" s="324"/>
      <c r="X39" s="324"/>
      <c r="Y39" s="324"/>
      <c r="Z39" s="324"/>
      <c r="AA39" s="324"/>
      <c r="AB39" s="325"/>
      <c r="AC39" s="581"/>
      <c r="AD39" s="582"/>
      <c r="AE39" s="582"/>
      <c r="AF39" s="582"/>
      <c r="AG39" s="582"/>
      <c r="AH39" s="582"/>
      <c r="AI39" s="582"/>
      <c r="AJ39" s="582"/>
      <c r="AK39" s="328" t="str">
        <f>IF(AK36="⑦","7",IF(AK36="⑥","6",AK36))</f>
        <v>6</v>
      </c>
      <c r="AL39" s="329"/>
      <c r="AM39" s="329"/>
      <c r="AN39" s="329"/>
      <c r="AO39" s="329"/>
      <c r="AP39" s="329"/>
      <c r="AQ39" s="329"/>
      <c r="AR39" s="330"/>
      <c r="AS39" s="548"/>
      <c r="AT39" s="606"/>
      <c r="AU39" s="606"/>
      <c r="AV39" s="606"/>
      <c r="AW39" s="455"/>
      <c r="AX39" s="455"/>
      <c r="AY39" s="455"/>
      <c r="AZ39" s="455"/>
      <c r="BA39" s="267"/>
      <c r="BB39" s="15"/>
      <c r="BC39" s="413"/>
      <c r="BD39" s="414"/>
      <c r="BE39" s="414"/>
      <c r="BF39" s="315"/>
      <c r="BG39" s="315"/>
      <c r="BH39" s="315"/>
      <c r="BI39" s="315"/>
      <c r="BJ39" s="319"/>
      <c r="BK39" s="315"/>
      <c r="BL39" s="410"/>
      <c r="BM39" s="410"/>
      <c r="BN39" s="410"/>
      <c r="BO39" s="315"/>
      <c r="BP39" s="315"/>
      <c r="BQ39" s="315"/>
      <c r="BR39" s="320"/>
      <c r="BS39" s="327"/>
      <c r="BT39" s="328" t="str">
        <f>IF(BT36="⑦","7",IF(BT36="⑥","6",BT36))</f>
        <v>6</v>
      </c>
      <c r="BU39" s="324"/>
      <c r="BV39" s="324"/>
      <c r="BW39" s="324"/>
      <c r="BX39" s="324"/>
      <c r="BY39" s="324"/>
      <c r="BZ39" s="324"/>
      <c r="CA39" s="325"/>
      <c r="CB39" s="581"/>
      <c r="CC39" s="582"/>
      <c r="CD39" s="582"/>
      <c r="CE39" s="582"/>
      <c r="CF39" s="582"/>
      <c r="CG39" s="582"/>
      <c r="CH39" s="582"/>
      <c r="CI39" s="582"/>
      <c r="CJ39" s="328" t="str">
        <f>IF(CJ36="⑦","7",IF(CJ36="⑥","6",CJ36))</f>
        <v>6</v>
      </c>
      <c r="CK39" s="329"/>
      <c r="CL39" s="329"/>
      <c r="CM39" s="329"/>
      <c r="CN39" s="329"/>
      <c r="CO39" s="329"/>
      <c r="CP39" s="329"/>
      <c r="CQ39" s="330"/>
      <c r="CR39" s="329" t="str">
        <f>IF(CR36="⑦","7",IF(CR36="⑥","6",CR36))</f>
        <v>6</v>
      </c>
      <c r="CS39" s="329"/>
      <c r="CT39" s="329"/>
      <c r="CU39" s="329"/>
      <c r="CV39" s="343"/>
      <c r="CW39" s="548"/>
      <c r="CX39" s="606"/>
      <c r="CY39" s="606"/>
      <c r="CZ39" s="606"/>
      <c r="DA39" s="455"/>
      <c r="DB39" s="455"/>
      <c r="DC39" s="455"/>
      <c r="DD39" s="456"/>
    </row>
    <row r="40" spans="2:108" ht="12" customHeight="1">
      <c r="B40" s="15"/>
      <c r="C40" s="537">
        <f>AW42</f>
        <v>3</v>
      </c>
      <c r="D40" s="407" t="s">
        <v>836</v>
      </c>
      <c r="E40" s="408"/>
      <c r="F40" s="408"/>
      <c r="G40" s="408" t="s">
        <v>1339</v>
      </c>
      <c r="H40" s="408"/>
      <c r="I40" s="408"/>
      <c r="J40" s="408"/>
      <c r="K40" s="408"/>
      <c r="L40" s="539" t="s">
        <v>448</v>
      </c>
      <c r="M40" s="408" t="s">
        <v>837</v>
      </c>
      <c r="N40" s="408"/>
      <c r="O40" s="408"/>
      <c r="P40" s="408" t="s">
        <v>1340</v>
      </c>
      <c r="Q40" s="408"/>
      <c r="R40" s="408"/>
      <c r="S40" s="408"/>
      <c r="T40" s="408"/>
      <c r="U40" s="506">
        <f>IF(AO32="","",IF(AND(AO32=6,AK32&lt;&gt;"⑦"),"⑥",IF(AO32=7,"⑦",AO32)))</f>
        <v>1</v>
      </c>
      <c r="V40" s="507"/>
      <c r="W40" s="507"/>
      <c r="X40" s="507" t="s">
        <v>449</v>
      </c>
      <c r="Y40" s="507">
        <f>IF(AO32="","",IF(AK32="⑥",6,IF(AK32="⑦",7,AK32)))</f>
        <v>6</v>
      </c>
      <c r="Z40" s="507"/>
      <c r="AA40" s="507"/>
      <c r="AB40" s="508"/>
      <c r="AC40" s="506">
        <f>IF(AO36="","",IF(AND(AO36=6,AK36&lt;&gt;"⑦"),"⑥",IF(AO36=7,"⑦",AO36)))</f>
        <v>0</v>
      </c>
      <c r="AD40" s="507"/>
      <c r="AE40" s="507"/>
      <c r="AF40" s="507" t="s">
        <v>449</v>
      </c>
      <c r="AG40" s="507">
        <f>IF(AO36="","",IF(AK36="⑥",6,IF(AK36="⑦",7,AK36)))</f>
        <v>6</v>
      </c>
      <c r="AH40" s="507"/>
      <c r="AI40" s="507"/>
      <c r="AJ40" s="508"/>
      <c r="AK40" s="486"/>
      <c r="AL40" s="487"/>
      <c r="AM40" s="487"/>
      <c r="AN40" s="487"/>
      <c r="AO40" s="487"/>
      <c r="AP40" s="487"/>
      <c r="AQ40" s="490"/>
      <c r="AR40" s="512"/>
      <c r="AS40" s="518">
        <f>IF(COUNTIF(AT32:AV47,1)=2,"直接対決","")</f>
      </c>
      <c r="AT40" s="523">
        <f>COUNTIF(U40:AR41,"⑥")+COUNTIF(U40:AR41,"⑦")</f>
        <v>0</v>
      </c>
      <c r="AU40" s="523"/>
      <c r="AV40" s="523"/>
      <c r="AW40" s="482">
        <f>IF(AC32="","",2-AT40)</f>
        <v>2</v>
      </c>
      <c r="AX40" s="482"/>
      <c r="AY40" s="482"/>
      <c r="AZ40" s="482"/>
      <c r="BA40" s="266"/>
      <c r="BB40" s="537">
        <f>DA42</f>
        <v>2</v>
      </c>
      <c r="BC40" s="407" t="s">
        <v>1331</v>
      </c>
      <c r="BD40" s="408"/>
      <c r="BE40" s="408"/>
      <c r="BF40" s="396" t="str">
        <f>IF(BC40="ここに","",VLOOKUP(BC40,'登録ナンバー'!$A$1:$C$619,2,0))</f>
        <v>岡川</v>
      </c>
      <c r="BG40" s="396"/>
      <c r="BH40" s="396"/>
      <c r="BI40" s="396"/>
      <c r="BJ40" s="396"/>
      <c r="BK40" s="538" t="s">
        <v>448</v>
      </c>
      <c r="BL40" s="396" t="s">
        <v>1332</v>
      </c>
      <c r="BM40" s="396"/>
      <c r="BN40" s="396"/>
      <c r="BO40" s="396" t="str">
        <f>IF(BL40="ここに","",VLOOKUP(BL40,'登録ナンバー'!$A$1:$C$619,2,0))</f>
        <v>速水</v>
      </c>
      <c r="BP40" s="396"/>
      <c r="BQ40" s="396"/>
      <c r="BR40" s="396"/>
      <c r="BS40" s="398"/>
      <c r="BT40" s="535" t="str">
        <f>IF(CN32="","",IF(AND(CN32=6,CJ32&lt;&gt;"⑦"),"⑥",IF(CN32=7,"⑦",CN32)))</f>
        <v>⑥</v>
      </c>
      <c r="BU40" s="462"/>
      <c r="BV40" s="462"/>
      <c r="BW40" s="462" t="s">
        <v>449</v>
      </c>
      <c r="BX40" s="462">
        <f>IF(CN32="","",IF(CJ32="⑥",6,IF(CJ32="⑦",7,CJ32)))</f>
        <v>4</v>
      </c>
      <c r="BY40" s="462"/>
      <c r="BZ40" s="462"/>
      <c r="CA40" s="463"/>
      <c r="CB40" s="535">
        <f>IF(CN36="","",IF(AND(CN36=6,CJ36&lt;&gt;"⑦"),"⑥",IF(CN36=7,"⑦",CN36)))</f>
        <v>3</v>
      </c>
      <c r="CC40" s="462"/>
      <c r="CD40" s="462"/>
      <c r="CE40" s="462" t="s">
        <v>449</v>
      </c>
      <c r="CF40" s="462">
        <f>IF(CN36="","",IF(CJ36="⑥",6,IF(CJ36="⑦",7,CJ36)))</f>
        <v>6</v>
      </c>
      <c r="CG40" s="462"/>
      <c r="CH40" s="462"/>
      <c r="CI40" s="463"/>
      <c r="CJ40" s="586"/>
      <c r="CK40" s="587"/>
      <c r="CL40" s="587"/>
      <c r="CM40" s="587"/>
      <c r="CN40" s="587"/>
      <c r="CO40" s="587"/>
      <c r="CP40" s="588"/>
      <c r="CQ40" s="589"/>
      <c r="CR40" s="400" t="s">
        <v>1459</v>
      </c>
      <c r="CS40" s="415" t="s">
        <v>449</v>
      </c>
      <c r="CT40" s="415">
        <v>4</v>
      </c>
      <c r="CU40" s="415"/>
      <c r="CV40" s="471"/>
      <c r="CW40" s="467"/>
      <c r="CX40" s="465">
        <f>COUNTIF(BT40:CV41,"⑥")+COUNTIF(BT40:CV41,"⑦")</f>
        <v>2</v>
      </c>
      <c r="CY40" s="465"/>
      <c r="CZ40" s="465"/>
      <c r="DA40" s="492">
        <f>IF(CB32="","",3-CX40)</f>
        <v>1</v>
      </c>
      <c r="DB40" s="492"/>
      <c r="DC40" s="492"/>
      <c r="DD40" s="493"/>
    </row>
    <row r="41" spans="2:108" ht="12" customHeight="1">
      <c r="B41" s="15"/>
      <c r="C41" s="537"/>
      <c r="D41" s="411"/>
      <c r="E41" s="412"/>
      <c r="F41" s="412"/>
      <c r="G41" s="412"/>
      <c r="H41" s="412"/>
      <c r="I41" s="412"/>
      <c r="J41" s="412"/>
      <c r="K41" s="412"/>
      <c r="L41" s="539"/>
      <c r="M41" s="412"/>
      <c r="N41" s="412"/>
      <c r="O41" s="412"/>
      <c r="P41" s="412"/>
      <c r="Q41" s="412"/>
      <c r="R41" s="412"/>
      <c r="S41" s="412"/>
      <c r="T41" s="412"/>
      <c r="U41" s="441"/>
      <c r="V41" s="442"/>
      <c r="W41" s="442"/>
      <c r="X41" s="442"/>
      <c r="Y41" s="442"/>
      <c r="Z41" s="442"/>
      <c r="AA41" s="442"/>
      <c r="AB41" s="443"/>
      <c r="AC41" s="441"/>
      <c r="AD41" s="442"/>
      <c r="AE41" s="442"/>
      <c r="AF41" s="442"/>
      <c r="AG41" s="442"/>
      <c r="AH41" s="442"/>
      <c r="AI41" s="442"/>
      <c r="AJ41" s="443"/>
      <c r="AK41" s="489"/>
      <c r="AL41" s="490"/>
      <c r="AM41" s="490"/>
      <c r="AN41" s="490"/>
      <c r="AO41" s="490"/>
      <c r="AP41" s="490"/>
      <c r="AQ41" s="490"/>
      <c r="AR41" s="512"/>
      <c r="AS41" s="519"/>
      <c r="AT41" s="524"/>
      <c r="AU41" s="524"/>
      <c r="AV41" s="524"/>
      <c r="AW41" s="484"/>
      <c r="AX41" s="484"/>
      <c r="AY41" s="484"/>
      <c r="AZ41" s="484"/>
      <c r="BA41" s="266"/>
      <c r="BB41" s="537"/>
      <c r="BC41" s="411"/>
      <c r="BD41" s="412"/>
      <c r="BE41" s="412"/>
      <c r="BF41" s="397"/>
      <c r="BG41" s="397"/>
      <c r="BH41" s="397"/>
      <c r="BI41" s="397"/>
      <c r="BJ41" s="397"/>
      <c r="BK41" s="538"/>
      <c r="BL41" s="397"/>
      <c r="BM41" s="397"/>
      <c r="BN41" s="397"/>
      <c r="BO41" s="397"/>
      <c r="BP41" s="397"/>
      <c r="BQ41" s="397"/>
      <c r="BR41" s="397"/>
      <c r="BS41" s="399"/>
      <c r="BT41" s="536"/>
      <c r="BU41" s="387"/>
      <c r="BV41" s="387"/>
      <c r="BW41" s="387"/>
      <c r="BX41" s="387"/>
      <c r="BY41" s="387"/>
      <c r="BZ41" s="387"/>
      <c r="CA41" s="464"/>
      <c r="CB41" s="536"/>
      <c r="CC41" s="387"/>
      <c r="CD41" s="387"/>
      <c r="CE41" s="387"/>
      <c r="CF41" s="387"/>
      <c r="CG41" s="387"/>
      <c r="CH41" s="387"/>
      <c r="CI41" s="464"/>
      <c r="CJ41" s="590"/>
      <c r="CK41" s="588"/>
      <c r="CL41" s="588"/>
      <c r="CM41" s="588"/>
      <c r="CN41" s="588"/>
      <c r="CO41" s="588"/>
      <c r="CP41" s="588"/>
      <c r="CQ41" s="589"/>
      <c r="CR41" s="401"/>
      <c r="CS41" s="403"/>
      <c r="CT41" s="403"/>
      <c r="CU41" s="403"/>
      <c r="CV41" s="472"/>
      <c r="CW41" s="468"/>
      <c r="CX41" s="466"/>
      <c r="CY41" s="466"/>
      <c r="CZ41" s="466"/>
      <c r="DA41" s="494"/>
      <c r="DB41" s="494"/>
      <c r="DC41" s="494"/>
      <c r="DD41" s="495"/>
    </row>
    <row r="42" spans="2:108" ht="17.25" customHeight="1" thickBot="1">
      <c r="B42" s="15"/>
      <c r="C42" s="15"/>
      <c r="D42" s="411" t="s">
        <v>450</v>
      </c>
      <c r="E42" s="412"/>
      <c r="F42" s="412"/>
      <c r="G42" s="412" t="s">
        <v>979</v>
      </c>
      <c r="H42" s="412"/>
      <c r="I42" s="412"/>
      <c r="J42" s="412"/>
      <c r="K42" s="412"/>
      <c r="L42" s="113"/>
      <c r="M42" s="539" t="s">
        <v>450</v>
      </c>
      <c r="N42" s="539"/>
      <c r="O42" s="539"/>
      <c r="P42" s="412" t="s">
        <v>979</v>
      </c>
      <c r="Q42" s="412"/>
      <c r="R42" s="412"/>
      <c r="S42" s="412"/>
      <c r="T42" s="412"/>
      <c r="U42" s="441"/>
      <c r="V42" s="442"/>
      <c r="W42" s="442"/>
      <c r="X42" s="442"/>
      <c r="Y42" s="445"/>
      <c r="Z42" s="445"/>
      <c r="AA42" s="445"/>
      <c r="AB42" s="446"/>
      <c r="AC42" s="441"/>
      <c r="AD42" s="442"/>
      <c r="AE42" s="442"/>
      <c r="AF42" s="442"/>
      <c r="AG42" s="442"/>
      <c r="AH42" s="442"/>
      <c r="AI42" s="442"/>
      <c r="AJ42" s="443"/>
      <c r="AK42" s="489"/>
      <c r="AL42" s="490"/>
      <c r="AM42" s="490"/>
      <c r="AN42" s="490"/>
      <c r="AO42" s="490"/>
      <c r="AP42" s="490"/>
      <c r="AQ42" s="490"/>
      <c r="AR42" s="512"/>
      <c r="AS42" s="520">
        <f>IF(OR(COUNTIF(AT32:AV45,2)=3,COUNTIF(AT32:AV45,1)=3),(AC43+#REF!+U43)/(U43+AG40+Y40+#REF!+#REF!+AC43),"")</f>
      </c>
      <c r="AT42" s="496"/>
      <c r="AU42" s="496"/>
      <c r="AV42" s="496"/>
      <c r="AW42" s="498">
        <f>IF(AS42&lt;&gt;"",RANK(AS42,AS34:AS47),RANK(AT40,AT32:AV45))</f>
        <v>3</v>
      </c>
      <c r="AX42" s="498"/>
      <c r="AY42" s="498"/>
      <c r="AZ42" s="498"/>
      <c r="BA42" s="267"/>
      <c r="BB42" s="15"/>
      <c r="BC42" s="411" t="s">
        <v>450</v>
      </c>
      <c r="BD42" s="412"/>
      <c r="BE42" s="412"/>
      <c r="BF42" s="397" t="str">
        <f>IF(BC40="ここに","",VLOOKUP(BC40,'登録ナンバー'!$A$1:$D$619,4,0))</f>
        <v>村田八日市</v>
      </c>
      <c r="BG42" s="397"/>
      <c r="BH42" s="397"/>
      <c r="BI42" s="397"/>
      <c r="BJ42" s="397"/>
      <c r="BK42" s="331"/>
      <c r="BL42" s="538" t="s">
        <v>450</v>
      </c>
      <c r="BM42" s="538"/>
      <c r="BN42" s="538"/>
      <c r="BO42" s="397" t="str">
        <f>IF(BL40="ここに","",VLOOKUP(BL40,'登録ナンバー'!$A$1:$D$619,4,0))</f>
        <v>村田八日市</v>
      </c>
      <c r="BP42" s="397"/>
      <c r="BQ42" s="397"/>
      <c r="BR42" s="397"/>
      <c r="BS42" s="399"/>
      <c r="BT42" s="536"/>
      <c r="BU42" s="387"/>
      <c r="BV42" s="387"/>
      <c r="BW42" s="387"/>
      <c r="BX42" s="388"/>
      <c r="BY42" s="388"/>
      <c r="BZ42" s="388"/>
      <c r="CA42" s="596"/>
      <c r="CB42" s="536"/>
      <c r="CC42" s="387"/>
      <c r="CD42" s="387"/>
      <c r="CE42" s="387"/>
      <c r="CF42" s="387"/>
      <c r="CG42" s="387"/>
      <c r="CH42" s="387"/>
      <c r="CI42" s="464"/>
      <c r="CJ42" s="590"/>
      <c r="CK42" s="588"/>
      <c r="CL42" s="588"/>
      <c r="CM42" s="588"/>
      <c r="CN42" s="588"/>
      <c r="CO42" s="588"/>
      <c r="CP42" s="588"/>
      <c r="CQ42" s="589"/>
      <c r="CR42" s="401"/>
      <c r="CS42" s="405"/>
      <c r="CT42" s="403"/>
      <c r="CU42" s="403"/>
      <c r="CV42" s="472"/>
      <c r="CW42" s="469">
        <f>IF(OR(COUNTIF(CX32:CZ45,2)=3,COUNTIF(CX32:CZ45,1)=3),(CB43+CR43+BT43)/(BT43+CF40+BX40+CT40+CR43+CB43),"")</f>
      </c>
      <c r="CX42" s="555"/>
      <c r="CY42" s="555"/>
      <c r="CZ42" s="555"/>
      <c r="DA42" s="402">
        <f>IF(CW42&lt;&gt;"",RANK(CW42,CZ34:CZ47),RANK(CX40,CX32:CZ45))</f>
        <v>2</v>
      </c>
      <c r="DB42" s="402"/>
      <c r="DC42" s="402"/>
      <c r="DD42" s="384"/>
    </row>
    <row r="43" spans="3:108" ht="4.5" customHeight="1" hidden="1">
      <c r="C43" s="15"/>
      <c r="D43" s="413"/>
      <c r="E43" s="414"/>
      <c r="F43" s="414"/>
      <c r="G43" s="113"/>
      <c r="H43" s="113"/>
      <c r="I43" s="113"/>
      <c r="J43" s="113"/>
      <c r="K43" s="113"/>
      <c r="L43" s="113"/>
      <c r="M43" s="414"/>
      <c r="N43" s="414"/>
      <c r="O43" s="414"/>
      <c r="P43" s="113"/>
      <c r="Q43" s="113"/>
      <c r="R43" s="113"/>
      <c r="S43" s="114"/>
      <c r="T43" s="264"/>
      <c r="U43" s="307">
        <f>IF(U40="⑦","7",IF(U40="⑥","6",U40))</f>
        <v>1</v>
      </c>
      <c r="V43" s="1"/>
      <c r="W43" s="1"/>
      <c r="X43" s="1"/>
      <c r="Y43" s="1"/>
      <c r="Z43" s="1"/>
      <c r="AA43" s="1"/>
      <c r="AB43" s="305"/>
      <c r="AC43" s="307">
        <f>IF(AC40="⑦","7",IF(AC40="⑥","6",AC40))</f>
        <v>0</v>
      </c>
      <c r="AD43" s="1"/>
      <c r="AE43" s="1"/>
      <c r="AF43" s="1"/>
      <c r="AG43" s="1"/>
      <c r="AH43" s="1"/>
      <c r="AI43" s="1"/>
      <c r="AJ43" s="1"/>
      <c r="AK43" s="513"/>
      <c r="AL43" s="514"/>
      <c r="AM43" s="514"/>
      <c r="AN43" s="514"/>
      <c r="AO43" s="514"/>
      <c r="AP43" s="514"/>
      <c r="AQ43" s="514"/>
      <c r="AR43" s="515"/>
      <c r="AS43" s="520"/>
      <c r="AT43" s="496"/>
      <c r="AU43" s="496"/>
      <c r="AV43" s="496"/>
      <c r="AW43" s="498"/>
      <c r="AX43" s="498"/>
      <c r="AY43" s="498"/>
      <c r="AZ43" s="498"/>
      <c r="BA43" s="267"/>
      <c r="BB43" s="15"/>
      <c r="BC43" s="413"/>
      <c r="BD43" s="414"/>
      <c r="BE43" s="414"/>
      <c r="BF43" s="331"/>
      <c r="BG43" s="331"/>
      <c r="BH43" s="331"/>
      <c r="BI43" s="331"/>
      <c r="BJ43" s="331"/>
      <c r="BK43" s="331"/>
      <c r="BL43" s="543"/>
      <c r="BM43" s="543"/>
      <c r="BN43" s="543"/>
      <c r="BO43" s="331"/>
      <c r="BP43" s="331"/>
      <c r="BQ43" s="331"/>
      <c r="BR43" s="337"/>
      <c r="BS43" s="338"/>
      <c r="BT43" s="334" t="str">
        <f>IF(BT40="⑦","7",IF(BT40="⑥","6",BT40))</f>
        <v>6</v>
      </c>
      <c r="BU43" s="314"/>
      <c r="BV43" s="314"/>
      <c r="BW43" s="314"/>
      <c r="BX43" s="314"/>
      <c r="BY43" s="314"/>
      <c r="BZ43" s="314"/>
      <c r="CA43" s="333"/>
      <c r="CB43" s="334">
        <f>IF(CB40="⑦","7",IF(CB40="⑥","6",CB40))</f>
        <v>3</v>
      </c>
      <c r="CC43" s="314"/>
      <c r="CD43" s="314"/>
      <c r="CE43" s="314"/>
      <c r="CF43" s="314"/>
      <c r="CG43" s="314"/>
      <c r="CH43" s="314"/>
      <c r="CI43" s="314"/>
      <c r="CJ43" s="591"/>
      <c r="CK43" s="592"/>
      <c r="CL43" s="592"/>
      <c r="CM43" s="592"/>
      <c r="CN43" s="592"/>
      <c r="CO43" s="592"/>
      <c r="CP43" s="592"/>
      <c r="CQ43" s="593"/>
      <c r="CR43" s="335" t="str">
        <f>IF(CR40="⑦","7",IF(CR40="⑥","6",CR40))</f>
        <v>6</v>
      </c>
      <c r="CS43" s="335"/>
      <c r="CT43" s="335"/>
      <c r="CU43" s="335"/>
      <c r="CV43" s="352"/>
      <c r="CW43" s="470"/>
      <c r="CX43" s="556"/>
      <c r="CY43" s="556"/>
      <c r="CZ43" s="556"/>
      <c r="DA43" s="385"/>
      <c r="DB43" s="385"/>
      <c r="DC43" s="385"/>
      <c r="DD43" s="386"/>
    </row>
    <row r="44" spans="4:108" ht="12" customHeight="1"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13"/>
      <c r="AK44" s="13"/>
      <c r="AL44" s="13"/>
      <c r="AM44" s="13"/>
      <c r="AN44" s="13"/>
      <c r="AO44" s="13"/>
      <c r="AP44" s="13"/>
      <c r="AQ44" s="13"/>
      <c r="AR44" s="5"/>
      <c r="AS44" s="13"/>
      <c r="AT44" s="13"/>
      <c r="AU44" s="13"/>
      <c r="AV44" s="13"/>
      <c r="AW44" s="13"/>
      <c r="AX44" s="13"/>
      <c r="AY44" s="13"/>
      <c r="AZ44" s="13"/>
      <c r="BA44" s="268"/>
      <c r="BB44" s="537">
        <f>DA46</f>
        <v>3</v>
      </c>
      <c r="BC44" s="407" t="s">
        <v>1336</v>
      </c>
      <c r="BD44" s="408"/>
      <c r="BE44" s="408"/>
      <c r="BF44" s="408" t="str">
        <f>IF(BC44="ここに","",VLOOKUP(BC44,'登録ナンバー'!$A$1:$C$619,2,0))</f>
        <v>山口</v>
      </c>
      <c r="BG44" s="408"/>
      <c r="BH44" s="408"/>
      <c r="BI44" s="408"/>
      <c r="BJ44" s="408"/>
      <c r="BK44" s="539" t="s">
        <v>448</v>
      </c>
      <c r="BL44" s="408" t="s">
        <v>1335</v>
      </c>
      <c r="BM44" s="408"/>
      <c r="BN44" s="408"/>
      <c r="BO44" s="408" t="str">
        <f>IF(BL44="ここに","",VLOOKUP(BL44,'登録ナンバー'!$A$1:$C$619,2,0))</f>
        <v>辻</v>
      </c>
      <c r="BP44" s="408"/>
      <c r="BQ44" s="408"/>
      <c r="BR44" s="408"/>
      <c r="BS44" s="542"/>
      <c r="BT44" s="506" t="str">
        <f>IF(CT32="","",IF(AND(CT32=6,CR32&lt;&gt;"⑦"),"⑥",IF(CT32=7,"⑦",CT32)))</f>
        <v>⑥</v>
      </c>
      <c r="BU44" s="507"/>
      <c r="BV44" s="507"/>
      <c r="BW44" s="507" t="s">
        <v>449</v>
      </c>
      <c r="BX44" s="442">
        <f>IF(CT32="","",IF(CR32="⑥",6,IF(CR32="⑦",7,CR32)))</f>
        <v>3</v>
      </c>
      <c r="BY44" s="442"/>
      <c r="BZ44" s="442"/>
      <c r="CA44" s="443"/>
      <c r="CB44" s="506">
        <f>IF(CT36="","",IF(AND(CT36=6,CR36&lt;&gt;"⑦"),"⑥",IF(CT36=7,"⑦",CT36)))</f>
        <v>4</v>
      </c>
      <c r="CC44" s="507"/>
      <c r="CD44" s="507"/>
      <c r="CE44" s="507" t="s">
        <v>449</v>
      </c>
      <c r="CF44" s="507">
        <f>IF(CT36="","",IF(CR36="⑥",6,IF(CR36="⑦",7,CR36)))</f>
        <v>6</v>
      </c>
      <c r="CG44" s="507"/>
      <c r="CH44" s="507"/>
      <c r="CI44" s="508"/>
      <c r="CJ44" s="506">
        <f>IF(CR40="","",IF(AND(CT40=6,CR40&lt;&gt;"⑦"),"⑥",IF(CT40=7,"⑦",CT40)))</f>
        <v>4</v>
      </c>
      <c r="CK44" s="507"/>
      <c r="CL44" s="507"/>
      <c r="CM44" s="507" t="s">
        <v>449</v>
      </c>
      <c r="CN44" s="507">
        <f>IF(CR40="","",IF(CR40="⑥",6,IF(CR40="⑦",7,CR40)))</f>
        <v>6</v>
      </c>
      <c r="CO44" s="507"/>
      <c r="CP44" s="507"/>
      <c r="CQ44" s="508"/>
      <c r="CR44" s="486"/>
      <c r="CS44" s="487"/>
      <c r="CT44" s="487"/>
      <c r="CU44" s="487"/>
      <c r="CV44" s="488"/>
      <c r="CW44" s="518">
        <f>IF(COUNTIF(CX32:CZ45,1)=2,"直接対決","")</f>
      </c>
      <c r="CX44" s="523">
        <f>COUNTIF(BT44:CQ45,"⑥")+COUNTIF(BT44:CQ45,"⑦")</f>
        <v>1</v>
      </c>
      <c r="CY44" s="523"/>
      <c r="CZ44" s="523"/>
      <c r="DA44" s="482">
        <f>IF(CB32="","",3-CX44)</f>
        <v>2</v>
      </c>
      <c r="DB44" s="482"/>
      <c r="DC44" s="482"/>
      <c r="DD44" s="483"/>
    </row>
    <row r="45" spans="4:108" ht="12" customHeight="1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268"/>
      <c r="BB45" s="537"/>
      <c r="BC45" s="411"/>
      <c r="BD45" s="412"/>
      <c r="BE45" s="412"/>
      <c r="BF45" s="412"/>
      <c r="BG45" s="412"/>
      <c r="BH45" s="412"/>
      <c r="BI45" s="412"/>
      <c r="BJ45" s="412"/>
      <c r="BK45" s="539"/>
      <c r="BL45" s="412"/>
      <c r="BM45" s="412"/>
      <c r="BN45" s="412"/>
      <c r="BO45" s="412"/>
      <c r="BP45" s="412"/>
      <c r="BQ45" s="412"/>
      <c r="BR45" s="412"/>
      <c r="BS45" s="540"/>
      <c r="BT45" s="441"/>
      <c r="BU45" s="442"/>
      <c r="BV45" s="442"/>
      <c r="BW45" s="442"/>
      <c r="BX45" s="442"/>
      <c r="BY45" s="442"/>
      <c r="BZ45" s="442"/>
      <c r="CA45" s="443"/>
      <c r="CB45" s="441"/>
      <c r="CC45" s="442"/>
      <c r="CD45" s="442"/>
      <c r="CE45" s="442"/>
      <c r="CF45" s="442"/>
      <c r="CG45" s="442"/>
      <c r="CH45" s="442"/>
      <c r="CI45" s="443"/>
      <c r="CJ45" s="441"/>
      <c r="CK45" s="442"/>
      <c r="CL45" s="442"/>
      <c r="CM45" s="442"/>
      <c r="CN45" s="442"/>
      <c r="CO45" s="442"/>
      <c r="CP45" s="442"/>
      <c r="CQ45" s="443"/>
      <c r="CR45" s="489"/>
      <c r="CS45" s="490"/>
      <c r="CT45" s="490"/>
      <c r="CU45" s="490"/>
      <c r="CV45" s="491"/>
      <c r="CW45" s="519"/>
      <c r="CX45" s="524"/>
      <c r="CY45" s="524"/>
      <c r="CZ45" s="524"/>
      <c r="DA45" s="484"/>
      <c r="DB45" s="484"/>
      <c r="DC45" s="484"/>
      <c r="DD45" s="485"/>
    </row>
    <row r="46" spans="44:108" ht="17.25" customHeight="1" thickBot="1">
      <c r="AR46" s="1"/>
      <c r="AS46" s="1"/>
      <c r="AT46" s="1"/>
      <c r="AU46" s="1"/>
      <c r="AV46" s="1"/>
      <c r="AW46" s="1"/>
      <c r="AX46" s="1"/>
      <c r="AY46" s="1"/>
      <c r="AZ46" s="1"/>
      <c r="BA46" s="80"/>
      <c r="BB46" s="15"/>
      <c r="BC46" s="411" t="s">
        <v>450</v>
      </c>
      <c r="BD46" s="412"/>
      <c r="BE46" s="412"/>
      <c r="BF46" s="412" t="str">
        <f>IF(BC44="ここに","",VLOOKUP(BC44,'登録ナンバー'!$A$1:$D$619,4,0))</f>
        <v>Mut</v>
      </c>
      <c r="BG46" s="412"/>
      <c r="BH46" s="412"/>
      <c r="BI46" s="412"/>
      <c r="BJ46" s="412"/>
      <c r="BK46" s="113"/>
      <c r="BL46" s="539" t="s">
        <v>450</v>
      </c>
      <c r="BM46" s="539"/>
      <c r="BN46" s="539"/>
      <c r="BO46" s="412" t="str">
        <f>IF(BL44="ここに","",VLOOKUP(BL44,'登録ナンバー'!$A$1:$D$619,4,0))</f>
        <v>Mut</v>
      </c>
      <c r="BP46" s="412"/>
      <c r="BQ46" s="412"/>
      <c r="BR46" s="412"/>
      <c r="BS46" s="540"/>
      <c r="BT46" s="509"/>
      <c r="BU46" s="510"/>
      <c r="BV46" s="510"/>
      <c r="BW46" s="510"/>
      <c r="BX46" s="510"/>
      <c r="BY46" s="510"/>
      <c r="BZ46" s="510"/>
      <c r="CA46" s="618"/>
      <c r="CB46" s="509"/>
      <c r="CC46" s="510"/>
      <c r="CD46" s="510"/>
      <c r="CE46" s="510"/>
      <c r="CF46" s="510"/>
      <c r="CG46" s="510"/>
      <c r="CH46" s="510"/>
      <c r="CI46" s="618"/>
      <c r="CJ46" s="509"/>
      <c r="CK46" s="510"/>
      <c r="CL46" s="510"/>
      <c r="CM46" s="510"/>
      <c r="CN46" s="510"/>
      <c r="CO46" s="510"/>
      <c r="CP46" s="510"/>
      <c r="CQ46" s="618"/>
      <c r="CR46" s="489"/>
      <c r="CS46" s="490"/>
      <c r="CT46" s="490"/>
      <c r="CU46" s="490"/>
      <c r="CV46" s="491"/>
      <c r="CW46" s="83">
        <f>IF(OR(COUNTIF(CX32:CZ45,2)=3,COUNTIF(CX32:CZ45,1)=3),(CB47+CJ47+BT47)/(CB47+CJ47+CF44+CN44+BX44+BT47),"")</f>
      </c>
      <c r="CX46" s="63"/>
      <c r="CY46" s="63"/>
      <c r="CZ46" s="63"/>
      <c r="DA46" s="560">
        <f>IF(CW46&lt;&gt;"",RANK(CW46,CZ34:CZ47),RANK(CX44,CX32:CZ45))</f>
        <v>3</v>
      </c>
      <c r="DB46" s="560"/>
      <c r="DC46" s="560"/>
      <c r="DD46" s="637"/>
    </row>
    <row r="47" spans="4:111" ht="4.5" customHeight="1" hidden="1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5"/>
      <c r="BC47" s="413"/>
      <c r="BD47" s="414"/>
      <c r="BE47" s="414"/>
      <c r="BF47" s="113"/>
      <c r="BG47" s="113"/>
      <c r="BH47" s="113"/>
      <c r="BI47" s="113"/>
      <c r="BJ47" s="113"/>
      <c r="BK47" s="113"/>
      <c r="BL47" s="414"/>
      <c r="BM47" s="414"/>
      <c r="BN47" s="414"/>
      <c r="BO47" s="113"/>
      <c r="BP47" s="113"/>
      <c r="BQ47" s="113"/>
      <c r="BR47" s="114"/>
      <c r="BS47" s="264"/>
      <c r="BT47" s="38" t="str">
        <f>IF(BT44="⑦","7",IF(BT44="⑥","6",BT44))</f>
        <v>6</v>
      </c>
      <c r="BU47" s="6"/>
      <c r="BV47" s="6"/>
      <c r="BW47" s="6"/>
      <c r="BX47" s="6"/>
      <c r="BY47" s="6"/>
      <c r="BZ47" s="6"/>
      <c r="CA47" s="27"/>
      <c r="CB47" s="38">
        <f>IF(CB44="⑦","7",IF(CB44="⑥","6",CB44))</f>
        <v>4</v>
      </c>
      <c r="CC47" s="6"/>
      <c r="CD47" s="6"/>
      <c r="CE47" s="6"/>
      <c r="CF47" s="74"/>
      <c r="CG47" s="74"/>
      <c r="CH47" s="74"/>
      <c r="CI47" s="75"/>
      <c r="CJ47" s="76">
        <f>IF(CJ44="⑦","7",IF(CJ44="⑥","6",CJ44))</f>
        <v>4</v>
      </c>
      <c r="CK47" s="74"/>
      <c r="CL47" s="74"/>
      <c r="CM47" s="74"/>
      <c r="CN47" s="74"/>
      <c r="CO47" s="74"/>
      <c r="CP47" s="74"/>
      <c r="CQ47" s="75"/>
      <c r="CR47" s="87"/>
      <c r="CS47" s="88"/>
      <c r="CT47" s="88"/>
      <c r="CU47" s="88"/>
      <c r="CV47" s="88"/>
      <c r="CW47" s="88"/>
      <c r="CX47" s="88"/>
      <c r="CY47" s="89"/>
      <c r="CZ47" s="85"/>
      <c r="DA47" s="86"/>
      <c r="DB47" s="86"/>
      <c r="DC47" s="86"/>
      <c r="DD47" s="84"/>
      <c r="DE47" s="64"/>
      <c r="DF47" s="64"/>
      <c r="DG47" s="82"/>
    </row>
    <row r="48" spans="4:108" ht="12" customHeight="1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U48" s="5"/>
      <c r="AV48" s="5"/>
      <c r="AW48" s="5"/>
      <c r="AX48" s="5"/>
      <c r="AY48" s="5"/>
      <c r="AZ48" s="5"/>
      <c r="BA48" s="5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13"/>
      <c r="CJ48" s="13"/>
      <c r="CK48" s="13"/>
      <c r="CL48" s="13"/>
      <c r="CM48" s="13"/>
      <c r="CN48" s="13"/>
      <c r="CO48" s="13"/>
      <c r="CP48" s="13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</row>
    <row r="49" spans="2:95" s="61" customFormat="1" ht="13.5">
      <c r="B49" s="2"/>
      <c r="C49" s="621" t="s">
        <v>452</v>
      </c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  <c r="AJ49" s="621"/>
      <c r="AK49" s="621"/>
      <c r="AL49" s="621"/>
      <c r="AM49" s="621"/>
      <c r="AN49" s="621"/>
      <c r="AO49" s="621"/>
      <c r="AP49" s="621"/>
      <c r="AQ49" s="621"/>
      <c r="AR49" s="621"/>
      <c r="AS49" s="621"/>
      <c r="AT49" s="621"/>
      <c r="AU49" s="621"/>
      <c r="AV49" s="621"/>
      <c r="AW49" s="621"/>
      <c r="AX49" s="621"/>
      <c r="AY49" s="621"/>
      <c r="AZ49" s="621"/>
      <c r="BA49" s="621"/>
      <c r="BB49" s="621"/>
      <c r="BC49" s="621"/>
      <c r="BD49" s="621"/>
      <c r="BE49" s="621"/>
      <c r="BF49" s="621"/>
      <c r="BG49" s="621"/>
      <c r="BH49" s="621"/>
      <c r="BI49" s="621"/>
      <c r="BJ49" s="621"/>
      <c r="BK49" s="621"/>
      <c r="BL49" s="621"/>
      <c r="BM49" s="621"/>
      <c r="BN49" s="621"/>
      <c r="BO49" s="621"/>
      <c r="BP49" s="621"/>
      <c r="BQ49" s="621"/>
      <c r="BR49" s="621"/>
      <c r="BS49" s="621"/>
      <c r="BT49" s="621"/>
      <c r="BU49" s="621"/>
      <c r="BV49" s="621"/>
      <c r="BW49" s="621"/>
      <c r="BX49" s="621"/>
      <c r="BY49" s="621"/>
      <c r="BZ49" s="621"/>
      <c r="CA49" s="621"/>
      <c r="CB49" s="621"/>
      <c r="CC49" s="621"/>
      <c r="CD49" s="621"/>
      <c r="CE49" s="621"/>
      <c r="CF49" s="621"/>
      <c r="CG49" s="621"/>
      <c r="CH49" s="621"/>
      <c r="CI49" s="621"/>
      <c r="CJ49" s="621"/>
      <c r="CK49" s="621"/>
      <c r="CL49" s="621"/>
      <c r="CM49" s="621"/>
      <c r="CN49" s="621"/>
      <c r="CO49" s="621"/>
      <c r="CP49" s="621"/>
      <c r="CQ49" s="621"/>
    </row>
    <row r="50" spans="2:95" s="61" customFormat="1" ht="13.5">
      <c r="B50" s="2"/>
      <c r="C50" s="621"/>
      <c r="D50" s="621"/>
      <c r="E50" s="621"/>
      <c r="F50" s="621"/>
      <c r="G50" s="621"/>
      <c r="H50" s="621"/>
      <c r="I50" s="621"/>
      <c r="J50" s="621"/>
      <c r="K50" s="621"/>
      <c r="L50" s="621"/>
      <c r="M50" s="621"/>
      <c r="N50" s="621"/>
      <c r="O50" s="621"/>
      <c r="P50" s="621"/>
      <c r="Q50" s="621"/>
      <c r="R50" s="621"/>
      <c r="S50" s="621"/>
      <c r="T50" s="621"/>
      <c r="U50" s="621"/>
      <c r="V50" s="621"/>
      <c r="W50" s="621"/>
      <c r="X50" s="621"/>
      <c r="Y50" s="621"/>
      <c r="Z50" s="621"/>
      <c r="AA50" s="621"/>
      <c r="AB50" s="621"/>
      <c r="AC50" s="621"/>
      <c r="AD50" s="621"/>
      <c r="AE50" s="621"/>
      <c r="AF50" s="621"/>
      <c r="AG50" s="621"/>
      <c r="AH50" s="621"/>
      <c r="AI50" s="621"/>
      <c r="AJ50" s="621"/>
      <c r="AK50" s="621"/>
      <c r="AL50" s="621"/>
      <c r="AM50" s="621"/>
      <c r="AN50" s="621"/>
      <c r="AO50" s="621"/>
      <c r="AP50" s="621"/>
      <c r="AQ50" s="621"/>
      <c r="AR50" s="621"/>
      <c r="AS50" s="621"/>
      <c r="AT50" s="621"/>
      <c r="AU50" s="621"/>
      <c r="AV50" s="621"/>
      <c r="AW50" s="621"/>
      <c r="AX50" s="621"/>
      <c r="AY50" s="621"/>
      <c r="AZ50" s="621"/>
      <c r="BA50" s="621"/>
      <c r="BB50" s="621"/>
      <c r="BC50" s="621"/>
      <c r="BD50" s="621"/>
      <c r="BE50" s="621"/>
      <c r="BF50" s="621"/>
      <c r="BG50" s="621"/>
      <c r="BH50" s="621"/>
      <c r="BI50" s="621"/>
      <c r="BJ50" s="621"/>
      <c r="BK50" s="621"/>
      <c r="BL50" s="621"/>
      <c r="BM50" s="621"/>
      <c r="BN50" s="621"/>
      <c r="BO50" s="621"/>
      <c r="BP50" s="621"/>
      <c r="BQ50" s="621"/>
      <c r="BR50" s="621"/>
      <c r="BS50" s="621"/>
      <c r="BT50" s="621"/>
      <c r="BU50" s="621"/>
      <c r="BV50" s="621"/>
      <c r="BW50" s="621"/>
      <c r="BX50" s="621"/>
      <c r="BY50" s="621"/>
      <c r="BZ50" s="621"/>
      <c r="CA50" s="621"/>
      <c r="CB50" s="621"/>
      <c r="CC50" s="621"/>
      <c r="CD50" s="621"/>
      <c r="CE50" s="621"/>
      <c r="CF50" s="621"/>
      <c r="CG50" s="621"/>
      <c r="CH50" s="621"/>
      <c r="CI50" s="621"/>
      <c r="CJ50" s="621"/>
      <c r="CK50" s="621"/>
      <c r="CL50" s="621"/>
      <c r="CM50" s="621"/>
      <c r="CN50" s="621"/>
      <c r="CO50" s="621"/>
      <c r="CP50" s="621"/>
      <c r="CQ50" s="621"/>
    </row>
    <row r="51" spans="2:103" ht="7.5" customHeight="1">
      <c r="B51" s="61"/>
      <c r="C51" s="61"/>
      <c r="AC51" s="1"/>
      <c r="AD51" s="1"/>
      <c r="AE51" s="1"/>
      <c r="AF51" s="1"/>
      <c r="AG51" s="1"/>
      <c r="AH51" s="1"/>
      <c r="AI51" s="1"/>
      <c r="AJ51" s="1"/>
      <c r="AK51" s="17"/>
      <c r="AL51" s="17"/>
      <c r="AN51" s="25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5"/>
      <c r="BC51" s="5"/>
      <c r="BD51" s="5"/>
      <c r="BE51" s="5"/>
      <c r="BF51" s="5"/>
      <c r="BG51" s="5"/>
      <c r="BH51" s="5"/>
      <c r="BI51" s="5"/>
      <c r="BJ51" s="5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5"/>
      <c r="CS51" s="5"/>
      <c r="CT51" s="5"/>
      <c r="CU51" s="5"/>
      <c r="CV51" s="5"/>
      <c r="CW51" s="5"/>
      <c r="CX51" s="5"/>
      <c r="CY51" s="5"/>
    </row>
    <row r="52" spans="43:89" ht="7.5" customHeight="1">
      <c r="AQ52" s="622" t="s">
        <v>453</v>
      </c>
      <c r="AR52" s="622"/>
      <c r="AS52" s="622"/>
      <c r="AT52" s="622"/>
      <c r="AU52" s="622"/>
      <c r="AV52" s="622"/>
      <c r="AW52" s="622"/>
      <c r="AX52" s="622"/>
      <c r="AY52" s="622"/>
      <c r="AZ52" s="622"/>
      <c r="BA52" s="622"/>
      <c r="BB52" s="622"/>
      <c r="BC52" s="622"/>
      <c r="BD52" s="622"/>
      <c r="BE52" s="12"/>
      <c r="BM52" s="12"/>
      <c r="BN52" s="12"/>
      <c r="BO52" s="12"/>
      <c r="BP52" s="12"/>
      <c r="BQ52" s="12"/>
      <c r="CG52" s="1"/>
      <c r="CH52" s="1"/>
      <c r="CI52" s="1"/>
      <c r="CJ52" s="1"/>
      <c r="CK52" s="1"/>
    </row>
    <row r="53" spans="43:89" ht="7.5" customHeight="1">
      <c r="AQ53" s="622"/>
      <c r="AR53" s="622"/>
      <c r="AS53" s="622"/>
      <c r="AT53" s="622"/>
      <c r="AU53" s="622"/>
      <c r="AV53" s="622"/>
      <c r="AW53" s="622"/>
      <c r="AX53" s="622"/>
      <c r="AY53" s="622"/>
      <c r="AZ53" s="622"/>
      <c r="BA53" s="622"/>
      <c r="BB53" s="622"/>
      <c r="BC53" s="622"/>
      <c r="BD53" s="622"/>
      <c r="BR53" s="1"/>
      <c r="CG53" s="1"/>
      <c r="CH53" s="1"/>
      <c r="CI53" s="1"/>
      <c r="CJ53" s="1"/>
      <c r="CK53" s="1"/>
    </row>
    <row r="54" spans="43:89" ht="7.5" customHeight="1">
      <c r="AQ54" s="622"/>
      <c r="AR54" s="622"/>
      <c r="AS54" s="622"/>
      <c r="AT54" s="622"/>
      <c r="AU54" s="622"/>
      <c r="AV54" s="622"/>
      <c r="AW54" s="622"/>
      <c r="AX54" s="622"/>
      <c r="AY54" s="622"/>
      <c r="AZ54" s="622"/>
      <c r="BA54" s="622"/>
      <c r="BB54" s="622"/>
      <c r="BC54" s="622"/>
      <c r="BD54" s="622"/>
      <c r="BR54" s="1"/>
      <c r="CG54" s="1"/>
      <c r="CH54" s="1"/>
      <c r="CI54" s="1"/>
      <c r="CJ54" s="1"/>
      <c r="CK54" s="1"/>
    </row>
    <row r="55" spans="43:89" ht="7.5" customHeight="1">
      <c r="AQ55" s="622"/>
      <c r="AR55" s="622"/>
      <c r="AS55" s="622"/>
      <c r="AT55" s="622"/>
      <c r="AU55" s="622"/>
      <c r="AV55" s="622"/>
      <c r="AW55" s="622"/>
      <c r="AX55" s="622"/>
      <c r="AY55" s="622"/>
      <c r="AZ55" s="622"/>
      <c r="BA55" s="622"/>
      <c r="BB55" s="622"/>
      <c r="BC55" s="622"/>
      <c r="BD55" s="622"/>
      <c r="BE55" s="1"/>
      <c r="BM55" s="1"/>
      <c r="BN55" s="1"/>
      <c r="BO55" s="1"/>
      <c r="BP55" s="1"/>
      <c r="BQ55" s="1"/>
      <c r="BR55" s="25"/>
      <c r="CG55" s="1"/>
      <c r="CH55" s="1"/>
      <c r="CI55" s="1"/>
      <c r="CJ55" s="1"/>
      <c r="CK55" s="1"/>
    </row>
    <row r="56" spans="41:88" ht="7.5" customHeight="1">
      <c r="AO56" s="442"/>
      <c r="BG56" s="442"/>
      <c r="BH56" s="442"/>
      <c r="BQ56" s="442" t="str">
        <f>IF($CB$12="","リーグ3・1位",VLOOKUP(1,$BB$12:$BJ$23,5,FALSE))</f>
        <v>太田</v>
      </c>
      <c r="BR56" s="442"/>
      <c r="BS56" s="442"/>
      <c r="BT56" s="442"/>
      <c r="BU56" s="442"/>
      <c r="BV56" s="442"/>
      <c r="BW56" s="442"/>
      <c r="BX56" s="442"/>
      <c r="BY56" s="442"/>
      <c r="BZ56" s="442"/>
      <c r="CA56" s="442"/>
      <c r="CB56" s="442"/>
      <c r="CC56" s="442" t="s">
        <v>989</v>
      </c>
      <c r="CD56" s="442"/>
      <c r="CE56" s="442"/>
      <c r="CF56" s="442"/>
      <c r="CG56" s="442"/>
      <c r="CH56" s="442"/>
      <c r="CI56" s="442"/>
      <c r="CJ56" s="442"/>
    </row>
    <row r="57" spans="20:88" ht="7.5" customHeight="1">
      <c r="T57" s="442" t="str">
        <f>IF($AC$12="","リーグ1・1位",VLOOKUP(1,$C$12:$T$23,5,FALSE))</f>
        <v>遠崎</v>
      </c>
      <c r="U57" s="442"/>
      <c r="V57" s="442"/>
      <c r="W57" s="442"/>
      <c r="X57" s="442"/>
      <c r="Y57" s="442"/>
      <c r="Z57" s="442"/>
      <c r="AA57" s="442"/>
      <c r="AB57" s="442" t="str">
        <f>IF($AC$12="","",VLOOKUP(1,$C$12:$T$23,14,FALSE))</f>
        <v>三崎</v>
      </c>
      <c r="AC57" s="442"/>
      <c r="AD57" s="442"/>
      <c r="AE57" s="442"/>
      <c r="AF57" s="442"/>
      <c r="AG57" s="442"/>
      <c r="AH57" s="442"/>
      <c r="AI57" s="442"/>
      <c r="AJ57" s="11"/>
      <c r="AK57" s="11"/>
      <c r="AL57" s="11"/>
      <c r="AM57" s="11"/>
      <c r="AN57" s="17"/>
      <c r="AO57" s="442"/>
      <c r="BG57" s="442"/>
      <c r="BH57" s="442"/>
      <c r="BL57" s="17"/>
      <c r="BM57" s="17"/>
      <c r="BN57" s="16"/>
      <c r="BO57" s="16"/>
      <c r="BP57" s="16"/>
      <c r="BQ57" s="442"/>
      <c r="BR57" s="442"/>
      <c r="BS57" s="442"/>
      <c r="BT57" s="442"/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2"/>
      <c r="CG57" s="442"/>
      <c r="CH57" s="442"/>
      <c r="CI57" s="442"/>
      <c r="CJ57" s="442"/>
    </row>
    <row r="58" spans="2:88" s="1" customFormat="1" ht="7.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442"/>
      <c r="U58" s="442"/>
      <c r="V58" s="442"/>
      <c r="W58" s="442"/>
      <c r="X58" s="442"/>
      <c r="Y58" s="442"/>
      <c r="Z58" s="442"/>
      <c r="AA58" s="442"/>
      <c r="AB58" s="442"/>
      <c r="AC58" s="442"/>
      <c r="AD58" s="442"/>
      <c r="AE58" s="442"/>
      <c r="AF58" s="442"/>
      <c r="AG58" s="442"/>
      <c r="AH58" s="442"/>
      <c r="AI58" s="442"/>
      <c r="AN58" s="70"/>
      <c r="AO58" s="17"/>
      <c r="AP58" s="17"/>
      <c r="AQ58" s="17"/>
      <c r="AR58" s="17"/>
      <c r="AS58" s="17"/>
      <c r="AT58" s="576" t="s">
        <v>454</v>
      </c>
      <c r="AU58" s="576"/>
      <c r="AV58" s="576"/>
      <c r="AW58" s="576"/>
      <c r="AX58" s="576"/>
      <c r="AY58" s="576"/>
      <c r="AZ58" s="17"/>
      <c r="BA58" s="17"/>
      <c r="BB58" s="17"/>
      <c r="BC58" s="17"/>
      <c r="BD58" s="18"/>
      <c r="BH58" s="253"/>
      <c r="BI58" s="272"/>
      <c r="BJ58" s="273"/>
      <c r="BK58" s="273"/>
      <c r="BL58" s="274"/>
      <c r="BM58" s="59"/>
      <c r="BN58" s="17"/>
      <c r="BO58" s="17"/>
      <c r="BP58" s="2"/>
      <c r="BQ58" s="442"/>
      <c r="BR58" s="442"/>
      <c r="BS58" s="442"/>
      <c r="BT58" s="442"/>
      <c r="BU58" s="442"/>
      <c r="BV58" s="442"/>
      <c r="BW58" s="442"/>
      <c r="BX58" s="442"/>
      <c r="BY58" s="442"/>
      <c r="BZ58" s="442"/>
      <c r="CA58" s="442"/>
      <c r="CB58" s="442"/>
      <c r="CC58" s="442"/>
      <c r="CD58" s="442"/>
      <c r="CE58" s="442"/>
      <c r="CF58" s="442"/>
      <c r="CG58" s="442"/>
      <c r="CH58" s="442"/>
      <c r="CI58" s="442"/>
      <c r="CJ58" s="442"/>
    </row>
    <row r="59" spans="2:88" s="1" customFormat="1" ht="7.5" customHeight="1" thickBo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42"/>
      <c r="U59" s="442"/>
      <c r="V59" s="442"/>
      <c r="W59" s="442"/>
      <c r="X59" s="442"/>
      <c r="Y59" s="442"/>
      <c r="Z59" s="442"/>
      <c r="AA59" s="442"/>
      <c r="AB59" s="442"/>
      <c r="AC59" s="442"/>
      <c r="AD59" s="442"/>
      <c r="AE59" s="442"/>
      <c r="AF59" s="442"/>
      <c r="AG59" s="442"/>
      <c r="AH59" s="442"/>
      <c r="AI59" s="442"/>
      <c r="AN59" s="2"/>
      <c r="AO59" s="52"/>
      <c r="AP59" s="20"/>
      <c r="AQ59" s="20"/>
      <c r="AR59" s="20"/>
      <c r="AS59" s="17"/>
      <c r="AT59" s="576"/>
      <c r="AU59" s="576"/>
      <c r="AV59" s="576"/>
      <c r="AW59" s="576"/>
      <c r="AX59" s="576"/>
      <c r="AY59" s="576"/>
      <c r="AZ59" s="17"/>
      <c r="BA59" s="20"/>
      <c r="BB59" s="20"/>
      <c r="BC59" s="20"/>
      <c r="BD59" s="20"/>
      <c r="BE59" s="60"/>
      <c r="BF59" s="60"/>
      <c r="BG59" s="60"/>
      <c r="BH59" s="269"/>
      <c r="BL59" s="623"/>
      <c r="BM59" s="624"/>
      <c r="BN59" s="624"/>
      <c r="BO59" s="624"/>
      <c r="BP59" s="624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2"/>
      <c r="CF59" s="442"/>
      <c r="CG59" s="442"/>
      <c r="CH59" s="442"/>
      <c r="CI59" s="442"/>
      <c r="CJ59" s="442"/>
    </row>
    <row r="60" spans="20:88" ht="7.5" customHeight="1"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N60" s="9"/>
      <c r="AO60" s="625" t="s">
        <v>1469</v>
      </c>
      <c r="AP60" s="626"/>
      <c r="AQ60" s="626"/>
      <c r="AR60" s="351"/>
      <c r="AS60" s="21"/>
      <c r="AV60" s="9"/>
      <c r="AZ60" s="22"/>
      <c r="BA60" s="638" t="s">
        <v>1472</v>
      </c>
      <c r="BB60" s="626"/>
      <c r="BC60" s="626"/>
      <c r="BD60" s="626"/>
      <c r="BE60" s="626"/>
      <c r="BF60" s="626"/>
      <c r="BG60" s="626"/>
      <c r="BH60" s="639"/>
      <c r="BL60" s="623"/>
      <c r="BM60" s="624"/>
      <c r="BN60" s="624"/>
      <c r="BO60" s="624"/>
      <c r="BP60" s="624"/>
      <c r="BQ60" s="442" t="s">
        <v>1217</v>
      </c>
      <c r="BR60" s="442"/>
      <c r="BS60" s="442"/>
      <c r="BT60" s="442"/>
      <c r="BU60" s="442"/>
      <c r="BV60" s="442"/>
      <c r="BW60" s="442"/>
      <c r="BX60" s="442"/>
      <c r="BY60" s="442"/>
      <c r="BZ60" s="442"/>
      <c r="CA60" s="442"/>
      <c r="CB60" s="442"/>
      <c r="CC60" s="442" t="s">
        <v>886</v>
      </c>
      <c r="CD60" s="442"/>
      <c r="CE60" s="442"/>
      <c r="CF60" s="442"/>
      <c r="CG60" s="442"/>
      <c r="CH60" s="442"/>
      <c r="CI60" s="442"/>
      <c r="CJ60" s="442"/>
    </row>
    <row r="61" spans="20:88" ht="7.5" customHeight="1" thickBot="1">
      <c r="T61" s="442" t="str">
        <f>IF($CB$32="","リーグ4・2位",VLOOKUP(2,$BB$32:$BS$46,5,FALSE))</f>
        <v>岡川</v>
      </c>
      <c r="U61" s="442"/>
      <c r="V61" s="442"/>
      <c r="W61" s="442"/>
      <c r="X61" s="442"/>
      <c r="Y61" s="442"/>
      <c r="Z61" s="442"/>
      <c r="AA61" s="442"/>
      <c r="AB61" s="442" t="str">
        <f>IF($CB$32="","",VLOOKUP(2,$BB$32:$BS$46,14,FALSE))</f>
        <v>速水</v>
      </c>
      <c r="AC61" s="442"/>
      <c r="AD61" s="442"/>
      <c r="AE61" s="442"/>
      <c r="AF61" s="442"/>
      <c r="AG61" s="442"/>
      <c r="AH61" s="442"/>
      <c r="AI61" s="442"/>
      <c r="AJ61" s="8"/>
      <c r="AK61" s="8"/>
      <c r="AL61" s="8"/>
      <c r="AM61" s="8"/>
      <c r="AN61" s="348"/>
      <c r="AO61" s="627"/>
      <c r="AP61" s="442"/>
      <c r="AQ61" s="442"/>
      <c r="AR61" s="22"/>
      <c r="AT61" s="619" t="s">
        <v>1473</v>
      </c>
      <c r="AU61" s="442"/>
      <c r="AV61" s="442"/>
      <c r="AW61" s="442"/>
      <c r="AX61" s="442"/>
      <c r="AY61" s="442"/>
      <c r="AZ61" s="22"/>
      <c r="BA61" s="441"/>
      <c r="BB61" s="442"/>
      <c r="BC61" s="442"/>
      <c r="BD61" s="442"/>
      <c r="BE61" s="442"/>
      <c r="BF61" s="442"/>
      <c r="BG61" s="442"/>
      <c r="BH61" s="620"/>
      <c r="BI61" s="8"/>
      <c r="BJ61" s="8"/>
      <c r="BK61" s="8"/>
      <c r="BL61" s="52"/>
      <c r="BM61" s="20"/>
      <c r="BN61" s="20"/>
      <c r="BO61" s="8"/>
      <c r="BP61" s="8"/>
      <c r="BQ61" s="442"/>
      <c r="BR61" s="442"/>
      <c r="BS61" s="442"/>
      <c r="BT61" s="442"/>
      <c r="BU61" s="442"/>
      <c r="BV61" s="442"/>
      <c r="BW61" s="442"/>
      <c r="BX61" s="442"/>
      <c r="BY61" s="442"/>
      <c r="BZ61" s="442"/>
      <c r="CA61" s="442"/>
      <c r="CB61" s="442"/>
      <c r="CC61" s="442"/>
      <c r="CD61" s="442"/>
      <c r="CE61" s="442"/>
      <c r="CF61" s="442"/>
      <c r="CG61" s="442"/>
      <c r="CH61" s="442"/>
      <c r="CI61" s="442"/>
      <c r="CJ61" s="442"/>
    </row>
    <row r="62" spans="20:88" ht="7.5" customHeight="1">
      <c r="T62" s="442"/>
      <c r="U62" s="442"/>
      <c r="V62" s="442"/>
      <c r="W62" s="442"/>
      <c r="X62" s="442"/>
      <c r="Y62" s="442"/>
      <c r="Z62" s="442"/>
      <c r="AA62" s="442"/>
      <c r="AB62" s="442"/>
      <c r="AC62" s="442"/>
      <c r="AD62" s="442"/>
      <c r="AE62" s="442"/>
      <c r="AF62" s="442"/>
      <c r="AG62" s="442"/>
      <c r="AH62" s="442"/>
      <c r="AI62" s="442"/>
      <c r="AO62" s="442"/>
      <c r="AR62" s="22"/>
      <c r="AT62" s="442"/>
      <c r="AU62" s="442"/>
      <c r="AV62" s="442"/>
      <c r="AW62" s="442"/>
      <c r="AX62" s="442"/>
      <c r="AY62" s="442"/>
      <c r="AZ62" s="22"/>
      <c r="BG62" s="442"/>
      <c r="BH62" s="442"/>
      <c r="BI62" s="619"/>
      <c r="BJ62" s="442"/>
      <c r="BL62" s="17"/>
      <c r="BM62" s="17"/>
      <c r="BN62" s="17"/>
      <c r="BO62" s="17"/>
      <c r="BP62" s="17"/>
      <c r="BQ62" s="442"/>
      <c r="BR62" s="442"/>
      <c r="BS62" s="442"/>
      <c r="BT62" s="442"/>
      <c r="BU62" s="442"/>
      <c r="BV62" s="442"/>
      <c r="BW62" s="442"/>
      <c r="BX62" s="442"/>
      <c r="BY62" s="442"/>
      <c r="BZ62" s="442"/>
      <c r="CA62" s="442"/>
      <c r="CB62" s="442"/>
      <c r="CC62" s="442"/>
      <c r="CD62" s="442"/>
      <c r="CE62" s="442"/>
      <c r="CF62" s="442"/>
      <c r="CG62" s="442"/>
      <c r="CH62" s="442"/>
      <c r="CI62" s="442"/>
      <c r="CJ62" s="442"/>
    </row>
    <row r="63" spans="20:88" ht="7.5" customHeight="1" thickBot="1">
      <c r="T63" s="442"/>
      <c r="U63" s="442"/>
      <c r="V63" s="442"/>
      <c r="W63" s="442"/>
      <c r="X63" s="442"/>
      <c r="Y63" s="442"/>
      <c r="Z63" s="442"/>
      <c r="AA63" s="442"/>
      <c r="AB63" s="442"/>
      <c r="AC63" s="442"/>
      <c r="AD63" s="442"/>
      <c r="AE63" s="442"/>
      <c r="AF63" s="442"/>
      <c r="AG63" s="442"/>
      <c r="AH63" s="442"/>
      <c r="AI63" s="442"/>
      <c r="AO63" s="442"/>
      <c r="AQ63" s="442"/>
      <c r="AR63" s="443"/>
      <c r="AS63" s="8"/>
      <c r="AT63" s="11"/>
      <c r="AU63" s="11"/>
      <c r="AV63" s="36"/>
      <c r="AW63" s="346"/>
      <c r="AX63" s="8"/>
      <c r="AY63" s="8"/>
      <c r="AZ63" s="37"/>
      <c r="BA63" s="442"/>
      <c r="BB63" s="442"/>
      <c r="BC63" s="1"/>
      <c r="BG63" s="442"/>
      <c r="BH63" s="442"/>
      <c r="BI63" s="442"/>
      <c r="BJ63" s="442"/>
      <c r="BL63" s="17"/>
      <c r="BM63" s="17"/>
      <c r="BN63" s="17"/>
      <c r="BO63" s="17"/>
      <c r="BP63" s="17"/>
      <c r="BQ63" s="442"/>
      <c r="BR63" s="442"/>
      <c r="BS63" s="442"/>
      <c r="BT63" s="442"/>
      <c r="BU63" s="442"/>
      <c r="BV63" s="442"/>
      <c r="BW63" s="442"/>
      <c r="BX63" s="442"/>
      <c r="BY63" s="442"/>
      <c r="BZ63" s="442"/>
      <c r="CA63" s="442"/>
      <c r="CB63" s="442"/>
      <c r="CC63" s="442"/>
      <c r="CD63" s="442"/>
      <c r="CE63" s="442"/>
      <c r="CF63" s="442"/>
      <c r="CG63" s="442"/>
      <c r="CH63" s="442"/>
      <c r="CI63" s="442"/>
      <c r="CJ63" s="442"/>
    </row>
    <row r="64" spans="20:88" ht="7.5" customHeight="1">
      <c r="T64" s="442"/>
      <c r="U64" s="442"/>
      <c r="V64" s="442"/>
      <c r="W64" s="442"/>
      <c r="X64" s="442"/>
      <c r="Y64" s="442"/>
      <c r="Z64" s="442"/>
      <c r="AA64" s="442"/>
      <c r="AB64" s="442"/>
      <c r="AC64" s="442"/>
      <c r="AD64" s="442"/>
      <c r="AE64" s="442"/>
      <c r="AF64" s="442"/>
      <c r="AG64" s="442"/>
      <c r="AH64" s="442"/>
      <c r="AI64" s="442"/>
      <c r="AN64" s="17"/>
      <c r="AO64" s="442"/>
      <c r="AQ64" s="442"/>
      <c r="AR64" s="442"/>
      <c r="AS64" s="641" t="s">
        <v>1472</v>
      </c>
      <c r="AT64" s="557"/>
      <c r="AU64" s="557"/>
      <c r="AV64" s="557"/>
      <c r="AW64" s="619" t="s">
        <v>1471</v>
      </c>
      <c r="AX64" s="442"/>
      <c r="AY64" s="442"/>
      <c r="AZ64" s="620"/>
      <c r="BA64" s="442"/>
      <c r="BB64" s="442"/>
      <c r="BC64" s="1"/>
      <c r="BL64" s="17"/>
      <c r="BM64" s="17"/>
      <c r="BN64" s="17"/>
      <c r="BO64" s="17"/>
      <c r="BP64" s="17"/>
      <c r="BQ64" s="442" t="s">
        <v>63</v>
      </c>
      <c r="BR64" s="442"/>
      <c r="BS64" s="442"/>
      <c r="BT64" s="442"/>
      <c r="BU64" s="442"/>
      <c r="BV64" s="442"/>
      <c r="BW64" s="442"/>
      <c r="BX64" s="442"/>
      <c r="BY64" s="442"/>
      <c r="BZ64" s="442"/>
      <c r="CA64" s="442"/>
      <c r="CB64" s="442"/>
      <c r="CC64" s="442" t="str">
        <f>IF($AC$12="","",VLOOKUP(2,$C$12:$T$23,14,FALSE))</f>
        <v>吉田</v>
      </c>
      <c r="CD64" s="442"/>
      <c r="CE64" s="442"/>
      <c r="CF64" s="442"/>
      <c r="CG64" s="442"/>
      <c r="CH64" s="442"/>
      <c r="CI64" s="442"/>
      <c r="CJ64" s="442"/>
    </row>
    <row r="65" spans="20:88" ht="7.5" customHeight="1">
      <c r="T65" s="442" t="str">
        <f>IF($CB$12="","リーグ3・2位",VLOOKUP(2,$BB$12:$BS$23,5,FALSE))</f>
        <v>竹村</v>
      </c>
      <c r="U65" s="442"/>
      <c r="V65" s="442"/>
      <c r="W65" s="442"/>
      <c r="X65" s="442"/>
      <c r="Y65" s="442"/>
      <c r="Z65" s="442"/>
      <c r="AA65" s="442"/>
      <c r="AB65" s="442" t="str">
        <f>IF($CB$12="","",VLOOKUP(2,$BB$12:$BS$23,14,FALSE))</f>
        <v>大脇</v>
      </c>
      <c r="AC65" s="442"/>
      <c r="AD65" s="442"/>
      <c r="AE65" s="442"/>
      <c r="AF65" s="442"/>
      <c r="AG65" s="442"/>
      <c r="AH65" s="442"/>
      <c r="AI65" s="442"/>
      <c r="AJ65" s="11"/>
      <c r="AK65" s="11"/>
      <c r="AL65" s="11"/>
      <c r="AM65" s="11"/>
      <c r="AN65" s="16"/>
      <c r="AO65" s="442"/>
      <c r="AS65" s="642"/>
      <c r="AT65" s="557"/>
      <c r="AU65" s="557"/>
      <c r="AV65" s="557"/>
      <c r="AW65" s="442"/>
      <c r="AX65" s="442"/>
      <c r="AY65" s="442"/>
      <c r="AZ65" s="620"/>
      <c r="BG65" s="442"/>
      <c r="BH65" s="442"/>
      <c r="BL65" s="17"/>
      <c r="BM65" s="17"/>
      <c r="BN65" s="16"/>
      <c r="BO65" s="11"/>
      <c r="BP65" s="11"/>
      <c r="BQ65" s="442"/>
      <c r="BR65" s="442"/>
      <c r="BS65" s="442"/>
      <c r="BT65" s="442"/>
      <c r="BU65" s="442"/>
      <c r="BV65" s="442"/>
      <c r="BW65" s="442"/>
      <c r="BX65" s="442"/>
      <c r="BY65" s="442"/>
      <c r="BZ65" s="442"/>
      <c r="CA65" s="442"/>
      <c r="CB65" s="442"/>
      <c r="CC65" s="442"/>
      <c r="CD65" s="442"/>
      <c r="CE65" s="442"/>
      <c r="CF65" s="442"/>
      <c r="CG65" s="442"/>
      <c r="CH65" s="442"/>
      <c r="CI65" s="442"/>
      <c r="CJ65" s="442"/>
    </row>
    <row r="66" spans="20:88" ht="7.5" customHeight="1">
      <c r="T66" s="442"/>
      <c r="U66" s="442"/>
      <c r="V66" s="442"/>
      <c r="W66" s="442"/>
      <c r="X66" s="442"/>
      <c r="Y66" s="442"/>
      <c r="Z66" s="442"/>
      <c r="AA66" s="442"/>
      <c r="AB66" s="442"/>
      <c r="AC66" s="442"/>
      <c r="AD66" s="442"/>
      <c r="AE66" s="442"/>
      <c r="AF66" s="442"/>
      <c r="AG66" s="442"/>
      <c r="AH66" s="442"/>
      <c r="AI66" s="442"/>
      <c r="AN66" s="54"/>
      <c r="AS66" s="345"/>
      <c r="BA66" s="345"/>
      <c r="BD66" s="22"/>
      <c r="BG66" s="442"/>
      <c r="BH66" s="442"/>
      <c r="BI66" s="347"/>
      <c r="BJ66" s="271"/>
      <c r="BK66" s="271"/>
      <c r="BL66" s="59"/>
      <c r="BM66" s="59"/>
      <c r="BN66" s="17"/>
      <c r="BQ66" s="442"/>
      <c r="BR66" s="442"/>
      <c r="BS66" s="442"/>
      <c r="BT66" s="442"/>
      <c r="BU66" s="442"/>
      <c r="BV66" s="442"/>
      <c r="BW66" s="442"/>
      <c r="BX66" s="442"/>
      <c r="BY66" s="442"/>
      <c r="BZ66" s="442"/>
      <c r="CA66" s="442"/>
      <c r="CB66" s="442"/>
      <c r="CC66" s="442"/>
      <c r="CD66" s="442"/>
      <c r="CE66" s="442"/>
      <c r="CF66" s="442"/>
      <c r="CG66" s="442"/>
      <c r="CH66" s="442"/>
      <c r="CI66" s="442"/>
      <c r="CJ66" s="442"/>
    </row>
    <row r="67" spans="2:88" ht="7.5" customHeight="1" thickBot="1">
      <c r="B67" s="1"/>
      <c r="T67" s="442"/>
      <c r="U67" s="442"/>
      <c r="V67" s="442"/>
      <c r="W67" s="442"/>
      <c r="X67" s="442"/>
      <c r="Y67" s="442"/>
      <c r="Z67" s="442"/>
      <c r="AA67" s="442"/>
      <c r="AB67" s="442"/>
      <c r="AC67" s="442"/>
      <c r="AD67" s="442"/>
      <c r="AE67" s="442"/>
      <c r="AF67" s="442"/>
      <c r="AG67" s="442"/>
      <c r="AH67" s="442"/>
      <c r="AI67" s="442"/>
      <c r="AN67" s="92"/>
      <c r="AO67" s="8"/>
      <c r="AP67" s="8"/>
      <c r="AQ67" s="8"/>
      <c r="AR67" s="8"/>
      <c r="AS67" s="345"/>
      <c r="AT67" s="1"/>
      <c r="AU67" s="1"/>
      <c r="AV67" s="1"/>
      <c r="AW67" s="1"/>
      <c r="AX67" s="1"/>
      <c r="AY67" s="1"/>
      <c r="BA67" s="346"/>
      <c r="BB67" s="8"/>
      <c r="BC67" s="8"/>
      <c r="BD67" s="37"/>
      <c r="BE67" s="58"/>
      <c r="BF67" s="8"/>
      <c r="BG67" s="8"/>
      <c r="BH67" s="275"/>
      <c r="BI67" s="344"/>
      <c r="BQ67" s="442"/>
      <c r="BR67" s="442"/>
      <c r="BS67" s="442"/>
      <c r="BT67" s="442"/>
      <c r="BU67" s="442"/>
      <c r="BV67" s="442"/>
      <c r="BW67" s="442"/>
      <c r="BX67" s="442"/>
      <c r="BY67" s="442"/>
      <c r="BZ67" s="442"/>
      <c r="CA67" s="442"/>
      <c r="CB67" s="442"/>
      <c r="CC67" s="442"/>
      <c r="CD67" s="442"/>
      <c r="CE67" s="442"/>
      <c r="CF67" s="442"/>
      <c r="CG67" s="442"/>
      <c r="CH67" s="442"/>
      <c r="CI67" s="442"/>
      <c r="CJ67" s="442"/>
    </row>
    <row r="68" spans="2:88" ht="7.5" customHeight="1">
      <c r="B68" s="1"/>
      <c r="T68" s="442"/>
      <c r="U68" s="442"/>
      <c r="V68" s="442"/>
      <c r="W68" s="442"/>
      <c r="X68" s="442"/>
      <c r="Y68" s="442"/>
      <c r="Z68" s="442"/>
      <c r="AA68" s="442"/>
      <c r="AB68" s="442"/>
      <c r="AC68" s="442"/>
      <c r="AD68" s="442"/>
      <c r="AE68" s="442"/>
      <c r="AF68" s="442"/>
      <c r="AG68" s="442"/>
      <c r="AH68" s="442"/>
      <c r="AI68" s="442"/>
      <c r="AN68" s="349"/>
      <c r="AO68" s="640" t="s">
        <v>1468</v>
      </c>
      <c r="AP68" s="442"/>
      <c r="AQ68" s="442"/>
      <c r="AR68" s="442"/>
      <c r="AS68" s="442"/>
      <c r="AT68" s="1"/>
      <c r="AU68" s="1"/>
      <c r="AV68" s="1"/>
      <c r="AW68" s="1"/>
      <c r="AX68" s="1"/>
      <c r="AY68" s="1"/>
      <c r="AZ68" s="619" t="s">
        <v>1470</v>
      </c>
      <c r="BA68" s="442"/>
      <c r="BB68" s="442"/>
      <c r="BC68" s="442"/>
      <c r="BD68" s="442"/>
      <c r="BE68" s="442"/>
      <c r="BF68" s="442"/>
      <c r="BG68" s="442"/>
      <c r="BH68" s="620"/>
      <c r="BI68" s="345"/>
      <c r="BQ68" s="576" t="str">
        <f>IF($CB$32="","リーグ4・1位",VLOOKUP(1,$BB$32:$BS$47,5,FALSE))</f>
        <v>福岡</v>
      </c>
      <c r="BR68" s="576"/>
      <c r="BS68" s="576"/>
      <c r="BT68" s="576"/>
      <c r="BU68" s="576"/>
      <c r="BV68" s="576"/>
      <c r="BW68" s="576"/>
      <c r="BX68" s="576"/>
      <c r="BY68" s="576"/>
      <c r="BZ68" s="576"/>
      <c r="CA68" s="576"/>
      <c r="CB68" s="576"/>
      <c r="CC68" s="576" t="str">
        <f>IF($CB$32="","",VLOOKUP(1,$BB$32:$BS$47,14,FALSE))</f>
        <v>岩崎</v>
      </c>
      <c r="CD68" s="576"/>
      <c r="CE68" s="576"/>
      <c r="CF68" s="576"/>
      <c r="CG68" s="576"/>
      <c r="CH68" s="576"/>
      <c r="CI68" s="576"/>
      <c r="CJ68" s="576"/>
    </row>
    <row r="69" spans="4:88" ht="7.5" customHeight="1" thickBot="1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387" t="s">
        <v>411</v>
      </c>
      <c r="U69" s="387"/>
      <c r="V69" s="387"/>
      <c r="W69" s="387"/>
      <c r="X69" s="387"/>
      <c r="Y69" s="387"/>
      <c r="Z69" s="387"/>
      <c r="AA69" s="387"/>
      <c r="AB69" s="387" t="s">
        <v>57</v>
      </c>
      <c r="AC69" s="387"/>
      <c r="AD69" s="387"/>
      <c r="AE69" s="387"/>
      <c r="AF69" s="387"/>
      <c r="AG69" s="387"/>
      <c r="AH69" s="387"/>
      <c r="AI69" s="387"/>
      <c r="AJ69" s="8"/>
      <c r="AK69" s="8"/>
      <c r="AL69" s="8"/>
      <c r="AM69" s="8"/>
      <c r="AN69" s="350"/>
      <c r="AO69" s="627"/>
      <c r="AP69" s="442"/>
      <c r="AQ69" s="442"/>
      <c r="AR69" s="442"/>
      <c r="AS69" s="442"/>
      <c r="AT69" s="17"/>
      <c r="AU69" s="17"/>
      <c r="AV69" s="17"/>
      <c r="AW69" s="17"/>
      <c r="AX69" s="17"/>
      <c r="AY69" s="17"/>
      <c r="AZ69" s="442"/>
      <c r="BA69" s="442"/>
      <c r="BB69" s="442"/>
      <c r="BC69" s="442"/>
      <c r="BD69" s="442"/>
      <c r="BE69" s="442"/>
      <c r="BF69" s="442"/>
      <c r="BG69" s="442"/>
      <c r="BH69" s="620"/>
      <c r="BI69" s="346"/>
      <c r="BJ69" s="8"/>
      <c r="BK69" s="8"/>
      <c r="BL69" s="52"/>
      <c r="BM69" s="20"/>
      <c r="BN69" s="20"/>
      <c r="BO69" s="20"/>
      <c r="BP69" s="20"/>
      <c r="BQ69" s="576"/>
      <c r="BR69" s="576"/>
      <c r="BS69" s="576"/>
      <c r="BT69" s="576"/>
      <c r="BU69" s="576"/>
      <c r="BV69" s="576"/>
      <c r="BW69" s="576"/>
      <c r="BX69" s="576"/>
      <c r="BY69" s="576"/>
      <c r="BZ69" s="576"/>
      <c r="CA69" s="576"/>
      <c r="CB69" s="576"/>
      <c r="CC69" s="576"/>
      <c r="CD69" s="576"/>
      <c r="CE69" s="576"/>
      <c r="CF69" s="576"/>
      <c r="CG69" s="576"/>
      <c r="CH69" s="576"/>
      <c r="CI69" s="576"/>
      <c r="CJ69" s="576"/>
    </row>
    <row r="70" spans="20:88" ht="7.5" customHeight="1"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N70" s="17"/>
      <c r="AO70" s="442"/>
      <c r="BG70" s="442"/>
      <c r="BH70" s="442"/>
      <c r="BQ70" s="576"/>
      <c r="BR70" s="576"/>
      <c r="BS70" s="576"/>
      <c r="BT70" s="576"/>
      <c r="BU70" s="576"/>
      <c r="BV70" s="576"/>
      <c r="BW70" s="576"/>
      <c r="BX70" s="576"/>
      <c r="BY70" s="576"/>
      <c r="BZ70" s="576"/>
      <c r="CA70" s="576"/>
      <c r="CB70" s="576"/>
      <c r="CC70" s="576"/>
      <c r="CD70" s="576"/>
      <c r="CE70" s="576"/>
      <c r="CF70" s="576"/>
      <c r="CG70" s="576"/>
      <c r="CH70" s="576"/>
      <c r="CI70" s="576"/>
      <c r="CJ70" s="576"/>
    </row>
    <row r="71" spans="20:88" ht="7.5" customHeight="1"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O71" s="442"/>
      <c r="BG71" s="442"/>
      <c r="BH71" s="442"/>
      <c r="BQ71" s="576"/>
      <c r="BR71" s="576"/>
      <c r="BS71" s="576"/>
      <c r="BT71" s="576"/>
      <c r="BU71" s="576"/>
      <c r="BV71" s="576"/>
      <c r="BW71" s="576"/>
      <c r="BX71" s="576"/>
      <c r="BY71" s="576"/>
      <c r="BZ71" s="576"/>
      <c r="CA71" s="576"/>
      <c r="CB71" s="576"/>
      <c r="CC71" s="576"/>
      <c r="CD71" s="576"/>
      <c r="CE71" s="576"/>
      <c r="CF71" s="576"/>
      <c r="CG71" s="576"/>
      <c r="CH71" s="576"/>
      <c r="CI71" s="576"/>
      <c r="CJ71" s="576"/>
    </row>
    <row r="72" spans="20:64" ht="7.5" customHeight="1"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BJ72" s="1"/>
      <c r="BK72" s="1"/>
      <c r="BL72" s="1"/>
    </row>
    <row r="73" spans="56:61" ht="7.5" customHeight="1">
      <c r="BD73" s="1"/>
      <c r="BE73" s="1"/>
      <c r="BF73" s="1"/>
      <c r="BG73" s="1"/>
      <c r="BH73" s="1"/>
      <c r="BI73" s="1"/>
    </row>
    <row r="74" spans="56:61" ht="7.5" customHeight="1">
      <c r="BD74" s="1"/>
      <c r="BE74" s="1"/>
      <c r="BF74" s="1"/>
      <c r="BG74" s="1"/>
      <c r="BH74" s="1"/>
      <c r="BI74" s="1"/>
    </row>
    <row r="75" spans="56:61" ht="7.5" customHeight="1">
      <c r="BD75" s="1"/>
      <c r="BE75" s="1"/>
      <c r="BF75" s="1"/>
      <c r="BG75" s="1"/>
      <c r="BH75" s="1"/>
      <c r="BI75" s="1"/>
    </row>
    <row r="76" spans="56:61" ht="7.5" customHeight="1">
      <c r="BD76" s="1"/>
      <c r="BE76" s="1"/>
      <c r="BF76" s="1"/>
      <c r="BG76" s="1"/>
      <c r="BH76" s="1"/>
      <c r="BI76" s="1"/>
    </row>
    <row r="77" spans="2:114" s="17" customFormat="1" ht="7.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9"/>
      <c r="CS77" s="2"/>
      <c r="CT77" s="2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</row>
    <row r="78" spans="2:131" s="17" customFormat="1" ht="7.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9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</row>
    <row r="79" spans="2:145" s="17" customFormat="1" ht="7.5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</row>
    <row r="80" spans="2:154" s="17" customFormat="1" ht="7.5" customHeight="1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</row>
    <row r="81" spans="2:146" s="17" customFormat="1" ht="7.5" customHeight="1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</row>
    <row r="82" spans="2:132" s="17" customFormat="1" ht="7.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7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</row>
    <row r="83" spans="2:132" s="17" customFormat="1" ht="7.5" customHeight="1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7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</row>
    <row r="84" spans="2:131" s="17" customFormat="1" ht="7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7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</row>
    <row r="85" spans="2:132" s="17" customFormat="1" ht="7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7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</row>
    <row r="88" ht="7.5" customHeight="1">
      <c r="EC88" s="1"/>
    </row>
    <row r="89" ht="7.5" customHeight="1">
      <c r="B89" s="17"/>
    </row>
    <row r="90" ht="7.5" customHeight="1">
      <c r="B90" s="17"/>
    </row>
    <row r="91" ht="7.5" customHeight="1">
      <c r="B91" s="17"/>
    </row>
    <row r="92" ht="7.5" customHeight="1">
      <c r="B92" s="17"/>
    </row>
    <row r="93" ht="7.5" customHeight="1">
      <c r="B93" s="17"/>
    </row>
    <row r="94" ht="7.5" customHeight="1">
      <c r="B94" s="17"/>
    </row>
    <row r="95" ht="7.5" customHeight="1">
      <c r="B95" s="17"/>
    </row>
    <row r="96" ht="7.5" customHeight="1">
      <c r="B96" s="17"/>
    </row>
    <row r="98" ht="7.5" customHeight="1">
      <c r="CQ98" s="7"/>
    </row>
    <row r="99" ht="7.5" customHeight="1">
      <c r="CQ99" s="7"/>
    </row>
    <row r="100" ht="7.5" customHeight="1">
      <c r="CQ100" s="7"/>
    </row>
    <row r="101" ht="7.5" customHeight="1">
      <c r="CQ101" s="7"/>
    </row>
    <row r="102" ht="7.5" customHeight="1">
      <c r="CQ102" s="7"/>
    </row>
    <row r="103" ht="7.5" customHeight="1">
      <c r="CQ103" s="7"/>
    </row>
    <row r="104" spans="2:97" ht="7.5" customHeight="1">
      <c r="B104" s="17"/>
      <c r="CQ104" s="7"/>
      <c r="CS104" s="1"/>
    </row>
    <row r="105" spans="2:130" ht="7.5" customHeight="1">
      <c r="B105" s="17"/>
      <c r="CQ105" s="7"/>
      <c r="DR105" s="1"/>
      <c r="DS105" s="12"/>
      <c r="DT105" s="12"/>
      <c r="DU105" s="12"/>
      <c r="DV105" s="12"/>
      <c r="DW105" s="12"/>
      <c r="DX105" s="12"/>
      <c r="DY105" s="12"/>
      <c r="DZ105" s="12"/>
    </row>
    <row r="106" spans="2:96" ht="7.5" customHeight="1">
      <c r="B106" s="17"/>
      <c r="CQ106" s="7"/>
      <c r="CR106" s="1"/>
    </row>
    <row r="107" spans="2:95" ht="7.5" customHeight="1">
      <c r="B107" s="17"/>
      <c r="CQ107" s="7"/>
    </row>
    <row r="108" spans="3:103" s="17" customFormat="1" ht="7.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7"/>
      <c r="CR108" s="2"/>
      <c r="CS108" s="2"/>
      <c r="CT108" s="2"/>
      <c r="CU108" s="2"/>
      <c r="CV108" s="2"/>
      <c r="CW108" s="2"/>
      <c r="CX108" s="2"/>
      <c r="CY108" s="2"/>
    </row>
    <row r="109" spans="3:139" s="17" customFormat="1" ht="7.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7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</row>
    <row r="110" spans="3:146" s="17" customFormat="1" ht="7.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</row>
    <row r="111" spans="3:138" s="17" customFormat="1" ht="7.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</row>
    <row r="112" spans="2:124" s="17" customFormat="1" ht="7.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</row>
    <row r="113" spans="2:124" s="17" customFormat="1" ht="7.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</row>
    <row r="114" spans="2:124" s="17" customFormat="1" ht="7.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</row>
    <row r="115" spans="2:124" s="17" customFormat="1" ht="7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</row>
    <row r="116" spans="104:124" ht="7.5" customHeight="1"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</row>
    <row r="118" ht="7.5" customHeight="1">
      <c r="DW118" s="1"/>
    </row>
    <row r="122" spans="97:103" ht="7.5" customHeight="1">
      <c r="CS122" s="1"/>
      <c r="CT122" s="1"/>
      <c r="CU122" s="1"/>
      <c r="CV122" s="1"/>
      <c r="CX122" s="17"/>
      <c r="CY122" s="17"/>
    </row>
    <row r="123" spans="2:114" s="17" customFormat="1" ht="7.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1"/>
      <c r="CT123" s="1"/>
      <c r="CU123" s="1"/>
      <c r="CV123" s="1"/>
      <c r="CW123" s="1"/>
      <c r="CX123" s="1"/>
      <c r="CY123" s="1"/>
      <c r="CZ123" s="1"/>
      <c r="DC123" s="2"/>
      <c r="DD123" s="2"/>
      <c r="DE123" s="2"/>
      <c r="DF123" s="2"/>
      <c r="DG123" s="2"/>
      <c r="DH123" s="2"/>
      <c r="DI123" s="2"/>
      <c r="DJ123" s="2"/>
    </row>
    <row r="124" spans="2:127" s="17" customFormat="1" ht="7.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2:136" s="17" customFormat="1" ht="7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</row>
    <row r="126" spans="2:141" s="17" customFormat="1" ht="7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1"/>
      <c r="CT126" s="1"/>
      <c r="CU126" s="1"/>
      <c r="CV126" s="1"/>
      <c r="CW126" s="1"/>
      <c r="CX126" s="1"/>
      <c r="CY126" s="1"/>
      <c r="CZ126" s="1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</row>
    <row r="127" spans="2:128" s="17" customFormat="1" ht="7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1"/>
      <c r="CT127" s="1"/>
      <c r="CU127" s="1"/>
      <c r="CV127" s="1"/>
      <c r="CW127" s="1"/>
      <c r="CX127" s="1"/>
      <c r="CY127" s="1"/>
      <c r="CZ127" s="1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1"/>
    </row>
    <row r="128" spans="2:128" s="17" customFormat="1" ht="7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1"/>
      <c r="CT128" s="1"/>
      <c r="CU128" s="1"/>
      <c r="CV128" s="1"/>
      <c r="CW128" s="1"/>
      <c r="CX128" s="1"/>
      <c r="CY128" s="1"/>
      <c r="CZ128" s="1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1"/>
    </row>
    <row r="129" spans="2:128" s="17" customFormat="1" ht="7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1"/>
      <c r="CT129" s="1"/>
      <c r="CU129" s="1"/>
      <c r="CV129" s="1"/>
      <c r="CW129" s="1"/>
      <c r="CX129" s="1"/>
      <c r="CY129" s="1"/>
      <c r="CZ129" s="1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</row>
    <row r="130" spans="2:128" s="17" customFormat="1" ht="7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1"/>
      <c r="CT130" s="1"/>
      <c r="CU130" s="1"/>
      <c r="CV130" s="1"/>
      <c r="CW130" s="1"/>
      <c r="CX130" s="1"/>
      <c r="CY130" s="1"/>
      <c r="CZ130" s="1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2"/>
    </row>
    <row r="131" spans="97:128" ht="7.5" customHeight="1">
      <c r="CS131" s="1"/>
      <c r="CT131" s="1"/>
      <c r="CU131" s="1"/>
      <c r="CV131" s="1"/>
      <c r="CW131" s="1"/>
      <c r="CX131" s="1"/>
      <c r="CY131" s="1"/>
      <c r="CZ131" s="1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1"/>
    </row>
    <row r="132" spans="97:128" ht="7.5" customHeight="1">
      <c r="CS132" s="1"/>
      <c r="CT132" s="1"/>
      <c r="CU132" s="1"/>
      <c r="CV132" s="1"/>
      <c r="CW132" s="1"/>
      <c r="CX132" s="1"/>
      <c r="CY132" s="1"/>
      <c r="CZ132" s="1"/>
      <c r="DX132" s="1"/>
    </row>
    <row r="133" spans="97:128" ht="7.5" customHeight="1">
      <c r="CS133" s="1"/>
      <c r="CT133" s="1"/>
      <c r="CU133" s="1"/>
      <c r="CV133" s="1"/>
      <c r="CW133" s="1"/>
      <c r="CX133" s="1"/>
      <c r="CY133" s="1"/>
      <c r="CZ133" s="1"/>
      <c r="DX133" s="1"/>
    </row>
    <row r="134" spans="97:104" ht="7.5" customHeight="1">
      <c r="CS134" s="1"/>
      <c r="CT134" s="1"/>
      <c r="CU134" s="1"/>
      <c r="CV134" s="1"/>
      <c r="CW134" s="1"/>
      <c r="CX134" s="1"/>
      <c r="CY134" s="1"/>
      <c r="CZ134" s="1"/>
    </row>
    <row r="135" spans="97:101" ht="7.5" customHeight="1">
      <c r="CS135" s="1"/>
      <c r="CT135" s="1"/>
      <c r="CU135" s="1"/>
      <c r="CV135" s="1"/>
      <c r="CW135" s="1"/>
    </row>
    <row r="136" ht="7.5" customHeight="1">
      <c r="CW136" s="1"/>
    </row>
  </sheetData>
  <mergeCells count="399">
    <mergeCell ref="AO70:AO71"/>
    <mergeCell ref="AO64:AO65"/>
    <mergeCell ref="BI62:BJ63"/>
    <mergeCell ref="AO68:AS69"/>
    <mergeCell ref="AZ68:BH69"/>
    <mergeCell ref="AO62:AO63"/>
    <mergeCell ref="AS64:AV65"/>
    <mergeCell ref="AQ63:AR64"/>
    <mergeCell ref="BG56:BH57"/>
    <mergeCell ref="BG62:BH63"/>
    <mergeCell ref="BG70:BH71"/>
    <mergeCell ref="BG65:BH66"/>
    <mergeCell ref="BA60:BH61"/>
    <mergeCell ref="G14:K14"/>
    <mergeCell ref="P14:T14"/>
    <mergeCell ref="M14:O15"/>
    <mergeCell ref="AS14:AS15"/>
    <mergeCell ref="AF12:AF14"/>
    <mergeCell ref="AN12:AN14"/>
    <mergeCell ref="U12:AB15"/>
    <mergeCell ref="M12:O13"/>
    <mergeCell ref="AC12:AE14"/>
    <mergeCell ref="AS12:AS13"/>
    <mergeCell ref="G34:K34"/>
    <mergeCell ref="P34:T34"/>
    <mergeCell ref="BF16:BJ17"/>
    <mergeCell ref="P18:T18"/>
    <mergeCell ref="BF18:BJ18"/>
    <mergeCell ref="X16:X18"/>
    <mergeCell ref="AN16:AN18"/>
    <mergeCell ref="AK16:AM18"/>
    <mergeCell ref="AT18:AV19"/>
    <mergeCell ref="AS16:AS17"/>
    <mergeCell ref="BF38:BJ38"/>
    <mergeCell ref="BF32:BJ33"/>
    <mergeCell ref="AO32:AR34"/>
    <mergeCell ref="BC34:BE35"/>
    <mergeCell ref="BF34:BJ34"/>
    <mergeCell ref="AO36:AR38"/>
    <mergeCell ref="AS38:AS39"/>
    <mergeCell ref="BC38:BE39"/>
    <mergeCell ref="BF36:BJ37"/>
    <mergeCell ref="BC32:BE33"/>
    <mergeCell ref="G42:K42"/>
    <mergeCell ref="P42:T42"/>
    <mergeCell ref="BF42:BJ42"/>
    <mergeCell ref="BB32:BB33"/>
    <mergeCell ref="AS34:AS35"/>
    <mergeCell ref="AS36:AS37"/>
    <mergeCell ref="AW32:AZ33"/>
    <mergeCell ref="BB36:BB37"/>
    <mergeCell ref="AW40:AZ41"/>
    <mergeCell ref="G38:K38"/>
    <mergeCell ref="BO42:BS42"/>
    <mergeCell ref="X40:X42"/>
    <mergeCell ref="AF40:AF42"/>
    <mergeCell ref="AS42:AS43"/>
    <mergeCell ref="BB40:BB41"/>
    <mergeCell ref="Y40:AB42"/>
    <mergeCell ref="AT40:AV41"/>
    <mergeCell ref="AS40:AS41"/>
    <mergeCell ref="BC42:BE43"/>
    <mergeCell ref="BL40:BN41"/>
    <mergeCell ref="DA46:DD46"/>
    <mergeCell ref="BW44:BW46"/>
    <mergeCell ref="CE44:CE46"/>
    <mergeCell ref="CM44:CM46"/>
    <mergeCell ref="DA44:DD45"/>
    <mergeCell ref="CX44:CZ45"/>
    <mergeCell ref="CN44:CQ46"/>
    <mergeCell ref="CW44:CW45"/>
    <mergeCell ref="CR44:CV46"/>
    <mergeCell ref="CJ44:CL46"/>
    <mergeCell ref="C12:C13"/>
    <mergeCell ref="C16:C17"/>
    <mergeCell ref="C20:C21"/>
    <mergeCell ref="C32:C33"/>
    <mergeCell ref="C36:C37"/>
    <mergeCell ref="C40:C41"/>
    <mergeCell ref="L12:L13"/>
    <mergeCell ref="L16:L17"/>
    <mergeCell ref="L20:L21"/>
    <mergeCell ref="L32:L33"/>
    <mergeCell ref="L36:L37"/>
    <mergeCell ref="L40:L41"/>
    <mergeCell ref="D12:F13"/>
    <mergeCell ref="D14:F15"/>
    <mergeCell ref="BB44:BB45"/>
    <mergeCell ref="BK12:BK13"/>
    <mergeCell ref="BK16:BK17"/>
    <mergeCell ref="BK20:BK21"/>
    <mergeCell ref="BK32:BK33"/>
    <mergeCell ref="BK36:BK37"/>
    <mergeCell ref="BK40:BK41"/>
    <mergeCell ref="BK44:BK45"/>
    <mergeCell ref="BC18:BE19"/>
    <mergeCell ref="BC20:BE21"/>
    <mergeCell ref="CE40:CE42"/>
    <mergeCell ref="CB16:CI19"/>
    <mergeCell ref="BW16:BW18"/>
    <mergeCell ref="BW20:BW22"/>
    <mergeCell ref="BW36:BW38"/>
    <mergeCell ref="BW40:BW42"/>
    <mergeCell ref="BT28:CA29"/>
    <mergeCell ref="CF40:CI42"/>
    <mergeCell ref="BX20:CA22"/>
    <mergeCell ref="CB40:CD42"/>
    <mergeCell ref="BT8:CA9"/>
    <mergeCell ref="CS22:CU23"/>
    <mergeCell ref="CS20:CU21"/>
    <mergeCell ref="BF22:BJ22"/>
    <mergeCell ref="BO22:BS22"/>
    <mergeCell ref="BF20:BJ21"/>
    <mergeCell ref="BL18:BN19"/>
    <mergeCell ref="BO20:BS21"/>
    <mergeCell ref="BO18:BS18"/>
    <mergeCell ref="BL22:BN23"/>
    <mergeCell ref="CR8:CR9"/>
    <mergeCell ref="CR12:CR13"/>
    <mergeCell ref="CR14:CR15"/>
    <mergeCell ref="CR16:CR17"/>
    <mergeCell ref="CR10:CS11"/>
    <mergeCell ref="CS16:CU17"/>
    <mergeCell ref="CT8:CW9"/>
    <mergeCell ref="CT10:CW11"/>
    <mergeCell ref="CS12:CU13"/>
    <mergeCell ref="CV12:CW13"/>
    <mergeCell ref="CS40:CS42"/>
    <mergeCell ref="CR32:CR34"/>
    <mergeCell ref="CW38:CW39"/>
    <mergeCell ref="CW40:CW41"/>
    <mergeCell ref="CW42:CW43"/>
    <mergeCell ref="CT40:CV42"/>
    <mergeCell ref="CS36:CS38"/>
    <mergeCell ref="CT36:CV38"/>
    <mergeCell ref="T57:AA60"/>
    <mergeCell ref="AB57:AI60"/>
    <mergeCell ref="AT58:AY59"/>
    <mergeCell ref="AS18:AS19"/>
    <mergeCell ref="AO56:AO57"/>
    <mergeCell ref="AO60:AQ61"/>
    <mergeCell ref="P22:T22"/>
    <mergeCell ref="AU30:AZ31"/>
    <mergeCell ref="AK30:AR31"/>
    <mergeCell ref="AW22:AZ23"/>
    <mergeCell ref="CY28:DD29"/>
    <mergeCell ref="CW30:CX31"/>
    <mergeCell ref="CY30:DD31"/>
    <mergeCell ref="CB30:CI31"/>
    <mergeCell ref="CB28:CI29"/>
    <mergeCell ref="CJ30:CQ31"/>
    <mergeCell ref="CW28:CW29"/>
    <mergeCell ref="CR28:CV29"/>
    <mergeCell ref="CR30:CV31"/>
    <mergeCell ref="BX16:CA18"/>
    <mergeCell ref="BT16:BV18"/>
    <mergeCell ref="AT16:AV17"/>
    <mergeCell ref="BC26:DC27"/>
    <mergeCell ref="AW18:AZ19"/>
    <mergeCell ref="BC22:BE23"/>
    <mergeCell ref="BL20:BN21"/>
    <mergeCell ref="BB20:BB21"/>
    <mergeCell ref="AT22:AV23"/>
    <mergeCell ref="AT20:AV21"/>
    <mergeCell ref="BF14:BJ14"/>
    <mergeCell ref="BO14:BS14"/>
    <mergeCell ref="BC16:BE17"/>
    <mergeCell ref="AC30:AJ31"/>
    <mergeCell ref="BO16:BS17"/>
    <mergeCell ref="AW20:AZ21"/>
    <mergeCell ref="AT14:AV15"/>
    <mergeCell ref="BB12:BB13"/>
    <mergeCell ref="BB16:BB17"/>
    <mergeCell ref="BL14:BN15"/>
    <mergeCell ref="AW16:AZ17"/>
    <mergeCell ref="AW14:AZ15"/>
    <mergeCell ref="AW12:AZ13"/>
    <mergeCell ref="BC12:BE13"/>
    <mergeCell ref="BF12:BJ13"/>
    <mergeCell ref="BL12:BN13"/>
    <mergeCell ref="BC14:BE15"/>
    <mergeCell ref="AT12:AV13"/>
    <mergeCell ref="BL16:BN17"/>
    <mergeCell ref="CC56:CJ59"/>
    <mergeCell ref="BQ56:CB59"/>
    <mergeCell ref="CB44:CD46"/>
    <mergeCell ref="C49:CQ50"/>
    <mergeCell ref="BC46:BE47"/>
    <mergeCell ref="CF44:CI46"/>
    <mergeCell ref="AQ52:BD55"/>
    <mergeCell ref="BL59:BP60"/>
    <mergeCell ref="BQ64:CB67"/>
    <mergeCell ref="BQ68:CB71"/>
    <mergeCell ref="CC64:CJ67"/>
    <mergeCell ref="CC68:CJ71"/>
    <mergeCell ref="BQ60:CB63"/>
    <mergeCell ref="T69:AA72"/>
    <mergeCell ref="AB61:AI64"/>
    <mergeCell ref="T65:AA68"/>
    <mergeCell ref="AB65:AI68"/>
    <mergeCell ref="AB69:AI72"/>
    <mergeCell ref="T61:AA64"/>
    <mergeCell ref="AW64:AZ65"/>
    <mergeCell ref="BA63:BB64"/>
    <mergeCell ref="AT61:AY62"/>
    <mergeCell ref="CC60:CJ63"/>
    <mergeCell ref="BC44:BE45"/>
    <mergeCell ref="BX44:CA46"/>
    <mergeCell ref="BT44:BV46"/>
    <mergeCell ref="BF46:BJ46"/>
    <mergeCell ref="BO46:BS46"/>
    <mergeCell ref="BF44:BJ45"/>
    <mergeCell ref="BL44:BN45"/>
    <mergeCell ref="BO44:BS45"/>
    <mergeCell ref="BL46:BN47"/>
    <mergeCell ref="CX42:CZ43"/>
    <mergeCell ref="AT36:AV37"/>
    <mergeCell ref="AW36:AZ37"/>
    <mergeCell ref="AT38:AV39"/>
    <mergeCell ref="AW38:AZ39"/>
    <mergeCell ref="BT40:BV42"/>
    <mergeCell ref="BO36:BS37"/>
    <mergeCell ref="BT36:BV38"/>
    <mergeCell ref="BC40:BE41"/>
    <mergeCell ref="BF40:BJ41"/>
    <mergeCell ref="BT30:CA31"/>
    <mergeCell ref="CR18:CR19"/>
    <mergeCell ref="CR20:CR21"/>
    <mergeCell ref="CR22:CR23"/>
    <mergeCell ref="CB20:CD22"/>
    <mergeCell ref="CJ20:CQ23"/>
    <mergeCell ref="CE20:CE22"/>
    <mergeCell ref="BT20:BV22"/>
    <mergeCell ref="CF20:CI22"/>
    <mergeCell ref="CJ28:CQ29"/>
    <mergeCell ref="CB10:CI11"/>
    <mergeCell ref="CJ10:CQ11"/>
    <mergeCell ref="U10:AB11"/>
    <mergeCell ref="AU10:AZ11"/>
    <mergeCell ref="BC8:BS11"/>
    <mergeCell ref="U8:AB9"/>
    <mergeCell ref="CJ8:CQ9"/>
    <mergeCell ref="BT10:CA11"/>
    <mergeCell ref="AS8:AS9"/>
    <mergeCell ref="AC8:AJ9"/>
    <mergeCell ref="M16:O17"/>
    <mergeCell ref="P16:T17"/>
    <mergeCell ref="G12:K13"/>
    <mergeCell ref="CB8:CI9"/>
    <mergeCell ref="P12:T13"/>
    <mergeCell ref="D8:T11"/>
    <mergeCell ref="AU8:AZ9"/>
    <mergeCell ref="AC10:AJ11"/>
    <mergeCell ref="AK10:AR11"/>
    <mergeCell ref="AS10:AT11"/>
    <mergeCell ref="BO12:BS13"/>
    <mergeCell ref="CB12:CD14"/>
    <mergeCell ref="CM12:CM14"/>
    <mergeCell ref="BT12:CA15"/>
    <mergeCell ref="CE12:CE14"/>
    <mergeCell ref="CF12:CI14"/>
    <mergeCell ref="U16:W18"/>
    <mergeCell ref="AC16:AJ19"/>
    <mergeCell ref="AO16:AR18"/>
    <mergeCell ref="AG12:AJ14"/>
    <mergeCell ref="AK12:AM14"/>
    <mergeCell ref="AO12:AR14"/>
    <mergeCell ref="M18:O19"/>
    <mergeCell ref="D28:T31"/>
    <mergeCell ref="U28:AB29"/>
    <mergeCell ref="D16:F17"/>
    <mergeCell ref="G16:K17"/>
    <mergeCell ref="Y16:AB18"/>
    <mergeCell ref="X20:X22"/>
    <mergeCell ref="U30:AB31"/>
    <mergeCell ref="G18:K18"/>
    <mergeCell ref="G22:K22"/>
    <mergeCell ref="CX40:CZ41"/>
    <mergeCell ref="CX36:CZ37"/>
    <mergeCell ref="BC28:BS31"/>
    <mergeCell ref="AK20:AR23"/>
    <mergeCell ref="AS30:AT31"/>
    <mergeCell ref="BO40:BS41"/>
    <mergeCell ref="CW36:CW37"/>
    <mergeCell ref="CR36:CR38"/>
    <mergeCell ref="CR40:CR42"/>
    <mergeCell ref="CS32:CS34"/>
    <mergeCell ref="DA34:DD35"/>
    <mergeCell ref="CN32:CQ34"/>
    <mergeCell ref="CB36:CI39"/>
    <mergeCell ref="CJ36:CL38"/>
    <mergeCell ref="DA38:DD39"/>
    <mergeCell ref="DA32:DD33"/>
    <mergeCell ref="CX34:CZ35"/>
    <mergeCell ref="CX38:CZ39"/>
    <mergeCell ref="CB32:CD34"/>
    <mergeCell ref="CJ32:CL34"/>
    <mergeCell ref="CX32:CZ33"/>
    <mergeCell ref="CF32:CI34"/>
    <mergeCell ref="CW32:CW33"/>
    <mergeCell ref="CW34:CW35"/>
    <mergeCell ref="CT32:CV34"/>
    <mergeCell ref="CM32:CM34"/>
    <mergeCell ref="CE32:CE34"/>
    <mergeCell ref="BL34:BN35"/>
    <mergeCell ref="BX40:CA42"/>
    <mergeCell ref="BX36:CA38"/>
    <mergeCell ref="BL32:BN33"/>
    <mergeCell ref="BO32:BS33"/>
    <mergeCell ref="BT32:CA35"/>
    <mergeCell ref="BL42:BN43"/>
    <mergeCell ref="BO38:BS38"/>
    <mergeCell ref="BL36:BN37"/>
    <mergeCell ref="BO34:BS34"/>
    <mergeCell ref="AT42:AV43"/>
    <mergeCell ref="AW42:AZ43"/>
    <mergeCell ref="DA36:DD37"/>
    <mergeCell ref="DA42:DD43"/>
    <mergeCell ref="CJ40:CQ43"/>
    <mergeCell ref="CN36:CQ38"/>
    <mergeCell ref="BL38:BN39"/>
    <mergeCell ref="DA40:DD41"/>
    <mergeCell ref="BC36:BE37"/>
    <mergeCell ref="CM36:CM38"/>
    <mergeCell ref="D40:F41"/>
    <mergeCell ref="G40:K41"/>
    <mergeCell ref="AG40:AJ42"/>
    <mergeCell ref="AK40:AR43"/>
    <mergeCell ref="P40:T41"/>
    <mergeCell ref="U40:W42"/>
    <mergeCell ref="AC40:AE42"/>
    <mergeCell ref="D42:F43"/>
    <mergeCell ref="M40:O41"/>
    <mergeCell ref="M42:O43"/>
    <mergeCell ref="D36:F37"/>
    <mergeCell ref="AC32:AE34"/>
    <mergeCell ref="U36:W38"/>
    <mergeCell ref="G36:K37"/>
    <mergeCell ref="Y36:AB38"/>
    <mergeCell ref="D32:F33"/>
    <mergeCell ref="G32:K33"/>
    <mergeCell ref="M36:O37"/>
    <mergeCell ref="P36:T37"/>
    <mergeCell ref="D38:F39"/>
    <mergeCell ref="D18:F19"/>
    <mergeCell ref="AC20:AE22"/>
    <mergeCell ref="M20:O21"/>
    <mergeCell ref="P20:T21"/>
    <mergeCell ref="U20:W22"/>
    <mergeCell ref="Y20:AB22"/>
    <mergeCell ref="D22:F23"/>
    <mergeCell ref="D20:F21"/>
    <mergeCell ref="G20:K21"/>
    <mergeCell ref="M22:O23"/>
    <mergeCell ref="AU28:AZ29"/>
    <mergeCell ref="AF20:AF22"/>
    <mergeCell ref="AG20:AJ22"/>
    <mergeCell ref="AK28:AR29"/>
    <mergeCell ref="D26:AZ27"/>
    <mergeCell ref="AS20:AS21"/>
    <mergeCell ref="AS22:AS23"/>
    <mergeCell ref="AS28:AS29"/>
    <mergeCell ref="M38:O39"/>
    <mergeCell ref="AW34:AZ35"/>
    <mergeCell ref="AC28:AJ29"/>
    <mergeCell ref="X36:X38"/>
    <mergeCell ref="AN36:AN38"/>
    <mergeCell ref="P38:T38"/>
    <mergeCell ref="AK36:AM38"/>
    <mergeCell ref="AC36:AJ39"/>
    <mergeCell ref="AF32:AF34"/>
    <mergeCell ref="AN32:AN34"/>
    <mergeCell ref="D34:F35"/>
    <mergeCell ref="M34:O35"/>
    <mergeCell ref="AG32:AJ34"/>
    <mergeCell ref="AT32:AV33"/>
    <mergeCell ref="AT34:AV35"/>
    <mergeCell ref="U32:AB35"/>
    <mergeCell ref="M32:O33"/>
    <mergeCell ref="P32:T33"/>
    <mergeCell ref="AK32:AM34"/>
    <mergeCell ref="AS32:AS33"/>
    <mergeCell ref="CV18:CW18"/>
    <mergeCell ref="CV22:CW22"/>
    <mergeCell ref="CJ16:CL18"/>
    <mergeCell ref="CV20:CW21"/>
    <mergeCell ref="CS18:CU19"/>
    <mergeCell ref="CM16:CM18"/>
    <mergeCell ref="CN16:CQ18"/>
    <mergeCell ref="CV16:CW17"/>
    <mergeCell ref="CS14:CU15"/>
    <mergeCell ref="E4:CW4"/>
    <mergeCell ref="D2:CW3"/>
    <mergeCell ref="D6:AZ7"/>
    <mergeCell ref="BC6:CW7"/>
    <mergeCell ref="CV14:CW14"/>
    <mergeCell ref="CJ12:CL14"/>
    <mergeCell ref="CN12:CQ14"/>
    <mergeCell ref="AK8:AR9"/>
  </mergeCells>
  <conditionalFormatting sqref="CM24:CP24 BS24 BK24 AN24:BA24 T24 L24">
    <cfRule type="expression" priority="1" dxfId="0" stopIfTrue="1">
      <formula>"2位"</formula>
    </cfRule>
    <cfRule type="expression" priority="2" dxfId="1" stopIfTrue="1">
      <formula>"1位"</formula>
    </cfRule>
  </conditionalFormatting>
  <conditionalFormatting sqref="U12:AB15 AN12 AC12 U32:AB35 AN32 AC32 AK12 AF12 AC15:AR15 AK32 AF32 AC35:AR35 BT12:CA15 CM12 CB12 CJ12 CE12 CB15:CQ15 CB32 CJ32 CE32 CB35:CL35">
    <cfRule type="expression" priority="3" dxfId="2" stopIfTrue="1">
      <formula>$AW$15=2</formula>
    </cfRule>
    <cfRule type="expression" priority="4" dxfId="3" stopIfTrue="1">
      <formula>$AW$15=1</formula>
    </cfRule>
  </conditionalFormatting>
  <conditionalFormatting sqref="U16 X16 AN16 U19:AB19 AK19:AR19 U36 X36 AN36 U39:AB39 AK39:AR39 AC16:AK16 AC17:AJ19 AC36:AK36 AC37:AJ39 BT16 BW16 CM16 BT19:CA19 CJ19:CQ19 CB16:CJ16 CB17:CI19 CJ39:CL39 CB36:CJ36 CB37:CI39">
    <cfRule type="expression" priority="5" dxfId="2" stopIfTrue="1">
      <formula>$AW$19=2</formula>
    </cfRule>
    <cfRule type="expression" priority="6" dxfId="3" stopIfTrue="1">
      <formula>$AW$19=1</formula>
    </cfRule>
  </conditionalFormatting>
  <conditionalFormatting sqref="U20 X20 AC20 AF20 AK20:AR23 U23:AJ23 U40 X40 AC40 AF40 AK40:AR43 U43:AJ43 BT20 BW20 CB20 CE20 CJ20:CQ23 BT23:CI23">
    <cfRule type="expression" priority="7" dxfId="2" stopIfTrue="1">
      <formula>$AW$23=2</formula>
    </cfRule>
    <cfRule type="expression" priority="8" dxfId="3" stopIfTrue="1">
      <formula>$AW$23=1</formula>
    </cfRule>
  </conditionalFormatting>
  <conditionalFormatting sqref="CM44 BW44 CE44 BT44 CB44 CJ44 BT47:CY47 CR44">
    <cfRule type="expression" priority="9" dxfId="2" stopIfTrue="1">
      <formula>$BF$27=2</formula>
    </cfRule>
    <cfRule type="expression" priority="10" dxfId="3" stopIfTrue="1">
      <formula>$BF$27=1</formula>
    </cfRule>
  </conditionalFormatting>
  <conditionalFormatting sqref="CM32 CT33:CV35 CR32:CV32 BT32:CA35 CM35:CS35">
    <cfRule type="expression" priority="11" dxfId="2" stopIfTrue="1">
      <formula>$BF$15=2</formula>
    </cfRule>
    <cfRule type="expression" priority="12" dxfId="3" stopIfTrue="1">
      <formula>$BF$15=1</formula>
    </cfRule>
  </conditionalFormatting>
  <conditionalFormatting sqref="BT36 CT37:CV39 BW36 CM36 CR36:CV36 BT39:CA39 CM39:CS39">
    <cfRule type="expression" priority="13" dxfId="2" stopIfTrue="1">
      <formula>$BF$19=2</formula>
    </cfRule>
    <cfRule type="expression" priority="14" dxfId="3" stopIfTrue="1">
      <formula>$BF$19=1</formula>
    </cfRule>
  </conditionalFormatting>
  <conditionalFormatting sqref="BT40 BW40 CB40 CT41:CV43 CE40 CJ40:CV40 CJ41:CQ43 BT43:CI43 CR43:CS43">
    <cfRule type="expression" priority="15" dxfId="2" stopIfTrue="1">
      <formula>$BF$23=2</formula>
    </cfRule>
    <cfRule type="expression" priority="16" dxfId="3" stopIfTrue="1">
      <formula>$BF$23=1</formula>
    </cfRule>
  </conditionalFormatting>
  <printOptions/>
  <pageMargins left="0" right="0" top="0" bottom="0" header="0.3145833333333333" footer="0.3145833333333333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>
    <tabColor indexed="57"/>
  </sheetPr>
  <dimension ref="A2:FN140"/>
  <sheetViews>
    <sheetView tabSelected="1" zoomScaleSheetLayoutView="100" workbookViewId="0" topLeftCell="A1">
      <selection activeCell="BR53" sqref="BR53"/>
    </sheetView>
  </sheetViews>
  <sheetFormatPr defaultColWidth="1.12109375" defaultRowHeight="7.5" customHeight="1"/>
  <cols>
    <col min="1" max="1" width="1.12109375" style="2" customWidth="1"/>
    <col min="2" max="2" width="3.625" style="2" hidden="1" customWidth="1"/>
    <col min="3" max="4" width="0.875" style="2" hidden="1" customWidth="1"/>
    <col min="5" max="5" width="3.75390625" style="2" hidden="1" customWidth="1"/>
    <col min="6" max="9" width="0.875" style="2" customWidth="1"/>
    <col min="10" max="10" width="1.4921875" style="2" customWidth="1"/>
    <col min="11" max="11" width="0.74609375" style="2" customWidth="1"/>
    <col min="12" max="12" width="0.12890625" style="2" customWidth="1"/>
    <col min="13" max="13" width="0.875" style="2" hidden="1" customWidth="1"/>
    <col min="14" max="14" width="4.125" style="2" hidden="1" customWidth="1"/>
    <col min="15" max="20" width="0.875" style="2" customWidth="1"/>
    <col min="21" max="21" width="1.625" style="2" customWidth="1"/>
    <col min="22" max="41" width="0.875" style="2" customWidth="1"/>
    <col min="42" max="42" width="1.25" style="2" customWidth="1"/>
    <col min="43" max="43" width="0.74609375" style="2" customWidth="1"/>
    <col min="44" max="44" width="1.12109375" style="2" customWidth="1"/>
    <col min="45" max="45" width="2.25390625" style="2" customWidth="1"/>
    <col min="46" max="46" width="1.12109375" style="2" customWidth="1"/>
    <col min="47" max="47" width="0.37109375" style="2" customWidth="1"/>
    <col min="48" max="51" width="1.12109375" style="2" customWidth="1"/>
    <col min="52" max="52" width="4.25390625" style="2" customWidth="1"/>
    <col min="53" max="60" width="1.12109375" style="2" customWidth="1"/>
    <col min="61" max="61" width="0.6171875" style="2" hidden="1" customWidth="1"/>
    <col min="62" max="62" width="0.875" style="2" hidden="1" customWidth="1"/>
    <col min="63" max="63" width="4.25390625" style="2" hidden="1" customWidth="1"/>
    <col min="64" max="64" width="0.875" style="2" hidden="1" customWidth="1"/>
    <col min="65" max="68" width="0.875" style="2" customWidth="1"/>
    <col min="69" max="69" width="1.4921875" style="2" customWidth="1"/>
    <col min="70" max="70" width="0.875" style="2" customWidth="1"/>
    <col min="71" max="71" width="0.12890625" style="2" customWidth="1"/>
    <col min="72" max="72" width="0.875" style="2" hidden="1" customWidth="1"/>
    <col min="73" max="73" width="1.75390625" style="2" hidden="1" customWidth="1"/>
    <col min="74" max="77" width="0.875" style="2" customWidth="1"/>
    <col min="78" max="78" width="1.75390625" style="2" customWidth="1"/>
    <col min="79" max="79" width="1.00390625" style="2" customWidth="1"/>
    <col min="80" max="80" width="1.37890625" style="2" customWidth="1"/>
    <col min="81" max="101" width="0.875" style="2" customWidth="1"/>
    <col min="102" max="102" width="0.5" style="2" customWidth="1"/>
    <col min="103" max="103" width="1.25" style="2" customWidth="1"/>
    <col min="104" max="104" width="1.75390625" style="2" customWidth="1"/>
    <col min="105" max="106" width="0.6171875" style="2" customWidth="1"/>
    <col min="107" max="109" width="1.00390625" style="2" customWidth="1"/>
    <col min="110" max="110" width="1.4921875" style="2" customWidth="1"/>
    <col min="111" max="111" width="4.125" style="2" customWidth="1"/>
    <col min="112" max="16384" width="1.12109375" style="2" customWidth="1"/>
  </cols>
  <sheetData>
    <row r="1" ht="13.5" customHeight="1"/>
    <row r="2" spans="5:110" ht="12" customHeight="1">
      <c r="E2" s="421" t="s">
        <v>1318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  <c r="AH2" s="421"/>
      <c r="AI2" s="421"/>
      <c r="AJ2" s="421"/>
      <c r="AK2" s="421"/>
      <c r="AL2" s="421"/>
      <c r="AM2" s="421"/>
      <c r="AN2" s="421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  <c r="BB2" s="421"/>
      <c r="BC2" s="421"/>
      <c r="BD2" s="421"/>
      <c r="BE2" s="421"/>
      <c r="BF2" s="421"/>
      <c r="BG2" s="421"/>
      <c r="BH2" s="421"/>
      <c r="BI2" s="421"/>
      <c r="BJ2" s="421"/>
      <c r="BK2" s="421"/>
      <c r="BL2" s="421"/>
      <c r="BM2" s="421"/>
      <c r="BN2" s="421"/>
      <c r="BO2" s="421"/>
      <c r="BP2" s="421"/>
      <c r="BQ2" s="421"/>
      <c r="BR2" s="421"/>
      <c r="BS2" s="421"/>
      <c r="BT2" s="421"/>
      <c r="BU2" s="421"/>
      <c r="BV2" s="421"/>
      <c r="BW2" s="421"/>
      <c r="BX2" s="421"/>
      <c r="BY2" s="421"/>
      <c r="BZ2" s="421"/>
      <c r="CA2" s="421"/>
      <c r="CB2" s="421"/>
      <c r="CC2" s="421"/>
      <c r="CD2" s="421"/>
      <c r="CE2" s="421"/>
      <c r="CF2" s="421"/>
      <c r="CG2" s="421"/>
      <c r="CH2" s="421"/>
      <c r="CI2" s="421"/>
      <c r="CJ2" s="421"/>
      <c r="CK2" s="421"/>
      <c r="CL2" s="421"/>
      <c r="CM2" s="421"/>
      <c r="CN2" s="421"/>
      <c r="CO2" s="421"/>
      <c r="CP2" s="421"/>
      <c r="CQ2" s="421"/>
      <c r="CR2" s="421"/>
      <c r="CS2" s="421"/>
      <c r="CT2" s="421"/>
      <c r="CU2" s="421"/>
      <c r="CV2" s="421"/>
      <c r="CW2" s="421"/>
      <c r="CX2" s="421"/>
      <c r="CY2" s="421"/>
      <c r="CZ2" s="421"/>
      <c r="DA2" s="421"/>
      <c r="DB2" s="421"/>
      <c r="DC2" s="421"/>
      <c r="DD2" s="421"/>
      <c r="DE2" s="421"/>
      <c r="DF2" s="421"/>
    </row>
    <row r="3" spans="5:110" ht="28.5" customHeight="1"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  <c r="AB3" s="421"/>
      <c r="AC3" s="421"/>
      <c r="AD3" s="421"/>
      <c r="AE3" s="421"/>
      <c r="AF3" s="421"/>
      <c r="AG3" s="421"/>
      <c r="AH3" s="421"/>
      <c r="AI3" s="421"/>
      <c r="AJ3" s="421"/>
      <c r="AK3" s="421"/>
      <c r="AL3" s="421"/>
      <c r="AM3" s="421"/>
      <c r="AN3" s="421"/>
      <c r="AO3" s="421"/>
      <c r="AP3" s="421"/>
      <c r="AQ3" s="421"/>
      <c r="AR3" s="421"/>
      <c r="AS3" s="421"/>
      <c r="AT3" s="421"/>
      <c r="AU3" s="421"/>
      <c r="AV3" s="421"/>
      <c r="AW3" s="421"/>
      <c r="AX3" s="421"/>
      <c r="AY3" s="421"/>
      <c r="AZ3" s="421"/>
      <c r="BA3" s="421"/>
      <c r="BB3" s="421"/>
      <c r="BC3" s="421"/>
      <c r="BD3" s="421"/>
      <c r="BE3" s="421"/>
      <c r="BF3" s="421"/>
      <c r="BG3" s="421"/>
      <c r="BH3" s="421"/>
      <c r="BI3" s="421"/>
      <c r="BJ3" s="421"/>
      <c r="BK3" s="421"/>
      <c r="BL3" s="421"/>
      <c r="BM3" s="421"/>
      <c r="BN3" s="421"/>
      <c r="BO3" s="421"/>
      <c r="BP3" s="421"/>
      <c r="BQ3" s="421"/>
      <c r="BR3" s="421"/>
      <c r="BS3" s="421"/>
      <c r="BT3" s="421"/>
      <c r="BU3" s="421"/>
      <c r="BV3" s="421"/>
      <c r="BW3" s="421"/>
      <c r="BX3" s="421"/>
      <c r="BY3" s="421"/>
      <c r="BZ3" s="421"/>
      <c r="CA3" s="421"/>
      <c r="CB3" s="421"/>
      <c r="CC3" s="421"/>
      <c r="CD3" s="421"/>
      <c r="CE3" s="421"/>
      <c r="CF3" s="421"/>
      <c r="CG3" s="421"/>
      <c r="CH3" s="421"/>
      <c r="CI3" s="421"/>
      <c r="CJ3" s="421"/>
      <c r="CK3" s="421"/>
      <c r="CL3" s="421"/>
      <c r="CM3" s="421"/>
      <c r="CN3" s="421"/>
      <c r="CO3" s="421"/>
      <c r="CP3" s="421"/>
      <c r="CQ3" s="421"/>
      <c r="CR3" s="421"/>
      <c r="CS3" s="421"/>
      <c r="CT3" s="421"/>
      <c r="CU3" s="421"/>
      <c r="CV3" s="421"/>
      <c r="CW3" s="421"/>
      <c r="CX3" s="421"/>
      <c r="CY3" s="421"/>
      <c r="CZ3" s="421"/>
      <c r="DA3" s="421"/>
      <c r="DB3" s="421"/>
      <c r="DC3" s="421"/>
      <c r="DD3" s="421"/>
      <c r="DE3" s="421"/>
      <c r="DF3" s="421"/>
    </row>
    <row r="4" spans="3:118" ht="46.5" customHeight="1">
      <c r="C4" s="50"/>
      <c r="D4" s="418" t="s">
        <v>1369</v>
      </c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418"/>
      <c r="AX4" s="418"/>
      <c r="AY4" s="418"/>
      <c r="AZ4" s="418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8"/>
      <c r="BL4" s="418"/>
      <c r="BM4" s="418"/>
      <c r="BN4" s="418"/>
      <c r="BO4" s="418"/>
      <c r="BP4" s="418"/>
      <c r="BQ4" s="418"/>
      <c r="BR4" s="418"/>
      <c r="BS4" s="418"/>
      <c r="BT4" s="418"/>
      <c r="BU4" s="418"/>
      <c r="BV4" s="418"/>
      <c r="BW4" s="418"/>
      <c r="BX4" s="418"/>
      <c r="BY4" s="418"/>
      <c r="BZ4" s="418"/>
      <c r="CA4" s="418"/>
      <c r="CB4" s="418"/>
      <c r="CC4" s="418"/>
      <c r="CD4" s="418"/>
      <c r="CE4" s="418"/>
      <c r="CF4" s="418"/>
      <c r="CG4" s="418"/>
      <c r="CH4" s="418"/>
      <c r="CI4" s="418"/>
      <c r="CJ4" s="418"/>
      <c r="CK4" s="418"/>
      <c r="CL4" s="418"/>
      <c r="CM4" s="418"/>
      <c r="CN4" s="418"/>
      <c r="CO4" s="418"/>
      <c r="CP4" s="418"/>
      <c r="CQ4" s="418"/>
      <c r="CR4" s="418"/>
      <c r="CS4" s="418"/>
      <c r="CT4" s="418"/>
      <c r="CU4" s="418"/>
      <c r="CV4" s="418"/>
      <c r="CW4" s="418"/>
      <c r="CX4" s="418"/>
      <c r="CY4" s="418"/>
      <c r="CZ4" s="418"/>
      <c r="DA4" s="418"/>
      <c r="DB4" s="418"/>
      <c r="DC4" s="418"/>
      <c r="DD4" s="418"/>
      <c r="DE4" s="418"/>
      <c r="DF4" s="418"/>
      <c r="DG4" s="418"/>
      <c r="DH4" s="418"/>
      <c r="DI4" s="418"/>
      <c r="DJ4" s="418"/>
      <c r="DK4" s="418"/>
      <c r="DL4" s="418"/>
      <c r="DM4" s="418"/>
      <c r="DN4" s="418"/>
    </row>
    <row r="5" spans="3:117" ht="26.25" customHeigh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675" t="s">
        <v>1491</v>
      </c>
      <c r="BW5" s="675"/>
      <c r="BX5" s="675"/>
      <c r="BY5" s="675"/>
      <c r="BZ5" s="675"/>
      <c r="CA5" s="675"/>
      <c r="CB5" s="675"/>
      <c r="CC5" s="675"/>
      <c r="CD5" s="675"/>
      <c r="CE5" s="675"/>
      <c r="CF5" s="675"/>
      <c r="CG5" s="675"/>
      <c r="CH5" s="675"/>
      <c r="CI5" s="675"/>
      <c r="CJ5" s="675"/>
      <c r="CK5" s="675"/>
      <c r="CL5" s="675"/>
      <c r="CM5" s="675"/>
      <c r="CN5" s="675"/>
      <c r="CO5" s="675"/>
      <c r="CP5" s="675"/>
      <c r="CQ5" s="675"/>
      <c r="CR5" s="675"/>
      <c r="CS5" s="675"/>
      <c r="CT5" s="675"/>
      <c r="CU5" s="675"/>
      <c r="CV5" s="675"/>
      <c r="CW5" s="675"/>
      <c r="CX5" s="675"/>
      <c r="CY5" s="675"/>
      <c r="CZ5" s="675"/>
      <c r="DA5" s="675"/>
      <c r="DB5" s="675"/>
      <c r="DC5" s="675"/>
      <c r="DD5" s="675"/>
      <c r="DE5" s="675"/>
      <c r="DF5" s="675"/>
      <c r="DG5" s="675"/>
      <c r="DH5" s="675"/>
      <c r="DI5" s="675"/>
      <c r="DJ5" s="675"/>
      <c r="DK5" s="675"/>
      <c r="DL5" s="675"/>
      <c r="DM5" s="675"/>
    </row>
    <row r="6" spans="3:118" ht="12" customHeight="1">
      <c r="C6" s="442" t="s">
        <v>1375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1"/>
      <c r="BE6" s="1"/>
      <c r="BF6" s="1"/>
      <c r="BG6" s="1"/>
      <c r="BH6" s="1"/>
      <c r="BJ6" s="557" t="s">
        <v>1378</v>
      </c>
      <c r="BK6" s="557"/>
      <c r="BL6" s="557"/>
      <c r="BM6" s="557"/>
      <c r="BN6" s="557"/>
      <c r="BO6" s="557"/>
      <c r="BP6" s="557"/>
      <c r="BQ6" s="557"/>
      <c r="BR6" s="557"/>
      <c r="BS6" s="557"/>
      <c r="BT6" s="557"/>
      <c r="BU6" s="557"/>
      <c r="BV6" s="557"/>
      <c r="BW6" s="557"/>
      <c r="BX6" s="557"/>
      <c r="BY6" s="557"/>
      <c r="BZ6" s="557"/>
      <c r="CA6" s="557"/>
      <c r="CB6" s="557"/>
      <c r="CC6" s="557"/>
      <c r="CD6" s="557"/>
      <c r="CE6" s="557"/>
      <c r="CF6" s="557"/>
      <c r="CG6" s="557"/>
      <c r="CH6" s="557"/>
      <c r="CI6" s="557"/>
      <c r="CJ6" s="557"/>
      <c r="CK6" s="557"/>
      <c r="CL6" s="557"/>
      <c r="CM6" s="557"/>
      <c r="CN6" s="557"/>
      <c r="CO6" s="557"/>
      <c r="CP6" s="557"/>
      <c r="CQ6" s="557"/>
      <c r="CR6" s="557"/>
      <c r="CS6" s="557"/>
      <c r="CT6" s="557"/>
      <c r="CU6" s="557"/>
      <c r="CV6" s="557"/>
      <c r="CW6" s="557"/>
      <c r="CX6" s="557"/>
      <c r="CY6" s="557"/>
      <c r="CZ6" s="557"/>
      <c r="DA6" s="557"/>
      <c r="DB6" s="557"/>
      <c r="DC6" s="557"/>
      <c r="DD6" s="557"/>
      <c r="DE6" s="557"/>
      <c r="DF6" s="557"/>
      <c r="DG6" s="557"/>
      <c r="DH6" s="557"/>
      <c r="DI6" s="557"/>
      <c r="DJ6" s="557"/>
      <c r="DK6" s="557"/>
      <c r="DL6" s="557"/>
      <c r="DM6" s="557"/>
      <c r="DN6" s="557"/>
    </row>
    <row r="7" spans="3:118" ht="12" customHeight="1" thickBot="1"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/>
      <c r="AX7" s="510"/>
      <c r="AY7" s="510"/>
      <c r="AZ7" s="510"/>
      <c r="BA7" s="510"/>
      <c r="BB7" s="510"/>
      <c r="BC7" s="510"/>
      <c r="BD7" s="1"/>
      <c r="BE7" s="1"/>
      <c r="BF7" s="1"/>
      <c r="BG7" s="1"/>
      <c r="BH7" s="1"/>
      <c r="BJ7" s="558"/>
      <c r="BK7" s="558"/>
      <c r="BL7" s="558"/>
      <c r="BM7" s="558"/>
      <c r="BN7" s="558"/>
      <c r="BO7" s="558"/>
      <c r="BP7" s="558"/>
      <c r="BQ7" s="558"/>
      <c r="BR7" s="558"/>
      <c r="BS7" s="558"/>
      <c r="BT7" s="558"/>
      <c r="BU7" s="558"/>
      <c r="BV7" s="558"/>
      <c r="BW7" s="558"/>
      <c r="BX7" s="558"/>
      <c r="BY7" s="558"/>
      <c r="BZ7" s="558"/>
      <c r="CA7" s="558"/>
      <c r="CB7" s="558"/>
      <c r="CC7" s="558"/>
      <c r="CD7" s="558"/>
      <c r="CE7" s="558"/>
      <c r="CF7" s="558"/>
      <c r="CG7" s="558"/>
      <c r="CH7" s="558"/>
      <c r="CI7" s="558"/>
      <c r="CJ7" s="558"/>
      <c r="CK7" s="558"/>
      <c r="CL7" s="558"/>
      <c r="CM7" s="558"/>
      <c r="CN7" s="558"/>
      <c r="CO7" s="558"/>
      <c r="CP7" s="558"/>
      <c r="CQ7" s="558"/>
      <c r="CR7" s="558"/>
      <c r="CS7" s="558"/>
      <c r="CT7" s="558"/>
      <c r="CU7" s="558"/>
      <c r="CV7" s="558"/>
      <c r="CW7" s="558"/>
      <c r="CX7" s="558"/>
      <c r="CY7" s="558"/>
      <c r="CZ7" s="558"/>
      <c r="DA7" s="558"/>
      <c r="DB7" s="558"/>
      <c r="DC7" s="558"/>
      <c r="DD7" s="558"/>
      <c r="DE7" s="558"/>
      <c r="DF7" s="558"/>
      <c r="DG7" s="558"/>
      <c r="DH7" s="558"/>
      <c r="DI7" s="558"/>
      <c r="DJ7" s="558"/>
      <c r="DK7" s="558"/>
      <c r="DL7" s="558"/>
      <c r="DM7" s="558"/>
      <c r="DN7" s="558"/>
    </row>
    <row r="8" spans="1:118" ht="12" customHeight="1">
      <c r="A8" s="15"/>
      <c r="C8" s="425" t="s">
        <v>444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3"/>
      <c r="T8" s="427" t="str">
        <f>F12</f>
        <v>北村　</v>
      </c>
      <c r="U8" s="428"/>
      <c r="V8" s="428"/>
      <c r="W8" s="428"/>
      <c r="X8" s="428"/>
      <c r="Y8" s="428"/>
      <c r="Z8" s="428"/>
      <c r="AA8" s="429"/>
      <c r="AB8" s="441" t="str">
        <f>F16</f>
        <v>岡本</v>
      </c>
      <c r="AC8" s="442"/>
      <c r="AD8" s="442"/>
      <c r="AE8" s="442"/>
      <c r="AF8" s="442"/>
      <c r="AG8" s="442"/>
      <c r="AH8" s="442"/>
      <c r="AI8" s="442"/>
      <c r="AJ8" s="427" t="str">
        <f>F20</f>
        <v>金谷</v>
      </c>
      <c r="AK8" s="428"/>
      <c r="AL8" s="428"/>
      <c r="AM8" s="428"/>
      <c r="AN8" s="428"/>
      <c r="AO8" s="428"/>
      <c r="AP8" s="428"/>
      <c r="AQ8" s="429"/>
      <c r="AR8" s="427">
        <f>F24</f>
        <v>0</v>
      </c>
      <c r="AS8" s="428"/>
      <c r="AT8" s="428"/>
      <c r="AU8" s="428"/>
      <c r="AV8" s="428"/>
      <c r="AW8" s="428"/>
      <c r="AX8" s="428"/>
      <c r="AY8" s="583"/>
      <c r="AZ8" s="430">
        <f>IF(AZ14&lt;&gt;"","取得","")</f>
      </c>
      <c r="BA8" s="48"/>
      <c r="BB8" s="428" t="s">
        <v>445</v>
      </c>
      <c r="BC8" s="428"/>
      <c r="BD8" s="428"/>
      <c r="BE8" s="428"/>
      <c r="BF8" s="428"/>
      <c r="BG8" s="417"/>
      <c r="BH8" s="80"/>
      <c r="BI8" s="4"/>
      <c r="BJ8" s="425" t="s">
        <v>460</v>
      </c>
      <c r="BK8" s="442"/>
      <c r="BL8" s="442"/>
      <c r="BM8" s="442"/>
      <c r="BN8" s="442"/>
      <c r="BO8" s="442"/>
      <c r="BP8" s="442"/>
      <c r="BQ8" s="442"/>
      <c r="BR8" s="442"/>
      <c r="BS8" s="442"/>
      <c r="BT8" s="442"/>
      <c r="BU8" s="442"/>
      <c r="BV8" s="442"/>
      <c r="BW8" s="442"/>
      <c r="BX8" s="442"/>
      <c r="BY8" s="442"/>
      <c r="BZ8" s="443"/>
      <c r="CA8" s="427" t="str">
        <f>BM12</f>
        <v>吉野</v>
      </c>
      <c r="CB8" s="428"/>
      <c r="CC8" s="428"/>
      <c r="CD8" s="428"/>
      <c r="CE8" s="428"/>
      <c r="CF8" s="428"/>
      <c r="CG8" s="428"/>
      <c r="CH8" s="429"/>
      <c r="CI8" s="441" t="str">
        <f>BM16</f>
        <v>川並</v>
      </c>
      <c r="CJ8" s="442"/>
      <c r="CK8" s="442"/>
      <c r="CL8" s="442"/>
      <c r="CM8" s="442"/>
      <c r="CN8" s="442"/>
      <c r="CO8" s="442"/>
      <c r="CP8" s="442"/>
      <c r="CQ8" s="427" t="str">
        <f>BM20</f>
        <v>八木</v>
      </c>
      <c r="CR8" s="428"/>
      <c r="CS8" s="428"/>
      <c r="CT8" s="428"/>
      <c r="CU8" s="428"/>
      <c r="CV8" s="428"/>
      <c r="CW8" s="428"/>
      <c r="CX8" s="429"/>
      <c r="CY8" s="427" t="str">
        <f>BM24</f>
        <v>佐野</v>
      </c>
      <c r="CZ8" s="428"/>
      <c r="DA8" s="428"/>
      <c r="DB8" s="428"/>
      <c r="DC8" s="428"/>
      <c r="DD8" s="428"/>
      <c r="DE8" s="428"/>
      <c r="DF8" s="583"/>
      <c r="DG8" s="430">
        <f>IF(DG14&lt;&gt;"","取得","")</f>
      </c>
      <c r="DH8" s="48"/>
      <c r="DI8" s="428" t="s">
        <v>445</v>
      </c>
      <c r="DJ8" s="428"/>
      <c r="DK8" s="428"/>
      <c r="DL8" s="428"/>
      <c r="DM8" s="428"/>
      <c r="DN8" s="417"/>
    </row>
    <row r="9" spans="1:118" ht="12" customHeight="1">
      <c r="A9" s="15"/>
      <c r="C9" s="425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3"/>
      <c r="T9" s="441"/>
      <c r="U9" s="442"/>
      <c r="V9" s="442"/>
      <c r="W9" s="442"/>
      <c r="X9" s="442"/>
      <c r="Y9" s="442"/>
      <c r="Z9" s="442"/>
      <c r="AA9" s="443"/>
      <c r="AB9" s="441"/>
      <c r="AC9" s="442"/>
      <c r="AD9" s="442"/>
      <c r="AE9" s="442"/>
      <c r="AF9" s="442"/>
      <c r="AG9" s="442"/>
      <c r="AH9" s="442"/>
      <c r="AI9" s="442"/>
      <c r="AJ9" s="441"/>
      <c r="AK9" s="442"/>
      <c r="AL9" s="442"/>
      <c r="AM9" s="442"/>
      <c r="AN9" s="442"/>
      <c r="AO9" s="442"/>
      <c r="AP9" s="442"/>
      <c r="AQ9" s="443"/>
      <c r="AR9" s="441"/>
      <c r="AS9" s="442"/>
      <c r="AT9" s="442"/>
      <c r="AU9" s="442"/>
      <c r="AV9" s="442"/>
      <c r="AW9" s="442"/>
      <c r="AX9" s="442"/>
      <c r="AY9" s="451"/>
      <c r="AZ9" s="449"/>
      <c r="BB9" s="442"/>
      <c r="BC9" s="442"/>
      <c r="BD9" s="442"/>
      <c r="BE9" s="442"/>
      <c r="BF9" s="442"/>
      <c r="BG9" s="447"/>
      <c r="BH9" s="80"/>
      <c r="BI9" s="4"/>
      <c r="BJ9" s="425"/>
      <c r="BK9" s="442"/>
      <c r="BL9" s="442"/>
      <c r="BM9" s="442"/>
      <c r="BN9" s="442"/>
      <c r="BO9" s="442"/>
      <c r="BP9" s="442"/>
      <c r="BQ9" s="442"/>
      <c r="BR9" s="442"/>
      <c r="BS9" s="442"/>
      <c r="BT9" s="442"/>
      <c r="BU9" s="442"/>
      <c r="BV9" s="442"/>
      <c r="BW9" s="442"/>
      <c r="BX9" s="442"/>
      <c r="BY9" s="442"/>
      <c r="BZ9" s="443"/>
      <c r="CA9" s="441"/>
      <c r="CB9" s="442"/>
      <c r="CC9" s="442"/>
      <c r="CD9" s="442"/>
      <c r="CE9" s="442"/>
      <c r="CF9" s="442"/>
      <c r="CG9" s="442"/>
      <c r="CH9" s="443"/>
      <c r="CI9" s="441"/>
      <c r="CJ9" s="442"/>
      <c r="CK9" s="442"/>
      <c r="CL9" s="442"/>
      <c r="CM9" s="442"/>
      <c r="CN9" s="442"/>
      <c r="CO9" s="442"/>
      <c r="CP9" s="442"/>
      <c r="CQ9" s="441"/>
      <c r="CR9" s="442"/>
      <c r="CS9" s="442"/>
      <c r="CT9" s="442"/>
      <c r="CU9" s="442"/>
      <c r="CV9" s="442"/>
      <c r="CW9" s="442"/>
      <c r="CX9" s="443"/>
      <c r="CY9" s="441"/>
      <c r="CZ9" s="442"/>
      <c r="DA9" s="442"/>
      <c r="DB9" s="442"/>
      <c r="DC9" s="442"/>
      <c r="DD9" s="442"/>
      <c r="DE9" s="442"/>
      <c r="DF9" s="451"/>
      <c r="DG9" s="449"/>
      <c r="DI9" s="442"/>
      <c r="DJ9" s="442"/>
      <c r="DK9" s="442"/>
      <c r="DL9" s="442"/>
      <c r="DM9" s="442"/>
      <c r="DN9" s="447"/>
    </row>
    <row r="10" spans="1:118" ht="12" customHeight="1">
      <c r="A10" s="15"/>
      <c r="C10" s="425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3"/>
      <c r="T10" s="441" t="str">
        <f>O12</f>
        <v>山本</v>
      </c>
      <c r="U10" s="442"/>
      <c r="V10" s="442"/>
      <c r="W10" s="442"/>
      <c r="X10" s="442"/>
      <c r="Y10" s="442"/>
      <c r="Z10" s="442"/>
      <c r="AA10" s="443"/>
      <c r="AB10" s="441" t="str">
        <f>O16</f>
        <v>寒出</v>
      </c>
      <c r="AC10" s="442"/>
      <c r="AD10" s="442"/>
      <c r="AE10" s="442"/>
      <c r="AF10" s="442"/>
      <c r="AG10" s="442"/>
      <c r="AH10" s="442"/>
      <c r="AI10" s="442"/>
      <c r="AJ10" s="441" t="str">
        <f>O20</f>
        <v>松井</v>
      </c>
      <c r="AK10" s="442"/>
      <c r="AL10" s="442"/>
      <c r="AM10" s="442"/>
      <c r="AN10" s="442"/>
      <c r="AO10" s="442"/>
      <c r="AP10" s="442"/>
      <c r="AQ10" s="443"/>
      <c r="AR10" s="442">
        <f>O24</f>
        <v>0</v>
      </c>
      <c r="AS10" s="442"/>
      <c r="AT10" s="442"/>
      <c r="AU10" s="442"/>
      <c r="AV10" s="442"/>
      <c r="AW10" s="442"/>
      <c r="AX10" s="442"/>
      <c r="AY10" s="451"/>
      <c r="AZ10" s="449">
        <f>IF(AZ14&lt;&gt;"","ゲーム率","")</f>
      </c>
      <c r="BA10" s="442"/>
      <c r="BB10" s="442" t="s">
        <v>446</v>
      </c>
      <c r="BC10" s="442"/>
      <c r="BD10" s="442"/>
      <c r="BE10" s="442"/>
      <c r="BF10" s="442"/>
      <c r="BG10" s="447"/>
      <c r="BH10" s="80"/>
      <c r="BI10" s="4"/>
      <c r="BJ10" s="425"/>
      <c r="BK10" s="442"/>
      <c r="BL10" s="442"/>
      <c r="BM10" s="442"/>
      <c r="BN10" s="442"/>
      <c r="BO10" s="442"/>
      <c r="BP10" s="442"/>
      <c r="BQ10" s="442"/>
      <c r="BR10" s="442"/>
      <c r="BS10" s="442"/>
      <c r="BT10" s="442"/>
      <c r="BU10" s="442"/>
      <c r="BV10" s="442"/>
      <c r="BW10" s="442"/>
      <c r="BX10" s="442"/>
      <c r="BY10" s="442"/>
      <c r="BZ10" s="443"/>
      <c r="CA10" s="441" t="str">
        <f>BV12</f>
        <v>稲継</v>
      </c>
      <c r="CB10" s="442"/>
      <c r="CC10" s="442"/>
      <c r="CD10" s="442"/>
      <c r="CE10" s="442"/>
      <c r="CF10" s="442"/>
      <c r="CG10" s="442"/>
      <c r="CH10" s="443"/>
      <c r="CI10" s="441" t="str">
        <f>BV16</f>
        <v>田中</v>
      </c>
      <c r="CJ10" s="442"/>
      <c r="CK10" s="442"/>
      <c r="CL10" s="442"/>
      <c r="CM10" s="442"/>
      <c r="CN10" s="442"/>
      <c r="CO10" s="442"/>
      <c r="CP10" s="442"/>
      <c r="CQ10" s="441" t="str">
        <f>BV20</f>
        <v>木村</v>
      </c>
      <c r="CR10" s="442"/>
      <c r="CS10" s="442"/>
      <c r="CT10" s="442"/>
      <c r="CU10" s="442"/>
      <c r="CV10" s="442"/>
      <c r="CW10" s="442"/>
      <c r="CX10" s="443"/>
      <c r="CY10" s="442" t="str">
        <f>BV24</f>
        <v>佐野</v>
      </c>
      <c r="CZ10" s="442"/>
      <c r="DA10" s="442"/>
      <c r="DB10" s="442"/>
      <c r="DC10" s="442"/>
      <c r="DD10" s="442"/>
      <c r="DE10" s="442"/>
      <c r="DF10" s="451"/>
      <c r="DG10" s="449">
        <f>IF(DG14&lt;&gt;"","ゲーム率","")</f>
      </c>
      <c r="DH10" s="442"/>
      <c r="DI10" s="442" t="s">
        <v>446</v>
      </c>
      <c r="DJ10" s="442"/>
      <c r="DK10" s="442"/>
      <c r="DL10" s="442"/>
      <c r="DM10" s="442"/>
      <c r="DN10" s="447"/>
    </row>
    <row r="11" spans="1:118" ht="12" customHeight="1">
      <c r="A11" s="15"/>
      <c r="C11" s="426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6"/>
      <c r="T11" s="444"/>
      <c r="U11" s="445"/>
      <c r="V11" s="445"/>
      <c r="W11" s="445"/>
      <c r="X11" s="445"/>
      <c r="Y11" s="445"/>
      <c r="Z11" s="445"/>
      <c r="AA11" s="446"/>
      <c r="AB11" s="444"/>
      <c r="AC11" s="445"/>
      <c r="AD11" s="445"/>
      <c r="AE11" s="445"/>
      <c r="AF11" s="445"/>
      <c r="AG11" s="445"/>
      <c r="AH11" s="445"/>
      <c r="AI11" s="445"/>
      <c r="AJ11" s="444"/>
      <c r="AK11" s="445"/>
      <c r="AL11" s="445"/>
      <c r="AM11" s="445"/>
      <c r="AN11" s="445"/>
      <c r="AO11" s="445"/>
      <c r="AP11" s="445"/>
      <c r="AQ11" s="446"/>
      <c r="AR11" s="445"/>
      <c r="AS11" s="445"/>
      <c r="AT11" s="445"/>
      <c r="AU11" s="445"/>
      <c r="AV11" s="445"/>
      <c r="AW11" s="445"/>
      <c r="AX11" s="445"/>
      <c r="AY11" s="452"/>
      <c r="AZ11" s="450"/>
      <c r="BA11" s="445"/>
      <c r="BB11" s="445"/>
      <c r="BC11" s="445"/>
      <c r="BD11" s="445"/>
      <c r="BE11" s="445"/>
      <c r="BF11" s="445"/>
      <c r="BG11" s="448"/>
      <c r="BH11" s="80"/>
      <c r="BI11" s="4"/>
      <c r="BJ11" s="426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6"/>
      <c r="CA11" s="444"/>
      <c r="CB11" s="445"/>
      <c r="CC11" s="445"/>
      <c r="CD11" s="445"/>
      <c r="CE11" s="445"/>
      <c r="CF11" s="445"/>
      <c r="CG11" s="445"/>
      <c r="CH11" s="446"/>
      <c r="CI11" s="444"/>
      <c r="CJ11" s="445"/>
      <c r="CK11" s="445"/>
      <c r="CL11" s="445"/>
      <c r="CM11" s="445"/>
      <c r="CN11" s="445"/>
      <c r="CO11" s="445"/>
      <c r="CP11" s="445"/>
      <c r="CQ11" s="444"/>
      <c r="CR11" s="445"/>
      <c r="CS11" s="445"/>
      <c r="CT11" s="445"/>
      <c r="CU11" s="445"/>
      <c r="CV11" s="445"/>
      <c r="CW11" s="445"/>
      <c r="CX11" s="446"/>
      <c r="CY11" s="445"/>
      <c r="CZ11" s="445"/>
      <c r="DA11" s="445"/>
      <c r="DB11" s="445"/>
      <c r="DC11" s="445"/>
      <c r="DD11" s="445"/>
      <c r="DE11" s="445"/>
      <c r="DF11" s="452"/>
      <c r="DG11" s="450"/>
      <c r="DH11" s="445"/>
      <c r="DI11" s="445"/>
      <c r="DJ11" s="445"/>
      <c r="DK11" s="445"/>
      <c r="DL11" s="445"/>
      <c r="DM11" s="445"/>
      <c r="DN11" s="448"/>
    </row>
    <row r="12" spans="1:118" s="1" customFormat="1" ht="12" customHeight="1">
      <c r="A12" s="80"/>
      <c r="B12" s="537">
        <f>BD14</f>
        <v>1</v>
      </c>
      <c r="C12" s="656" t="s">
        <v>1341</v>
      </c>
      <c r="D12" s="507"/>
      <c r="E12" s="507"/>
      <c r="F12" s="575" t="str">
        <f>IF(C12="ここに","",VLOOKUP(C12,'登録ナンバー'!$A$1:$C$616,2,0))</f>
        <v>北村　</v>
      </c>
      <c r="G12" s="575"/>
      <c r="H12" s="575"/>
      <c r="I12" s="575"/>
      <c r="J12" s="575"/>
      <c r="K12" s="575" t="s">
        <v>448</v>
      </c>
      <c r="L12" s="575" t="s">
        <v>1474</v>
      </c>
      <c r="M12" s="575"/>
      <c r="N12" s="575"/>
      <c r="O12" s="575" t="str">
        <f>IF(L12="ここに","",VLOOKUP(L12,'登録ナンバー'!$A$1:$C$616,2,0))</f>
        <v>山本</v>
      </c>
      <c r="P12" s="575"/>
      <c r="Q12" s="575"/>
      <c r="R12" s="575"/>
      <c r="S12" s="584"/>
      <c r="T12" s="526">
        <f>IF(AB12="","丸付き数字は試合順番","")</f>
      </c>
      <c r="U12" s="527"/>
      <c r="V12" s="527"/>
      <c r="W12" s="527"/>
      <c r="X12" s="527"/>
      <c r="Y12" s="527"/>
      <c r="Z12" s="527"/>
      <c r="AA12" s="528"/>
      <c r="AB12" s="435" t="s">
        <v>1475</v>
      </c>
      <c r="AC12" s="459"/>
      <c r="AD12" s="459"/>
      <c r="AE12" s="459" t="s">
        <v>449</v>
      </c>
      <c r="AF12" s="459">
        <v>3</v>
      </c>
      <c r="AG12" s="459"/>
      <c r="AH12" s="459"/>
      <c r="AI12" s="460"/>
      <c r="AJ12" s="435" t="s">
        <v>1475</v>
      </c>
      <c r="AK12" s="459"/>
      <c r="AL12" s="459"/>
      <c r="AM12" s="459" t="s">
        <v>449</v>
      </c>
      <c r="AN12" s="575">
        <v>4</v>
      </c>
      <c r="AO12" s="575"/>
      <c r="AP12" s="575"/>
      <c r="AQ12" s="584"/>
      <c r="AR12" s="435"/>
      <c r="AS12" s="459"/>
      <c r="AT12" s="459" t="s">
        <v>449</v>
      </c>
      <c r="AU12" s="459"/>
      <c r="AV12" s="459"/>
      <c r="AW12" s="459"/>
      <c r="AX12" s="459"/>
      <c r="AY12" s="437"/>
      <c r="AZ12" s="545">
        <f>IF(COUNTIF(BA12:BC25,1)=2,"直接対決","")</f>
      </c>
      <c r="BA12" s="439">
        <f>COUNTIF(T12:AY13,"⑧")+COUNTIF(T12:AY13,"⑦")</f>
        <v>2</v>
      </c>
      <c r="BB12" s="439"/>
      <c r="BC12" s="439"/>
      <c r="BD12" s="432">
        <f>IF(AB12="","",3-BA12)</f>
        <v>1</v>
      </c>
      <c r="BE12" s="432"/>
      <c r="BF12" s="432"/>
      <c r="BG12" s="433"/>
      <c r="BH12" s="81"/>
      <c r="BI12" s="537">
        <f>DK14</f>
        <v>1</v>
      </c>
      <c r="BJ12" s="407" t="s">
        <v>1343</v>
      </c>
      <c r="BK12" s="408"/>
      <c r="BL12" s="408"/>
      <c r="BM12" s="551" t="str">
        <f>IF(BJ12="ここに","",VLOOKUP(BJ12,'登録ナンバー'!$A$1:$C$619,2,0))</f>
        <v>吉野</v>
      </c>
      <c r="BN12" s="551"/>
      <c r="BO12" s="551"/>
      <c r="BP12" s="551"/>
      <c r="BQ12" s="551"/>
      <c r="BR12" s="409" t="s">
        <v>448</v>
      </c>
      <c r="BS12" s="551" t="s">
        <v>1481</v>
      </c>
      <c r="BT12" s="551"/>
      <c r="BU12" s="551"/>
      <c r="BV12" s="551" t="s">
        <v>1344</v>
      </c>
      <c r="BW12" s="551"/>
      <c r="BX12" s="551"/>
      <c r="BY12" s="551"/>
      <c r="BZ12" s="551"/>
      <c r="CA12" s="526">
        <f>IF(CI12="","丸付き数字は試合順番","")</f>
      </c>
      <c r="CB12" s="527"/>
      <c r="CC12" s="527"/>
      <c r="CD12" s="527"/>
      <c r="CE12" s="527"/>
      <c r="CF12" s="527"/>
      <c r="CG12" s="527"/>
      <c r="CH12" s="528"/>
      <c r="CI12" s="435" t="s">
        <v>1482</v>
      </c>
      <c r="CJ12" s="459"/>
      <c r="CK12" s="459"/>
      <c r="CL12" s="459" t="s">
        <v>449</v>
      </c>
      <c r="CM12" s="459">
        <v>2</v>
      </c>
      <c r="CN12" s="459"/>
      <c r="CO12" s="459"/>
      <c r="CP12" s="460"/>
      <c r="CQ12" s="435" t="s">
        <v>1482</v>
      </c>
      <c r="CR12" s="459"/>
      <c r="CS12" s="459"/>
      <c r="CT12" s="459" t="s">
        <v>449</v>
      </c>
      <c r="CU12" s="575">
        <v>1</v>
      </c>
      <c r="CV12" s="575"/>
      <c r="CW12" s="575"/>
      <c r="CX12" s="584"/>
      <c r="CY12" s="435" t="s">
        <v>1482</v>
      </c>
      <c r="CZ12" s="459"/>
      <c r="DA12" s="459" t="s">
        <v>449</v>
      </c>
      <c r="DB12" s="459">
        <v>1</v>
      </c>
      <c r="DC12" s="459"/>
      <c r="DD12" s="459"/>
      <c r="DE12" s="459"/>
      <c r="DF12" s="437"/>
      <c r="DG12" s="545">
        <f>IF(COUNTIF(DH12:DJ25,1)=2,"直接対決","")</f>
      </c>
      <c r="DH12" s="439">
        <f>COUNTIF(CA12:DF13,"⑥")+COUNTIF(CA12:DF13,"⑦")</f>
        <v>3</v>
      </c>
      <c r="DI12" s="439"/>
      <c r="DJ12" s="439"/>
      <c r="DK12" s="482">
        <f>IF(CI12="","",3-DH12)</f>
        <v>0</v>
      </c>
      <c r="DL12" s="482"/>
      <c r="DM12" s="482"/>
      <c r="DN12" s="483"/>
    </row>
    <row r="13" spans="1:118" s="1" customFormat="1" ht="12" customHeight="1">
      <c r="A13" s="80"/>
      <c r="B13" s="537"/>
      <c r="C13" s="425"/>
      <c r="D13" s="442"/>
      <c r="E13" s="442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85"/>
      <c r="T13" s="529"/>
      <c r="U13" s="530"/>
      <c r="V13" s="530"/>
      <c r="W13" s="530"/>
      <c r="X13" s="530"/>
      <c r="Y13" s="530"/>
      <c r="Z13" s="530"/>
      <c r="AA13" s="531"/>
      <c r="AB13" s="436"/>
      <c r="AC13" s="461"/>
      <c r="AD13" s="461"/>
      <c r="AE13" s="461"/>
      <c r="AF13" s="461"/>
      <c r="AG13" s="461"/>
      <c r="AH13" s="461"/>
      <c r="AI13" s="434"/>
      <c r="AJ13" s="436"/>
      <c r="AK13" s="461"/>
      <c r="AL13" s="461"/>
      <c r="AM13" s="461"/>
      <c r="AN13" s="576"/>
      <c r="AO13" s="576"/>
      <c r="AP13" s="576"/>
      <c r="AQ13" s="585"/>
      <c r="AR13" s="436"/>
      <c r="AS13" s="461"/>
      <c r="AT13" s="461"/>
      <c r="AU13" s="461"/>
      <c r="AV13" s="461"/>
      <c r="AW13" s="461"/>
      <c r="AX13" s="461"/>
      <c r="AY13" s="438"/>
      <c r="AZ13" s="546"/>
      <c r="BA13" s="440"/>
      <c r="BB13" s="440"/>
      <c r="BC13" s="440"/>
      <c r="BD13" s="431"/>
      <c r="BE13" s="431"/>
      <c r="BF13" s="431"/>
      <c r="BG13" s="420"/>
      <c r="BH13" s="81"/>
      <c r="BI13" s="537"/>
      <c r="BJ13" s="411"/>
      <c r="BK13" s="412"/>
      <c r="BL13" s="412"/>
      <c r="BM13" s="549"/>
      <c r="BN13" s="549"/>
      <c r="BO13" s="549"/>
      <c r="BP13" s="549"/>
      <c r="BQ13" s="549"/>
      <c r="BR13" s="409"/>
      <c r="BS13" s="549"/>
      <c r="BT13" s="549"/>
      <c r="BU13" s="549"/>
      <c r="BV13" s="549"/>
      <c r="BW13" s="549"/>
      <c r="BX13" s="549"/>
      <c r="BY13" s="549"/>
      <c r="BZ13" s="549"/>
      <c r="CA13" s="529"/>
      <c r="CB13" s="530"/>
      <c r="CC13" s="530"/>
      <c r="CD13" s="530"/>
      <c r="CE13" s="530"/>
      <c r="CF13" s="530"/>
      <c r="CG13" s="530"/>
      <c r="CH13" s="531"/>
      <c r="CI13" s="436"/>
      <c r="CJ13" s="461"/>
      <c r="CK13" s="461"/>
      <c r="CL13" s="461"/>
      <c r="CM13" s="461"/>
      <c r="CN13" s="461"/>
      <c r="CO13" s="461"/>
      <c r="CP13" s="434"/>
      <c r="CQ13" s="436"/>
      <c r="CR13" s="461"/>
      <c r="CS13" s="461"/>
      <c r="CT13" s="461"/>
      <c r="CU13" s="576"/>
      <c r="CV13" s="576"/>
      <c r="CW13" s="576"/>
      <c r="CX13" s="585"/>
      <c r="CY13" s="436"/>
      <c r="CZ13" s="461"/>
      <c r="DA13" s="461"/>
      <c r="DB13" s="461"/>
      <c r="DC13" s="461"/>
      <c r="DD13" s="461"/>
      <c r="DE13" s="461"/>
      <c r="DF13" s="438"/>
      <c r="DG13" s="546"/>
      <c r="DH13" s="440"/>
      <c r="DI13" s="440"/>
      <c r="DJ13" s="440"/>
      <c r="DK13" s="484"/>
      <c r="DL13" s="484"/>
      <c r="DM13" s="484"/>
      <c r="DN13" s="485"/>
    </row>
    <row r="14" spans="1:118" ht="19.5" customHeight="1">
      <c r="A14" s="15"/>
      <c r="C14" s="425" t="s">
        <v>450</v>
      </c>
      <c r="D14" s="442"/>
      <c r="E14" s="442"/>
      <c r="F14" s="576" t="str">
        <f>IF(C12="ここに","",VLOOKUP(C12,'登録ナンバー'!$A$1:$D$616,4,0))</f>
        <v>グリフィンズ</v>
      </c>
      <c r="G14" s="576"/>
      <c r="H14" s="576"/>
      <c r="I14" s="576"/>
      <c r="J14" s="576"/>
      <c r="K14" s="312"/>
      <c r="L14" s="576" t="s">
        <v>450</v>
      </c>
      <c r="M14" s="576"/>
      <c r="N14" s="576"/>
      <c r="O14" s="576" t="str">
        <f>IF(L12="ここに","",VLOOKUP(L12,'登録ナンバー'!$A$1:$D$616,4,0))</f>
        <v>グリフィンズ</v>
      </c>
      <c r="P14" s="576"/>
      <c r="Q14" s="576"/>
      <c r="R14" s="576"/>
      <c r="S14" s="585"/>
      <c r="T14" s="529"/>
      <c r="U14" s="530"/>
      <c r="V14" s="530"/>
      <c r="W14" s="530"/>
      <c r="X14" s="530"/>
      <c r="Y14" s="530"/>
      <c r="Z14" s="530"/>
      <c r="AA14" s="531"/>
      <c r="AB14" s="436"/>
      <c r="AC14" s="461"/>
      <c r="AD14" s="461"/>
      <c r="AE14" s="461"/>
      <c r="AF14" s="461"/>
      <c r="AG14" s="461"/>
      <c r="AH14" s="461"/>
      <c r="AI14" s="434"/>
      <c r="AJ14" s="436"/>
      <c r="AK14" s="461"/>
      <c r="AL14" s="461"/>
      <c r="AM14" s="461"/>
      <c r="AN14" s="576"/>
      <c r="AO14" s="576"/>
      <c r="AP14" s="576"/>
      <c r="AQ14" s="585"/>
      <c r="AR14" s="436"/>
      <c r="AS14" s="461"/>
      <c r="AT14" s="461"/>
      <c r="AU14" s="461"/>
      <c r="AV14" s="461"/>
      <c r="AW14" s="461"/>
      <c r="AX14" s="461"/>
      <c r="AY14" s="438"/>
      <c r="AZ14" s="547">
        <f>IF(OR(COUNTIF(BA12:BC25,2)=3,COUNTIF(BA12:BC25,1)=3),(AB15+AJ15+AR15)/(AB15+AJ15+AF12+AN12+AW12+AR15),"")</f>
      </c>
      <c r="BA14" s="457"/>
      <c r="BB14" s="457"/>
      <c r="BC14" s="457"/>
      <c r="BD14" s="453">
        <f>IF(AZ14&lt;&gt;"",RANK(AZ14,AZ14:AZ27),RANK(BA12,BA12:BC25))</f>
        <v>1</v>
      </c>
      <c r="BE14" s="453"/>
      <c r="BF14" s="453"/>
      <c r="BG14" s="454"/>
      <c r="BH14" s="267"/>
      <c r="BJ14" s="411" t="s">
        <v>450</v>
      </c>
      <c r="BK14" s="412"/>
      <c r="BL14" s="412"/>
      <c r="BM14" s="549" t="str">
        <f>IF(BJ12="ここに","",VLOOKUP(BJ12,'登録ナンバー'!$A$1:$D$619,4,0))</f>
        <v>グリフィンズ</v>
      </c>
      <c r="BN14" s="549"/>
      <c r="BO14" s="549"/>
      <c r="BP14" s="549"/>
      <c r="BQ14" s="549"/>
      <c r="BR14" s="315"/>
      <c r="BS14" s="409" t="s">
        <v>450</v>
      </c>
      <c r="BT14" s="409"/>
      <c r="BU14" s="409"/>
      <c r="BV14" s="549" t="s">
        <v>979</v>
      </c>
      <c r="BW14" s="549"/>
      <c r="BX14" s="549"/>
      <c r="BY14" s="549"/>
      <c r="BZ14" s="550"/>
      <c r="CA14" s="529"/>
      <c r="CB14" s="530"/>
      <c r="CC14" s="530"/>
      <c r="CD14" s="530"/>
      <c r="CE14" s="530"/>
      <c r="CF14" s="530"/>
      <c r="CG14" s="530"/>
      <c r="CH14" s="531"/>
      <c r="CI14" s="436"/>
      <c r="CJ14" s="461"/>
      <c r="CK14" s="461"/>
      <c r="CL14" s="461"/>
      <c r="CM14" s="461"/>
      <c r="CN14" s="461"/>
      <c r="CO14" s="461"/>
      <c r="CP14" s="434"/>
      <c r="CQ14" s="436"/>
      <c r="CR14" s="461"/>
      <c r="CS14" s="461"/>
      <c r="CT14" s="461"/>
      <c r="CU14" s="576"/>
      <c r="CV14" s="576"/>
      <c r="CW14" s="576"/>
      <c r="CX14" s="585"/>
      <c r="CY14" s="436"/>
      <c r="CZ14" s="461"/>
      <c r="DA14" s="461"/>
      <c r="DB14" s="461"/>
      <c r="DC14" s="461"/>
      <c r="DD14" s="461"/>
      <c r="DE14" s="461"/>
      <c r="DF14" s="438"/>
      <c r="DG14" s="547">
        <f>IF(OR(COUNTIF(DH12:DJ25,2)=3,COUNTIF(DH12:DJ25,1)=3),(CI15+CQ15+CY15)/(CI15+CQ15+CM12+CU12+DD12+CY15),"")</f>
      </c>
      <c r="DH14" s="457"/>
      <c r="DI14" s="457"/>
      <c r="DJ14" s="457"/>
      <c r="DK14" s="498">
        <f>IF(DG14&lt;&gt;"",RANK(DG14,DG14:DG27),RANK(DH12,DH12:DJ25))</f>
        <v>1</v>
      </c>
      <c r="DL14" s="498"/>
      <c r="DM14" s="498"/>
      <c r="DN14" s="499"/>
    </row>
    <row r="15" spans="1:118" ht="5.25" customHeight="1" hidden="1">
      <c r="A15" s="15"/>
      <c r="C15" s="425"/>
      <c r="D15" s="442"/>
      <c r="E15" s="442"/>
      <c r="F15" s="312"/>
      <c r="G15" s="312"/>
      <c r="H15" s="312"/>
      <c r="I15" s="312"/>
      <c r="J15" s="312"/>
      <c r="K15" s="312"/>
      <c r="L15" s="661"/>
      <c r="M15" s="576"/>
      <c r="N15" s="576"/>
      <c r="O15" s="312"/>
      <c r="P15" s="312"/>
      <c r="Q15" s="312"/>
      <c r="R15" s="354"/>
      <c r="S15" s="355"/>
      <c r="T15" s="532"/>
      <c r="U15" s="533"/>
      <c r="V15" s="533"/>
      <c r="W15" s="533"/>
      <c r="X15" s="533"/>
      <c r="Y15" s="533"/>
      <c r="Z15" s="533"/>
      <c r="AA15" s="534"/>
      <c r="AB15" s="356" t="str">
        <f>IF(AB12="⑦","7",IF(AB12="⑥","6",AB12))</f>
        <v>⑧</v>
      </c>
      <c r="AC15" s="357"/>
      <c r="AD15" s="357"/>
      <c r="AE15" s="357"/>
      <c r="AF15" s="357"/>
      <c r="AG15" s="357"/>
      <c r="AH15" s="357"/>
      <c r="AI15" s="358"/>
      <c r="AJ15" s="356" t="str">
        <f>IF(AJ12="⑦","7",IF(AJ12="⑥","6",AJ12))</f>
        <v>⑧</v>
      </c>
      <c r="AK15" s="357"/>
      <c r="AL15" s="357"/>
      <c r="AM15" s="357"/>
      <c r="AN15" s="357"/>
      <c r="AO15" s="357"/>
      <c r="AP15" s="357"/>
      <c r="AQ15" s="358"/>
      <c r="AR15" s="357"/>
      <c r="AS15" s="357"/>
      <c r="AT15" s="357"/>
      <c r="AU15" s="359"/>
      <c r="AV15" s="312"/>
      <c r="AW15" s="359"/>
      <c r="AX15" s="359"/>
      <c r="AY15" s="360"/>
      <c r="AZ15" s="548"/>
      <c r="BA15" s="458"/>
      <c r="BB15" s="458"/>
      <c r="BC15" s="458"/>
      <c r="BD15" s="455"/>
      <c r="BE15" s="455"/>
      <c r="BF15" s="455"/>
      <c r="BG15" s="456"/>
      <c r="BH15" s="64"/>
      <c r="BJ15" s="413"/>
      <c r="BK15" s="414"/>
      <c r="BL15" s="414"/>
      <c r="BM15" s="315"/>
      <c r="BN15" s="315"/>
      <c r="BO15" s="315"/>
      <c r="BP15" s="315"/>
      <c r="BQ15" s="319"/>
      <c r="BR15" s="315"/>
      <c r="BS15" s="410"/>
      <c r="BT15" s="410"/>
      <c r="BU15" s="410"/>
      <c r="BV15" s="315"/>
      <c r="BW15" s="315"/>
      <c r="BX15" s="315"/>
      <c r="BY15" s="320"/>
      <c r="BZ15" s="327"/>
      <c r="CA15" s="532"/>
      <c r="CB15" s="533"/>
      <c r="CC15" s="533"/>
      <c r="CD15" s="533"/>
      <c r="CE15" s="533"/>
      <c r="CF15" s="533"/>
      <c r="CG15" s="533"/>
      <c r="CH15" s="534"/>
      <c r="CI15" s="356" t="str">
        <f>IF(CI12="⑦","7",IF(CI12="⑥","6",CI12))</f>
        <v>6</v>
      </c>
      <c r="CJ15" s="357"/>
      <c r="CK15" s="357"/>
      <c r="CL15" s="357"/>
      <c r="CM15" s="357"/>
      <c r="CN15" s="357"/>
      <c r="CO15" s="357"/>
      <c r="CP15" s="358"/>
      <c r="CQ15" s="356" t="str">
        <f>IF(CQ12="⑦","7",IF(CQ12="⑥","6",CQ12))</f>
        <v>6</v>
      </c>
      <c r="CR15" s="357"/>
      <c r="CS15" s="357"/>
      <c r="CT15" s="357"/>
      <c r="CU15" s="357"/>
      <c r="CV15" s="357"/>
      <c r="CW15" s="357"/>
      <c r="CX15" s="358"/>
      <c r="CY15" s="357" t="str">
        <f>IF(CY12="⑦","7",IF(CY12="⑥","6",CY12))</f>
        <v>6</v>
      </c>
      <c r="CZ15" s="357"/>
      <c r="DA15" s="357"/>
      <c r="DB15" s="359"/>
      <c r="DC15" s="312"/>
      <c r="DD15" s="359"/>
      <c r="DE15" s="359"/>
      <c r="DF15" s="360"/>
      <c r="DG15" s="548"/>
      <c r="DH15" s="458"/>
      <c r="DI15" s="458"/>
      <c r="DJ15" s="458"/>
      <c r="DK15" s="500"/>
      <c r="DL15" s="500"/>
      <c r="DM15" s="500"/>
      <c r="DN15" s="501"/>
    </row>
    <row r="16" spans="1:118" ht="12" customHeight="1">
      <c r="A16" s="15"/>
      <c r="B16" s="537">
        <f>BD18</f>
        <v>3</v>
      </c>
      <c r="C16" s="656" t="s">
        <v>1349</v>
      </c>
      <c r="D16" s="507"/>
      <c r="E16" s="507"/>
      <c r="F16" s="507" t="str">
        <f>IF(C16="ここに","",VLOOKUP(C16,'登録ナンバー'!$A$1:$C$616,2,0))</f>
        <v>岡本</v>
      </c>
      <c r="G16" s="507"/>
      <c r="H16" s="507"/>
      <c r="I16" s="507"/>
      <c r="J16" s="507"/>
      <c r="K16" s="507" t="s">
        <v>448</v>
      </c>
      <c r="L16" s="507" t="s">
        <v>447</v>
      </c>
      <c r="M16" s="507"/>
      <c r="N16" s="507"/>
      <c r="O16" s="507" t="s">
        <v>1350</v>
      </c>
      <c r="P16" s="507"/>
      <c r="Q16" s="507"/>
      <c r="R16" s="507"/>
      <c r="S16" s="508"/>
      <c r="T16" s="506">
        <f>IF(AB12="","",IF(AND(AF12=6,AB12&lt;&gt;"⑦"),"⑥",IF(AF12=7,"⑦",AF12)))</f>
        <v>3</v>
      </c>
      <c r="U16" s="507"/>
      <c r="V16" s="507"/>
      <c r="W16" s="507" t="s">
        <v>449</v>
      </c>
      <c r="X16" s="507">
        <v>8</v>
      </c>
      <c r="Y16" s="507"/>
      <c r="Z16" s="507"/>
      <c r="AA16" s="508"/>
      <c r="AB16" s="630"/>
      <c r="AC16" s="631"/>
      <c r="AD16" s="631"/>
      <c r="AE16" s="631"/>
      <c r="AF16" s="631"/>
      <c r="AG16" s="631"/>
      <c r="AH16" s="631"/>
      <c r="AI16" s="671"/>
      <c r="AJ16" s="502">
        <v>5</v>
      </c>
      <c r="AK16" s="503"/>
      <c r="AL16" s="503"/>
      <c r="AM16" s="503" t="s">
        <v>449</v>
      </c>
      <c r="AN16" s="662">
        <v>8</v>
      </c>
      <c r="AO16" s="507"/>
      <c r="AP16" s="507"/>
      <c r="AQ16" s="508"/>
      <c r="AR16" s="502"/>
      <c r="AS16" s="503"/>
      <c r="AT16" s="503" t="s">
        <v>449</v>
      </c>
      <c r="AU16" s="503"/>
      <c r="AV16" s="503"/>
      <c r="AW16" s="503"/>
      <c r="AX16" s="503"/>
      <c r="AY16" s="516"/>
      <c r="AZ16" s="518">
        <f>IF(COUNTIF(BA12:BC27,1)=2,"直接対決","")</f>
      </c>
      <c r="BA16" s="523">
        <f>COUNTIF(T16:AY17,"⑧")+COUNTIF(T16:AY17,"⑦")</f>
        <v>0</v>
      </c>
      <c r="BB16" s="523"/>
      <c r="BC16" s="523"/>
      <c r="BD16" s="482">
        <f>IF(AB12="","",3-BA16)</f>
        <v>3</v>
      </c>
      <c r="BE16" s="482"/>
      <c r="BF16" s="482"/>
      <c r="BG16" s="483"/>
      <c r="BH16" s="81"/>
      <c r="BI16" s="537">
        <f>DK18</f>
        <v>2</v>
      </c>
      <c r="BJ16" s="407" t="s">
        <v>1347</v>
      </c>
      <c r="BK16" s="408"/>
      <c r="BL16" s="408"/>
      <c r="BM16" s="396" t="str">
        <f>IF(BJ16="ここに","",VLOOKUP(BJ16,'登録ナンバー'!$A$1:$C$619,2,0))</f>
        <v>川並</v>
      </c>
      <c r="BN16" s="396"/>
      <c r="BO16" s="396"/>
      <c r="BP16" s="396"/>
      <c r="BQ16" s="396"/>
      <c r="BR16" s="538" t="s">
        <v>448</v>
      </c>
      <c r="BS16" s="396" t="s">
        <v>1490</v>
      </c>
      <c r="BT16" s="396"/>
      <c r="BU16" s="396"/>
      <c r="BV16" s="396" t="str">
        <f>IF(BS16="ここに","",VLOOKUP(BS16,'登録ナンバー'!$A$1:$C$619,2,0))</f>
        <v>田中</v>
      </c>
      <c r="BW16" s="396"/>
      <c r="BX16" s="396"/>
      <c r="BY16" s="396"/>
      <c r="BZ16" s="398"/>
      <c r="CA16" s="535">
        <v>2</v>
      </c>
      <c r="CB16" s="462"/>
      <c r="CC16" s="462"/>
      <c r="CD16" s="462" t="s">
        <v>449</v>
      </c>
      <c r="CE16" s="462">
        <v>6</v>
      </c>
      <c r="CF16" s="462"/>
      <c r="CG16" s="462"/>
      <c r="CH16" s="463"/>
      <c r="CI16" s="473"/>
      <c r="CJ16" s="474"/>
      <c r="CK16" s="474"/>
      <c r="CL16" s="474"/>
      <c r="CM16" s="474"/>
      <c r="CN16" s="474"/>
      <c r="CO16" s="474"/>
      <c r="CP16" s="475"/>
      <c r="CQ16" s="400" t="s">
        <v>1484</v>
      </c>
      <c r="CR16" s="415"/>
      <c r="CS16" s="415"/>
      <c r="CT16" s="415" t="s">
        <v>449</v>
      </c>
      <c r="CU16" s="462">
        <v>5</v>
      </c>
      <c r="CV16" s="462"/>
      <c r="CW16" s="462"/>
      <c r="CX16" s="463"/>
      <c r="CY16" s="400" t="s">
        <v>1484</v>
      </c>
      <c r="CZ16" s="415"/>
      <c r="DA16" s="415" t="s">
        <v>449</v>
      </c>
      <c r="DB16" s="415">
        <v>5</v>
      </c>
      <c r="DC16" s="415"/>
      <c r="DD16" s="415"/>
      <c r="DE16" s="415"/>
      <c r="DF16" s="471"/>
      <c r="DG16" s="467">
        <f>IF(COUNTIF(DH12:DJ27,1)=2,"直接対決","")</f>
      </c>
      <c r="DH16" s="465">
        <f>COUNTIF(CA16:DF17,"⑥")+COUNTIF(CA16:DF17,"⑦")</f>
        <v>2</v>
      </c>
      <c r="DI16" s="465"/>
      <c r="DJ16" s="465"/>
      <c r="DK16" s="492">
        <f>IF(CI12="","",3-DH16)</f>
        <v>1</v>
      </c>
      <c r="DL16" s="492"/>
      <c r="DM16" s="492"/>
      <c r="DN16" s="493"/>
    </row>
    <row r="17" spans="1:118" ht="12" customHeight="1">
      <c r="A17" s="15"/>
      <c r="B17" s="537"/>
      <c r="C17" s="425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3"/>
      <c r="T17" s="441"/>
      <c r="U17" s="442"/>
      <c r="V17" s="442"/>
      <c r="W17" s="442"/>
      <c r="X17" s="442"/>
      <c r="Y17" s="442"/>
      <c r="Z17" s="442"/>
      <c r="AA17" s="443"/>
      <c r="AB17" s="632"/>
      <c r="AC17" s="633"/>
      <c r="AD17" s="633"/>
      <c r="AE17" s="633"/>
      <c r="AF17" s="633"/>
      <c r="AG17" s="633"/>
      <c r="AH17" s="633"/>
      <c r="AI17" s="672"/>
      <c r="AJ17" s="504"/>
      <c r="AK17" s="505"/>
      <c r="AL17" s="505"/>
      <c r="AM17" s="505"/>
      <c r="AN17" s="442"/>
      <c r="AO17" s="442"/>
      <c r="AP17" s="442"/>
      <c r="AQ17" s="443"/>
      <c r="AR17" s="504"/>
      <c r="AS17" s="505"/>
      <c r="AT17" s="505"/>
      <c r="AU17" s="505"/>
      <c r="AV17" s="505"/>
      <c r="AW17" s="505"/>
      <c r="AX17" s="505"/>
      <c r="AY17" s="517"/>
      <c r="AZ17" s="519"/>
      <c r="BA17" s="524"/>
      <c r="BB17" s="524"/>
      <c r="BC17" s="524"/>
      <c r="BD17" s="484"/>
      <c r="BE17" s="484"/>
      <c r="BF17" s="484"/>
      <c r="BG17" s="485"/>
      <c r="BH17" s="81"/>
      <c r="BI17" s="537"/>
      <c r="BJ17" s="411"/>
      <c r="BK17" s="412"/>
      <c r="BL17" s="412"/>
      <c r="BM17" s="397"/>
      <c r="BN17" s="397"/>
      <c r="BO17" s="397"/>
      <c r="BP17" s="397"/>
      <c r="BQ17" s="397"/>
      <c r="BR17" s="538"/>
      <c r="BS17" s="397"/>
      <c r="BT17" s="397"/>
      <c r="BU17" s="397"/>
      <c r="BV17" s="397"/>
      <c r="BW17" s="397"/>
      <c r="BX17" s="397"/>
      <c r="BY17" s="397"/>
      <c r="BZ17" s="399"/>
      <c r="CA17" s="536"/>
      <c r="CB17" s="387"/>
      <c r="CC17" s="387"/>
      <c r="CD17" s="387"/>
      <c r="CE17" s="387"/>
      <c r="CF17" s="387"/>
      <c r="CG17" s="387"/>
      <c r="CH17" s="464"/>
      <c r="CI17" s="476"/>
      <c r="CJ17" s="477"/>
      <c r="CK17" s="477"/>
      <c r="CL17" s="477"/>
      <c r="CM17" s="477"/>
      <c r="CN17" s="477"/>
      <c r="CO17" s="477"/>
      <c r="CP17" s="478"/>
      <c r="CQ17" s="401"/>
      <c r="CR17" s="403"/>
      <c r="CS17" s="403"/>
      <c r="CT17" s="403"/>
      <c r="CU17" s="387"/>
      <c r="CV17" s="387"/>
      <c r="CW17" s="387"/>
      <c r="CX17" s="464"/>
      <c r="CY17" s="401"/>
      <c r="CZ17" s="403"/>
      <c r="DA17" s="403"/>
      <c r="DB17" s="403"/>
      <c r="DC17" s="403"/>
      <c r="DD17" s="403"/>
      <c r="DE17" s="403"/>
      <c r="DF17" s="472"/>
      <c r="DG17" s="468"/>
      <c r="DH17" s="466"/>
      <c r="DI17" s="466"/>
      <c r="DJ17" s="466"/>
      <c r="DK17" s="494"/>
      <c r="DL17" s="494"/>
      <c r="DM17" s="494"/>
      <c r="DN17" s="495"/>
    </row>
    <row r="18" spans="1:118" ht="16.5" customHeight="1">
      <c r="A18" s="15"/>
      <c r="B18" s="15"/>
      <c r="C18" s="425" t="s">
        <v>450</v>
      </c>
      <c r="D18" s="442"/>
      <c r="E18" s="442"/>
      <c r="F18" s="442" t="str">
        <f>IF(C16="ここに","",VLOOKUP(C16,'登録ナンバー'!$A$1:$D$616,4,0))</f>
        <v>Kテニス</v>
      </c>
      <c r="G18" s="442"/>
      <c r="H18" s="442"/>
      <c r="I18" s="442"/>
      <c r="J18" s="442"/>
      <c r="K18" s="1"/>
      <c r="L18" s="442" t="s">
        <v>450</v>
      </c>
      <c r="M18" s="442"/>
      <c r="N18" s="442"/>
      <c r="O18" s="442" t="s">
        <v>979</v>
      </c>
      <c r="P18" s="442"/>
      <c r="Q18" s="442"/>
      <c r="R18" s="442"/>
      <c r="S18" s="443"/>
      <c r="T18" s="441"/>
      <c r="U18" s="442"/>
      <c r="V18" s="442"/>
      <c r="W18" s="442"/>
      <c r="X18" s="442"/>
      <c r="Y18" s="442"/>
      <c r="Z18" s="442"/>
      <c r="AA18" s="443"/>
      <c r="AB18" s="632"/>
      <c r="AC18" s="633"/>
      <c r="AD18" s="633"/>
      <c r="AE18" s="633"/>
      <c r="AF18" s="633"/>
      <c r="AG18" s="633"/>
      <c r="AH18" s="633"/>
      <c r="AI18" s="672"/>
      <c r="AJ18" s="504"/>
      <c r="AK18" s="505"/>
      <c r="AL18" s="505"/>
      <c r="AM18" s="505"/>
      <c r="AN18" s="442"/>
      <c r="AO18" s="442"/>
      <c r="AP18" s="442"/>
      <c r="AQ18" s="443"/>
      <c r="AR18" s="504"/>
      <c r="AS18" s="505"/>
      <c r="AT18" s="505"/>
      <c r="AU18" s="505"/>
      <c r="AV18" s="505"/>
      <c r="AW18" s="505"/>
      <c r="AX18" s="505"/>
      <c r="AY18" s="517"/>
      <c r="AZ18" s="520">
        <f>IF(OR(COUNTIF(BA12:BC25,2)=3,COUNTIF(BA12:BC25,1)=3),(T19+AJ19+AR19)/(T19+AJ19+X16+AN16+AW16+AR19),"")</f>
      </c>
      <c r="BA18" s="442"/>
      <c r="BB18" s="442"/>
      <c r="BC18" s="442"/>
      <c r="BD18" s="498">
        <f>IF(AZ18&lt;&gt;"",RANK(AZ18,AZ14:AZ27),RANK(BA16,BA12:BC25))</f>
        <v>3</v>
      </c>
      <c r="BE18" s="498"/>
      <c r="BF18" s="498"/>
      <c r="BG18" s="499"/>
      <c r="BH18" s="82"/>
      <c r="BI18" s="15"/>
      <c r="BJ18" s="411" t="s">
        <v>450</v>
      </c>
      <c r="BK18" s="412"/>
      <c r="BL18" s="412"/>
      <c r="BM18" s="397" t="str">
        <f>IF(BJ16="ここに","",VLOOKUP(BJ16,'登録ナンバー'!$A$1:$D$619,4,0))</f>
        <v>Kテニス</v>
      </c>
      <c r="BN18" s="397"/>
      <c r="BO18" s="397"/>
      <c r="BP18" s="397"/>
      <c r="BQ18" s="397"/>
      <c r="BR18" s="331"/>
      <c r="BS18" s="538" t="s">
        <v>450</v>
      </c>
      <c r="BT18" s="538"/>
      <c r="BU18" s="538"/>
      <c r="BV18" s="397" t="str">
        <f>IF(BS16="ここに","",VLOOKUP(BS16,'登録ナンバー'!$A$1:$D$619,4,0))</f>
        <v>Kテニス</v>
      </c>
      <c r="BW18" s="397"/>
      <c r="BX18" s="397"/>
      <c r="BY18" s="397"/>
      <c r="BZ18" s="399"/>
      <c r="CA18" s="536"/>
      <c r="CB18" s="387"/>
      <c r="CC18" s="387"/>
      <c r="CD18" s="387"/>
      <c r="CE18" s="387"/>
      <c r="CF18" s="387"/>
      <c r="CG18" s="387"/>
      <c r="CH18" s="464"/>
      <c r="CI18" s="476"/>
      <c r="CJ18" s="477"/>
      <c r="CK18" s="477"/>
      <c r="CL18" s="477"/>
      <c r="CM18" s="477"/>
      <c r="CN18" s="477"/>
      <c r="CO18" s="477"/>
      <c r="CP18" s="478"/>
      <c r="CQ18" s="401"/>
      <c r="CR18" s="403"/>
      <c r="CS18" s="403"/>
      <c r="CT18" s="403"/>
      <c r="CU18" s="387"/>
      <c r="CV18" s="387"/>
      <c r="CW18" s="387"/>
      <c r="CX18" s="464"/>
      <c r="CY18" s="401"/>
      <c r="CZ18" s="403"/>
      <c r="DA18" s="403"/>
      <c r="DB18" s="403"/>
      <c r="DC18" s="403"/>
      <c r="DD18" s="403"/>
      <c r="DE18" s="403"/>
      <c r="DF18" s="472"/>
      <c r="DG18" s="469">
        <f>IF(OR(COUNTIF(DH12:DJ25,2)=3,COUNTIF(DH12:DJ25,1)=3),(CA19+CQ19+CY19)/(CA19+CQ19+CE16+CU16+DD16+CY19),"")</f>
      </c>
      <c r="DH18" s="387"/>
      <c r="DI18" s="387"/>
      <c r="DJ18" s="387"/>
      <c r="DK18" s="402">
        <f>IF(DG18&lt;&gt;"",RANK(DG18,DG14:DG27),RANK(DH16,DH12:DJ25))</f>
        <v>2</v>
      </c>
      <c r="DL18" s="402"/>
      <c r="DM18" s="402"/>
      <c r="DN18" s="384"/>
    </row>
    <row r="19" spans="1:118" ht="6.75" customHeight="1" hidden="1">
      <c r="A19" s="15"/>
      <c r="B19" s="15"/>
      <c r="C19" s="425"/>
      <c r="D19" s="442"/>
      <c r="E19" s="442"/>
      <c r="F19" s="1"/>
      <c r="G19" s="1"/>
      <c r="H19" s="1"/>
      <c r="I19" s="1"/>
      <c r="J19" s="1"/>
      <c r="K19" s="1"/>
      <c r="L19" s="425"/>
      <c r="M19" s="442"/>
      <c r="N19" s="442"/>
      <c r="O19" s="1"/>
      <c r="P19" s="1"/>
      <c r="Q19" s="1"/>
      <c r="R19" s="11"/>
      <c r="S19" s="35"/>
      <c r="T19" s="30">
        <f>IF(T16="⑦","7",IF(T16="⑥","6",T16))</f>
        <v>3</v>
      </c>
      <c r="U19" s="11"/>
      <c r="V19" s="11"/>
      <c r="W19" s="11"/>
      <c r="X19" s="11"/>
      <c r="Y19" s="11"/>
      <c r="Z19" s="11"/>
      <c r="AA19" s="35"/>
      <c r="AB19" s="634"/>
      <c r="AC19" s="635"/>
      <c r="AD19" s="635"/>
      <c r="AE19" s="635"/>
      <c r="AF19" s="635"/>
      <c r="AG19" s="635"/>
      <c r="AH19" s="635"/>
      <c r="AI19" s="673"/>
      <c r="AJ19" s="30">
        <f>IF(AJ16="⑦","7",IF(AJ16="⑥","6",AJ16))</f>
        <v>5</v>
      </c>
      <c r="AK19" s="31"/>
      <c r="AL19" s="31"/>
      <c r="AM19" s="31"/>
      <c r="AN19" s="31"/>
      <c r="AO19" s="31"/>
      <c r="AP19" s="31"/>
      <c r="AQ19" s="32"/>
      <c r="AR19" s="31"/>
      <c r="AS19" s="31"/>
      <c r="AT19" s="31"/>
      <c r="AU19" s="31"/>
      <c r="AV19" s="31"/>
      <c r="AW19" s="31"/>
      <c r="AX19" s="31"/>
      <c r="AY19" s="39"/>
      <c r="AZ19" s="521"/>
      <c r="BA19" s="445"/>
      <c r="BB19" s="445"/>
      <c r="BC19" s="445"/>
      <c r="BD19" s="500"/>
      <c r="BE19" s="500"/>
      <c r="BF19" s="500"/>
      <c r="BG19" s="501"/>
      <c r="BH19" s="82"/>
      <c r="BI19" s="15"/>
      <c r="BJ19" s="413"/>
      <c r="BK19" s="414"/>
      <c r="BL19" s="414"/>
      <c r="BM19" s="331"/>
      <c r="BN19" s="331"/>
      <c r="BO19" s="331"/>
      <c r="BP19" s="331"/>
      <c r="BQ19" s="332"/>
      <c r="BR19" s="331"/>
      <c r="BS19" s="543"/>
      <c r="BT19" s="543"/>
      <c r="BU19" s="543"/>
      <c r="BV19" s="331"/>
      <c r="BW19" s="331"/>
      <c r="BX19" s="331"/>
      <c r="BY19" s="337"/>
      <c r="BZ19" s="338"/>
      <c r="CA19" s="380">
        <f>IF(CA16="⑦","7",IF(CA16="⑥","6",CA16))</f>
        <v>2</v>
      </c>
      <c r="CB19" s="361"/>
      <c r="CC19" s="361"/>
      <c r="CD19" s="361"/>
      <c r="CE19" s="361"/>
      <c r="CF19" s="361"/>
      <c r="CG19" s="361"/>
      <c r="CH19" s="362"/>
      <c r="CI19" s="479"/>
      <c r="CJ19" s="480"/>
      <c r="CK19" s="480"/>
      <c r="CL19" s="480"/>
      <c r="CM19" s="480"/>
      <c r="CN19" s="480"/>
      <c r="CO19" s="480"/>
      <c r="CP19" s="481"/>
      <c r="CQ19" s="380" t="str">
        <f>IF(CQ16="⑦","7",IF(CQ16="⑥","6",CQ16))</f>
        <v>6</v>
      </c>
      <c r="CR19" s="366"/>
      <c r="CS19" s="366"/>
      <c r="CT19" s="366"/>
      <c r="CU19" s="366"/>
      <c r="CV19" s="366"/>
      <c r="CW19" s="366"/>
      <c r="CX19" s="381"/>
      <c r="CY19" s="366" t="str">
        <f>IF(CY16="⑦","7",IF(CY16="⑥","6",CY16))</f>
        <v>6</v>
      </c>
      <c r="CZ19" s="366"/>
      <c r="DA19" s="366"/>
      <c r="DB19" s="366"/>
      <c r="DC19" s="366"/>
      <c r="DD19" s="366"/>
      <c r="DE19" s="366"/>
      <c r="DF19" s="367"/>
      <c r="DG19" s="470"/>
      <c r="DH19" s="388"/>
      <c r="DI19" s="388"/>
      <c r="DJ19" s="388"/>
      <c r="DK19" s="385"/>
      <c r="DL19" s="385"/>
      <c r="DM19" s="385"/>
      <c r="DN19" s="386"/>
    </row>
    <row r="20" spans="1:118" ht="12" customHeight="1">
      <c r="A20" s="15"/>
      <c r="B20" s="537">
        <f>BD22</f>
        <v>2</v>
      </c>
      <c r="C20" s="656" t="s">
        <v>1359</v>
      </c>
      <c r="D20" s="507"/>
      <c r="E20" s="507"/>
      <c r="F20" s="462" t="str">
        <f>IF(C20="ここに","",VLOOKUP(C20,'登録ナンバー'!$A$1:$C$616,2,0))</f>
        <v>金谷</v>
      </c>
      <c r="G20" s="462"/>
      <c r="H20" s="462"/>
      <c r="I20" s="462"/>
      <c r="J20" s="462"/>
      <c r="K20" s="462" t="s">
        <v>448</v>
      </c>
      <c r="L20" s="462" t="s">
        <v>1476</v>
      </c>
      <c r="M20" s="462"/>
      <c r="N20" s="462"/>
      <c r="O20" s="462" t="str">
        <f>IF(L20="ここに","",VLOOKUP(L20,'登録ナンバー'!$A$1:$C$616,2,0))</f>
        <v>松井</v>
      </c>
      <c r="P20" s="462"/>
      <c r="Q20" s="462"/>
      <c r="R20" s="462"/>
      <c r="S20" s="463"/>
      <c r="T20" s="535">
        <v>4</v>
      </c>
      <c r="U20" s="462"/>
      <c r="V20" s="462"/>
      <c r="W20" s="462" t="s">
        <v>449</v>
      </c>
      <c r="X20" s="462">
        <v>8</v>
      </c>
      <c r="Y20" s="462"/>
      <c r="Z20" s="462"/>
      <c r="AA20" s="463"/>
      <c r="AB20" s="535" t="s">
        <v>1475</v>
      </c>
      <c r="AC20" s="462"/>
      <c r="AD20" s="462"/>
      <c r="AE20" s="462" t="s">
        <v>449</v>
      </c>
      <c r="AF20" s="462">
        <f>IF(AN16="","",IF(AJ16="⑥",6,IF(AJ16="⑦",7,AJ16)))</f>
        <v>5</v>
      </c>
      <c r="AG20" s="462"/>
      <c r="AH20" s="462"/>
      <c r="AI20" s="463"/>
      <c r="AJ20" s="586"/>
      <c r="AK20" s="587"/>
      <c r="AL20" s="587"/>
      <c r="AM20" s="587"/>
      <c r="AN20" s="587"/>
      <c r="AO20" s="587"/>
      <c r="AP20" s="587"/>
      <c r="AQ20" s="674"/>
      <c r="AR20" s="400"/>
      <c r="AS20" s="415"/>
      <c r="AT20" s="415" t="s">
        <v>449</v>
      </c>
      <c r="AU20" s="415"/>
      <c r="AV20" s="415"/>
      <c r="AW20" s="415"/>
      <c r="AX20" s="415"/>
      <c r="AY20" s="471"/>
      <c r="AZ20" s="467">
        <f>IF(COUNTIF(BA12:BC27,1)=2,"直接対決","")</f>
      </c>
      <c r="BA20" s="465">
        <f>COUNTIF(T20:AY21,"⑧")+COUNTIF(T20:AY21,"⑦")</f>
        <v>1</v>
      </c>
      <c r="BB20" s="465"/>
      <c r="BC20" s="465"/>
      <c r="BD20" s="492">
        <f>IF(AB12="","",3-BA20)</f>
        <v>2</v>
      </c>
      <c r="BE20" s="492"/>
      <c r="BF20" s="492"/>
      <c r="BG20" s="493"/>
      <c r="BH20" s="81"/>
      <c r="BI20" s="537">
        <f>DK22</f>
        <v>4</v>
      </c>
      <c r="BJ20" s="407" t="s">
        <v>1360</v>
      </c>
      <c r="BK20" s="408"/>
      <c r="BL20" s="408"/>
      <c r="BM20" s="408" t="str">
        <f>IF(BJ20="ここに","",VLOOKUP(BJ20,'登録ナンバー'!$A$1:$C$619,2,0))</f>
        <v>八木</v>
      </c>
      <c r="BN20" s="408"/>
      <c r="BO20" s="408"/>
      <c r="BP20" s="408"/>
      <c r="BQ20" s="408"/>
      <c r="BR20" s="539" t="s">
        <v>448</v>
      </c>
      <c r="BS20" s="408" t="s">
        <v>1361</v>
      </c>
      <c r="BT20" s="408"/>
      <c r="BU20" s="408"/>
      <c r="BV20" s="408" t="str">
        <f>IF(BS20="ここに","",VLOOKUP(BS20,'登録ナンバー'!$A$1:$C$619,2,0))</f>
        <v>木村</v>
      </c>
      <c r="BW20" s="408"/>
      <c r="BX20" s="408"/>
      <c r="BY20" s="408"/>
      <c r="BZ20" s="542"/>
      <c r="CA20" s="506">
        <v>1</v>
      </c>
      <c r="CB20" s="507"/>
      <c r="CC20" s="507"/>
      <c r="CD20" s="507" t="s">
        <v>449</v>
      </c>
      <c r="CE20" s="507">
        <f>IF(CU12="","",IF(CQ12="⑥",6,IF(CQ12="⑦",7,CQ12)))</f>
        <v>6</v>
      </c>
      <c r="CF20" s="507"/>
      <c r="CG20" s="507"/>
      <c r="CH20" s="508"/>
      <c r="CI20" s="506">
        <f>IF(CU16="","",IF(AND(CU16=6,CQ16&lt;&gt;"⑦"),"⑥",IF(CU16=7,"⑦",CU16)))</f>
        <v>5</v>
      </c>
      <c r="CJ20" s="507"/>
      <c r="CK20" s="507"/>
      <c r="CL20" s="507" t="s">
        <v>449</v>
      </c>
      <c r="CM20" s="507">
        <f>IF(CU16="","",IF(CQ16="⑥",6,IF(CQ16="⑦",7,CQ16)))</f>
        <v>6</v>
      </c>
      <c r="CN20" s="507"/>
      <c r="CO20" s="507"/>
      <c r="CP20" s="508"/>
      <c r="CQ20" s="486"/>
      <c r="CR20" s="487"/>
      <c r="CS20" s="487"/>
      <c r="CT20" s="487"/>
      <c r="CU20" s="487"/>
      <c r="CV20" s="487"/>
      <c r="CW20" s="487"/>
      <c r="CX20" s="511"/>
      <c r="CY20" s="502">
        <v>4</v>
      </c>
      <c r="CZ20" s="503"/>
      <c r="DA20" s="503" t="s">
        <v>449</v>
      </c>
      <c r="DB20" s="503">
        <v>6</v>
      </c>
      <c r="DC20" s="503"/>
      <c r="DD20" s="503"/>
      <c r="DE20" s="503"/>
      <c r="DF20" s="516"/>
      <c r="DG20" s="518">
        <f>IF(COUNTIF(DH12:DJ27,1)=2,"直接対決","")</f>
      </c>
      <c r="DH20" s="523">
        <f>COUNTIF(CA20:DF21,"⑥")+COUNTIF(CA20:DF21,"⑦")</f>
        <v>0</v>
      </c>
      <c r="DI20" s="523"/>
      <c r="DJ20" s="523"/>
      <c r="DK20" s="482">
        <f>IF(CI12="","",3-DH20)</f>
        <v>3</v>
      </c>
      <c r="DL20" s="482"/>
      <c r="DM20" s="482"/>
      <c r="DN20" s="483"/>
    </row>
    <row r="21" spans="1:118" ht="12" customHeight="1">
      <c r="A21" s="15"/>
      <c r="B21" s="447"/>
      <c r="C21" s="425"/>
      <c r="D21" s="442"/>
      <c r="E21" s="442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464"/>
      <c r="T21" s="536"/>
      <c r="U21" s="387"/>
      <c r="V21" s="387"/>
      <c r="W21" s="387"/>
      <c r="X21" s="387"/>
      <c r="Y21" s="387"/>
      <c r="Z21" s="387"/>
      <c r="AA21" s="464"/>
      <c r="AB21" s="536"/>
      <c r="AC21" s="387"/>
      <c r="AD21" s="387"/>
      <c r="AE21" s="387"/>
      <c r="AF21" s="387"/>
      <c r="AG21" s="387"/>
      <c r="AH21" s="387"/>
      <c r="AI21" s="464"/>
      <c r="AJ21" s="590"/>
      <c r="AK21" s="588"/>
      <c r="AL21" s="588"/>
      <c r="AM21" s="588"/>
      <c r="AN21" s="588"/>
      <c r="AO21" s="588"/>
      <c r="AP21" s="588"/>
      <c r="AQ21" s="589"/>
      <c r="AR21" s="401"/>
      <c r="AS21" s="403"/>
      <c r="AT21" s="403"/>
      <c r="AU21" s="403"/>
      <c r="AV21" s="403"/>
      <c r="AW21" s="403"/>
      <c r="AX21" s="403"/>
      <c r="AY21" s="472"/>
      <c r="AZ21" s="468"/>
      <c r="BA21" s="466"/>
      <c r="BB21" s="466"/>
      <c r="BC21" s="466"/>
      <c r="BD21" s="494"/>
      <c r="BE21" s="494"/>
      <c r="BF21" s="494"/>
      <c r="BG21" s="495"/>
      <c r="BH21" s="81"/>
      <c r="BI21" s="447"/>
      <c r="BJ21" s="411"/>
      <c r="BK21" s="412"/>
      <c r="BL21" s="412"/>
      <c r="BM21" s="412"/>
      <c r="BN21" s="412"/>
      <c r="BO21" s="412"/>
      <c r="BP21" s="412"/>
      <c r="BQ21" s="412"/>
      <c r="BR21" s="539"/>
      <c r="BS21" s="412"/>
      <c r="BT21" s="412"/>
      <c r="BU21" s="412"/>
      <c r="BV21" s="412"/>
      <c r="BW21" s="412"/>
      <c r="BX21" s="412"/>
      <c r="BY21" s="412"/>
      <c r="BZ21" s="540"/>
      <c r="CA21" s="441"/>
      <c r="CB21" s="442"/>
      <c r="CC21" s="442"/>
      <c r="CD21" s="442"/>
      <c r="CE21" s="442"/>
      <c r="CF21" s="442"/>
      <c r="CG21" s="442"/>
      <c r="CH21" s="443"/>
      <c r="CI21" s="441"/>
      <c r="CJ21" s="442"/>
      <c r="CK21" s="442"/>
      <c r="CL21" s="442"/>
      <c r="CM21" s="442"/>
      <c r="CN21" s="442"/>
      <c r="CO21" s="442"/>
      <c r="CP21" s="443"/>
      <c r="CQ21" s="489"/>
      <c r="CR21" s="490"/>
      <c r="CS21" s="490"/>
      <c r="CT21" s="490"/>
      <c r="CU21" s="490"/>
      <c r="CV21" s="490"/>
      <c r="CW21" s="490"/>
      <c r="CX21" s="512"/>
      <c r="CY21" s="504"/>
      <c r="CZ21" s="505"/>
      <c r="DA21" s="505"/>
      <c r="DB21" s="505"/>
      <c r="DC21" s="505"/>
      <c r="DD21" s="505"/>
      <c r="DE21" s="505"/>
      <c r="DF21" s="517"/>
      <c r="DG21" s="519"/>
      <c r="DH21" s="524"/>
      <c r="DI21" s="524"/>
      <c r="DJ21" s="524"/>
      <c r="DK21" s="484"/>
      <c r="DL21" s="484"/>
      <c r="DM21" s="484"/>
      <c r="DN21" s="485"/>
    </row>
    <row r="22" spans="1:118" ht="18.75" customHeight="1">
      <c r="A22" s="15"/>
      <c r="B22" s="15"/>
      <c r="C22" s="425" t="s">
        <v>450</v>
      </c>
      <c r="D22" s="442"/>
      <c r="E22" s="442"/>
      <c r="F22" s="387" t="str">
        <f>IF(C20="ここに","",VLOOKUP(C20,'登録ナンバー'!$A$1:$D$616,4,0))</f>
        <v>ぼんズ</v>
      </c>
      <c r="G22" s="387"/>
      <c r="H22" s="387"/>
      <c r="I22" s="387"/>
      <c r="J22" s="387"/>
      <c r="K22" s="314"/>
      <c r="L22" s="387" t="s">
        <v>450</v>
      </c>
      <c r="M22" s="387"/>
      <c r="N22" s="387"/>
      <c r="O22" s="387" t="str">
        <f>IF(L20="ここに","",VLOOKUP(L20,'登録ナンバー'!$A$1:$D$616,4,0))</f>
        <v>フレンズ</v>
      </c>
      <c r="P22" s="387"/>
      <c r="Q22" s="387"/>
      <c r="R22" s="387"/>
      <c r="S22" s="464"/>
      <c r="T22" s="536"/>
      <c r="U22" s="387"/>
      <c r="V22" s="387"/>
      <c r="W22" s="387"/>
      <c r="X22" s="387"/>
      <c r="Y22" s="387"/>
      <c r="Z22" s="387"/>
      <c r="AA22" s="464"/>
      <c r="AB22" s="536"/>
      <c r="AC22" s="387"/>
      <c r="AD22" s="387"/>
      <c r="AE22" s="387"/>
      <c r="AF22" s="387"/>
      <c r="AG22" s="387"/>
      <c r="AH22" s="387"/>
      <c r="AI22" s="464"/>
      <c r="AJ22" s="590"/>
      <c r="AK22" s="588"/>
      <c r="AL22" s="588"/>
      <c r="AM22" s="588"/>
      <c r="AN22" s="588"/>
      <c r="AO22" s="588"/>
      <c r="AP22" s="588"/>
      <c r="AQ22" s="589"/>
      <c r="AR22" s="401"/>
      <c r="AS22" s="403"/>
      <c r="AT22" s="405"/>
      <c r="AU22" s="403"/>
      <c r="AV22" s="403"/>
      <c r="AW22" s="403"/>
      <c r="AX22" s="403"/>
      <c r="AY22" s="472"/>
      <c r="AZ22" s="469">
        <f>IF(OR(COUNTIF(BA12:BC25,2)=3,COUNTIF(BA12:BC25,1)=3),(AB23+AR23+T23)/(T23+AF20+X20+AW20+AR23+AB23),"")</f>
      </c>
      <c r="BA22" s="555"/>
      <c r="BB22" s="555"/>
      <c r="BC22" s="555"/>
      <c r="BD22" s="402">
        <f>IF(AZ22&lt;&gt;"",RANK(AZ22,AZ14:AZ27),RANK(BA20,BA12:BC25))</f>
        <v>2</v>
      </c>
      <c r="BE22" s="402"/>
      <c r="BF22" s="402"/>
      <c r="BG22" s="384"/>
      <c r="BH22" s="82"/>
      <c r="BI22" s="15"/>
      <c r="BJ22" s="411" t="s">
        <v>450</v>
      </c>
      <c r="BK22" s="412"/>
      <c r="BL22" s="412"/>
      <c r="BM22" s="412" t="str">
        <f>IF(BJ20="ここに","",VLOOKUP(BJ20,'登録ナンバー'!$A$1:$D$619,4,0))</f>
        <v>ぼんズ</v>
      </c>
      <c r="BN22" s="412"/>
      <c r="BO22" s="412"/>
      <c r="BP22" s="412"/>
      <c r="BQ22" s="412"/>
      <c r="BR22" s="113"/>
      <c r="BS22" s="539" t="s">
        <v>450</v>
      </c>
      <c r="BT22" s="539"/>
      <c r="BU22" s="539"/>
      <c r="BV22" s="412" t="str">
        <f>IF(BS20="ここに","",VLOOKUP(BS20,'登録ナンバー'!$A$1:$D$619,4,0))</f>
        <v>ぼんズ</v>
      </c>
      <c r="BW22" s="412"/>
      <c r="BX22" s="412"/>
      <c r="BY22" s="412"/>
      <c r="BZ22" s="540"/>
      <c r="CA22" s="441"/>
      <c r="CB22" s="442"/>
      <c r="CC22" s="442"/>
      <c r="CD22" s="442"/>
      <c r="CE22" s="442"/>
      <c r="CF22" s="442"/>
      <c r="CG22" s="442"/>
      <c r="CH22" s="443"/>
      <c r="CI22" s="441"/>
      <c r="CJ22" s="442"/>
      <c r="CK22" s="442"/>
      <c r="CL22" s="442"/>
      <c r="CM22" s="442"/>
      <c r="CN22" s="442"/>
      <c r="CO22" s="442"/>
      <c r="CP22" s="443"/>
      <c r="CQ22" s="489"/>
      <c r="CR22" s="490"/>
      <c r="CS22" s="490"/>
      <c r="CT22" s="490"/>
      <c r="CU22" s="490"/>
      <c r="CV22" s="490"/>
      <c r="CW22" s="490"/>
      <c r="CX22" s="512"/>
      <c r="CY22" s="504"/>
      <c r="CZ22" s="505"/>
      <c r="DA22" s="525"/>
      <c r="DB22" s="505"/>
      <c r="DC22" s="505"/>
      <c r="DD22" s="505"/>
      <c r="DE22" s="505"/>
      <c r="DF22" s="517"/>
      <c r="DG22" s="520">
        <f>IF(OR(COUNTIF(DH12:DJ25,2)=3,COUNTIF(DH12:DJ25,1)=3),(CI23+CY23+CA23)/(CA23+CM20+CE20+DD20+CY23+CI23),"")</f>
      </c>
      <c r="DH22" s="496"/>
      <c r="DI22" s="496"/>
      <c r="DJ22" s="496"/>
      <c r="DK22" s="498">
        <f>IF(DG22&lt;&gt;"",RANK(DG22,DG14:DG27),RANK(DH20,DH12:DJ25))</f>
        <v>4</v>
      </c>
      <c r="DL22" s="498"/>
      <c r="DM22" s="498"/>
      <c r="DN22" s="499"/>
    </row>
    <row r="23" spans="1:118" ht="6" customHeight="1" hidden="1">
      <c r="A23" s="15"/>
      <c r="B23" s="15"/>
      <c r="C23" s="425"/>
      <c r="D23" s="442"/>
      <c r="E23" s="442"/>
      <c r="F23" s="314"/>
      <c r="G23" s="314"/>
      <c r="H23" s="314"/>
      <c r="I23" s="314"/>
      <c r="J23" s="314"/>
      <c r="K23" s="314"/>
      <c r="L23" s="653"/>
      <c r="M23" s="387"/>
      <c r="N23" s="387"/>
      <c r="O23" s="314"/>
      <c r="P23" s="314"/>
      <c r="Q23" s="314"/>
      <c r="R23" s="361"/>
      <c r="S23" s="362"/>
      <c r="T23" s="363">
        <f>IF(T20="⑦","7",IF(T20="⑥","6",T20))</f>
        <v>4</v>
      </c>
      <c r="U23" s="364"/>
      <c r="V23" s="364"/>
      <c r="W23" s="364"/>
      <c r="X23" s="364"/>
      <c r="Y23" s="364"/>
      <c r="Z23" s="364"/>
      <c r="AA23" s="365"/>
      <c r="AB23" s="363" t="str">
        <f>IF(AB20="⑦","7",IF(AB20="⑥","6",AB20))</f>
        <v>⑧</v>
      </c>
      <c r="AC23" s="364"/>
      <c r="AD23" s="364"/>
      <c r="AE23" s="364"/>
      <c r="AF23" s="364"/>
      <c r="AG23" s="364"/>
      <c r="AH23" s="364"/>
      <c r="AI23" s="364"/>
      <c r="AJ23" s="591"/>
      <c r="AK23" s="592"/>
      <c r="AL23" s="592"/>
      <c r="AM23" s="592"/>
      <c r="AN23" s="592"/>
      <c r="AO23" s="592"/>
      <c r="AP23" s="592"/>
      <c r="AQ23" s="593"/>
      <c r="AR23" s="366">
        <f>IF(AR20="⑦","7",IF(AR20="⑥","6",AR20))</f>
        <v>0</v>
      </c>
      <c r="AS23" s="366"/>
      <c r="AT23" s="366"/>
      <c r="AU23" s="366"/>
      <c r="AV23" s="366"/>
      <c r="AW23" s="366"/>
      <c r="AX23" s="366"/>
      <c r="AY23" s="367"/>
      <c r="AZ23" s="470"/>
      <c r="BA23" s="556"/>
      <c r="BB23" s="556"/>
      <c r="BC23" s="556"/>
      <c r="BD23" s="385"/>
      <c r="BE23" s="385"/>
      <c r="BF23" s="385"/>
      <c r="BG23" s="386"/>
      <c r="BH23" s="82"/>
      <c r="BI23" s="15"/>
      <c r="BJ23" s="413"/>
      <c r="BK23" s="414"/>
      <c r="BL23" s="414"/>
      <c r="BM23" s="113"/>
      <c r="BN23" s="113"/>
      <c r="BO23" s="113"/>
      <c r="BP23" s="113"/>
      <c r="BQ23" s="113"/>
      <c r="BR23" s="113"/>
      <c r="BS23" s="414"/>
      <c r="BT23" s="414"/>
      <c r="BU23" s="414"/>
      <c r="BV23" s="113"/>
      <c r="BW23" s="113"/>
      <c r="BX23" s="113"/>
      <c r="BY23" s="114"/>
      <c r="BZ23" s="263"/>
      <c r="CA23" s="49">
        <f>IF(CA20="⑦","7",IF(CA20="⑥","6",CA20))</f>
        <v>1</v>
      </c>
      <c r="CH23" s="22"/>
      <c r="CI23" s="49">
        <f>IF(CI20="⑦","7",IF(CI20="⑥","6",CI20))</f>
        <v>5</v>
      </c>
      <c r="CQ23" s="513"/>
      <c r="CR23" s="514"/>
      <c r="CS23" s="514"/>
      <c r="CT23" s="514"/>
      <c r="CU23" s="514"/>
      <c r="CV23" s="514"/>
      <c r="CW23" s="514"/>
      <c r="CX23" s="515"/>
      <c r="CY23" s="31">
        <f>IF(CY20="⑦","7",IF(CY20="⑥","6",CY20))</f>
        <v>4</v>
      </c>
      <c r="CZ23" s="31"/>
      <c r="DA23" s="31"/>
      <c r="DB23" s="31"/>
      <c r="DC23" s="31"/>
      <c r="DD23" s="31"/>
      <c r="DE23" s="31"/>
      <c r="DF23" s="39"/>
      <c r="DG23" s="521"/>
      <c r="DH23" s="522"/>
      <c r="DI23" s="522"/>
      <c r="DJ23" s="522"/>
      <c r="DK23" s="500"/>
      <c r="DL23" s="500"/>
      <c r="DM23" s="500"/>
      <c r="DN23" s="501"/>
    </row>
    <row r="24" spans="1:118" ht="12" customHeight="1">
      <c r="A24" s="15"/>
      <c r="B24" s="537">
        <f>BD26</f>
        <v>0</v>
      </c>
      <c r="C24" s="656" t="s">
        <v>1363</v>
      </c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8"/>
      <c r="T24" s="506">
        <f>IF(AU12="","",IF(AND(AU12=6,AR12&lt;&gt;"⑦"),"⑥",IF(AU12=7,"⑦",AU12)))</f>
      </c>
      <c r="U24" s="507"/>
      <c r="V24" s="507"/>
      <c r="W24" s="507" t="s">
        <v>449</v>
      </c>
      <c r="X24" s="507">
        <f>IF(AW12="","",IF(AR12="⑥",6,IF(AR12="⑦",7,AR12)))</f>
      </c>
      <c r="Y24" s="507"/>
      <c r="Z24" s="507"/>
      <c r="AA24" s="508"/>
      <c r="AB24" s="506">
        <f>IF(AU16="","",IF(AND(AU16=6,AR16&lt;&gt;"⑦"),"⑥",IF(AU16=7,"⑦",AU16)))</f>
      </c>
      <c r="AC24" s="507"/>
      <c r="AD24" s="507"/>
      <c r="AE24" s="507" t="s">
        <v>449</v>
      </c>
      <c r="AF24" s="507">
        <f>IF(AU16="","",IF(AR16="⑥",6,IF(AR16="⑦",7,AR16)))</f>
      </c>
      <c r="AG24" s="507"/>
      <c r="AH24" s="507"/>
      <c r="AI24" s="508"/>
      <c r="AJ24" s="506">
        <f>IF(AU20="","",IF(AND(AU20=6,AR20&lt;&gt;"⑦"),"⑥",IF(AU20=7,"⑦",AU20)))</f>
      </c>
      <c r="AK24" s="507"/>
      <c r="AL24" s="507"/>
      <c r="AM24" s="507" t="s">
        <v>449</v>
      </c>
      <c r="AN24" s="507">
        <f>IF(AU20="","",IF(AR20="⑥",6,IF(AR20="⑦",7,AR20)))</f>
      </c>
      <c r="AO24" s="507"/>
      <c r="AP24" s="507"/>
      <c r="AQ24" s="508"/>
      <c r="AR24" s="486"/>
      <c r="AS24" s="487"/>
      <c r="AT24" s="487"/>
      <c r="AU24" s="487"/>
      <c r="AV24" s="487"/>
      <c r="AW24" s="487"/>
      <c r="AX24" s="487"/>
      <c r="AY24" s="488"/>
      <c r="AZ24" s="518"/>
      <c r="BA24" s="523"/>
      <c r="BB24" s="523"/>
      <c r="BC24" s="523"/>
      <c r="BD24" s="482"/>
      <c r="BE24" s="482"/>
      <c r="BF24" s="482"/>
      <c r="BG24" s="483"/>
      <c r="BH24" s="81"/>
      <c r="BI24" s="537">
        <f>DK26</f>
        <v>3</v>
      </c>
      <c r="BJ24" s="407" t="s">
        <v>1364</v>
      </c>
      <c r="BK24" s="408"/>
      <c r="BL24" s="408"/>
      <c r="BM24" s="408" t="str">
        <f>IF(BJ24="ここに","",VLOOKUP(BJ24,'登録ナンバー'!$A$1:$C$619,2,0))</f>
        <v>佐野</v>
      </c>
      <c r="BN24" s="408"/>
      <c r="BO24" s="408"/>
      <c r="BP24" s="408"/>
      <c r="BQ24" s="408"/>
      <c r="BR24" s="539" t="s">
        <v>448</v>
      </c>
      <c r="BS24" s="408" t="s">
        <v>1362</v>
      </c>
      <c r="BT24" s="408"/>
      <c r="BU24" s="408"/>
      <c r="BV24" s="408" t="s">
        <v>900</v>
      </c>
      <c r="BW24" s="408"/>
      <c r="BX24" s="408"/>
      <c r="BY24" s="408"/>
      <c r="BZ24" s="542"/>
      <c r="CA24" s="506">
        <f>IF(DB12="","",IF(AND(DB12=6,CY12&lt;&gt;"⑦"),"⑥",IF(DB12=7,"⑦",DB12)))</f>
        <v>1</v>
      </c>
      <c r="CB24" s="507"/>
      <c r="CC24" s="507"/>
      <c r="CD24" s="507" t="s">
        <v>449</v>
      </c>
      <c r="CE24" s="507">
        <v>6</v>
      </c>
      <c r="CF24" s="507"/>
      <c r="CG24" s="507"/>
      <c r="CH24" s="508"/>
      <c r="CI24" s="506">
        <f>IF(DB16="","",IF(AND(DB16=6,CY16&lt;&gt;"⑦"),"⑥",IF(DB16=7,"⑦",DB16)))</f>
        <v>5</v>
      </c>
      <c r="CJ24" s="507"/>
      <c r="CK24" s="507"/>
      <c r="CL24" s="507" t="s">
        <v>449</v>
      </c>
      <c r="CM24" s="507">
        <f>IF(DB16="","",IF(CY16="⑥",6,IF(CY16="⑦",7,CY16)))</f>
        <v>6</v>
      </c>
      <c r="CN24" s="507"/>
      <c r="CO24" s="507"/>
      <c r="CP24" s="508"/>
      <c r="CQ24" s="506" t="str">
        <f>IF(DB20="","",IF(AND(DB20=6,CY20&lt;&gt;"⑦"),"⑥",IF(DB20=7,"⑦",DB20)))</f>
        <v>⑥</v>
      </c>
      <c r="CR24" s="507"/>
      <c r="CS24" s="507"/>
      <c r="CT24" s="507" t="s">
        <v>449</v>
      </c>
      <c r="CU24" s="507">
        <f>IF(DB20="","",IF(CY20="⑥",6,IF(CY20="⑦",7,CY20)))</f>
        <v>4</v>
      </c>
      <c r="CV24" s="507"/>
      <c r="CW24" s="507"/>
      <c r="CX24" s="508"/>
      <c r="CY24" s="486"/>
      <c r="CZ24" s="487"/>
      <c r="DA24" s="487"/>
      <c r="DB24" s="487"/>
      <c r="DC24" s="487"/>
      <c r="DD24" s="487"/>
      <c r="DE24" s="487"/>
      <c r="DF24" s="488"/>
      <c r="DG24" s="518">
        <f>IF(COUNTIF(DH12:DJ25,1)=2,"直接対決","")</f>
      </c>
      <c r="DH24" s="523">
        <f>COUNTIF(CA24:CX25,"⑥")+COUNTIF(CA24:CX25,"⑦")</f>
        <v>1</v>
      </c>
      <c r="DI24" s="523"/>
      <c r="DJ24" s="523"/>
      <c r="DK24" s="482">
        <f>IF(CI12="","",3-DH24)</f>
        <v>2</v>
      </c>
      <c r="DL24" s="482"/>
      <c r="DM24" s="482"/>
      <c r="DN24" s="483"/>
    </row>
    <row r="25" spans="1:118" ht="12" customHeight="1">
      <c r="A25" s="15"/>
      <c r="B25" s="447"/>
      <c r="C25" s="425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2"/>
      <c r="O25" s="442"/>
      <c r="P25" s="442"/>
      <c r="Q25" s="442"/>
      <c r="R25" s="442"/>
      <c r="S25" s="443"/>
      <c r="T25" s="441"/>
      <c r="U25" s="442"/>
      <c r="V25" s="442"/>
      <c r="W25" s="442"/>
      <c r="X25" s="442"/>
      <c r="Y25" s="442"/>
      <c r="Z25" s="442"/>
      <c r="AA25" s="443"/>
      <c r="AB25" s="441"/>
      <c r="AC25" s="442"/>
      <c r="AD25" s="442"/>
      <c r="AE25" s="442"/>
      <c r="AF25" s="442"/>
      <c r="AG25" s="442"/>
      <c r="AH25" s="442"/>
      <c r="AI25" s="443"/>
      <c r="AJ25" s="441"/>
      <c r="AK25" s="442"/>
      <c r="AL25" s="442"/>
      <c r="AM25" s="442"/>
      <c r="AN25" s="442"/>
      <c r="AO25" s="442"/>
      <c r="AP25" s="442"/>
      <c r="AQ25" s="443"/>
      <c r="AR25" s="489"/>
      <c r="AS25" s="490"/>
      <c r="AT25" s="490"/>
      <c r="AU25" s="490"/>
      <c r="AV25" s="490"/>
      <c r="AW25" s="490"/>
      <c r="AX25" s="490"/>
      <c r="AY25" s="491"/>
      <c r="AZ25" s="519"/>
      <c r="BA25" s="524"/>
      <c r="BB25" s="524"/>
      <c r="BC25" s="524"/>
      <c r="BD25" s="484"/>
      <c r="BE25" s="484"/>
      <c r="BF25" s="484"/>
      <c r="BG25" s="485"/>
      <c r="BH25" s="81"/>
      <c r="BI25" s="447"/>
      <c r="BJ25" s="411"/>
      <c r="BK25" s="412"/>
      <c r="BL25" s="412"/>
      <c r="BM25" s="412"/>
      <c r="BN25" s="412"/>
      <c r="BO25" s="412"/>
      <c r="BP25" s="412"/>
      <c r="BQ25" s="412"/>
      <c r="BR25" s="539"/>
      <c r="BS25" s="412"/>
      <c r="BT25" s="412"/>
      <c r="BU25" s="412"/>
      <c r="BV25" s="412"/>
      <c r="BW25" s="412"/>
      <c r="BX25" s="412"/>
      <c r="BY25" s="412"/>
      <c r="BZ25" s="540"/>
      <c r="CA25" s="441"/>
      <c r="CB25" s="442"/>
      <c r="CC25" s="442"/>
      <c r="CD25" s="442"/>
      <c r="CE25" s="442"/>
      <c r="CF25" s="442"/>
      <c r="CG25" s="442"/>
      <c r="CH25" s="443"/>
      <c r="CI25" s="441"/>
      <c r="CJ25" s="442"/>
      <c r="CK25" s="442"/>
      <c r="CL25" s="442"/>
      <c r="CM25" s="442"/>
      <c r="CN25" s="442"/>
      <c r="CO25" s="442"/>
      <c r="CP25" s="443"/>
      <c r="CQ25" s="441"/>
      <c r="CR25" s="442"/>
      <c r="CS25" s="442"/>
      <c r="CT25" s="442"/>
      <c r="CU25" s="442"/>
      <c r="CV25" s="442"/>
      <c r="CW25" s="442"/>
      <c r="CX25" s="443"/>
      <c r="CY25" s="489"/>
      <c r="CZ25" s="490"/>
      <c r="DA25" s="490"/>
      <c r="DB25" s="490"/>
      <c r="DC25" s="490"/>
      <c r="DD25" s="490"/>
      <c r="DE25" s="490"/>
      <c r="DF25" s="491"/>
      <c r="DG25" s="519"/>
      <c r="DH25" s="524"/>
      <c r="DI25" s="524"/>
      <c r="DJ25" s="524"/>
      <c r="DK25" s="484"/>
      <c r="DL25" s="484"/>
      <c r="DM25" s="484"/>
      <c r="DN25" s="485"/>
    </row>
    <row r="26" spans="1:118" ht="17.25" customHeight="1" thickBot="1">
      <c r="A26" s="15"/>
      <c r="B26" s="15"/>
      <c r="C26" s="660" t="s">
        <v>450</v>
      </c>
      <c r="D26" s="510"/>
      <c r="E26" s="510"/>
      <c r="F26" s="442"/>
      <c r="G26" s="442"/>
      <c r="H26" s="442"/>
      <c r="I26" s="442"/>
      <c r="J26" s="442"/>
      <c r="K26" s="1"/>
      <c r="L26" s="442"/>
      <c r="M26" s="442"/>
      <c r="N26" s="442"/>
      <c r="O26" s="442"/>
      <c r="P26" s="442"/>
      <c r="Q26" s="442"/>
      <c r="R26" s="442"/>
      <c r="S26" s="443"/>
      <c r="T26" s="509"/>
      <c r="U26" s="510"/>
      <c r="V26" s="510"/>
      <c r="W26" s="442"/>
      <c r="X26" s="510"/>
      <c r="Y26" s="510"/>
      <c r="Z26" s="510"/>
      <c r="AA26" s="618"/>
      <c r="AB26" s="509"/>
      <c r="AC26" s="510"/>
      <c r="AD26" s="510"/>
      <c r="AE26" s="442"/>
      <c r="AF26" s="510"/>
      <c r="AG26" s="510"/>
      <c r="AH26" s="510"/>
      <c r="AI26" s="618"/>
      <c r="AJ26" s="509"/>
      <c r="AK26" s="510"/>
      <c r="AL26" s="510"/>
      <c r="AM26" s="510"/>
      <c r="AN26" s="510"/>
      <c r="AO26" s="510"/>
      <c r="AP26" s="510"/>
      <c r="AQ26" s="618"/>
      <c r="AR26" s="489"/>
      <c r="AS26" s="490"/>
      <c r="AT26" s="490"/>
      <c r="AU26" s="490"/>
      <c r="AV26" s="490"/>
      <c r="AW26" s="490"/>
      <c r="AX26" s="490"/>
      <c r="AY26" s="491"/>
      <c r="AZ26" s="520"/>
      <c r="BA26" s="496"/>
      <c r="BB26" s="496"/>
      <c r="BC26" s="496"/>
      <c r="BD26" s="498"/>
      <c r="BE26" s="498"/>
      <c r="BF26" s="498"/>
      <c r="BG26" s="499"/>
      <c r="BH26" s="82"/>
      <c r="BI26" s="15"/>
      <c r="BJ26" s="411" t="s">
        <v>450</v>
      </c>
      <c r="BK26" s="412"/>
      <c r="BL26" s="412"/>
      <c r="BM26" s="412" t="str">
        <f>IF(BJ24="ここに","",VLOOKUP(BJ24,'登録ナンバー'!$A$1:$D$619,4,0))</f>
        <v>ぼんズ</v>
      </c>
      <c r="BN26" s="412"/>
      <c r="BO26" s="412"/>
      <c r="BP26" s="412"/>
      <c r="BQ26" s="412"/>
      <c r="BR26" s="113"/>
      <c r="BS26" s="539" t="s">
        <v>450</v>
      </c>
      <c r="BT26" s="539"/>
      <c r="BU26" s="539"/>
      <c r="BV26" s="412" t="s">
        <v>979</v>
      </c>
      <c r="BW26" s="412"/>
      <c r="BX26" s="412"/>
      <c r="BY26" s="412"/>
      <c r="BZ26" s="540"/>
      <c r="CA26" s="509"/>
      <c r="CB26" s="510"/>
      <c r="CC26" s="510"/>
      <c r="CD26" s="442"/>
      <c r="CE26" s="510"/>
      <c r="CF26" s="510"/>
      <c r="CG26" s="510"/>
      <c r="CH26" s="618"/>
      <c r="CI26" s="509"/>
      <c r="CJ26" s="510"/>
      <c r="CK26" s="510"/>
      <c r="CL26" s="442"/>
      <c r="CM26" s="510"/>
      <c r="CN26" s="510"/>
      <c r="CO26" s="510"/>
      <c r="CP26" s="618"/>
      <c r="CQ26" s="509"/>
      <c r="CR26" s="510"/>
      <c r="CS26" s="510"/>
      <c r="CT26" s="510"/>
      <c r="CU26" s="510"/>
      <c r="CV26" s="510"/>
      <c r="CW26" s="510"/>
      <c r="CX26" s="618"/>
      <c r="CY26" s="489"/>
      <c r="CZ26" s="490"/>
      <c r="DA26" s="490"/>
      <c r="DB26" s="490"/>
      <c r="DC26" s="490"/>
      <c r="DD26" s="490"/>
      <c r="DE26" s="490"/>
      <c r="DF26" s="491"/>
      <c r="DG26" s="520">
        <f>IF(OR(COUNTIF(DH12:DJ25,2)=3,COUNTIF(DH12:DJ25,1)=3),(CI27+CQ27+CA27)/(CI27+CQ27+CM24+CU24+CE24+CA27),"")</f>
      </c>
      <c r="DH26" s="496"/>
      <c r="DI26" s="496"/>
      <c r="DJ26" s="496"/>
      <c r="DK26" s="498">
        <f>IF(DG26&lt;&gt;"",RANK(DG26,DG14:DG27),RANK(DH24,DH12:DJ25))</f>
        <v>3</v>
      </c>
      <c r="DL26" s="498"/>
      <c r="DM26" s="498"/>
      <c r="DN26" s="499"/>
    </row>
    <row r="27" spans="2:118" ht="6" customHeight="1" hidden="1">
      <c r="B27" s="15"/>
      <c r="C27" s="657"/>
      <c r="D27" s="658"/>
      <c r="E27" s="658"/>
      <c r="F27" s="658"/>
      <c r="G27" s="658"/>
      <c r="H27" s="658"/>
      <c r="I27" s="658"/>
      <c r="J27" s="659"/>
      <c r="K27" s="77"/>
      <c r="L27" s="657"/>
      <c r="M27" s="658"/>
      <c r="N27" s="658"/>
      <c r="O27" s="658"/>
      <c r="P27" s="658"/>
      <c r="Q27" s="658"/>
      <c r="R27" s="658"/>
      <c r="S27" s="659"/>
      <c r="T27" s="73">
        <f>IF(T24="⑦","7",IF(T24="⑥","6",T24))</f>
      </c>
      <c r="U27" s="48"/>
      <c r="V27" s="48"/>
      <c r="W27" s="48"/>
      <c r="X27" s="48"/>
      <c r="Y27" s="48"/>
      <c r="Z27" s="48"/>
      <c r="AA27" s="72"/>
      <c r="AB27" s="73">
        <f>IF(AB24="⑦","7",IF(AB24="⑥","6",AB24))</f>
      </c>
      <c r="AC27" s="48"/>
      <c r="AD27" s="48"/>
      <c r="AE27" s="48"/>
      <c r="AF27" s="48"/>
      <c r="AG27" s="48"/>
      <c r="AH27" s="48"/>
      <c r="AI27" s="72"/>
      <c r="AJ27" s="73">
        <f>IF(AJ24="⑦","7",IF(AJ24="⑥","6",AJ24))</f>
      </c>
      <c r="AK27" s="48"/>
      <c r="AL27" s="48"/>
      <c r="AM27" s="48"/>
      <c r="AN27" s="48"/>
      <c r="AO27" s="48"/>
      <c r="AP27" s="48"/>
      <c r="AQ27" s="72"/>
      <c r="AR27" s="489"/>
      <c r="AS27" s="490"/>
      <c r="AT27" s="490"/>
      <c r="AU27" s="490"/>
      <c r="AV27" s="490"/>
      <c r="AW27" s="490"/>
      <c r="AX27" s="490"/>
      <c r="AY27" s="491"/>
      <c r="AZ27" s="654"/>
      <c r="BA27" s="667"/>
      <c r="BB27" s="667"/>
      <c r="BC27" s="667"/>
      <c r="BD27" s="664"/>
      <c r="BE27" s="664"/>
      <c r="BF27" s="664"/>
      <c r="BG27" s="665"/>
      <c r="BH27" s="82"/>
      <c r="BI27" s="15"/>
      <c r="BJ27" s="413"/>
      <c r="BK27" s="414"/>
      <c r="BL27" s="414"/>
      <c r="BM27" s="113"/>
      <c r="BN27" s="113"/>
      <c r="BO27" s="113"/>
      <c r="BP27" s="113"/>
      <c r="BQ27" s="113"/>
      <c r="BR27" s="113"/>
      <c r="BS27" s="414"/>
      <c r="BT27" s="414"/>
      <c r="BU27" s="414"/>
      <c r="BV27" s="113"/>
      <c r="BW27" s="113"/>
      <c r="BX27" s="113"/>
      <c r="BY27" s="114"/>
      <c r="BZ27" s="264"/>
      <c r="CA27" s="73">
        <f>IF(CA24="⑦","7",IF(CA24="⑥","6",CA24))</f>
        <v>1</v>
      </c>
      <c r="CB27" s="48"/>
      <c r="CC27" s="48"/>
      <c r="CD27" s="48"/>
      <c r="CE27" s="48"/>
      <c r="CF27" s="48"/>
      <c r="CG27" s="48"/>
      <c r="CH27" s="72"/>
      <c r="CI27" s="73">
        <f>IF(CI24="⑦","7",IF(CI24="⑥","6",CI24))</f>
        <v>5</v>
      </c>
      <c r="CJ27" s="48"/>
      <c r="CK27" s="48"/>
      <c r="CL27" s="48"/>
      <c r="CM27" s="48"/>
      <c r="CN27" s="48"/>
      <c r="CO27" s="48"/>
      <c r="CP27" s="72"/>
      <c r="CQ27" s="73" t="str">
        <f>IF(CQ24="⑦","7",IF(CQ24="⑥","6",CQ24))</f>
        <v>6</v>
      </c>
      <c r="CR27" s="48"/>
      <c r="CS27" s="48"/>
      <c r="CT27" s="48"/>
      <c r="CU27" s="48"/>
      <c r="CV27" s="48"/>
      <c r="CW27" s="48"/>
      <c r="CX27" s="72"/>
      <c r="CY27" s="489"/>
      <c r="CZ27" s="490"/>
      <c r="DA27" s="490"/>
      <c r="DB27" s="490"/>
      <c r="DC27" s="490"/>
      <c r="DD27" s="490"/>
      <c r="DE27" s="490"/>
      <c r="DF27" s="491"/>
      <c r="DG27" s="654"/>
      <c r="DH27" s="667"/>
      <c r="DI27" s="667"/>
      <c r="DJ27" s="667"/>
      <c r="DK27" s="664"/>
      <c r="DL27" s="664"/>
      <c r="DM27" s="664"/>
      <c r="DN27" s="665"/>
    </row>
    <row r="28" spans="3:118" ht="3.75" customHeight="1">
      <c r="C28" s="66"/>
      <c r="D28" s="66"/>
      <c r="E28" s="66"/>
      <c r="F28" s="66"/>
      <c r="G28" s="66"/>
      <c r="H28" s="66"/>
      <c r="I28" s="47"/>
      <c r="J28" s="47"/>
      <c r="K28" s="43"/>
      <c r="L28" s="44"/>
      <c r="M28" s="44"/>
      <c r="N28" s="44"/>
      <c r="O28" s="44"/>
      <c r="P28" s="44"/>
      <c r="Q28" s="44"/>
      <c r="R28" s="44"/>
      <c r="S28" s="43"/>
      <c r="T28" s="44"/>
      <c r="U28" s="44"/>
      <c r="V28" s="44"/>
      <c r="W28" s="44"/>
      <c r="X28" s="48"/>
      <c r="Y28" s="48"/>
      <c r="Z28" s="48"/>
      <c r="AA28" s="3"/>
      <c r="AB28" s="3"/>
      <c r="AC28" s="3"/>
      <c r="AD28" s="3"/>
      <c r="AE28" s="3"/>
      <c r="AF28" s="3"/>
      <c r="AG28" s="3"/>
      <c r="AH28" s="3"/>
      <c r="AI28" s="3"/>
      <c r="AJ28" s="42"/>
      <c r="AK28" s="42"/>
      <c r="AL28" s="42"/>
      <c r="AM28" s="42"/>
      <c r="AN28" s="42"/>
      <c r="AO28" s="42"/>
      <c r="AP28" s="42"/>
      <c r="AQ28" s="45"/>
      <c r="AR28" s="45"/>
      <c r="AS28" s="45"/>
      <c r="AT28" s="45"/>
      <c r="AU28" s="46"/>
      <c r="AV28" s="46"/>
      <c r="AW28" s="46"/>
      <c r="AX28" s="46"/>
      <c r="AY28" s="56"/>
      <c r="AZ28" s="56"/>
      <c r="BA28" s="56"/>
      <c r="BB28" s="56"/>
      <c r="BC28" s="56"/>
      <c r="BD28" s="56"/>
      <c r="BE28" s="56"/>
      <c r="BF28" s="56"/>
      <c r="BG28" s="56"/>
      <c r="BH28" s="64"/>
      <c r="BJ28" s="66"/>
      <c r="BK28" s="66"/>
      <c r="BL28" s="66"/>
      <c r="BM28" s="66"/>
      <c r="BN28" s="66"/>
      <c r="BO28" s="66"/>
      <c r="BP28" s="66"/>
      <c r="BQ28" s="66"/>
      <c r="BR28" s="67"/>
      <c r="BS28" s="48"/>
      <c r="BT28" s="48"/>
      <c r="BU28" s="48"/>
      <c r="BV28" s="48"/>
      <c r="BW28" s="48"/>
      <c r="BX28" s="48"/>
      <c r="BY28" s="48"/>
      <c r="BZ28" s="67"/>
      <c r="CA28" s="48"/>
      <c r="CB28" s="48"/>
      <c r="CC28" s="48"/>
      <c r="CD28" s="48"/>
      <c r="CE28" s="48"/>
      <c r="CF28" s="48"/>
      <c r="CG28" s="48"/>
      <c r="CH28" s="67"/>
      <c r="CI28" s="48"/>
      <c r="CJ28" s="48"/>
      <c r="CK28" s="48"/>
      <c r="CL28" s="48"/>
      <c r="CM28" s="48"/>
      <c r="CN28" s="48"/>
      <c r="CO28" s="48"/>
      <c r="CP28" s="3"/>
      <c r="CQ28" s="3"/>
      <c r="CR28" s="3"/>
      <c r="CS28" s="3"/>
      <c r="CT28" s="3"/>
      <c r="CU28" s="3"/>
      <c r="CV28" s="3"/>
      <c r="CW28" s="3"/>
      <c r="CX28" s="68"/>
      <c r="CY28" s="68"/>
      <c r="CZ28" s="68"/>
      <c r="DA28" s="68"/>
      <c r="DB28" s="68"/>
      <c r="DC28" s="56"/>
      <c r="DD28" s="56"/>
      <c r="DE28" s="56"/>
      <c r="DF28" s="56"/>
      <c r="DG28" s="48"/>
      <c r="DH28" s="48"/>
      <c r="DI28" s="48"/>
      <c r="DJ28" s="48"/>
      <c r="DK28" s="48"/>
      <c r="DL28" s="48"/>
      <c r="DM28" s="48"/>
      <c r="DN28" s="48"/>
    </row>
    <row r="29" spans="3:110" ht="12" customHeight="1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J29" s="65"/>
      <c r="BK29" s="65"/>
      <c r="BL29" s="65"/>
      <c r="BM29" s="65"/>
      <c r="BN29" s="65"/>
      <c r="BO29" s="65"/>
      <c r="BP29" s="65"/>
      <c r="BQ29" s="65"/>
      <c r="BR29" s="7"/>
      <c r="BZ29" s="7"/>
      <c r="CH29" s="7"/>
      <c r="CP29" s="1"/>
      <c r="CQ29" s="1"/>
      <c r="CR29" s="1"/>
      <c r="CS29" s="1"/>
      <c r="CT29" s="1"/>
      <c r="CU29" s="1"/>
      <c r="CV29" s="1"/>
      <c r="CW29" s="1"/>
      <c r="CX29" s="63"/>
      <c r="CY29" s="63"/>
      <c r="CZ29" s="63"/>
      <c r="DA29" s="63"/>
      <c r="DB29" s="63"/>
      <c r="DC29" s="64"/>
      <c r="DD29" s="64"/>
      <c r="DE29" s="64"/>
      <c r="DF29" s="64"/>
    </row>
    <row r="30" spans="3:118" ht="12" customHeight="1">
      <c r="C30" s="442" t="s">
        <v>1376</v>
      </c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  <c r="AA30" s="442"/>
      <c r="AB30" s="442"/>
      <c r="AC30" s="442"/>
      <c r="AD30" s="442"/>
      <c r="AE30" s="442"/>
      <c r="AF30" s="442"/>
      <c r="AG30" s="442"/>
      <c r="AH30" s="442"/>
      <c r="AI30" s="442"/>
      <c r="AJ30" s="442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442"/>
      <c r="AY30" s="442"/>
      <c r="AZ30" s="442"/>
      <c r="BA30" s="442"/>
      <c r="BB30" s="1"/>
      <c r="BC30" s="1"/>
      <c r="BD30" s="1"/>
      <c r="BE30" s="1"/>
      <c r="BF30" s="1"/>
      <c r="BG30" s="1"/>
      <c r="BH30" s="1"/>
      <c r="BJ30" s="557" t="s">
        <v>1379</v>
      </c>
      <c r="BK30" s="557"/>
      <c r="BL30" s="557"/>
      <c r="BM30" s="557"/>
      <c r="BN30" s="557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557"/>
      <c r="CB30" s="557"/>
      <c r="CC30" s="557"/>
      <c r="CD30" s="557"/>
      <c r="CE30" s="557"/>
      <c r="CF30" s="557"/>
      <c r="CG30" s="557"/>
      <c r="CH30" s="557"/>
      <c r="CI30" s="557"/>
      <c r="CJ30" s="557"/>
      <c r="CK30" s="557"/>
      <c r="CL30" s="557"/>
      <c r="CM30" s="557"/>
      <c r="CN30" s="557"/>
      <c r="CO30" s="557"/>
      <c r="CP30" s="557"/>
      <c r="CQ30" s="557"/>
      <c r="CR30" s="557"/>
      <c r="CS30" s="557"/>
      <c r="CT30" s="557"/>
      <c r="CU30" s="557"/>
      <c r="CV30" s="557"/>
      <c r="CW30" s="557"/>
      <c r="CX30" s="557"/>
      <c r="CY30" s="557"/>
      <c r="CZ30" s="557"/>
      <c r="DA30" s="557"/>
      <c r="DB30" s="557"/>
      <c r="DC30" s="557"/>
      <c r="DD30" s="557"/>
      <c r="DE30" s="557"/>
      <c r="DF30" s="557"/>
      <c r="DG30" s="557"/>
      <c r="DH30" s="557"/>
      <c r="DI30" s="557"/>
      <c r="DJ30" s="557"/>
      <c r="DK30" s="557"/>
      <c r="DL30" s="557"/>
      <c r="DM30" s="557"/>
      <c r="DN30" s="557"/>
    </row>
    <row r="31" spans="3:118" ht="12" customHeight="1" thickBot="1"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/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/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1"/>
      <c r="BC31" s="1"/>
      <c r="BD31" s="1"/>
      <c r="BE31" s="1"/>
      <c r="BF31" s="1"/>
      <c r="BG31" s="1"/>
      <c r="BH31" s="1"/>
      <c r="BJ31" s="558"/>
      <c r="BK31" s="558"/>
      <c r="BL31" s="558"/>
      <c r="BM31" s="558"/>
      <c r="BN31" s="558"/>
      <c r="BO31" s="558"/>
      <c r="BP31" s="558"/>
      <c r="BQ31" s="558"/>
      <c r="BR31" s="558"/>
      <c r="BS31" s="558"/>
      <c r="BT31" s="558"/>
      <c r="BU31" s="558"/>
      <c r="BV31" s="558"/>
      <c r="BW31" s="558"/>
      <c r="BX31" s="558"/>
      <c r="BY31" s="558"/>
      <c r="BZ31" s="558"/>
      <c r="CA31" s="558"/>
      <c r="CB31" s="558"/>
      <c r="CC31" s="558"/>
      <c r="CD31" s="558"/>
      <c r="CE31" s="558"/>
      <c r="CF31" s="558"/>
      <c r="CG31" s="558"/>
      <c r="CH31" s="558"/>
      <c r="CI31" s="558"/>
      <c r="CJ31" s="558"/>
      <c r="CK31" s="558"/>
      <c r="CL31" s="558"/>
      <c r="CM31" s="558"/>
      <c r="CN31" s="558"/>
      <c r="CO31" s="558"/>
      <c r="CP31" s="558"/>
      <c r="CQ31" s="558"/>
      <c r="CR31" s="558"/>
      <c r="CS31" s="558"/>
      <c r="CT31" s="558"/>
      <c r="CU31" s="558"/>
      <c r="CV31" s="558"/>
      <c r="CW31" s="558"/>
      <c r="CX31" s="558"/>
      <c r="CY31" s="558"/>
      <c r="CZ31" s="558"/>
      <c r="DA31" s="558"/>
      <c r="DB31" s="558"/>
      <c r="DC31" s="558"/>
      <c r="DD31" s="558"/>
      <c r="DE31" s="558"/>
      <c r="DF31" s="558"/>
      <c r="DG31" s="558"/>
      <c r="DH31" s="558"/>
      <c r="DI31" s="558"/>
      <c r="DJ31" s="558"/>
      <c r="DK31" s="558"/>
      <c r="DL31" s="558"/>
      <c r="DM31" s="558"/>
      <c r="DN31" s="558"/>
    </row>
    <row r="32" spans="1:118" ht="12" customHeight="1">
      <c r="A32" s="15"/>
      <c r="C32" s="425" t="s">
        <v>457</v>
      </c>
      <c r="D32" s="442"/>
      <c r="E32" s="442"/>
      <c r="F32" s="442"/>
      <c r="G32" s="442"/>
      <c r="H32" s="442"/>
      <c r="I32" s="442"/>
      <c r="J32" s="442"/>
      <c r="K32" s="442"/>
      <c r="L32" s="442"/>
      <c r="M32" s="442"/>
      <c r="N32" s="442"/>
      <c r="O32" s="442"/>
      <c r="P32" s="442"/>
      <c r="Q32" s="442"/>
      <c r="R32" s="442"/>
      <c r="S32" s="443"/>
      <c r="T32" s="427" t="str">
        <f>F36</f>
        <v>池端</v>
      </c>
      <c r="U32" s="428"/>
      <c r="V32" s="428"/>
      <c r="W32" s="428"/>
      <c r="X32" s="428"/>
      <c r="Y32" s="428"/>
      <c r="Z32" s="428"/>
      <c r="AA32" s="429"/>
      <c r="AB32" s="441" t="str">
        <f>F40</f>
        <v>川上</v>
      </c>
      <c r="AC32" s="442"/>
      <c r="AD32" s="442"/>
      <c r="AE32" s="442"/>
      <c r="AF32" s="442"/>
      <c r="AG32" s="442"/>
      <c r="AH32" s="442"/>
      <c r="AI32" s="442"/>
      <c r="AJ32" s="427" t="str">
        <f>F44</f>
        <v>中田</v>
      </c>
      <c r="AK32" s="428"/>
      <c r="AL32" s="428"/>
      <c r="AM32" s="428"/>
      <c r="AN32" s="428"/>
      <c r="AO32" s="428"/>
      <c r="AP32" s="428"/>
      <c r="AQ32" s="429"/>
      <c r="AR32" s="427" t="str">
        <f>F48</f>
        <v>川上</v>
      </c>
      <c r="AS32" s="428"/>
      <c r="AT32" s="428"/>
      <c r="AU32" s="428"/>
      <c r="AV32" s="428"/>
      <c r="AW32" s="428"/>
      <c r="AX32" s="428"/>
      <c r="AY32" s="583"/>
      <c r="AZ32" s="430" t="str">
        <f>IF(AZ38&lt;&gt;"","取得","")</f>
        <v>取得</v>
      </c>
      <c r="BA32" s="48"/>
      <c r="BB32" s="428" t="s">
        <v>445</v>
      </c>
      <c r="BC32" s="428"/>
      <c r="BD32" s="428"/>
      <c r="BE32" s="428"/>
      <c r="BF32" s="428"/>
      <c r="BG32" s="417"/>
      <c r="BH32" s="80"/>
      <c r="BI32" s="4"/>
      <c r="BJ32" s="425" t="s">
        <v>461</v>
      </c>
      <c r="BK32" s="442"/>
      <c r="BL32" s="442"/>
      <c r="BM32" s="442"/>
      <c r="BN32" s="442"/>
      <c r="BO32" s="442"/>
      <c r="BP32" s="442"/>
      <c r="BQ32" s="442"/>
      <c r="BR32" s="442"/>
      <c r="BS32" s="442"/>
      <c r="BT32" s="442"/>
      <c r="BU32" s="442"/>
      <c r="BV32" s="442"/>
      <c r="BW32" s="442"/>
      <c r="BX32" s="442"/>
      <c r="BY32" s="442"/>
      <c r="BZ32" s="443"/>
      <c r="CA32" s="427" t="str">
        <f>BM36</f>
        <v>南 </v>
      </c>
      <c r="CB32" s="428"/>
      <c r="CC32" s="428"/>
      <c r="CD32" s="428"/>
      <c r="CE32" s="428"/>
      <c r="CF32" s="428"/>
      <c r="CG32" s="428"/>
      <c r="CH32" s="429"/>
      <c r="CI32" s="441" t="str">
        <f>BM40</f>
        <v>浅田</v>
      </c>
      <c r="CJ32" s="442"/>
      <c r="CK32" s="442"/>
      <c r="CL32" s="442"/>
      <c r="CM32" s="442"/>
      <c r="CN32" s="442"/>
      <c r="CO32" s="442"/>
      <c r="CP32" s="442"/>
      <c r="CQ32" s="427" t="str">
        <f>BM44</f>
        <v>辻</v>
      </c>
      <c r="CR32" s="428"/>
      <c r="CS32" s="428"/>
      <c r="CT32" s="428"/>
      <c r="CU32" s="428"/>
      <c r="CV32" s="428"/>
      <c r="CW32" s="428"/>
      <c r="CX32" s="429"/>
      <c r="CY32" s="427" t="str">
        <f>BM48</f>
        <v>上野</v>
      </c>
      <c r="CZ32" s="428"/>
      <c r="DA32" s="428"/>
      <c r="DB32" s="428"/>
      <c r="DC32" s="428"/>
      <c r="DD32" s="428"/>
      <c r="DE32" s="428"/>
      <c r="DF32" s="583"/>
      <c r="DG32" s="430">
        <f>IF(DG38&lt;&gt;"","取得","")</f>
      </c>
      <c r="DH32" s="48"/>
      <c r="DI32" s="428" t="s">
        <v>445</v>
      </c>
      <c r="DJ32" s="428"/>
      <c r="DK32" s="428"/>
      <c r="DL32" s="428"/>
      <c r="DM32" s="428"/>
      <c r="DN32" s="417"/>
    </row>
    <row r="33" spans="1:118" ht="12" customHeight="1">
      <c r="A33" s="15"/>
      <c r="C33" s="425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3"/>
      <c r="T33" s="441"/>
      <c r="U33" s="442"/>
      <c r="V33" s="442"/>
      <c r="W33" s="442"/>
      <c r="X33" s="442"/>
      <c r="Y33" s="442"/>
      <c r="Z33" s="442"/>
      <c r="AA33" s="443"/>
      <c r="AB33" s="441"/>
      <c r="AC33" s="442"/>
      <c r="AD33" s="442"/>
      <c r="AE33" s="442"/>
      <c r="AF33" s="442"/>
      <c r="AG33" s="442"/>
      <c r="AH33" s="442"/>
      <c r="AI33" s="442"/>
      <c r="AJ33" s="441"/>
      <c r="AK33" s="442"/>
      <c r="AL33" s="442"/>
      <c r="AM33" s="442"/>
      <c r="AN33" s="442"/>
      <c r="AO33" s="442"/>
      <c r="AP33" s="442"/>
      <c r="AQ33" s="443"/>
      <c r="AR33" s="441"/>
      <c r="AS33" s="442"/>
      <c r="AT33" s="442"/>
      <c r="AU33" s="442"/>
      <c r="AV33" s="442"/>
      <c r="AW33" s="442"/>
      <c r="AX33" s="442"/>
      <c r="AY33" s="451"/>
      <c r="AZ33" s="449"/>
      <c r="BB33" s="442"/>
      <c r="BC33" s="442"/>
      <c r="BD33" s="442"/>
      <c r="BE33" s="442"/>
      <c r="BF33" s="442"/>
      <c r="BG33" s="447"/>
      <c r="BH33" s="80"/>
      <c r="BI33" s="4"/>
      <c r="BJ33" s="425"/>
      <c r="BK33" s="442"/>
      <c r="BL33" s="442"/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3"/>
      <c r="CA33" s="441"/>
      <c r="CB33" s="442"/>
      <c r="CC33" s="442"/>
      <c r="CD33" s="442"/>
      <c r="CE33" s="442"/>
      <c r="CF33" s="442"/>
      <c r="CG33" s="442"/>
      <c r="CH33" s="443"/>
      <c r="CI33" s="441"/>
      <c r="CJ33" s="442"/>
      <c r="CK33" s="442"/>
      <c r="CL33" s="442"/>
      <c r="CM33" s="442"/>
      <c r="CN33" s="442"/>
      <c r="CO33" s="442"/>
      <c r="CP33" s="442"/>
      <c r="CQ33" s="441"/>
      <c r="CR33" s="442"/>
      <c r="CS33" s="442"/>
      <c r="CT33" s="442"/>
      <c r="CU33" s="442"/>
      <c r="CV33" s="442"/>
      <c r="CW33" s="442"/>
      <c r="CX33" s="443"/>
      <c r="CY33" s="441"/>
      <c r="CZ33" s="442"/>
      <c r="DA33" s="442"/>
      <c r="DB33" s="442"/>
      <c r="DC33" s="442"/>
      <c r="DD33" s="442"/>
      <c r="DE33" s="442"/>
      <c r="DF33" s="451"/>
      <c r="DG33" s="449"/>
      <c r="DI33" s="442"/>
      <c r="DJ33" s="442"/>
      <c r="DK33" s="442"/>
      <c r="DL33" s="442"/>
      <c r="DM33" s="442"/>
      <c r="DN33" s="447"/>
    </row>
    <row r="34" spans="1:118" ht="12" customHeight="1">
      <c r="A34" s="15"/>
      <c r="C34" s="425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  <c r="O34" s="442"/>
      <c r="P34" s="442"/>
      <c r="Q34" s="442"/>
      <c r="R34" s="442"/>
      <c r="S34" s="443"/>
      <c r="T34" s="441" t="str">
        <f>O36</f>
        <v>土肥</v>
      </c>
      <c r="U34" s="442"/>
      <c r="V34" s="442"/>
      <c r="W34" s="442"/>
      <c r="X34" s="442"/>
      <c r="Y34" s="442"/>
      <c r="Z34" s="442"/>
      <c r="AA34" s="443"/>
      <c r="AB34" s="441" t="str">
        <f>O40</f>
        <v>永松</v>
      </c>
      <c r="AC34" s="442"/>
      <c r="AD34" s="442"/>
      <c r="AE34" s="442"/>
      <c r="AF34" s="442"/>
      <c r="AG34" s="442"/>
      <c r="AH34" s="442"/>
      <c r="AI34" s="442"/>
      <c r="AJ34" s="441" t="str">
        <f>O44</f>
        <v>山口</v>
      </c>
      <c r="AK34" s="442"/>
      <c r="AL34" s="442"/>
      <c r="AM34" s="442"/>
      <c r="AN34" s="442"/>
      <c r="AO34" s="442"/>
      <c r="AP34" s="442"/>
      <c r="AQ34" s="443"/>
      <c r="AR34" s="442" t="str">
        <f>O48</f>
        <v>竹下</v>
      </c>
      <c r="AS34" s="442"/>
      <c r="AT34" s="442"/>
      <c r="AU34" s="442"/>
      <c r="AV34" s="442"/>
      <c r="AW34" s="442"/>
      <c r="AX34" s="442"/>
      <c r="AY34" s="451"/>
      <c r="AZ34" s="449" t="str">
        <f>IF(AZ38&lt;&gt;"","ゲーム率","")</f>
        <v>ゲーム率</v>
      </c>
      <c r="BA34" s="442"/>
      <c r="BB34" s="442" t="s">
        <v>446</v>
      </c>
      <c r="BC34" s="442"/>
      <c r="BD34" s="442"/>
      <c r="BE34" s="442"/>
      <c r="BF34" s="442"/>
      <c r="BG34" s="447"/>
      <c r="BH34" s="80"/>
      <c r="BI34" s="655">
        <f>DC38</f>
        <v>0</v>
      </c>
      <c r="BJ34" s="425"/>
      <c r="BK34" s="442"/>
      <c r="BL34" s="442"/>
      <c r="BM34" s="442"/>
      <c r="BN34" s="442"/>
      <c r="BO34" s="442"/>
      <c r="BP34" s="442"/>
      <c r="BQ34" s="442"/>
      <c r="BR34" s="442"/>
      <c r="BS34" s="442"/>
      <c r="BT34" s="442"/>
      <c r="BU34" s="442"/>
      <c r="BV34" s="442"/>
      <c r="BW34" s="442"/>
      <c r="BX34" s="442"/>
      <c r="BY34" s="442"/>
      <c r="BZ34" s="443"/>
      <c r="CA34" s="441" t="str">
        <f>BV36</f>
        <v>池尻</v>
      </c>
      <c r="CB34" s="442"/>
      <c r="CC34" s="442"/>
      <c r="CD34" s="442"/>
      <c r="CE34" s="442"/>
      <c r="CF34" s="442"/>
      <c r="CG34" s="442"/>
      <c r="CH34" s="443"/>
      <c r="CI34" s="441" t="str">
        <f>BV40</f>
        <v>中村</v>
      </c>
      <c r="CJ34" s="442"/>
      <c r="CK34" s="442"/>
      <c r="CL34" s="442"/>
      <c r="CM34" s="442"/>
      <c r="CN34" s="442"/>
      <c r="CO34" s="442"/>
      <c r="CP34" s="442"/>
      <c r="CQ34" s="441" t="str">
        <f>BV44</f>
        <v>筒井</v>
      </c>
      <c r="CR34" s="442"/>
      <c r="CS34" s="442"/>
      <c r="CT34" s="442"/>
      <c r="CU34" s="442"/>
      <c r="CV34" s="442"/>
      <c r="CW34" s="442"/>
      <c r="CX34" s="443"/>
      <c r="CY34" s="442" t="str">
        <f>BV48</f>
        <v>日髙</v>
      </c>
      <c r="CZ34" s="442"/>
      <c r="DA34" s="442"/>
      <c r="DB34" s="442"/>
      <c r="DC34" s="442"/>
      <c r="DD34" s="442"/>
      <c r="DE34" s="442"/>
      <c r="DF34" s="451"/>
      <c r="DG34" s="449">
        <f>IF(DG38&lt;&gt;"","ゲーム率","")</f>
      </c>
      <c r="DH34" s="442"/>
      <c r="DI34" s="442" t="s">
        <v>446</v>
      </c>
      <c r="DJ34" s="442"/>
      <c r="DK34" s="442"/>
      <c r="DL34" s="442"/>
      <c r="DM34" s="442"/>
      <c r="DN34" s="447"/>
    </row>
    <row r="35" spans="1:118" s="1" customFormat="1" ht="9" customHeight="1">
      <c r="A35" s="80"/>
      <c r="B35" s="62"/>
      <c r="C35" s="426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6"/>
      <c r="T35" s="444"/>
      <c r="U35" s="445"/>
      <c r="V35" s="445"/>
      <c r="W35" s="445"/>
      <c r="X35" s="445"/>
      <c r="Y35" s="445"/>
      <c r="Z35" s="445"/>
      <c r="AA35" s="446"/>
      <c r="AB35" s="444"/>
      <c r="AC35" s="445"/>
      <c r="AD35" s="445"/>
      <c r="AE35" s="445"/>
      <c r="AF35" s="445"/>
      <c r="AG35" s="445"/>
      <c r="AH35" s="445"/>
      <c r="AI35" s="445"/>
      <c r="AJ35" s="444"/>
      <c r="AK35" s="445"/>
      <c r="AL35" s="445"/>
      <c r="AM35" s="445"/>
      <c r="AN35" s="445"/>
      <c r="AO35" s="445"/>
      <c r="AP35" s="445"/>
      <c r="AQ35" s="446"/>
      <c r="AR35" s="445"/>
      <c r="AS35" s="445"/>
      <c r="AT35" s="445"/>
      <c r="AU35" s="445"/>
      <c r="AV35" s="445"/>
      <c r="AW35" s="445"/>
      <c r="AX35" s="445"/>
      <c r="AY35" s="452"/>
      <c r="AZ35" s="450"/>
      <c r="BA35" s="445"/>
      <c r="BB35" s="445"/>
      <c r="BC35" s="445"/>
      <c r="BD35" s="445"/>
      <c r="BE35" s="445"/>
      <c r="BF35" s="445"/>
      <c r="BG35" s="448"/>
      <c r="BH35" s="80"/>
      <c r="BI35" s="655"/>
      <c r="BJ35" s="426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5"/>
      <c r="BX35" s="445"/>
      <c r="BY35" s="445"/>
      <c r="BZ35" s="446"/>
      <c r="CA35" s="444"/>
      <c r="CB35" s="445"/>
      <c r="CC35" s="445"/>
      <c r="CD35" s="445"/>
      <c r="CE35" s="445"/>
      <c r="CF35" s="445"/>
      <c r="CG35" s="445"/>
      <c r="CH35" s="446"/>
      <c r="CI35" s="444"/>
      <c r="CJ35" s="445"/>
      <c r="CK35" s="445"/>
      <c r="CL35" s="445"/>
      <c r="CM35" s="445"/>
      <c r="CN35" s="445"/>
      <c r="CO35" s="445"/>
      <c r="CP35" s="445"/>
      <c r="CQ35" s="444"/>
      <c r="CR35" s="445"/>
      <c r="CS35" s="445"/>
      <c r="CT35" s="445"/>
      <c r="CU35" s="445"/>
      <c r="CV35" s="445"/>
      <c r="CW35" s="445"/>
      <c r="CX35" s="446"/>
      <c r="CY35" s="445"/>
      <c r="CZ35" s="445"/>
      <c r="DA35" s="445"/>
      <c r="DB35" s="445"/>
      <c r="DC35" s="445"/>
      <c r="DD35" s="445"/>
      <c r="DE35" s="445"/>
      <c r="DF35" s="452"/>
      <c r="DG35" s="450"/>
      <c r="DH35" s="445"/>
      <c r="DI35" s="445"/>
      <c r="DJ35" s="445"/>
      <c r="DK35" s="445"/>
      <c r="DL35" s="445"/>
      <c r="DM35" s="445"/>
      <c r="DN35" s="448"/>
    </row>
    <row r="36" spans="1:118" s="1" customFormat="1" ht="12" customHeight="1" hidden="1">
      <c r="A36" s="80"/>
      <c r="B36" s="537">
        <f>BD38</f>
        <v>1</v>
      </c>
      <c r="C36" s="656" t="s">
        <v>1345</v>
      </c>
      <c r="D36" s="507"/>
      <c r="E36" s="507"/>
      <c r="F36" s="575" t="str">
        <f>IF(C36="ここに","",VLOOKUP(C36,'登録ナンバー'!$A$1:$C$616,2,0))</f>
        <v>池端</v>
      </c>
      <c r="G36" s="575"/>
      <c r="H36" s="575"/>
      <c r="I36" s="575"/>
      <c r="J36" s="575"/>
      <c r="K36" s="575" t="s">
        <v>448</v>
      </c>
      <c r="L36" s="575" t="s">
        <v>1485</v>
      </c>
      <c r="M36" s="575"/>
      <c r="N36" s="575"/>
      <c r="O36" s="575" t="str">
        <f>IF(L36="ここに","",VLOOKUP(L36,'登録ナンバー'!$A$1:$C$616,2,0))</f>
        <v>土肥</v>
      </c>
      <c r="P36" s="575"/>
      <c r="Q36" s="575"/>
      <c r="R36" s="575"/>
      <c r="S36" s="584"/>
      <c r="T36" s="526">
        <f>IF(AB36="","丸付き数字は試合順番","")</f>
      </c>
      <c r="U36" s="527"/>
      <c r="V36" s="527"/>
      <c r="W36" s="527"/>
      <c r="X36" s="527"/>
      <c r="Y36" s="527"/>
      <c r="Z36" s="527"/>
      <c r="AA36" s="528"/>
      <c r="AB36" s="435" t="s">
        <v>1484</v>
      </c>
      <c r="AC36" s="459"/>
      <c r="AD36" s="459"/>
      <c r="AE36" s="459" t="s">
        <v>449</v>
      </c>
      <c r="AF36" s="459">
        <v>3</v>
      </c>
      <c r="AG36" s="459"/>
      <c r="AH36" s="459"/>
      <c r="AI36" s="460"/>
      <c r="AJ36" s="435" t="s">
        <v>1484</v>
      </c>
      <c r="AK36" s="459"/>
      <c r="AL36" s="459"/>
      <c r="AM36" s="459" t="s">
        <v>449</v>
      </c>
      <c r="AN36" s="575">
        <v>4</v>
      </c>
      <c r="AO36" s="575"/>
      <c r="AP36" s="575"/>
      <c r="AQ36" s="584"/>
      <c r="AR36" s="435" t="s">
        <v>1484</v>
      </c>
      <c r="AS36" s="459"/>
      <c r="AT36" s="459" t="s">
        <v>449</v>
      </c>
      <c r="AU36" s="666">
        <v>3</v>
      </c>
      <c r="AV36" s="459"/>
      <c r="AW36" s="459"/>
      <c r="AX36" s="459"/>
      <c r="AY36" s="437"/>
      <c r="AZ36" s="545"/>
      <c r="BA36" s="439">
        <f>COUNTIF(T36:AY37,"⑥")+COUNTIF(T36:AY37,"⑦")</f>
        <v>3</v>
      </c>
      <c r="BB36" s="439"/>
      <c r="BC36" s="439"/>
      <c r="BD36" s="432">
        <f>IF(AB36="","",3-BA36)</f>
        <v>0</v>
      </c>
      <c r="BE36" s="432"/>
      <c r="BF36" s="432"/>
      <c r="BG36" s="433"/>
      <c r="BH36" s="81"/>
      <c r="BI36" s="537">
        <f>DK38</f>
        <v>1</v>
      </c>
      <c r="BJ36" s="407" t="s">
        <v>1342</v>
      </c>
      <c r="BK36" s="408"/>
      <c r="BL36" s="408"/>
      <c r="BM36" s="551" t="str">
        <f>IF(BJ36="ここに","",VLOOKUP(BJ36,'登録ナンバー'!$A$1:$C$619,2,0))</f>
        <v>南 </v>
      </c>
      <c r="BN36" s="551"/>
      <c r="BO36" s="551"/>
      <c r="BP36" s="551"/>
      <c r="BQ36" s="551"/>
      <c r="BR36" s="409" t="s">
        <v>448</v>
      </c>
      <c r="BS36" s="551" t="s">
        <v>1483</v>
      </c>
      <c r="BT36" s="551"/>
      <c r="BU36" s="551"/>
      <c r="BV36" s="551" t="str">
        <f>IF(BS36="ここに","",VLOOKUP(BS36,'登録ナンバー'!$A$1:$C$619,2,0))</f>
        <v>池尻</v>
      </c>
      <c r="BW36" s="551"/>
      <c r="BX36" s="551"/>
      <c r="BY36" s="551"/>
      <c r="BZ36" s="551"/>
      <c r="CA36" s="526">
        <f>IF(CI36="","丸付き数字は試合順番","")</f>
      </c>
      <c r="CB36" s="527"/>
      <c r="CC36" s="527"/>
      <c r="CD36" s="527"/>
      <c r="CE36" s="527"/>
      <c r="CF36" s="527"/>
      <c r="CG36" s="527"/>
      <c r="CH36" s="528"/>
      <c r="CI36" s="435" t="s">
        <v>1484</v>
      </c>
      <c r="CJ36" s="459"/>
      <c r="CK36" s="459"/>
      <c r="CL36" s="459" t="s">
        <v>449</v>
      </c>
      <c r="CM36" s="459">
        <v>2</v>
      </c>
      <c r="CN36" s="459"/>
      <c r="CO36" s="459"/>
      <c r="CP36" s="460"/>
      <c r="CQ36" s="435" t="s">
        <v>1484</v>
      </c>
      <c r="CR36" s="459"/>
      <c r="CS36" s="459"/>
      <c r="CT36" s="459" t="s">
        <v>449</v>
      </c>
      <c r="CU36" s="575">
        <v>2</v>
      </c>
      <c r="CV36" s="575"/>
      <c r="CW36" s="575"/>
      <c r="CX36" s="584"/>
      <c r="CY36" s="435" t="s">
        <v>1484</v>
      </c>
      <c r="CZ36" s="459"/>
      <c r="DA36" s="459" t="s">
        <v>449</v>
      </c>
      <c r="DB36" s="459">
        <v>1</v>
      </c>
      <c r="DC36" s="459"/>
      <c r="DD36" s="459"/>
      <c r="DE36" s="459"/>
      <c r="DF36" s="437"/>
      <c r="DG36" s="545">
        <f>IF(COUNTIF(DH36:DJ49,1)=2,"直接対決","")</f>
      </c>
      <c r="DH36" s="439">
        <f>COUNTIF(CA36:DF37,"⑥")+COUNTIF(CA36:DF37,"⑦")</f>
        <v>3</v>
      </c>
      <c r="DI36" s="439"/>
      <c r="DJ36" s="439"/>
      <c r="DK36" s="432">
        <f>IF(CI36="","",3-DH36)</f>
        <v>0</v>
      </c>
      <c r="DL36" s="432"/>
      <c r="DM36" s="432"/>
      <c r="DN36" s="433"/>
    </row>
    <row r="37" spans="1:118" ht="18.75" customHeight="1">
      <c r="A37" s="15"/>
      <c r="B37" s="537"/>
      <c r="C37" s="425"/>
      <c r="D37" s="442"/>
      <c r="E37" s="442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6"/>
      <c r="R37" s="576"/>
      <c r="S37" s="585"/>
      <c r="T37" s="529"/>
      <c r="U37" s="530"/>
      <c r="V37" s="530"/>
      <c r="W37" s="530"/>
      <c r="X37" s="530"/>
      <c r="Y37" s="530"/>
      <c r="Z37" s="530"/>
      <c r="AA37" s="531"/>
      <c r="AB37" s="436"/>
      <c r="AC37" s="461"/>
      <c r="AD37" s="461"/>
      <c r="AE37" s="461"/>
      <c r="AF37" s="461"/>
      <c r="AG37" s="461"/>
      <c r="AH37" s="461"/>
      <c r="AI37" s="434"/>
      <c r="AJ37" s="436"/>
      <c r="AK37" s="461"/>
      <c r="AL37" s="461"/>
      <c r="AM37" s="461"/>
      <c r="AN37" s="576"/>
      <c r="AO37" s="576"/>
      <c r="AP37" s="576"/>
      <c r="AQ37" s="585"/>
      <c r="AR37" s="436"/>
      <c r="AS37" s="461"/>
      <c r="AT37" s="461"/>
      <c r="AU37" s="461"/>
      <c r="AV37" s="461"/>
      <c r="AW37" s="461"/>
      <c r="AX37" s="461"/>
      <c r="AY37" s="438"/>
      <c r="AZ37" s="546"/>
      <c r="BA37" s="440"/>
      <c r="BB37" s="440"/>
      <c r="BC37" s="440"/>
      <c r="BD37" s="431"/>
      <c r="BE37" s="431"/>
      <c r="BF37" s="431"/>
      <c r="BG37" s="420"/>
      <c r="BH37" s="81"/>
      <c r="BI37" s="537"/>
      <c r="BJ37" s="411"/>
      <c r="BK37" s="412"/>
      <c r="BL37" s="412"/>
      <c r="BM37" s="549"/>
      <c r="BN37" s="549"/>
      <c r="BO37" s="549"/>
      <c r="BP37" s="549"/>
      <c r="BQ37" s="549"/>
      <c r="BR37" s="409"/>
      <c r="BS37" s="549"/>
      <c r="BT37" s="549"/>
      <c r="BU37" s="549"/>
      <c r="BV37" s="549"/>
      <c r="BW37" s="549"/>
      <c r="BX37" s="549"/>
      <c r="BY37" s="549"/>
      <c r="BZ37" s="549"/>
      <c r="CA37" s="529"/>
      <c r="CB37" s="530"/>
      <c r="CC37" s="530"/>
      <c r="CD37" s="530"/>
      <c r="CE37" s="530"/>
      <c r="CF37" s="530"/>
      <c r="CG37" s="530"/>
      <c r="CH37" s="531"/>
      <c r="CI37" s="436"/>
      <c r="CJ37" s="461"/>
      <c r="CK37" s="461"/>
      <c r="CL37" s="461"/>
      <c r="CM37" s="461"/>
      <c r="CN37" s="461"/>
      <c r="CO37" s="461"/>
      <c r="CP37" s="434"/>
      <c r="CQ37" s="436"/>
      <c r="CR37" s="461"/>
      <c r="CS37" s="461"/>
      <c r="CT37" s="461"/>
      <c r="CU37" s="576"/>
      <c r="CV37" s="576"/>
      <c r="CW37" s="576"/>
      <c r="CX37" s="585"/>
      <c r="CY37" s="436"/>
      <c r="CZ37" s="461"/>
      <c r="DA37" s="461"/>
      <c r="DB37" s="461"/>
      <c r="DC37" s="461"/>
      <c r="DD37" s="461"/>
      <c r="DE37" s="461"/>
      <c r="DF37" s="438"/>
      <c r="DG37" s="546"/>
      <c r="DH37" s="440"/>
      <c r="DI37" s="440"/>
      <c r="DJ37" s="440"/>
      <c r="DK37" s="431"/>
      <c r="DL37" s="431"/>
      <c r="DM37" s="431"/>
      <c r="DN37" s="420"/>
    </row>
    <row r="38" spans="1:118" ht="27" customHeight="1">
      <c r="A38" s="15"/>
      <c r="C38" s="425" t="s">
        <v>450</v>
      </c>
      <c r="D38" s="442"/>
      <c r="E38" s="442"/>
      <c r="F38" s="576" t="str">
        <f>IF(C36="ここに","",VLOOKUP(C36,'登録ナンバー'!$A$1:$D$616,4,0))</f>
        <v>ぼんズ</v>
      </c>
      <c r="G38" s="576"/>
      <c r="H38" s="576"/>
      <c r="I38" s="576"/>
      <c r="J38" s="576"/>
      <c r="K38" s="312"/>
      <c r="L38" s="576" t="s">
        <v>450</v>
      </c>
      <c r="M38" s="576"/>
      <c r="N38" s="576"/>
      <c r="O38" s="576" t="str">
        <f>IF(L36="ここに","",VLOOKUP(L36,'登録ナンバー'!$A$1:$D$616,4,0))</f>
        <v>フレンズ</v>
      </c>
      <c r="P38" s="576"/>
      <c r="Q38" s="576"/>
      <c r="R38" s="576"/>
      <c r="S38" s="585"/>
      <c r="T38" s="529"/>
      <c r="U38" s="530"/>
      <c r="V38" s="530"/>
      <c r="W38" s="530"/>
      <c r="X38" s="530"/>
      <c r="Y38" s="530"/>
      <c r="Z38" s="530"/>
      <c r="AA38" s="531"/>
      <c r="AB38" s="436"/>
      <c r="AC38" s="461"/>
      <c r="AD38" s="461"/>
      <c r="AE38" s="461"/>
      <c r="AF38" s="461"/>
      <c r="AG38" s="461"/>
      <c r="AH38" s="461"/>
      <c r="AI38" s="434"/>
      <c r="AJ38" s="436"/>
      <c r="AK38" s="461"/>
      <c r="AL38" s="461"/>
      <c r="AM38" s="461"/>
      <c r="AN38" s="576"/>
      <c r="AO38" s="576"/>
      <c r="AP38" s="576"/>
      <c r="AQ38" s="585"/>
      <c r="AR38" s="436"/>
      <c r="AS38" s="461"/>
      <c r="AT38" s="461"/>
      <c r="AU38" s="461"/>
      <c r="AV38" s="461"/>
      <c r="AW38" s="461"/>
      <c r="AX38" s="461"/>
      <c r="AY38" s="438"/>
      <c r="AZ38" s="547">
        <f>IF(OR(COUNTIF(BA36:BC49,2)=3,COUNTIF(BA36:BC49,1)=3),(AB39+AJ39+AR39)/(AB39+AJ39+AF36+AN36+AW36+AR39),"")</f>
        <v>0.72</v>
      </c>
      <c r="BA38" s="457"/>
      <c r="BB38" s="457"/>
      <c r="BC38" s="457"/>
      <c r="BD38" s="453">
        <f>IF(AZ38&lt;&gt;"",RANK(AZ38,AZ38:AZ51),RANK(BA36,BA36:BC49))</f>
        <v>1</v>
      </c>
      <c r="BE38" s="453"/>
      <c r="BF38" s="453"/>
      <c r="BG38" s="454"/>
      <c r="BH38" s="82"/>
      <c r="BI38" s="4"/>
      <c r="BJ38" s="411" t="s">
        <v>450</v>
      </c>
      <c r="BK38" s="412"/>
      <c r="BL38" s="412"/>
      <c r="BM38" s="549" t="str">
        <f>IF(BJ36="ここに","",VLOOKUP(BJ36,'登録ナンバー'!$A$1:$D$619,4,0))</f>
        <v>Kテニス</v>
      </c>
      <c r="BN38" s="549"/>
      <c r="BO38" s="549"/>
      <c r="BP38" s="549"/>
      <c r="BQ38" s="549"/>
      <c r="BR38" s="315"/>
      <c r="BS38" s="409" t="s">
        <v>450</v>
      </c>
      <c r="BT38" s="409"/>
      <c r="BU38" s="409"/>
      <c r="BV38" s="549" t="str">
        <f>IF(BS36="ここに","",VLOOKUP(BS36,'登録ナンバー'!$A$1:$D$619,4,0))</f>
        <v>Kテニス</v>
      </c>
      <c r="BW38" s="549"/>
      <c r="BX38" s="549"/>
      <c r="BY38" s="549"/>
      <c r="BZ38" s="550"/>
      <c r="CA38" s="529"/>
      <c r="CB38" s="530"/>
      <c r="CC38" s="530"/>
      <c r="CD38" s="530"/>
      <c r="CE38" s="530"/>
      <c r="CF38" s="530"/>
      <c r="CG38" s="530"/>
      <c r="CH38" s="531"/>
      <c r="CI38" s="436"/>
      <c r="CJ38" s="461"/>
      <c r="CK38" s="461"/>
      <c r="CL38" s="461"/>
      <c r="CM38" s="461"/>
      <c r="CN38" s="461"/>
      <c r="CO38" s="461"/>
      <c r="CP38" s="434"/>
      <c r="CQ38" s="436"/>
      <c r="CR38" s="461"/>
      <c r="CS38" s="461"/>
      <c r="CT38" s="461"/>
      <c r="CU38" s="576"/>
      <c r="CV38" s="576"/>
      <c r="CW38" s="576"/>
      <c r="CX38" s="585"/>
      <c r="CY38" s="436"/>
      <c r="CZ38" s="461"/>
      <c r="DA38" s="461"/>
      <c r="DB38" s="461"/>
      <c r="DC38" s="461"/>
      <c r="DD38" s="461"/>
      <c r="DE38" s="461"/>
      <c r="DF38" s="438"/>
      <c r="DG38" s="547">
        <f>IF(OR(COUNTIF(DH36:DJ49,2)=3,COUNTIF(DH36:DJ49,1)=3),(CI39+CQ39+CY39)/(CI39+CQ39+CM36+CU36+DD36+CY39),"")</f>
      </c>
      <c r="DH38" s="457"/>
      <c r="DI38" s="457"/>
      <c r="DJ38" s="457"/>
      <c r="DK38" s="453">
        <f>IF(DG38&lt;&gt;"",RANK(DG38,DG38:DG51),RANK(DH36,DH36:DJ49))</f>
        <v>1</v>
      </c>
      <c r="DL38" s="453"/>
      <c r="DM38" s="453"/>
      <c r="DN38" s="454"/>
    </row>
    <row r="39" spans="1:118" ht="12" customHeight="1" hidden="1">
      <c r="A39" s="15"/>
      <c r="B39" s="62">
        <f>BD41</f>
        <v>0</v>
      </c>
      <c r="C39" s="425"/>
      <c r="D39" s="442"/>
      <c r="E39" s="442"/>
      <c r="F39" s="312"/>
      <c r="G39" s="312"/>
      <c r="H39" s="312"/>
      <c r="I39" s="312"/>
      <c r="J39" s="312"/>
      <c r="K39" s="312"/>
      <c r="L39" s="661"/>
      <c r="M39" s="576"/>
      <c r="N39" s="576"/>
      <c r="O39" s="312"/>
      <c r="P39" s="312"/>
      <c r="Q39" s="312"/>
      <c r="R39" s="354"/>
      <c r="S39" s="355"/>
      <c r="T39" s="532"/>
      <c r="U39" s="533"/>
      <c r="V39" s="533"/>
      <c r="W39" s="533"/>
      <c r="X39" s="533"/>
      <c r="Y39" s="533"/>
      <c r="Z39" s="533"/>
      <c r="AA39" s="534"/>
      <c r="AB39" s="356" t="str">
        <f>IF(AB36="⑦","7",IF(AB36="⑥","6",AB36))</f>
        <v>6</v>
      </c>
      <c r="AC39" s="357"/>
      <c r="AD39" s="357"/>
      <c r="AE39" s="357"/>
      <c r="AF39" s="357"/>
      <c r="AG39" s="357"/>
      <c r="AH39" s="357"/>
      <c r="AI39" s="358"/>
      <c r="AJ39" s="356" t="str">
        <f>IF(AJ36="⑦","7",IF(AJ36="⑥","6",AJ36))</f>
        <v>6</v>
      </c>
      <c r="AK39" s="357"/>
      <c r="AL39" s="357"/>
      <c r="AM39" s="357"/>
      <c r="AN39" s="357"/>
      <c r="AO39" s="357"/>
      <c r="AP39" s="357"/>
      <c r="AQ39" s="358"/>
      <c r="AR39" s="357" t="str">
        <f>IF(AR36="⑦","7",IF(AR36="⑥","6",AR36))</f>
        <v>6</v>
      </c>
      <c r="AS39" s="357"/>
      <c r="AT39" s="357"/>
      <c r="AU39" s="359"/>
      <c r="AV39" s="312"/>
      <c r="AW39" s="359"/>
      <c r="AX39" s="359"/>
      <c r="AY39" s="360"/>
      <c r="AZ39" s="548"/>
      <c r="BA39" s="458"/>
      <c r="BB39" s="458"/>
      <c r="BC39" s="458"/>
      <c r="BD39" s="455"/>
      <c r="BE39" s="455"/>
      <c r="BF39" s="455"/>
      <c r="BG39" s="456"/>
      <c r="BH39" s="64"/>
      <c r="BJ39" s="413"/>
      <c r="BK39" s="414"/>
      <c r="BL39" s="414"/>
      <c r="BM39" s="315"/>
      <c r="BN39" s="315"/>
      <c r="BO39" s="315"/>
      <c r="BP39" s="315"/>
      <c r="BQ39" s="319"/>
      <c r="BR39" s="315"/>
      <c r="BS39" s="410"/>
      <c r="BT39" s="410"/>
      <c r="BU39" s="410"/>
      <c r="BV39" s="315"/>
      <c r="BW39" s="315"/>
      <c r="BX39" s="315"/>
      <c r="BY39" s="320"/>
      <c r="BZ39" s="327"/>
      <c r="CA39" s="532"/>
      <c r="CB39" s="533"/>
      <c r="CC39" s="533"/>
      <c r="CD39" s="533"/>
      <c r="CE39" s="533"/>
      <c r="CF39" s="533"/>
      <c r="CG39" s="533"/>
      <c r="CH39" s="534"/>
      <c r="CI39" s="356" t="str">
        <f>IF(CI36="⑦","7",IF(CI36="⑥","6",CI36))</f>
        <v>6</v>
      </c>
      <c r="CJ39" s="357"/>
      <c r="CK39" s="357"/>
      <c r="CL39" s="357"/>
      <c r="CM39" s="357"/>
      <c r="CN39" s="357"/>
      <c r="CO39" s="357"/>
      <c r="CP39" s="358"/>
      <c r="CQ39" s="356" t="str">
        <f>IF(CQ36="⑦","7",IF(CQ36="⑥","6",CQ36))</f>
        <v>6</v>
      </c>
      <c r="CR39" s="357"/>
      <c r="CS39" s="357"/>
      <c r="CT39" s="357"/>
      <c r="CU39" s="357"/>
      <c r="CV39" s="357"/>
      <c r="CW39" s="357"/>
      <c r="CX39" s="358"/>
      <c r="CY39" s="357" t="str">
        <f>IF(CY36="⑦","7",IF(CY36="⑥","6",CY36))</f>
        <v>6</v>
      </c>
      <c r="CZ39" s="357"/>
      <c r="DA39" s="357"/>
      <c r="DB39" s="359"/>
      <c r="DC39" s="312"/>
      <c r="DD39" s="359"/>
      <c r="DE39" s="359"/>
      <c r="DF39" s="360"/>
      <c r="DG39" s="548"/>
      <c r="DH39" s="458"/>
      <c r="DI39" s="458"/>
      <c r="DJ39" s="458"/>
      <c r="DK39" s="455"/>
      <c r="DL39" s="455"/>
      <c r="DM39" s="455"/>
      <c r="DN39" s="456"/>
    </row>
    <row r="40" spans="1:118" ht="12" customHeight="1">
      <c r="A40" s="15"/>
      <c r="B40" s="537">
        <f>BD42</f>
        <v>2</v>
      </c>
      <c r="C40" s="656" t="s">
        <v>1346</v>
      </c>
      <c r="D40" s="507"/>
      <c r="E40" s="507"/>
      <c r="F40" s="462" t="str">
        <f>IF(C40="ここに","",VLOOKUP(C40,'登録ナンバー'!$A$1:$C$616,2,0))</f>
        <v>川上</v>
      </c>
      <c r="G40" s="462"/>
      <c r="H40" s="462"/>
      <c r="I40" s="462"/>
      <c r="J40" s="462"/>
      <c r="K40" s="462" t="s">
        <v>448</v>
      </c>
      <c r="L40" s="462" t="s">
        <v>1488</v>
      </c>
      <c r="M40" s="462"/>
      <c r="N40" s="462"/>
      <c r="O40" s="462" t="str">
        <f>IF(L40="ここに","",VLOOKUP(L40,'登録ナンバー'!$A$1:$C$616,2,0))</f>
        <v>永松</v>
      </c>
      <c r="P40" s="462"/>
      <c r="Q40" s="462"/>
      <c r="R40" s="462"/>
      <c r="S40" s="463"/>
      <c r="T40" s="535">
        <f>IF(AB36="","",IF(AND(AF36=6,AB36&lt;&gt;"⑦"),"⑥",IF(AF36=7,"⑦",AF36)))</f>
        <v>3</v>
      </c>
      <c r="U40" s="462"/>
      <c r="V40" s="462"/>
      <c r="W40" s="462" t="s">
        <v>449</v>
      </c>
      <c r="X40" s="462">
        <f>IF(AB36="","",IF(AB36="⑥",6,IF(AB36="⑦",7,AB36)))</f>
        <v>6</v>
      </c>
      <c r="Y40" s="462"/>
      <c r="Z40" s="462"/>
      <c r="AA40" s="463"/>
      <c r="AB40" s="473"/>
      <c r="AC40" s="474"/>
      <c r="AD40" s="474"/>
      <c r="AE40" s="474"/>
      <c r="AF40" s="474"/>
      <c r="AG40" s="474"/>
      <c r="AH40" s="474"/>
      <c r="AI40" s="475"/>
      <c r="AJ40" s="400">
        <v>5</v>
      </c>
      <c r="AK40" s="415"/>
      <c r="AL40" s="415"/>
      <c r="AM40" s="415" t="s">
        <v>449</v>
      </c>
      <c r="AN40" s="702" t="s">
        <v>1508</v>
      </c>
      <c r="AO40" s="462"/>
      <c r="AP40" s="462"/>
      <c r="AQ40" s="463"/>
      <c r="AR40" s="400" t="s">
        <v>1484</v>
      </c>
      <c r="AS40" s="415"/>
      <c r="AT40" s="415" t="s">
        <v>449</v>
      </c>
      <c r="AU40" s="415">
        <v>3</v>
      </c>
      <c r="AV40" s="415"/>
      <c r="AW40" s="415"/>
      <c r="AX40" s="415"/>
      <c r="AY40" s="471"/>
      <c r="AZ40" s="467">
        <f>IF(COUNTIF(BA36:BC51,1)=2,"直接対決","")</f>
      </c>
      <c r="BA40" s="465">
        <f>COUNTIF(T40:AY41,"⑥")+COUNTIF(T40:AY41,"⑦")</f>
        <v>1</v>
      </c>
      <c r="BB40" s="465"/>
      <c r="BC40" s="465"/>
      <c r="BD40" s="492">
        <f>IF(AB36="","",3-BA40)</f>
        <v>2</v>
      </c>
      <c r="BE40" s="492"/>
      <c r="BF40" s="492"/>
      <c r="BG40" s="493"/>
      <c r="BH40" s="81"/>
      <c r="BI40" s="537">
        <f>DK42</f>
        <v>2</v>
      </c>
      <c r="BJ40" s="407" t="s">
        <v>1352</v>
      </c>
      <c r="BK40" s="408"/>
      <c r="BL40" s="408"/>
      <c r="BM40" s="396" t="str">
        <f>IF(BJ40="ここに","",VLOOKUP(BJ40,'登録ナンバー'!$A$1:$C$619,2,0))</f>
        <v>浅田</v>
      </c>
      <c r="BN40" s="396"/>
      <c r="BO40" s="396"/>
      <c r="BP40" s="396"/>
      <c r="BQ40" s="396"/>
      <c r="BR40" s="538" t="s">
        <v>448</v>
      </c>
      <c r="BS40" s="396" t="s">
        <v>1481</v>
      </c>
      <c r="BT40" s="396"/>
      <c r="BU40" s="396"/>
      <c r="BV40" s="396" t="s">
        <v>834</v>
      </c>
      <c r="BW40" s="396"/>
      <c r="BX40" s="396"/>
      <c r="BY40" s="396"/>
      <c r="BZ40" s="398"/>
      <c r="CA40" s="535">
        <v>2</v>
      </c>
      <c r="CB40" s="462"/>
      <c r="CC40" s="462"/>
      <c r="CD40" s="462" t="s">
        <v>449</v>
      </c>
      <c r="CE40" s="462">
        <v>6</v>
      </c>
      <c r="CF40" s="462"/>
      <c r="CG40" s="462"/>
      <c r="CH40" s="463"/>
      <c r="CI40" s="473"/>
      <c r="CJ40" s="474"/>
      <c r="CK40" s="474"/>
      <c r="CL40" s="474"/>
      <c r="CM40" s="474"/>
      <c r="CN40" s="474"/>
      <c r="CO40" s="474"/>
      <c r="CP40" s="475"/>
      <c r="CQ40" s="400" t="s">
        <v>1489</v>
      </c>
      <c r="CR40" s="415"/>
      <c r="CS40" s="415"/>
      <c r="CT40" s="415" t="s">
        <v>449</v>
      </c>
      <c r="CU40" s="663">
        <v>4</v>
      </c>
      <c r="CV40" s="462"/>
      <c r="CW40" s="462"/>
      <c r="CX40" s="463"/>
      <c r="CY40" s="400" t="s">
        <v>1489</v>
      </c>
      <c r="CZ40" s="415"/>
      <c r="DA40" s="415" t="s">
        <v>449</v>
      </c>
      <c r="DB40" s="415">
        <v>5</v>
      </c>
      <c r="DC40" s="415"/>
      <c r="DD40" s="415"/>
      <c r="DE40" s="415"/>
      <c r="DF40" s="471"/>
      <c r="DG40" s="467">
        <f>IF(COUNTIF(DH36:DJ51,1)=2,"直接対決","")</f>
      </c>
      <c r="DH40" s="465">
        <f>COUNTIF(CA40:DF41,"⑥")+COUNTIF(CA40:DF41,"⑦")</f>
        <v>2</v>
      </c>
      <c r="DI40" s="465"/>
      <c r="DJ40" s="465"/>
      <c r="DK40" s="492">
        <f>IF(CI36="","",3-DH40)</f>
        <v>1</v>
      </c>
      <c r="DL40" s="492"/>
      <c r="DM40" s="492"/>
      <c r="DN40" s="493"/>
    </row>
    <row r="41" spans="1:118" ht="19.5" customHeight="1">
      <c r="A41" s="15"/>
      <c r="B41" s="537"/>
      <c r="C41" s="425"/>
      <c r="D41" s="442"/>
      <c r="E41" s="442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464"/>
      <c r="T41" s="536"/>
      <c r="U41" s="387"/>
      <c r="V41" s="387"/>
      <c r="W41" s="387"/>
      <c r="X41" s="387"/>
      <c r="Y41" s="387"/>
      <c r="Z41" s="387"/>
      <c r="AA41" s="464"/>
      <c r="AB41" s="476"/>
      <c r="AC41" s="477"/>
      <c r="AD41" s="477"/>
      <c r="AE41" s="477"/>
      <c r="AF41" s="477"/>
      <c r="AG41" s="477"/>
      <c r="AH41" s="477"/>
      <c r="AI41" s="478"/>
      <c r="AJ41" s="401"/>
      <c r="AK41" s="403"/>
      <c r="AL41" s="403"/>
      <c r="AM41" s="403"/>
      <c r="AN41" s="387"/>
      <c r="AO41" s="387"/>
      <c r="AP41" s="387"/>
      <c r="AQ41" s="464"/>
      <c r="AR41" s="401"/>
      <c r="AS41" s="403"/>
      <c r="AT41" s="403"/>
      <c r="AU41" s="403"/>
      <c r="AV41" s="403"/>
      <c r="AW41" s="403"/>
      <c r="AX41" s="403"/>
      <c r="AY41" s="472"/>
      <c r="AZ41" s="468"/>
      <c r="BA41" s="466"/>
      <c r="BB41" s="466"/>
      <c r="BC41" s="466"/>
      <c r="BD41" s="494"/>
      <c r="BE41" s="494"/>
      <c r="BF41" s="494"/>
      <c r="BG41" s="495"/>
      <c r="BH41" s="81"/>
      <c r="BI41" s="537"/>
      <c r="BJ41" s="411"/>
      <c r="BK41" s="412"/>
      <c r="BL41" s="412"/>
      <c r="BM41" s="397"/>
      <c r="BN41" s="397"/>
      <c r="BO41" s="397"/>
      <c r="BP41" s="397"/>
      <c r="BQ41" s="397"/>
      <c r="BR41" s="538"/>
      <c r="BS41" s="397"/>
      <c r="BT41" s="397"/>
      <c r="BU41" s="397"/>
      <c r="BV41" s="397"/>
      <c r="BW41" s="397"/>
      <c r="BX41" s="397"/>
      <c r="BY41" s="397"/>
      <c r="BZ41" s="399"/>
      <c r="CA41" s="536"/>
      <c r="CB41" s="387"/>
      <c r="CC41" s="387"/>
      <c r="CD41" s="387"/>
      <c r="CE41" s="387"/>
      <c r="CF41" s="387"/>
      <c r="CG41" s="387"/>
      <c r="CH41" s="464"/>
      <c r="CI41" s="476"/>
      <c r="CJ41" s="477"/>
      <c r="CK41" s="477"/>
      <c r="CL41" s="477"/>
      <c r="CM41" s="477"/>
      <c r="CN41" s="477"/>
      <c r="CO41" s="477"/>
      <c r="CP41" s="478"/>
      <c r="CQ41" s="401"/>
      <c r="CR41" s="403"/>
      <c r="CS41" s="403"/>
      <c r="CT41" s="403"/>
      <c r="CU41" s="387"/>
      <c r="CV41" s="387"/>
      <c r="CW41" s="387"/>
      <c r="CX41" s="464"/>
      <c r="CY41" s="401"/>
      <c r="CZ41" s="403"/>
      <c r="DA41" s="403"/>
      <c r="DB41" s="403"/>
      <c r="DC41" s="403"/>
      <c r="DD41" s="403"/>
      <c r="DE41" s="403"/>
      <c r="DF41" s="472"/>
      <c r="DG41" s="468"/>
      <c r="DH41" s="466"/>
      <c r="DI41" s="466"/>
      <c r="DJ41" s="466"/>
      <c r="DK41" s="494"/>
      <c r="DL41" s="494"/>
      <c r="DM41" s="494"/>
      <c r="DN41" s="495"/>
    </row>
    <row r="42" spans="1:118" ht="21" customHeight="1">
      <c r="A42" s="15"/>
      <c r="B42" s="15"/>
      <c r="C42" s="425" t="s">
        <v>450</v>
      </c>
      <c r="D42" s="442"/>
      <c r="E42" s="442"/>
      <c r="F42" s="387" t="str">
        <f>IF(C40="ここに","",VLOOKUP(C40,'登録ナンバー'!$A$1:$D$616,4,0))</f>
        <v>Kテニス</v>
      </c>
      <c r="G42" s="387"/>
      <c r="H42" s="387"/>
      <c r="I42" s="387"/>
      <c r="J42" s="387"/>
      <c r="K42" s="314"/>
      <c r="L42" s="387" t="s">
        <v>450</v>
      </c>
      <c r="M42" s="387"/>
      <c r="N42" s="387"/>
      <c r="O42" s="387" t="str">
        <f>IF(L40="ここに","",VLOOKUP(L40,'登録ナンバー'!$A$1:$D$616,4,0))</f>
        <v>Kテニス</v>
      </c>
      <c r="P42" s="387"/>
      <c r="Q42" s="387"/>
      <c r="R42" s="387"/>
      <c r="S42" s="464"/>
      <c r="T42" s="536"/>
      <c r="U42" s="387"/>
      <c r="V42" s="387"/>
      <c r="W42" s="387"/>
      <c r="X42" s="387"/>
      <c r="Y42" s="387"/>
      <c r="Z42" s="387"/>
      <c r="AA42" s="464"/>
      <c r="AB42" s="476"/>
      <c r="AC42" s="477"/>
      <c r="AD42" s="477"/>
      <c r="AE42" s="477"/>
      <c r="AF42" s="477"/>
      <c r="AG42" s="477"/>
      <c r="AH42" s="477"/>
      <c r="AI42" s="478"/>
      <c r="AJ42" s="401"/>
      <c r="AK42" s="403"/>
      <c r="AL42" s="403"/>
      <c r="AM42" s="403"/>
      <c r="AN42" s="387"/>
      <c r="AO42" s="387"/>
      <c r="AP42" s="387"/>
      <c r="AQ42" s="464"/>
      <c r="AR42" s="401"/>
      <c r="AS42" s="403"/>
      <c r="AT42" s="403"/>
      <c r="AU42" s="403"/>
      <c r="AV42" s="403"/>
      <c r="AW42" s="403"/>
      <c r="AX42" s="403"/>
      <c r="AY42" s="472"/>
      <c r="AZ42" s="469">
        <f>IF(OR(COUNTIF(BA36:BC49,2)=3,COUNTIF(BA36:BC49,1)=3),(T43+AJ43+AR43)/(T43+AJ43+X40+AN40+AU40+AR43),"")</f>
        <v>0.4827586206896552</v>
      </c>
      <c r="BA42" s="387"/>
      <c r="BB42" s="387"/>
      <c r="BC42" s="387"/>
      <c r="BD42" s="402">
        <v>2</v>
      </c>
      <c r="BE42" s="402"/>
      <c r="BF42" s="402"/>
      <c r="BG42" s="384"/>
      <c r="BH42" s="82"/>
      <c r="BI42" s="15"/>
      <c r="BJ42" s="411" t="s">
        <v>450</v>
      </c>
      <c r="BK42" s="412"/>
      <c r="BL42" s="412"/>
      <c r="BM42" s="397" t="str">
        <f>IF(BJ40="ここに","",VLOOKUP(BJ40,'登録ナンバー'!$A$1:$D$619,4,0))</f>
        <v>グリフィンズ</v>
      </c>
      <c r="BN42" s="397"/>
      <c r="BO42" s="397"/>
      <c r="BP42" s="397"/>
      <c r="BQ42" s="397"/>
      <c r="BR42" s="331"/>
      <c r="BS42" s="538" t="s">
        <v>450</v>
      </c>
      <c r="BT42" s="538"/>
      <c r="BU42" s="538"/>
      <c r="BV42" s="397" t="s">
        <v>979</v>
      </c>
      <c r="BW42" s="397"/>
      <c r="BX42" s="397"/>
      <c r="BY42" s="397"/>
      <c r="BZ42" s="399"/>
      <c r="CA42" s="536"/>
      <c r="CB42" s="387"/>
      <c r="CC42" s="387"/>
      <c r="CD42" s="387"/>
      <c r="CE42" s="387"/>
      <c r="CF42" s="387"/>
      <c r="CG42" s="387"/>
      <c r="CH42" s="464"/>
      <c r="CI42" s="476"/>
      <c r="CJ42" s="477"/>
      <c r="CK42" s="477"/>
      <c r="CL42" s="477"/>
      <c r="CM42" s="477"/>
      <c r="CN42" s="477"/>
      <c r="CO42" s="477"/>
      <c r="CP42" s="478"/>
      <c r="CQ42" s="401"/>
      <c r="CR42" s="403"/>
      <c r="CS42" s="403"/>
      <c r="CT42" s="403"/>
      <c r="CU42" s="387"/>
      <c r="CV42" s="387"/>
      <c r="CW42" s="387"/>
      <c r="CX42" s="464"/>
      <c r="CY42" s="401"/>
      <c r="CZ42" s="403"/>
      <c r="DA42" s="403"/>
      <c r="DB42" s="403"/>
      <c r="DC42" s="403"/>
      <c r="DD42" s="403"/>
      <c r="DE42" s="403"/>
      <c r="DF42" s="472"/>
      <c r="DG42" s="469">
        <f>IF(OR(COUNTIF(DH36:DJ49,2)=3,COUNTIF(DH36:DJ49,1)=3),(CA43+CQ43+CY43)/(CA43+CQ43+CE40+CU40+DD40+CY43),"")</f>
      </c>
      <c r="DH42" s="387"/>
      <c r="DI42" s="387"/>
      <c r="DJ42" s="387"/>
      <c r="DK42" s="402">
        <f>IF(DG42&lt;&gt;"",RANK(DG42,DG38:DG51),RANK(DH40,DH36:DJ49))</f>
        <v>2</v>
      </c>
      <c r="DL42" s="402"/>
      <c r="DM42" s="402"/>
      <c r="DN42" s="384"/>
    </row>
    <row r="43" spans="1:118" ht="12" customHeight="1" hidden="1">
      <c r="A43" s="15"/>
      <c r="B43" s="62">
        <f aca="true" t="shared" si="0" ref="B43:B48">BD45</f>
        <v>0</v>
      </c>
      <c r="C43" s="425"/>
      <c r="D43" s="442"/>
      <c r="E43" s="442"/>
      <c r="F43" s="314"/>
      <c r="G43" s="314"/>
      <c r="H43" s="314"/>
      <c r="I43" s="314"/>
      <c r="J43" s="314"/>
      <c r="K43" s="314"/>
      <c r="L43" s="653"/>
      <c r="M43" s="387"/>
      <c r="N43" s="387"/>
      <c r="O43" s="314"/>
      <c r="P43" s="314"/>
      <c r="Q43" s="314"/>
      <c r="R43" s="361"/>
      <c r="S43" s="362"/>
      <c r="T43" s="380">
        <f>IF(T40="⑦","7",IF(T40="⑥","6",T40))</f>
        <v>3</v>
      </c>
      <c r="U43" s="361"/>
      <c r="V43" s="361"/>
      <c r="W43" s="361"/>
      <c r="X43" s="361"/>
      <c r="Y43" s="361"/>
      <c r="Z43" s="361"/>
      <c r="AA43" s="362"/>
      <c r="AB43" s="479"/>
      <c r="AC43" s="480"/>
      <c r="AD43" s="480"/>
      <c r="AE43" s="480"/>
      <c r="AF43" s="480"/>
      <c r="AG43" s="480"/>
      <c r="AH43" s="480"/>
      <c r="AI43" s="481"/>
      <c r="AJ43" s="380">
        <f>IF(AJ40="⑦","7",IF(AJ40="⑥","6",AJ40))</f>
        <v>5</v>
      </c>
      <c r="AK43" s="366"/>
      <c r="AL43" s="366"/>
      <c r="AM43" s="366"/>
      <c r="AN43" s="366"/>
      <c r="AO43" s="366"/>
      <c r="AP43" s="366"/>
      <c r="AQ43" s="381"/>
      <c r="AR43" s="366" t="str">
        <f>IF(AR40="⑦","7",IF(AR40="⑥","6",AR40))</f>
        <v>6</v>
      </c>
      <c r="AS43" s="366"/>
      <c r="AT43" s="366"/>
      <c r="AU43" s="366"/>
      <c r="AV43" s="366"/>
      <c r="AW43" s="366"/>
      <c r="AX43" s="366"/>
      <c r="AY43" s="367"/>
      <c r="AZ43" s="470"/>
      <c r="BA43" s="388"/>
      <c r="BB43" s="388"/>
      <c r="BC43" s="388"/>
      <c r="BD43" s="385"/>
      <c r="BE43" s="385"/>
      <c r="BF43" s="385"/>
      <c r="BG43" s="386"/>
      <c r="BH43" s="82"/>
      <c r="BI43" s="15"/>
      <c r="BJ43" s="413"/>
      <c r="BK43" s="414"/>
      <c r="BL43" s="414"/>
      <c r="BM43" s="331"/>
      <c r="BN43" s="331"/>
      <c r="BO43" s="331"/>
      <c r="BP43" s="331"/>
      <c r="BQ43" s="332"/>
      <c r="BR43" s="331"/>
      <c r="BS43" s="543"/>
      <c r="BT43" s="543"/>
      <c r="BU43" s="543"/>
      <c r="BV43" s="331"/>
      <c r="BW43" s="331"/>
      <c r="BX43" s="331"/>
      <c r="BY43" s="337"/>
      <c r="BZ43" s="338"/>
      <c r="CA43" s="380">
        <f>IF(CA40="⑦","7",IF(CA40="⑥","6",CA40))</f>
        <v>2</v>
      </c>
      <c r="CB43" s="361"/>
      <c r="CC43" s="361"/>
      <c r="CD43" s="361"/>
      <c r="CE43" s="361"/>
      <c r="CF43" s="361"/>
      <c r="CG43" s="361"/>
      <c r="CH43" s="362"/>
      <c r="CI43" s="479"/>
      <c r="CJ43" s="480"/>
      <c r="CK43" s="480"/>
      <c r="CL43" s="480"/>
      <c r="CM43" s="480"/>
      <c r="CN43" s="480"/>
      <c r="CO43" s="480"/>
      <c r="CP43" s="481"/>
      <c r="CQ43" s="380" t="str">
        <f>IF(CQ40="⑦","7",IF(CQ40="⑥","6",CQ40))</f>
        <v>6</v>
      </c>
      <c r="CR43" s="366"/>
      <c r="CS43" s="366"/>
      <c r="CT43" s="366"/>
      <c r="CU43" s="366"/>
      <c r="CV43" s="366"/>
      <c r="CW43" s="366"/>
      <c r="CX43" s="381"/>
      <c r="CY43" s="366" t="str">
        <f>IF(CY40="⑦","7",IF(CY40="⑥","6",CY40))</f>
        <v>6</v>
      </c>
      <c r="CZ43" s="366"/>
      <c r="DA43" s="366"/>
      <c r="DB43" s="366"/>
      <c r="DC43" s="366"/>
      <c r="DD43" s="366"/>
      <c r="DE43" s="366"/>
      <c r="DF43" s="367"/>
      <c r="DG43" s="470"/>
      <c r="DH43" s="388"/>
      <c r="DI43" s="388"/>
      <c r="DJ43" s="388"/>
      <c r="DK43" s="385"/>
      <c r="DL43" s="385"/>
      <c r="DM43" s="385"/>
      <c r="DN43" s="386"/>
    </row>
    <row r="44" spans="1:118" ht="12" customHeight="1">
      <c r="A44" s="80"/>
      <c r="B44" s="537">
        <f t="shared" si="0"/>
        <v>3</v>
      </c>
      <c r="C44" s="656" t="s">
        <v>1348</v>
      </c>
      <c r="D44" s="507"/>
      <c r="E44" s="507"/>
      <c r="F44" s="507" t="str">
        <f>IF(C44="ここに","",VLOOKUP(C44,'登録ナンバー'!$A$1:$C$616,2,0))</f>
        <v>中田</v>
      </c>
      <c r="G44" s="507"/>
      <c r="H44" s="507"/>
      <c r="I44" s="507"/>
      <c r="J44" s="507"/>
      <c r="K44" s="507" t="s">
        <v>448</v>
      </c>
      <c r="L44" s="507" t="s">
        <v>1351</v>
      </c>
      <c r="M44" s="507"/>
      <c r="N44" s="507"/>
      <c r="O44" s="507" t="str">
        <f>IF(L44="ここに","",VLOOKUP(L44,'登録ナンバー'!$A$1:$C$616,2,0))</f>
        <v>山口</v>
      </c>
      <c r="P44" s="507"/>
      <c r="Q44" s="507"/>
      <c r="R44" s="507"/>
      <c r="S44" s="508"/>
      <c r="T44" s="506">
        <v>4</v>
      </c>
      <c r="U44" s="507"/>
      <c r="V44" s="507"/>
      <c r="W44" s="507" t="s">
        <v>449</v>
      </c>
      <c r="X44" s="507">
        <f>IF(AN36="","",IF(AJ36="⑥",6,IF(AJ36="⑦",7,AJ36)))</f>
        <v>6</v>
      </c>
      <c r="Y44" s="507"/>
      <c r="Z44" s="507"/>
      <c r="AA44" s="508"/>
      <c r="AB44" s="506" t="s">
        <v>1459</v>
      </c>
      <c r="AC44" s="507"/>
      <c r="AD44" s="507"/>
      <c r="AE44" s="507" t="s">
        <v>449</v>
      </c>
      <c r="AF44" s="507">
        <f>IF(AN40="","",IF(AJ40="⑥",6,IF(AJ40="⑦",7,AJ40)))</f>
        <v>5</v>
      </c>
      <c r="AG44" s="507"/>
      <c r="AH44" s="507"/>
      <c r="AI44" s="508"/>
      <c r="AJ44" s="486"/>
      <c r="AK44" s="487"/>
      <c r="AL44" s="487"/>
      <c r="AM44" s="487"/>
      <c r="AN44" s="487"/>
      <c r="AO44" s="487"/>
      <c r="AP44" s="487"/>
      <c r="AQ44" s="511"/>
      <c r="AR44" s="502">
        <v>5</v>
      </c>
      <c r="AS44" s="503"/>
      <c r="AT44" s="503" t="s">
        <v>449</v>
      </c>
      <c r="AU44" s="503">
        <v>6</v>
      </c>
      <c r="AV44" s="503"/>
      <c r="AW44" s="503"/>
      <c r="AX44" s="503"/>
      <c r="AY44" s="516"/>
      <c r="AZ44" s="518">
        <f>IF(COUNTIF(BA36:BC51,1)=2,"直接対決","")</f>
      </c>
      <c r="BA44" s="523">
        <f>COUNTIF(T44:AY45,"⑥")+COUNTIF(T44:AY45,"⑦")</f>
        <v>1</v>
      </c>
      <c r="BB44" s="523"/>
      <c r="BC44" s="523"/>
      <c r="BD44" s="482">
        <f>IF(AB36="","",3-BA44)</f>
        <v>2</v>
      </c>
      <c r="BE44" s="482"/>
      <c r="BF44" s="482"/>
      <c r="BG44" s="483"/>
      <c r="BH44" s="81"/>
      <c r="BI44" s="537">
        <f>DK46</f>
        <v>4</v>
      </c>
      <c r="BJ44" s="407" t="s">
        <v>1354</v>
      </c>
      <c r="BK44" s="408"/>
      <c r="BL44" s="408"/>
      <c r="BM44" s="408" t="s">
        <v>1029</v>
      </c>
      <c r="BN44" s="408"/>
      <c r="BO44" s="408"/>
      <c r="BP44" s="408"/>
      <c r="BQ44" s="408"/>
      <c r="BR44" s="539" t="s">
        <v>448</v>
      </c>
      <c r="BS44" s="408" t="s">
        <v>1355</v>
      </c>
      <c r="BT44" s="408"/>
      <c r="BU44" s="408"/>
      <c r="BV44" s="408" t="str">
        <f>IF(BS44="ここに","",VLOOKUP(BS44,'登録ナンバー'!$A$1:$C$619,2,0))</f>
        <v>筒井</v>
      </c>
      <c r="BW44" s="408"/>
      <c r="BX44" s="408"/>
      <c r="BY44" s="408"/>
      <c r="BZ44" s="542"/>
      <c r="CA44" s="506">
        <v>1</v>
      </c>
      <c r="CB44" s="507"/>
      <c r="CC44" s="507"/>
      <c r="CD44" s="507" t="s">
        <v>449</v>
      </c>
      <c r="CE44" s="507">
        <f>IF(CU36="","",IF(CQ36="⑥",6,IF(CQ36="⑦",7,CQ36)))</f>
        <v>6</v>
      </c>
      <c r="CF44" s="507"/>
      <c r="CG44" s="507"/>
      <c r="CH44" s="508"/>
      <c r="CI44" s="506">
        <f>IF(CU40="","",IF(AND(CU40=6,CQ40&lt;&gt;"⑦"),"⑥",IF(CU40=7,"⑦",CU40)))</f>
        <v>4</v>
      </c>
      <c r="CJ44" s="507"/>
      <c r="CK44" s="507"/>
      <c r="CL44" s="507" t="s">
        <v>449</v>
      </c>
      <c r="CM44" s="507">
        <f>IF(CU40="","",IF(CQ40="⑥",6,IF(CQ40="⑦",7,CQ40)))</f>
        <v>6</v>
      </c>
      <c r="CN44" s="507"/>
      <c r="CO44" s="507"/>
      <c r="CP44" s="508"/>
      <c r="CQ44" s="486"/>
      <c r="CR44" s="487"/>
      <c r="CS44" s="487"/>
      <c r="CT44" s="487"/>
      <c r="CU44" s="487"/>
      <c r="CV44" s="487"/>
      <c r="CW44" s="487"/>
      <c r="CX44" s="511"/>
      <c r="CY44" s="502">
        <v>3</v>
      </c>
      <c r="CZ44" s="503"/>
      <c r="DA44" s="503" t="s">
        <v>449</v>
      </c>
      <c r="DB44" s="503">
        <v>6</v>
      </c>
      <c r="DC44" s="503"/>
      <c r="DD44" s="503"/>
      <c r="DE44" s="503"/>
      <c r="DF44" s="516"/>
      <c r="DG44" s="518">
        <f>IF(COUNTIF(DH36:DJ51,1)=2,"直接対決","")</f>
      </c>
      <c r="DH44" s="523">
        <f>COUNTIF(CA44:DF45,"⑥")+COUNTIF(CA44:DF45,"⑦")</f>
        <v>0</v>
      </c>
      <c r="DI44" s="523"/>
      <c r="DJ44" s="523"/>
      <c r="DK44" s="482">
        <f>IF(CI36="","",3-DH44)</f>
        <v>3</v>
      </c>
      <c r="DL44" s="482"/>
      <c r="DM44" s="482"/>
      <c r="DN44" s="483"/>
    </row>
    <row r="45" spans="1:118" ht="20.25" customHeight="1">
      <c r="A45" s="80"/>
      <c r="B45" s="447"/>
      <c r="C45" s="425"/>
      <c r="D45" s="442"/>
      <c r="E45" s="442"/>
      <c r="F45" s="442"/>
      <c r="G45" s="442"/>
      <c r="H45" s="442"/>
      <c r="I45" s="442"/>
      <c r="J45" s="442"/>
      <c r="K45" s="442"/>
      <c r="L45" s="442"/>
      <c r="M45" s="442"/>
      <c r="N45" s="442"/>
      <c r="O45" s="442"/>
      <c r="P45" s="442"/>
      <c r="Q45" s="442"/>
      <c r="R45" s="442"/>
      <c r="S45" s="443"/>
      <c r="T45" s="441"/>
      <c r="U45" s="442"/>
      <c r="V45" s="442"/>
      <c r="W45" s="442"/>
      <c r="X45" s="442"/>
      <c r="Y45" s="442"/>
      <c r="Z45" s="442"/>
      <c r="AA45" s="443"/>
      <c r="AB45" s="441"/>
      <c r="AC45" s="442"/>
      <c r="AD45" s="442"/>
      <c r="AE45" s="442"/>
      <c r="AF45" s="442"/>
      <c r="AG45" s="442"/>
      <c r="AH45" s="442"/>
      <c r="AI45" s="443"/>
      <c r="AJ45" s="489"/>
      <c r="AK45" s="490"/>
      <c r="AL45" s="490"/>
      <c r="AM45" s="490"/>
      <c r="AN45" s="490"/>
      <c r="AO45" s="490"/>
      <c r="AP45" s="490"/>
      <c r="AQ45" s="512"/>
      <c r="AR45" s="504"/>
      <c r="AS45" s="505"/>
      <c r="AT45" s="505"/>
      <c r="AU45" s="505"/>
      <c r="AV45" s="505"/>
      <c r="AW45" s="505"/>
      <c r="AX45" s="505"/>
      <c r="AY45" s="517"/>
      <c r="AZ45" s="519"/>
      <c r="BA45" s="524"/>
      <c r="BB45" s="524"/>
      <c r="BC45" s="524"/>
      <c r="BD45" s="484"/>
      <c r="BE45" s="484"/>
      <c r="BF45" s="484"/>
      <c r="BG45" s="485"/>
      <c r="BH45" s="81"/>
      <c r="BI45" s="447"/>
      <c r="BJ45" s="411"/>
      <c r="BK45" s="412"/>
      <c r="BL45" s="412"/>
      <c r="BM45" s="412"/>
      <c r="BN45" s="412"/>
      <c r="BO45" s="412"/>
      <c r="BP45" s="412"/>
      <c r="BQ45" s="412"/>
      <c r="BR45" s="539"/>
      <c r="BS45" s="412"/>
      <c r="BT45" s="412"/>
      <c r="BU45" s="412"/>
      <c r="BV45" s="412"/>
      <c r="BW45" s="412"/>
      <c r="BX45" s="412"/>
      <c r="BY45" s="412"/>
      <c r="BZ45" s="540"/>
      <c r="CA45" s="441"/>
      <c r="CB45" s="442"/>
      <c r="CC45" s="442"/>
      <c r="CD45" s="442"/>
      <c r="CE45" s="442"/>
      <c r="CF45" s="442"/>
      <c r="CG45" s="442"/>
      <c r="CH45" s="443"/>
      <c r="CI45" s="441"/>
      <c r="CJ45" s="442"/>
      <c r="CK45" s="442"/>
      <c r="CL45" s="442"/>
      <c r="CM45" s="442"/>
      <c r="CN45" s="442"/>
      <c r="CO45" s="442"/>
      <c r="CP45" s="443"/>
      <c r="CQ45" s="489"/>
      <c r="CR45" s="490"/>
      <c r="CS45" s="490"/>
      <c r="CT45" s="490"/>
      <c r="CU45" s="490"/>
      <c r="CV45" s="490"/>
      <c r="CW45" s="490"/>
      <c r="CX45" s="512"/>
      <c r="CY45" s="504"/>
      <c r="CZ45" s="505"/>
      <c r="DA45" s="505"/>
      <c r="DB45" s="505"/>
      <c r="DC45" s="505"/>
      <c r="DD45" s="505"/>
      <c r="DE45" s="505"/>
      <c r="DF45" s="517"/>
      <c r="DG45" s="519"/>
      <c r="DH45" s="524"/>
      <c r="DI45" s="524"/>
      <c r="DJ45" s="524"/>
      <c r="DK45" s="484"/>
      <c r="DL45" s="484"/>
      <c r="DM45" s="484"/>
      <c r="DN45" s="485"/>
    </row>
    <row r="46" spans="1:118" ht="18.75" customHeight="1">
      <c r="A46" s="15"/>
      <c r="B46" s="15"/>
      <c r="C46" s="425" t="s">
        <v>450</v>
      </c>
      <c r="D46" s="442"/>
      <c r="E46" s="442"/>
      <c r="F46" s="442" t="str">
        <f>IF(C44="ここに","",VLOOKUP(C44,'登録ナンバー'!$A$1:$D$616,4,0))</f>
        <v>グリフィンズ</v>
      </c>
      <c r="G46" s="442"/>
      <c r="H46" s="442"/>
      <c r="I46" s="442"/>
      <c r="J46" s="442"/>
      <c r="K46" s="1"/>
      <c r="L46" s="442" t="s">
        <v>450</v>
      </c>
      <c r="M46" s="442"/>
      <c r="N46" s="442"/>
      <c r="O46" s="442" t="str">
        <f>IF(L44="ここに","",VLOOKUP(L44,'登録ナンバー'!$A$1:$D$616,4,0))</f>
        <v>Kテニス</v>
      </c>
      <c r="P46" s="442"/>
      <c r="Q46" s="442"/>
      <c r="R46" s="442"/>
      <c r="S46" s="443"/>
      <c r="T46" s="441"/>
      <c r="U46" s="442"/>
      <c r="V46" s="442"/>
      <c r="W46" s="442"/>
      <c r="X46" s="442"/>
      <c r="Y46" s="442"/>
      <c r="Z46" s="442"/>
      <c r="AA46" s="443"/>
      <c r="AB46" s="441"/>
      <c r="AC46" s="442"/>
      <c r="AD46" s="442"/>
      <c r="AE46" s="442"/>
      <c r="AF46" s="442"/>
      <c r="AG46" s="442"/>
      <c r="AH46" s="442"/>
      <c r="AI46" s="443"/>
      <c r="AJ46" s="489"/>
      <c r="AK46" s="490"/>
      <c r="AL46" s="490"/>
      <c r="AM46" s="490"/>
      <c r="AN46" s="490"/>
      <c r="AO46" s="490"/>
      <c r="AP46" s="490"/>
      <c r="AQ46" s="512"/>
      <c r="AR46" s="504"/>
      <c r="AS46" s="505"/>
      <c r="AT46" s="525"/>
      <c r="AU46" s="505"/>
      <c r="AV46" s="505"/>
      <c r="AW46" s="505"/>
      <c r="AX46" s="505"/>
      <c r="AY46" s="517"/>
      <c r="AZ46" s="520">
        <f>IF(OR(COUNTIF(BA36:BC49,2)=3,COUNTIF(BA36:BC49,1)=3),(AB47+AR47+T47)/(T47+AF44+X44+AU44+AR47+AB47),"")</f>
        <v>0.46875</v>
      </c>
      <c r="BA46" s="496"/>
      <c r="BB46" s="496"/>
      <c r="BC46" s="496"/>
      <c r="BD46" s="498">
        <v>3</v>
      </c>
      <c r="BE46" s="498"/>
      <c r="BF46" s="498"/>
      <c r="BG46" s="499"/>
      <c r="BH46" s="82"/>
      <c r="BI46" s="15"/>
      <c r="BJ46" s="411" t="s">
        <v>450</v>
      </c>
      <c r="BK46" s="412"/>
      <c r="BL46" s="412"/>
      <c r="BM46" s="412" t="str">
        <f>IF(BJ44="ここに","",VLOOKUP(BJ44,'登録ナンバー'!$A$1:$D$619,4,0))</f>
        <v>ぼんズ</v>
      </c>
      <c r="BN46" s="412"/>
      <c r="BO46" s="412"/>
      <c r="BP46" s="412"/>
      <c r="BQ46" s="412"/>
      <c r="BR46" s="113"/>
      <c r="BS46" s="539" t="s">
        <v>450</v>
      </c>
      <c r="BT46" s="539"/>
      <c r="BU46" s="539"/>
      <c r="BV46" s="412" t="str">
        <f>IF(BS44="ここに","",VLOOKUP(BS44,'登録ナンバー'!$A$1:$D$619,4,0))</f>
        <v>ぼんズ</v>
      </c>
      <c r="BW46" s="412"/>
      <c r="BX46" s="412"/>
      <c r="BY46" s="412"/>
      <c r="BZ46" s="540"/>
      <c r="CA46" s="441"/>
      <c r="CB46" s="442"/>
      <c r="CC46" s="442"/>
      <c r="CD46" s="442"/>
      <c r="CE46" s="442"/>
      <c r="CF46" s="442"/>
      <c r="CG46" s="442"/>
      <c r="CH46" s="443"/>
      <c r="CI46" s="441"/>
      <c r="CJ46" s="442"/>
      <c r="CK46" s="442"/>
      <c r="CL46" s="442"/>
      <c r="CM46" s="442"/>
      <c r="CN46" s="442"/>
      <c r="CO46" s="442"/>
      <c r="CP46" s="443"/>
      <c r="CQ46" s="489"/>
      <c r="CR46" s="490"/>
      <c r="CS46" s="490"/>
      <c r="CT46" s="490"/>
      <c r="CU46" s="490"/>
      <c r="CV46" s="490"/>
      <c r="CW46" s="490"/>
      <c r="CX46" s="512"/>
      <c r="CY46" s="504"/>
      <c r="CZ46" s="505"/>
      <c r="DA46" s="525"/>
      <c r="DB46" s="505"/>
      <c r="DC46" s="505"/>
      <c r="DD46" s="505"/>
      <c r="DE46" s="505"/>
      <c r="DF46" s="517"/>
      <c r="DG46" s="520">
        <f>IF(OR(COUNTIF(DH36:DJ49,2)=3,COUNTIF(DH36:DJ49,1)=3),(CI47+CY47+CA47)/(CA47+CM44+CE44+DD44+CY47+CI47),"")</f>
      </c>
      <c r="DH46" s="496"/>
      <c r="DI46" s="496"/>
      <c r="DJ46" s="496"/>
      <c r="DK46" s="498">
        <f>IF(DG46&lt;&gt;"",RANK(DG46,DG38:DG51),RANK(DH44,DH36:DJ49))</f>
        <v>4</v>
      </c>
      <c r="DL46" s="498"/>
      <c r="DM46" s="498"/>
      <c r="DN46" s="499"/>
    </row>
    <row r="47" spans="1:118" ht="12.75" customHeight="1" hidden="1">
      <c r="A47" s="15"/>
      <c r="B47" s="62">
        <f t="shared" si="0"/>
        <v>0</v>
      </c>
      <c r="C47" s="425"/>
      <c r="D47" s="442"/>
      <c r="E47" s="442"/>
      <c r="F47" s="1"/>
      <c r="G47" s="1"/>
      <c r="H47" s="1"/>
      <c r="I47" s="1"/>
      <c r="J47" s="1"/>
      <c r="K47" s="1"/>
      <c r="L47" s="425"/>
      <c r="M47" s="442"/>
      <c r="N47" s="442"/>
      <c r="O47" s="1"/>
      <c r="P47" s="1"/>
      <c r="Q47" s="1"/>
      <c r="R47" s="11"/>
      <c r="S47" s="35"/>
      <c r="T47" s="49">
        <f>IF(T44="⑦","7",IF(T44="⑥","6",T44))</f>
        <v>4</v>
      </c>
      <c r="AA47" s="22"/>
      <c r="AB47" s="49" t="str">
        <f>IF(AB44="⑦","7",IF(AB44="⑥","6",AB44))</f>
        <v>6</v>
      </c>
      <c r="AJ47" s="513"/>
      <c r="AK47" s="514"/>
      <c r="AL47" s="514"/>
      <c r="AM47" s="514"/>
      <c r="AN47" s="514"/>
      <c r="AO47" s="514"/>
      <c r="AP47" s="514"/>
      <c r="AQ47" s="515"/>
      <c r="AR47" s="31">
        <f>IF(AR44="⑦","7",IF(AR44="⑥","6",AR44))</f>
        <v>5</v>
      </c>
      <c r="AS47" s="31"/>
      <c r="AT47" s="31"/>
      <c r="AU47" s="31"/>
      <c r="AV47" s="31"/>
      <c r="AW47" s="31"/>
      <c r="AX47" s="31"/>
      <c r="AY47" s="39"/>
      <c r="AZ47" s="521"/>
      <c r="BA47" s="522"/>
      <c r="BB47" s="522"/>
      <c r="BC47" s="522"/>
      <c r="BD47" s="500"/>
      <c r="BE47" s="500"/>
      <c r="BF47" s="500"/>
      <c r="BG47" s="501"/>
      <c r="BH47" s="82"/>
      <c r="BI47" s="15"/>
      <c r="BJ47" s="413"/>
      <c r="BK47" s="414"/>
      <c r="BL47" s="414"/>
      <c r="BM47" s="113"/>
      <c r="BN47" s="113"/>
      <c r="BO47" s="113"/>
      <c r="BP47" s="113"/>
      <c r="BQ47" s="113"/>
      <c r="BR47" s="113"/>
      <c r="BS47" s="414"/>
      <c r="BT47" s="414"/>
      <c r="BU47" s="414"/>
      <c r="BV47" s="113"/>
      <c r="BW47" s="113"/>
      <c r="BX47" s="113"/>
      <c r="BY47" s="114"/>
      <c r="BZ47" s="263"/>
      <c r="CA47" s="49">
        <f>IF(CA44="⑦","7",IF(CA44="⑥","6",CA44))</f>
        <v>1</v>
      </c>
      <c r="CH47" s="22"/>
      <c r="CI47" s="49">
        <f>IF(CI44="⑦","7",IF(CI44="⑥","6",CI44))</f>
        <v>4</v>
      </c>
      <c r="CQ47" s="513"/>
      <c r="CR47" s="514"/>
      <c r="CS47" s="514"/>
      <c r="CT47" s="514"/>
      <c r="CU47" s="514"/>
      <c r="CV47" s="514"/>
      <c r="CW47" s="514"/>
      <c r="CX47" s="515"/>
      <c r="CY47" s="31">
        <f>IF(CY44="⑦","7",IF(CY44="⑥","6",CY44))</f>
        <v>3</v>
      </c>
      <c r="CZ47" s="31"/>
      <c r="DA47" s="31"/>
      <c r="DB47" s="31"/>
      <c r="DC47" s="31"/>
      <c r="DD47" s="31"/>
      <c r="DE47" s="31"/>
      <c r="DF47" s="39"/>
      <c r="DG47" s="521"/>
      <c r="DH47" s="522"/>
      <c r="DI47" s="522"/>
      <c r="DJ47" s="522"/>
      <c r="DK47" s="500"/>
      <c r="DL47" s="500"/>
      <c r="DM47" s="500"/>
      <c r="DN47" s="501"/>
    </row>
    <row r="48" spans="1:118" ht="12.75" customHeight="1">
      <c r="A48" s="15"/>
      <c r="B48" s="537">
        <f t="shared" si="0"/>
        <v>4</v>
      </c>
      <c r="C48" s="656" t="s">
        <v>1367</v>
      </c>
      <c r="D48" s="507"/>
      <c r="E48" s="507"/>
      <c r="F48" s="507" t="str">
        <f>IF(C48="ここに","",VLOOKUP(C48,'登録ナンバー'!$A$1:$C$616,2,0))</f>
        <v>川上</v>
      </c>
      <c r="G48" s="507"/>
      <c r="H48" s="507"/>
      <c r="I48" s="507"/>
      <c r="J48" s="507"/>
      <c r="K48" s="507" t="s">
        <v>448</v>
      </c>
      <c r="L48" s="507" t="s">
        <v>1368</v>
      </c>
      <c r="M48" s="507"/>
      <c r="N48" s="507"/>
      <c r="O48" s="507" t="str">
        <f>IF(L48="ここに","",VLOOKUP(L48,'登録ナンバー'!$A$1:$C$616,2,0))</f>
        <v>竹下</v>
      </c>
      <c r="P48" s="507"/>
      <c r="Q48" s="507"/>
      <c r="R48" s="507"/>
      <c r="S48" s="508"/>
      <c r="T48" s="506">
        <f>IF(AU36="","",IF(AND(AU36=6,AR36&lt;&gt;"⑦"),"⑥",IF(AU36=7,"⑦",AU36)))</f>
        <v>3</v>
      </c>
      <c r="U48" s="507"/>
      <c r="V48" s="507"/>
      <c r="W48" s="507" t="s">
        <v>449</v>
      </c>
      <c r="X48" s="507">
        <v>6</v>
      </c>
      <c r="Y48" s="507"/>
      <c r="Z48" s="507"/>
      <c r="AA48" s="508"/>
      <c r="AB48" s="506">
        <f>IF(AU40="","",IF(AND(AU40=6,AR40&lt;&gt;"⑦"),"⑥",IF(AU40=7,"⑦",AU40)))</f>
        <v>3</v>
      </c>
      <c r="AC48" s="507"/>
      <c r="AD48" s="507"/>
      <c r="AE48" s="507" t="s">
        <v>449</v>
      </c>
      <c r="AF48" s="507">
        <f>IF(AU40="","",IF(AR40="⑥",6,IF(AR40="⑦",7,AR40)))</f>
        <v>6</v>
      </c>
      <c r="AG48" s="507"/>
      <c r="AH48" s="507"/>
      <c r="AI48" s="508"/>
      <c r="AJ48" s="506" t="s">
        <v>1509</v>
      </c>
      <c r="AK48" s="507"/>
      <c r="AL48" s="507"/>
      <c r="AM48" s="507" t="s">
        <v>449</v>
      </c>
      <c r="AN48" s="507">
        <v>5</v>
      </c>
      <c r="AO48" s="507"/>
      <c r="AP48" s="507"/>
      <c r="AQ48" s="508"/>
      <c r="AR48" s="486"/>
      <c r="AS48" s="487"/>
      <c r="AT48" s="487"/>
      <c r="AU48" s="487"/>
      <c r="AV48" s="487"/>
      <c r="AW48" s="487"/>
      <c r="AX48" s="487"/>
      <c r="AY48" s="488"/>
      <c r="AZ48" s="518">
        <f>IF(COUNTIF(BA36:BC49,1)=2,"直接対決","")</f>
      </c>
      <c r="BA48" s="523">
        <f>COUNTIF(T48:AQ49,"⑥")+COUNTIF(T48:AQ49,"⑦")</f>
        <v>1</v>
      </c>
      <c r="BB48" s="523"/>
      <c r="BC48" s="523"/>
      <c r="BD48" s="482">
        <f>IF(AB36="","",3-BA48)</f>
        <v>2</v>
      </c>
      <c r="BE48" s="482"/>
      <c r="BF48" s="482"/>
      <c r="BG48" s="483"/>
      <c r="BH48" s="81"/>
      <c r="BI48" s="537">
        <f>DK50</f>
        <v>3</v>
      </c>
      <c r="BJ48" s="407" t="s">
        <v>838</v>
      </c>
      <c r="BK48" s="408"/>
      <c r="BL48" s="408"/>
      <c r="BM48" s="408" t="s">
        <v>1356</v>
      </c>
      <c r="BN48" s="408"/>
      <c r="BO48" s="408"/>
      <c r="BP48" s="408"/>
      <c r="BQ48" s="408"/>
      <c r="BR48" s="539" t="s">
        <v>448</v>
      </c>
      <c r="BS48" s="408" t="s">
        <v>1357</v>
      </c>
      <c r="BT48" s="408"/>
      <c r="BU48" s="408"/>
      <c r="BV48" s="408" t="str">
        <f>IF(BS48="ここに","",VLOOKUP(BS48,'登録ナンバー'!$A$1:$C$619,2,0))</f>
        <v>日髙</v>
      </c>
      <c r="BW48" s="408"/>
      <c r="BX48" s="408"/>
      <c r="BY48" s="408"/>
      <c r="BZ48" s="542"/>
      <c r="CA48" s="506">
        <f>IF(DB36="","",IF(AND(DB36=6,CY36&lt;&gt;"⑦"),"⑥",IF(DB36=7,"⑦",DB36)))</f>
        <v>1</v>
      </c>
      <c r="CB48" s="507"/>
      <c r="CC48" s="507"/>
      <c r="CD48" s="507" t="s">
        <v>449</v>
      </c>
      <c r="CE48" s="507">
        <v>6</v>
      </c>
      <c r="CF48" s="507"/>
      <c r="CG48" s="507"/>
      <c r="CH48" s="508"/>
      <c r="CI48" s="506">
        <f>IF(DB40="","",IF(AND(DB40=6,CY40&lt;&gt;"⑦"),"⑥",IF(DB40=7,"⑦",DB40)))</f>
        <v>5</v>
      </c>
      <c r="CJ48" s="507"/>
      <c r="CK48" s="507"/>
      <c r="CL48" s="507" t="s">
        <v>449</v>
      </c>
      <c r="CM48" s="507">
        <f>IF(DB40="","",IF(CY40="⑥",6,IF(CY40="⑦",7,CY40)))</f>
        <v>6</v>
      </c>
      <c r="CN48" s="507"/>
      <c r="CO48" s="507"/>
      <c r="CP48" s="508"/>
      <c r="CQ48" s="506" t="str">
        <f>IF(DB44="","",IF(AND(DB44=6,CY44&lt;&gt;"⑦"),"⑥",IF(DB44=7,"⑦",DB44)))</f>
        <v>⑥</v>
      </c>
      <c r="CR48" s="507"/>
      <c r="CS48" s="507"/>
      <c r="CT48" s="507" t="s">
        <v>449</v>
      </c>
      <c r="CU48" s="507">
        <f>IF(DB44="","",IF(CY44="⑥",6,IF(CY44="⑦",7,CY44)))</f>
        <v>3</v>
      </c>
      <c r="CV48" s="507"/>
      <c r="CW48" s="507"/>
      <c r="CX48" s="508"/>
      <c r="CY48" s="486"/>
      <c r="CZ48" s="487"/>
      <c r="DA48" s="487"/>
      <c r="DB48" s="487"/>
      <c r="DC48" s="487"/>
      <c r="DD48" s="487"/>
      <c r="DE48" s="487"/>
      <c r="DF48" s="488"/>
      <c r="DG48" s="518">
        <f>IF(COUNTIF(DH36:DJ49,1)=2,"直接対決","")</f>
      </c>
      <c r="DH48" s="523">
        <f>COUNTIF(CA48:CX49,"⑥")+COUNTIF(CA48:CX49,"⑦")</f>
        <v>1</v>
      </c>
      <c r="DI48" s="523"/>
      <c r="DJ48" s="523"/>
      <c r="DK48" s="482">
        <f>IF(CI36="","",3-DH48)</f>
        <v>2</v>
      </c>
      <c r="DL48" s="482"/>
      <c r="DM48" s="482"/>
      <c r="DN48" s="483"/>
    </row>
    <row r="49" spans="1:118" ht="19.5" customHeight="1" thickBot="1">
      <c r="A49" s="15"/>
      <c r="B49" s="447"/>
      <c r="C49" s="425"/>
      <c r="D49" s="442"/>
      <c r="E49" s="442"/>
      <c r="F49" s="442"/>
      <c r="G49" s="442"/>
      <c r="H49" s="442"/>
      <c r="I49" s="442"/>
      <c r="J49" s="442"/>
      <c r="K49" s="442"/>
      <c r="L49" s="442"/>
      <c r="M49" s="442"/>
      <c r="N49" s="442"/>
      <c r="O49" s="442"/>
      <c r="P49" s="442"/>
      <c r="Q49" s="442"/>
      <c r="R49" s="442"/>
      <c r="S49" s="443"/>
      <c r="T49" s="441"/>
      <c r="U49" s="442"/>
      <c r="V49" s="442"/>
      <c r="W49" s="442"/>
      <c r="X49" s="442"/>
      <c r="Y49" s="442"/>
      <c r="Z49" s="442"/>
      <c r="AA49" s="443"/>
      <c r="AB49" s="441"/>
      <c r="AC49" s="442"/>
      <c r="AD49" s="442"/>
      <c r="AE49" s="442"/>
      <c r="AF49" s="442"/>
      <c r="AG49" s="442"/>
      <c r="AH49" s="442"/>
      <c r="AI49" s="443"/>
      <c r="AJ49" s="441"/>
      <c r="AK49" s="442"/>
      <c r="AL49" s="442"/>
      <c r="AM49" s="442"/>
      <c r="AN49" s="442"/>
      <c r="AO49" s="442"/>
      <c r="AP49" s="442"/>
      <c r="AQ49" s="443"/>
      <c r="AR49" s="489"/>
      <c r="AS49" s="490"/>
      <c r="AT49" s="490"/>
      <c r="AU49" s="490"/>
      <c r="AV49" s="490"/>
      <c r="AW49" s="490"/>
      <c r="AX49" s="490"/>
      <c r="AY49" s="491"/>
      <c r="AZ49" s="519"/>
      <c r="BA49" s="524"/>
      <c r="BB49" s="524"/>
      <c r="BC49" s="524"/>
      <c r="BD49" s="484"/>
      <c r="BE49" s="484"/>
      <c r="BF49" s="484"/>
      <c r="BG49" s="485"/>
      <c r="BH49" s="81"/>
      <c r="BI49" s="447"/>
      <c r="BJ49" s="411"/>
      <c r="BK49" s="412"/>
      <c r="BL49" s="412"/>
      <c r="BM49" s="412"/>
      <c r="BN49" s="412"/>
      <c r="BO49" s="412"/>
      <c r="BP49" s="412"/>
      <c r="BQ49" s="412"/>
      <c r="BR49" s="539"/>
      <c r="BS49" s="412"/>
      <c r="BT49" s="412"/>
      <c r="BU49" s="412"/>
      <c r="BV49" s="412"/>
      <c r="BW49" s="412"/>
      <c r="BX49" s="412"/>
      <c r="BY49" s="412"/>
      <c r="BZ49" s="540"/>
      <c r="CA49" s="441"/>
      <c r="CB49" s="442"/>
      <c r="CC49" s="442"/>
      <c r="CD49" s="442"/>
      <c r="CE49" s="442"/>
      <c r="CF49" s="442"/>
      <c r="CG49" s="442"/>
      <c r="CH49" s="443"/>
      <c r="CI49" s="441"/>
      <c r="CJ49" s="442"/>
      <c r="CK49" s="442"/>
      <c r="CL49" s="442"/>
      <c r="CM49" s="442"/>
      <c r="CN49" s="442"/>
      <c r="CO49" s="442"/>
      <c r="CP49" s="443"/>
      <c r="CQ49" s="441"/>
      <c r="CR49" s="442"/>
      <c r="CS49" s="442"/>
      <c r="CT49" s="442"/>
      <c r="CU49" s="442"/>
      <c r="CV49" s="442"/>
      <c r="CW49" s="442"/>
      <c r="CX49" s="443"/>
      <c r="CY49" s="489"/>
      <c r="CZ49" s="490"/>
      <c r="DA49" s="490"/>
      <c r="DB49" s="490"/>
      <c r="DC49" s="490"/>
      <c r="DD49" s="490"/>
      <c r="DE49" s="490"/>
      <c r="DF49" s="491"/>
      <c r="DG49" s="519"/>
      <c r="DH49" s="524"/>
      <c r="DI49" s="524"/>
      <c r="DJ49" s="524"/>
      <c r="DK49" s="484"/>
      <c r="DL49" s="484"/>
      <c r="DM49" s="484"/>
      <c r="DN49" s="485"/>
    </row>
    <row r="50" spans="1:118" ht="18.75" customHeight="1" thickBot="1">
      <c r="A50" s="15"/>
      <c r="B50" s="15"/>
      <c r="C50" s="660" t="s">
        <v>450</v>
      </c>
      <c r="D50" s="510"/>
      <c r="E50" s="510"/>
      <c r="F50" s="442" t="str">
        <f>IF(C48="ここに","",VLOOKUP(C48,'登録ナンバー'!$A$1:$D$616,4,0))</f>
        <v>村田八日市</v>
      </c>
      <c r="G50" s="442"/>
      <c r="H50" s="442"/>
      <c r="I50" s="442"/>
      <c r="J50" s="442"/>
      <c r="K50" s="1"/>
      <c r="L50" s="442" t="s">
        <v>450</v>
      </c>
      <c r="M50" s="442"/>
      <c r="N50" s="442"/>
      <c r="O50" s="442" t="str">
        <f>IF(L48="ここに","",VLOOKUP(L48,'登録ナンバー'!$A$1:$D$616,4,0))</f>
        <v>うさかめ</v>
      </c>
      <c r="P50" s="442"/>
      <c r="Q50" s="442"/>
      <c r="R50" s="442"/>
      <c r="S50" s="443"/>
      <c r="T50" s="509"/>
      <c r="U50" s="510"/>
      <c r="V50" s="510"/>
      <c r="W50" s="442"/>
      <c r="X50" s="510"/>
      <c r="Y50" s="510"/>
      <c r="Z50" s="510"/>
      <c r="AA50" s="618"/>
      <c r="AB50" s="509"/>
      <c r="AC50" s="510"/>
      <c r="AD50" s="510"/>
      <c r="AE50" s="442"/>
      <c r="AF50" s="510"/>
      <c r="AG50" s="510"/>
      <c r="AH50" s="510"/>
      <c r="AI50" s="618"/>
      <c r="AJ50" s="509"/>
      <c r="AK50" s="510"/>
      <c r="AL50" s="510"/>
      <c r="AM50" s="510"/>
      <c r="AN50" s="510"/>
      <c r="AO50" s="510"/>
      <c r="AP50" s="510"/>
      <c r="AQ50" s="618"/>
      <c r="AR50" s="489"/>
      <c r="AS50" s="490"/>
      <c r="AT50" s="490"/>
      <c r="AU50" s="490"/>
      <c r="AV50" s="490"/>
      <c r="AW50" s="490"/>
      <c r="AX50" s="490"/>
      <c r="AY50" s="491"/>
      <c r="AZ50" s="520">
        <f>IF(OR(COUNTIF(BA36:BC49,2)=3,COUNTIF(BA36:BC49,1)=3),(AB51+AJ51+T51)/(AB51+AJ51+AF48+AN48+X48+T51),"")</f>
        <v>0.41379310344827586</v>
      </c>
      <c r="BA50" s="496"/>
      <c r="BB50" s="496"/>
      <c r="BC50" s="496"/>
      <c r="BD50" s="498">
        <f>IF(AZ50&lt;&gt;"",RANK(AZ50,AZ38:AZ51),RANK(BA48,BA36:BC49))</f>
        <v>4</v>
      </c>
      <c r="BE50" s="498"/>
      <c r="BF50" s="498"/>
      <c r="BG50" s="499"/>
      <c r="BH50" s="267"/>
      <c r="BI50" s="3"/>
      <c r="BJ50" s="411" t="s">
        <v>450</v>
      </c>
      <c r="BK50" s="412"/>
      <c r="BL50" s="412"/>
      <c r="BM50" s="412" t="s">
        <v>979</v>
      </c>
      <c r="BN50" s="412"/>
      <c r="BO50" s="412"/>
      <c r="BP50" s="412"/>
      <c r="BQ50" s="412"/>
      <c r="BR50" s="113"/>
      <c r="BS50" s="539" t="s">
        <v>450</v>
      </c>
      <c r="BT50" s="539"/>
      <c r="BU50" s="539"/>
      <c r="BV50" s="412" t="str">
        <f>IF(BS48="ここに","",VLOOKUP(BS48,'登録ナンバー'!$A$1:$D$619,4,0))</f>
        <v>ぼんズ</v>
      </c>
      <c r="BW50" s="412"/>
      <c r="BX50" s="412"/>
      <c r="BY50" s="412"/>
      <c r="BZ50" s="540"/>
      <c r="CA50" s="509"/>
      <c r="CB50" s="510"/>
      <c r="CC50" s="510"/>
      <c r="CD50" s="442"/>
      <c r="CE50" s="510"/>
      <c r="CF50" s="510"/>
      <c r="CG50" s="510"/>
      <c r="CH50" s="618"/>
      <c r="CI50" s="509"/>
      <c r="CJ50" s="510"/>
      <c r="CK50" s="510"/>
      <c r="CL50" s="442"/>
      <c r="CM50" s="510"/>
      <c r="CN50" s="510"/>
      <c r="CO50" s="510"/>
      <c r="CP50" s="618"/>
      <c r="CQ50" s="509"/>
      <c r="CR50" s="510"/>
      <c r="CS50" s="510"/>
      <c r="CT50" s="510"/>
      <c r="CU50" s="510"/>
      <c r="CV50" s="510"/>
      <c r="CW50" s="510"/>
      <c r="CX50" s="618"/>
      <c r="CY50" s="489"/>
      <c r="CZ50" s="490"/>
      <c r="DA50" s="490"/>
      <c r="DB50" s="490"/>
      <c r="DC50" s="490"/>
      <c r="DD50" s="490"/>
      <c r="DE50" s="490"/>
      <c r="DF50" s="491"/>
      <c r="DG50" s="520">
        <f>IF(OR(COUNTIF(DH36:DJ49,2)=3,COUNTIF(DH36:DJ49,1)=3),(CI51+CQ51+CA51)/(CI51+CQ51+CM48+CU48+CE48+CA51),"")</f>
      </c>
      <c r="DH50" s="496"/>
      <c r="DI50" s="496"/>
      <c r="DJ50" s="496"/>
      <c r="DK50" s="498">
        <f>IF(DG50&lt;&gt;"",RANK(DG50,DG38:DG51),RANK(DH48,DH36:DJ49))</f>
        <v>3</v>
      </c>
      <c r="DL50" s="498"/>
      <c r="DM50" s="498"/>
      <c r="DN50" s="499"/>
    </row>
    <row r="51" spans="2:125" ht="18.75" customHeight="1" hidden="1" thickBot="1">
      <c r="B51" s="17"/>
      <c r="C51" s="657"/>
      <c r="D51" s="658"/>
      <c r="E51" s="658"/>
      <c r="F51" s="658"/>
      <c r="G51" s="658"/>
      <c r="H51" s="658"/>
      <c r="I51" s="658"/>
      <c r="J51" s="659"/>
      <c r="K51" s="77"/>
      <c r="L51" s="657"/>
      <c r="M51" s="658"/>
      <c r="N51" s="658"/>
      <c r="O51" s="658"/>
      <c r="P51" s="658"/>
      <c r="Q51" s="658"/>
      <c r="R51" s="658"/>
      <c r="S51" s="659"/>
      <c r="T51" s="73">
        <f>IF(T48="⑦","7",IF(T48="⑥","6",T48))</f>
        <v>3</v>
      </c>
      <c r="U51" s="48"/>
      <c r="V51" s="48"/>
      <c r="W51" s="48"/>
      <c r="X51" s="48"/>
      <c r="Y51" s="48"/>
      <c r="Z51" s="48"/>
      <c r="AA51" s="72"/>
      <c r="AB51" s="73">
        <f>IF(AB48="⑦","7",IF(AB48="⑥","6",AB48))</f>
        <v>3</v>
      </c>
      <c r="AC51" s="48"/>
      <c r="AD51" s="48"/>
      <c r="AE51" s="48"/>
      <c r="AF51" s="48"/>
      <c r="AG51" s="48"/>
      <c r="AH51" s="48"/>
      <c r="AI51" s="72"/>
      <c r="AJ51" s="73" t="str">
        <f>IF(AJ48="⑦","7",IF(AJ48="⑥","6",AJ48))</f>
        <v>6</v>
      </c>
      <c r="AK51" s="48"/>
      <c r="AL51" s="48"/>
      <c r="AM51" s="48"/>
      <c r="AN51" s="48"/>
      <c r="AO51" s="48"/>
      <c r="AP51" s="48"/>
      <c r="AQ51" s="72"/>
      <c r="AR51" s="489"/>
      <c r="AS51" s="490"/>
      <c r="AT51" s="490"/>
      <c r="AU51" s="490"/>
      <c r="AV51" s="490"/>
      <c r="AW51" s="490"/>
      <c r="AX51" s="490"/>
      <c r="AY51" s="491"/>
      <c r="AZ51" s="654"/>
      <c r="BA51" s="667"/>
      <c r="BB51" s="667"/>
      <c r="BC51" s="667"/>
      <c r="BD51" s="664"/>
      <c r="BE51" s="664"/>
      <c r="BF51" s="664"/>
      <c r="BG51" s="665"/>
      <c r="BH51" s="64"/>
      <c r="BJ51" s="413"/>
      <c r="BK51" s="414"/>
      <c r="BL51" s="414"/>
      <c r="BM51" s="113"/>
      <c r="BN51" s="113"/>
      <c r="BO51" s="113"/>
      <c r="BP51" s="113"/>
      <c r="BQ51" s="113"/>
      <c r="BR51" s="113"/>
      <c r="BS51" s="414"/>
      <c r="BT51" s="414"/>
      <c r="BU51" s="414"/>
      <c r="BV51" s="113"/>
      <c r="BW51" s="113"/>
      <c r="BX51" s="113"/>
      <c r="BY51" s="114"/>
      <c r="BZ51" s="264"/>
      <c r="CA51" s="73">
        <f>IF(CA48="⑦","7",IF(CA48="⑥","6",CA48))</f>
        <v>1</v>
      </c>
      <c r="CB51" s="48"/>
      <c r="CC51" s="48"/>
      <c r="CD51" s="48"/>
      <c r="CE51" s="48"/>
      <c r="CF51" s="48"/>
      <c r="CG51" s="48"/>
      <c r="CH51" s="72"/>
      <c r="CI51" s="73">
        <f>IF(CI48="⑦","7",IF(CI48="⑥","6",CI48))</f>
        <v>5</v>
      </c>
      <c r="CJ51" s="48"/>
      <c r="CK51" s="48"/>
      <c r="CL51" s="48"/>
      <c r="CM51" s="48"/>
      <c r="CN51" s="48"/>
      <c r="CO51" s="48"/>
      <c r="CP51" s="72"/>
      <c r="CQ51" s="73" t="str">
        <f>IF(CQ48="⑦","7",IF(CQ48="⑥","6",CQ48))</f>
        <v>6</v>
      </c>
      <c r="CR51" s="48"/>
      <c r="CS51" s="48"/>
      <c r="CT51" s="48"/>
      <c r="CU51" s="48"/>
      <c r="CV51" s="48"/>
      <c r="CW51" s="48"/>
      <c r="CX51" s="72"/>
      <c r="CY51" s="489"/>
      <c r="CZ51" s="490"/>
      <c r="DA51" s="490"/>
      <c r="DB51" s="490"/>
      <c r="DC51" s="490"/>
      <c r="DD51" s="490"/>
      <c r="DE51" s="490"/>
      <c r="DF51" s="491"/>
      <c r="DG51" s="654"/>
      <c r="DH51" s="667"/>
      <c r="DI51" s="667"/>
      <c r="DJ51" s="667"/>
      <c r="DK51" s="664"/>
      <c r="DL51" s="664"/>
      <c r="DM51" s="664"/>
      <c r="DN51" s="665"/>
      <c r="DO51" s="5"/>
      <c r="DP51" s="5"/>
      <c r="DQ51" s="5"/>
      <c r="DR51" s="5"/>
      <c r="DS51" s="5"/>
      <c r="DT51" s="5"/>
      <c r="DU51" s="5"/>
    </row>
    <row r="52" spans="3:118" ht="12" customHeight="1">
      <c r="C52" s="428" t="s">
        <v>1377</v>
      </c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8"/>
      <c r="O52" s="428"/>
      <c r="P52" s="428"/>
      <c r="Q52" s="428"/>
      <c r="R52" s="428"/>
      <c r="S52" s="428"/>
      <c r="T52" s="428"/>
      <c r="U52" s="428"/>
      <c r="V52" s="428"/>
      <c r="W52" s="428"/>
      <c r="X52" s="428"/>
      <c r="Y52" s="428"/>
      <c r="Z52" s="428"/>
      <c r="AA52" s="428"/>
      <c r="AB52" s="428"/>
      <c r="AC52" s="428"/>
      <c r="AD52" s="428"/>
      <c r="AE52" s="428"/>
      <c r="AF52" s="428"/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3"/>
      <c r="BH52" s="1"/>
      <c r="BJ52" s="3"/>
      <c r="BK52" s="3"/>
      <c r="BL52" s="3"/>
      <c r="BM52" s="3"/>
      <c r="BN52" s="3"/>
      <c r="BO52" s="3"/>
      <c r="BP52" s="3"/>
      <c r="BQ52" s="3"/>
      <c r="BR52" s="3"/>
      <c r="BS52" s="33"/>
      <c r="BT52" s="33"/>
      <c r="BU52" s="33"/>
      <c r="BV52" s="33"/>
      <c r="BW52" s="33"/>
      <c r="BX52" s="33"/>
      <c r="BY52" s="48"/>
      <c r="BZ52" s="652" t="s">
        <v>453</v>
      </c>
      <c r="CA52" s="652"/>
      <c r="CB52" s="652"/>
      <c r="CC52" s="652"/>
      <c r="CD52" s="652"/>
      <c r="CE52" s="652"/>
      <c r="CF52" s="652"/>
      <c r="CG52" s="652"/>
      <c r="CH52" s="652"/>
      <c r="CI52" s="652"/>
      <c r="CJ52" s="652"/>
      <c r="CK52" s="652"/>
      <c r="CL52" s="652"/>
      <c r="CM52" s="652"/>
      <c r="CN52" s="652"/>
      <c r="CO52" s="652"/>
      <c r="CP52" s="652"/>
      <c r="CQ52" s="652"/>
      <c r="CR52" s="652"/>
      <c r="CS52" s="652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</row>
    <row r="53" spans="3:113" ht="12" customHeight="1" thickBot="1"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  <c r="BA53" s="510"/>
      <c r="BB53" s="510"/>
      <c r="BC53" s="510"/>
      <c r="BD53" s="510"/>
      <c r="BE53" s="510"/>
      <c r="BF53" s="510"/>
      <c r="BG53" s="1"/>
      <c r="BH53" s="1"/>
      <c r="BY53" s="1"/>
      <c r="BZ53" s="622"/>
      <c r="CA53" s="622"/>
      <c r="CB53" s="622"/>
      <c r="CC53" s="622"/>
      <c r="CD53" s="622"/>
      <c r="CE53" s="622"/>
      <c r="CF53" s="622"/>
      <c r="CG53" s="622"/>
      <c r="CH53" s="622"/>
      <c r="CI53" s="622"/>
      <c r="CJ53" s="622"/>
      <c r="CK53" s="622"/>
      <c r="CL53" s="622"/>
      <c r="CM53" s="622"/>
      <c r="CN53" s="622"/>
      <c r="CO53" s="622"/>
      <c r="CP53" s="622"/>
      <c r="CQ53" s="622"/>
      <c r="CR53" s="622"/>
      <c r="CS53" s="622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</row>
    <row r="54" spans="1:113" ht="12" customHeight="1">
      <c r="A54" s="15"/>
      <c r="C54" s="425" t="s">
        <v>458</v>
      </c>
      <c r="D54" s="442"/>
      <c r="E54" s="442"/>
      <c r="F54" s="442"/>
      <c r="G54" s="442"/>
      <c r="H54" s="442"/>
      <c r="I54" s="442"/>
      <c r="J54" s="442"/>
      <c r="K54" s="442"/>
      <c r="L54" s="442"/>
      <c r="M54" s="442"/>
      <c r="N54" s="442"/>
      <c r="O54" s="442"/>
      <c r="P54" s="442"/>
      <c r="Q54" s="442"/>
      <c r="R54" s="442"/>
      <c r="S54" s="443"/>
      <c r="T54" s="427" t="str">
        <f>F58</f>
        <v>池上</v>
      </c>
      <c r="U54" s="428"/>
      <c r="V54" s="428"/>
      <c r="W54" s="428"/>
      <c r="X54" s="428"/>
      <c r="Y54" s="428"/>
      <c r="Z54" s="428"/>
      <c r="AA54" s="429"/>
      <c r="AB54" s="441" t="str">
        <f>F62</f>
        <v>藤井</v>
      </c>
      <c r="AC54" s="442"/>
      <c r="AD54" s="442"/>
      <c r="AE54" s="442"/>
      <c r="AF54" s="442"/>
      <c r="AG54" s="442"/>
      <c r="AH54" s="442"/>
      <c r="AI54" s="442"/>
      <c r="AJ54" s="427" t="str">
        <f>F66</f>
        <v>古市</v>
      </c>
      <c r="AK54" s="428"/>
      <c r="AL54" s="428"/>
      <c r="AM54" s="428"/>
      <c r="AN54" s="428"/>
      <c r="AO54" s="428"/>
      <c r="AP54" s="428"/>
      <c r="AQ54" s="429"/>
      <c r="AR54" s="427" t="str">
        <f>F70</f>
        <v>片岡</v>
      </c>
      <c r="AS54" s="428"/>
      <c r="AT54" s="428"/>
      <c r="AU54" s="428"/>
      <c r="AV54" s="428"/>
      <c r="AW54" s="428"/>
      <c r="AX54" s="428"/>
      <c r="AY54" s="583"/>
      <c r="AZ54" s="430" t="str">
        <f>IF(AZ60&lt;&gt;"","取得","")</f>
        <v>取得</v>
      </c>
      <c r="BA54" s="48"/>
      <c r="BB54" s="428" t="s">
        <v>445</v>
      </c>
      <c r="BC54" s="428"/>
      <c r="BD54" s="428"/>
      <c r="BE54" s="428"/>
      <c r="BF54" s="428"/>
      <c r="BG54" s="417"/>
      <c r="BH54" s="1"/>
      <c r="BY54" s="1"/>
      <c r="BZ54" s="622"/>
      <c r="CA54" s="622"/>
      <c r="CB54" s="622"/>
      <c r="CC54" s="622"/>
      <c r="CD54" s="622"/>
      <c r="CE54" s="622"/>
      <c r="CF54" s="622"/>
      <c r="CG54" s="622"/>
      <c r="CH54" s="622"/>
      <c r="CI54" s="622"/>
      <c r="CJ54" s="622"/>
      <c r="CK54" s="622"/>
      <c r="CL54" s="622"/>
      <c r="CM54" s="622"/>
      <c r="CN54" s="622"/>
      <c r="CO54" s="622"/>
      <c r="CP54" s="622"/>
      <c r="CQ54" s="622"/>
      <c r="CR54" s="622"/>
      <c r="CS54" s="622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</row>
    <row r="55" spans="1:113" ht="12" customHeight="1">
      <c r="A55" s="15"/>
      <c r="C55" s="425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3"/>
      <c r="T55" s="441"/>
      <c r="U55" s="442"/>
      <c r="V55" s="442"/>
      <c r="W55" s="442"/>
      <c r="X55" s="442"/>
      <c r="Y55" s="442"/>
      <c r="Z55" s="442"/>
      <c r="AA55" s="443"/>
      <c r="AB55" s="441"/>
      <c r="AC55" s="442"/>
      <c r="AD55" s="442"/>
      <c r="AE55" s="442"/>
      <c r="AF55" s="442"/>
      <c r="AG55" s="442"/>
      <c r="AH55" s="442"/>
      <c r="AI55" s="442"/>
      <c r="AJ55" s="441"/>
      <c r="AK55" s="442"/>
      <c r="AL55" s="442"/>
      <c r="AM55" s="442"/>
      <c r="AN55" s="442"/>
      <c r="AO55" s="442"/>
      <c r="AP55" s="442"/>
      <c r="AQ55" s="443"/>
      <c r="AR55" s="441"/>
      <c r="AS55" s="442"/>
      <c r="AT55" s="442"/>
      <c r="AU55" s="442"/>
      <c r="AV55" s="442"/>
      <c r="AW55" s="442"/>
      <c r="AX55" s="442"/>
      <c r="AY55" s="451"/>
      <c r="AZ55" s="449"/>
      <c r="BB55" s="442"/>
      <c r="BC55" s="442"/>
      <c r="BD55" s="442"/>
      <c r="BE55" s="442"/>
      <c r="BF55" s="442"/>
      <c r="BG55" s="447"/>
      <c r="BH55" s="1"/>
      <c r="BI55" s="17"/>
      <c r="BS55" s="1"/>
      <c r="BT55" s="1"/>
      <c r="BU55" s="1"/>
      <c r="BV55" s="1"/>
      <c r="BW55" s="1"/>
      <c r="BX55" s="1"/>
      <c r="BY55" s="25"/>
      <c r="BZ55" s="622"/>
      <c r="CA55" s="622"/>
      <c r="CB55" s="622"/>
      <c r="CC55" s="622"/>
      <c r="CD55" s="622"/>
      <c r="CE55" s="622"/>
      <c r="CF55" s="622"/>
      <c r="CG55" s="622"/>
      <c r="CH55" s="622"/>
      <c r="CI55" s="622"/>
      <c r="CJ55" s="622"/>
      <c r="CK55" s="622"/>
      <c r="CL55" s="622"/>
      <c r="CM55" s="622"/>
      <c r="CN55" s="622"/>
      <c r="CO55" s="622"/>
      <c r="CP55" s="622"/>
      <c r="CQ55" s="622"/>
      <c r="CR55" s="622"/>
      <c r="CS55" s="622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</row>
    <row r="56" spans="1:117" ht="12" customHeight="1" thickBot="1">
      <c r="A56" s="15"/>
      <c r="C56" s="425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2"/>
      <c r="P56" s="442"/>
      <c r="Q56" s="442"/>
      <c r="R56" s="442"/>
      <c r="S56" s="443"/>
      <c r="T56" s="441" t="str">
        <f>O58</f>
        <v>池尻</v>
      </c>
      <c r="U56" s="442"/>
      <c r="V56" s="442"/>
      <c r="W56" s="442"/>
      <c r="X56" s="442"/>
      <c r="Y56" s="442"/>
      <c r="Z56" s="442"/>
      <c r="AA56" s="443"/>
      <c r="AB56" s="441" t="str">
        <f>O62</f>
        <v>岩崎</v>
      </c>
      <c r="AC56" s="442"/>
      <c r="AD56" s="442"/>
      <c r="AE56" s="442"/>
      <c r="AF56" s="442"/>
      <c r="AG56" s="442"/>
      <c r="AH56" s="442"/>
      <c r="AI56" s="442"/>
      <c r="AJ56" s="441" t="str">
        <f>O66</f>
        <v>佐竹</v>
      </c>
      <c r="AK56" s="442"/>
      <c r="AL56" s="442"/>
      <c r="AM56" s="442"/>
      <c r="AN56" s="442"/>
      <c r="AO56" s="442"/>
      <c r="AP56" s="442"/>
      <c r="AQ56" s="443"/>
      <c r="AR56" s="442" t="str">
        <f>O70</f>
        <v>福永</v>
      </c>
      <c r="AS56" s="442"/>
      <c r="AT56" s="442"/>
      <c r="AU56" s="442"/>
      <c r="AV56" s="442"/>
      <c r="AW56" s="442"/>
      <c r="AX56" s="442"/>
      <c r="AY56" s="451"/>
      <c r="AZ56" s="449" t="str">
        <f>IF(AZ60&lt;&gt;"","ゲーム率","")</f>
        <v>ゲーム率</v>
      </c>
      <c r="BA56" s="442"/>
      <c r="BB56" s="442" t="s">
        <v>446</v>
      </c>
      <c r="BC56" s="442"/>
      <c r="BD56" s="442"/>
      <c r="BE56" s="442"/>
      <c r="BF56" s="442"/>
      <c r="BG56" s="447"/>
      <c r="BH56" s="653" t="str">
        <f>IF($AB$12="","リーグ1・1位",VLOOKUP(1,$B$12:$S$25,5,FALSE))</f>
        <v>北村　</v>
      </c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 t="str">
        <f>IF($AB$12="","",VLOOKUP(1,$B$12:$S$25,14,FALSE))</f>
        <v>山本</v>
      </c>
      <c r="BV56" s="387"/>
      <c r="BW56" s="387"/>
      <c r="BX56" s="387"/>
      <c r="BY56" s="387"/>
      <c r="BZ56" s="387"/>
      <c r="CA56" s="387"/>
      <c r="CB56" s="387"/>
      <c r="DD56" s="442" t="str">
        <f>IF($CI$12="","リーグ4・1位",VLOOKUP(1,$BI$12:$BZ$26,5,FALSE))</f>
        <v>吉野</v>
      </c>
      <c r="DE56" s="442"/>
      <c r="DF56" s="442"/>
      <c r="DG56" s="442"/>
      <c r="DH56" s="442" t="str">
        <f>IF($CI$12="","",VLOOKUP(1,$BI$12:$BZ$26,14,FALSE))</f>
        <v>稲継</v>
      </c>
      <c r="DI56" s="442"/>
      <c r="DJ56" s="442" t="str">
        <f>IF($CI$12="","リーグ4・1位",VLOOKUP(1,$BI$12:$BZ$26,5,FALSE))</f>
        <v>吉野</v>
      </c>
      <c r="DK56" s="442"/>
      <c r="DL56" s="442" t="str">
        <f>IF($CI$12="","リーグ4・1位",VLOOKUP(1,$BI$12:$BZ$26,5,FALSE))</f>
        <v>吉野</v>
      </c>
      <c r="DM56" s="442"/>
    </row>
    <row r="57" spans="1:153" s="1" customFormat="1" ht="12" customHeight="1" thickBot="1">
      <c r="A57" s="80"/>
      <c r="B57" s="2"/>
      <c r="C57" s="426"/>
      <c r="D57" s="445"/>
      <c r="E57" s="445"/>
      <c r="F57" s="445"/>
      <c r="G57" s="445"/>
      <c r="H57" s="445"/>
      <c r="I57" s="445"/>
      <c r="J57" s="445"/>
      <c r="K57" s="445"/>
      <c r="L57" s="445"/>
      <c r="M57" s="445"/>
      <c r="N57" s="445"/>
      <c r="O57" s="445"/>
      <c r="P57" s="445"/>
      <c r="Q57" s="445"/>
      <c r="R57" s="445"/>
      <c r="S57" s="446"/>
      <c r="T57" s="444"/>
      <c r="U57" s="445"/>
      <c r="V57" s="445"/>
      <c r="W57" s="445"/>
      <c r="X57" s="445"/>
      <c r="Y57" s="445"/>
      <c r="Z57" s="445"/>
      <c r="AA57" s="446"/>
      <c r="AB57" s="444"/>
      <c r="AC57" s="445"/>
      <c r="AD57" s="445"/>
      <c r="AE57" s="445"/>
      <c r="AF57" s="445"/>
      <c r="AG57" s="445"/>
      <c r="AH57" s="445"/>
      <c r="AI57" s="445"/>
      <c r="AJ57" s="444"/>
      <c r="AK57" s="445"/>
      <c r="AL57" s="445"/>
      <c r="AM57" s="445"/>
      <c r="AN57" s="445"/>
      <c r="AO57" s="445"/>
      <c r="AP57" s="445"/>
      <c r="AQ57" s="446"/>
      <c r="AR57" s="445"/>
      <c r="AS57" s="445"/>
      <c r="AT57" s="445"/>
      <c r="AU57" s="445"/>
      <c r="AV57" s="445"/>
      <c r="AW57" s="445"/>
      <c r="AX57" s="445"/>
      <c r="AY57" s="452"/>
      <c r="AZ57" s="450"/>
      <c r="BA57" s="445"/>
      <c r="BB57" s="445"/>
      <c r="BC57" s="445"/>
      <c r="BD57" s="445"/>
      <c r="BE57" s="445"/>
      <c r="BF57" s="445"/>
      <c r="BG57" s="448"/>
      <c r="BH57" s="653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72"/>
      <c r="CD57" s="372"/>
      <c r="CE57" s="372"/>
      <c r="CF57" s="372"/>
      <c r="CG57" s="372"/>
      <c r="CH57" s="369"/>
      <c r="CI57" s="643"/>
      <c r="CJ57" s="644"/>
      <c r="CK57" s="644"/>
      <c r="CL57" s="644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373"/>
      <c r="CZ57" s="372"/>
      <c r="DA57" s="372"/>
      <c r="DB57" s="372"/>
      <c r="DC57" s="372"/>
      <c r="DD57" s="442"/>
      <c r="DE57" s="442"/>
      <c r="DF57" s="442"/>
      <c r="DG57" s="442"/>
      <c r="DH57" s="442"/>
      <c r="DI57" s="442"/>
      <c r="DJ57" s="442"/>
      <c r="DK57" s="442"/>
      <c r="DL57" s="442"/>
      <c r="DM57" s="442"/>
      <c r="DN57" s="2"/>
      <c r="DO57" s="2"/>
      <c r="DP57" s="2"/>
      <c r="DQ57" s="2"/>
      <c r="DR57" s="2"/>
      <c r="DS57" s="2"/>
      <c r="DT57" s="2"/>
      <c r="DU57" s="2"/>
      <c r="EA57" s="2"/>
      <c r="EB57" s="2"/>
      <c r="EC57" s="2"/>
      <c r="ED57" s="2"/>
      <c r="EE57" s="2"/>
      <c r="ES57" s="19"/>
      <c r="ET57" s="19"/>
      <c r="EU57" s="19"/>
      <c r="EV57" s="19"/>
      <c r="EW57" s="19"/>
    </row>
    <row r="58" spans="1:153" s="1" customFormat="1" ht="12" customHeight="1" thickBot="1">
      <c r="A58" s="80"/>
      <c r="B58" s="537">
        <f>BD60</f>
        <v>2</v>
      </c>
      <c r="C58" s="656" t="s">
        <v>447</v>
      </c>
      <c r="D58" s="507"/>
      <c r="E58" s="507"/>
      <c r="F58" s="462" t="s">
        <v>817</v>
      </c>
      <c r="G58" s="462"/>
      <c r="H58" s="462"/>
      <c r="I58" s="462"/>
      <c r="J58" s="462"/>
      <c r="K58" s="462" t="s">
        <v>448</v>
      </c>
      <c r="L58" s="462" t="s">
        <v>1487</v>
      </c>
      <c r="M58" s="462"/>
      <c r="N58" s="462"/>
      <c r="O58" s="462" t="str">
        <f>IF(L58="ここに","",VLOOKUP(L58,'登録ナンバー'!$A$1:$C$492,2,0))</f>
        <v>池尻</v>
      </c>
      <c r="P58" s="462"/>
      <c r="Q58" s="462"/>
      <c r="R58" s="462"/>
      <c r="S58" s="463"/>
      <c r="T58" s="567">
        <f>IF(AB58="","丸付き数字は試合順番","")</f>
      </c>
      <c r="U58" s="568"/>
      <c r="V58" s="568"/>
      <c r="W58" s="568"/>
      <c r="X58" s="568"/>
      <c r="Y58" s="568"/>
      <c r="Z58" s="568"/>
      <c r="AA58" s="569"/>
      <c r="AB58" s="400" t="s">
        <v>1482</v>
      </c>
      <c r="AC58" s="415"/>
      <c r="AD58" s="415"/>
      <c r="AE58" s="415" t="s">
        <v>449</v>
      </c>
      <c r="AF58" s="415">
        <v>3</v>
      </c>
      <c r="AG58" s="415"/>
      <c r="AH58" s="415"/>
      <c r="AI58" s="416"/>
      <c r="AJ58" s="400">
        <v>2</v>
      </c>
      <c r="AK58" s="415"/>
      <c r="AL58" s="415"/>
      <c r="AM58" s="415" t="s">
        <v>449</v>
      </c>
      <c r="AN58" s="462">
        <v>6</v>
      </c>
      <c r="AO58" s="462"/>
      <c r="AP58" s="462"/>
      <c r="AQ58" s="463"/>
      <c r="AR58" s="400" t="s">
        <v>1482</v>
      </c>
      <c r="AS58" s="415"/>
      <c r="AT58" s="415" t="s">
        <v>449</v>
      </c>
      <c r="AU58" s="415">
        <v>1</v>
      </c>
      <c r="AV58" s="415"/>
      <c r="AW58" s="415"/>
      <c r="AX58" s="415"/>
      <c r="AY58" s="471"/>
      <c r="AZ58" s="467">
        <f>IF(COUNTIF(BA58:BC71,1)=2,"直接対決","")</f>
      </c>
      <c r="BA58" s="465">
        <f>COUNTIF(T58:AY59,"⑥")+COUNTIF(T58:AY59,"⑦")</f>
        <v>2</v>
      </c>
      <c r="BB58" s="465"/>
      <c r="BC58" s="465"/>
      <c r="BD58" s="492">
        <f>IF(AB58="","",3-BA58)</f>
        <v>1</v>
      </c>
      <c r="BE58" s="492"/>
      <c r="BF58" s="492"/>
      <c r="BG58" s="493"/>
      <c r="BH58" s="425" t="str">
        <f>IF($CI$12="","リーグ4・2位",VLOOKUP(2,$BI$12:$BZ$27,5,FALSE))</f>
        <v>川並</v>
      </c>
      <c r="BI58" s="442"/>
      <c r="BJ58" s="442"/>
      <c r="BK58" s="442"/>
      <c r="BL58" s="442"/>
      <c r="BM58" s="442"/>
      <c r="BN58" s="442"/>
      <c r="BO58" s="442"/>
      <c r="BP58" s="442"/>
      <c r="BQ58" s="442"/>
      <c r="BR58" s="442"/>
      <c r="BS58" s="442"/>
      <c r="BT58" s="442"/>
      <c r="BU58" s="442" t="str">
        <f>IF($CI$12="","",VLOOKUP(2,$BI$12:$BZ$27,14,FALSE))</f>
        <v>田中</v>
      </c>
      <c r="BV58" s="442"/>
      <c r="BW58" s="442"/>
      <c r="BX58" s="442"/>
      <c r="BY58" s="442"/>
      <c r="BZ58" s="442"/>
      <c r="CA58" s="442"/>
      <c r="CB58" s="442"/>
      <c r="CC58" s="17"/>
      <c r="CD58" s="17"/>
      <c r="CE58" s="17"/>
      <c r="CF58" s="17"/>
      <c r="CG58" s="17"/>
      <c r="CH58" s="18"/>
      <c r="CI58" s="638" t="s">
        <v>1477</v>
      </c>
      <c r="CJ58" s="626"/>
      <c r="CK58" s="626"/>
      <c r="CL58" s="639"/>
      <c r="CM58" s="17"/>
      <c r="CN58" s="576" t="s">
        <v>454</v>
      </c>
      <c r="CO58" s="576"/>
      <c r="CP58" s="576"/>
      <c r="CQ58" s="576"/>
      <c r="CR58" s="576"/>
      <c r="CS58" s="576"/>
      <c r="CT58" s="17"/>
      <c r="CU58" s="17"/>
      <c r="CV58" s="17"/>
      <c r="CW58" s="17"/>
      <c r="CX58" s="17"/>
      <c r="CY58" s="374"/>
      <c r="CZ58" s="17"/>
      <c r="DA58" s="17"/>
      <c r="DB58" s="17"/>
      <c r="DC58" s="17"/>
      <c r="DD58" s="17"/>
      <c r="DE58" s="17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EA58" s="2"/>
      <c r="EB58" s="2"/>
      <c r="EC58" s="2"/>
      <c r="ED58" s="2"/>
      <c r="EE58" s="2"/>
      <c r="ES58" s="19"/>
      <c r="ET58" s="19"/>
      <c r="EU58" s="19"/>
      <c r="EV58" s="19"/>
      <c r="EW58" s="19"/>
    </row>
    <row r="59" spans="1:153" ht="12" customHeight="1" thickBot="1">
      <c r="A59" s="15"/>
      <c r="B59" s="537"/>
      <c r="C59" s="425"/>
      <c r="D59" s="442"/>
      <c r="E59" s="442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464"/>
      <c r="T59" s="570"/>
      <c r="U59" s="571"/>
      <c r="V59" s="571"/>
      <c r="W59" s="571"/>
      <c r="X59" s="571"/>
      <c r="Y59" s="571"/>
      <c r="Z59" s="571"/>
      <c r="AA59" s="572"/>
      <c r="AB59" s="401"/>
      <c r="AC59" s="403"/>
      <c r="AD59" s="403"/>
      <c r="AE59" s="403"/>
      <c r="AF59" s="403"/>
      <c r="AG59" s="403"/>
      <c r="AH59" s="403"/>
      <c r="AI59" s="404"/>
      <c r="AJ59" s="401"/>
      <c r="AK59" s="403"/>
      <c r="AL59" s="403"/>
      <c r="AM59" s="403"/>
      <c r="AN59" s="387"/>
      <c r="AO59" s="387"/>
      <c r="AP59" s="387"/>
      <c r="AQ59" s="464"/>
      <c r="AR59" s="401"/>
      <c r="AS59" s="403"/>
      <c r="AT59" s="403"/>
      <c r="AU59" s="403"/>
      <c r="AV59" s="403"/>
      <c r="AW59" s="403"/>
      <c r="AX59" s="403"/>
      <c r="AY59" s="472"/>
      <c r="AZ59" s="468"/>
      <c r="BA59" s="466"/>
      <c r="BB59" s="466"/>
      <c r="BC59" s="466"/>
      <c r="BD59" s="494"/>
      <c r="BE59" s="494"/>
      <c r="BF59" s="494"/>
      <c r="BG59" s="495"/>
      <c r="BH59" s="425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313"/>
      <c r="CD59" s="353"/>
      <c r="CE59" s="643"/>
      <c r="CF59" s="644"/>
      <c r="CG59" s="644"/>
      <c r="CH59" s="645"/>
      <c r="CI59" s="28"/>
      <c r="CJ59" s="17"/>
      <c r="CK59" s="17"/>
      <c r="CL59" s="368"/>
      <c r="CM59" s="17"/>
      <c r="CN59" s="576"/>
      <c r="CO59" s="576"/>
      <c r="CP59" s="576"/>
      <c r="CQ59" s="576"/>
      <c r="CR59" s="576"/>
      <c r="CS59" s="576"/>
      <c r="CT59" s="17"/>
      <c r="CU59" s="649"/>
      <c r="CV59" s="644"/>
      <c r="CW59" s="644"/>
      <c r="CX59" s="650"/>
      <c r="CY59" s="374"/>
      <c r="CZ59" s="17"/>
      <c r="DA59" s="17"/>
      <c r="DB59" s="17"/>
      <c r="DC59" s="17"/>
      <c r="DD59" s="17"/>
      <c r="DE59" s="17"/>
      <c r="DF59" s="17"/>
      <c r="DQ59" s="1"/>
      <c r="DR59" s="1"/>
      <c r="DS59" s="1"/>
      <c r="DT59" s="1"/>
      <c r="DU59" s="1"/>
      <c r="ES59" s="19"/>
      <c r="ET59" s="19"/>
      <c r="EU59" s="19"/>
      <c r="EV59" s="19"/>
      <c r="EW59" s="19"/>
    </row>
    <row r="60" spans="1:117" ht="20.25" customHeight="1">
      <c r="A60" s="15"/>
      <c r="C60" s="425" t="s">
        <v>450</v>
      </c>
      <c r="D60" s="442"/>
      <c r="E60" s="442"/>
      <c r="F60" s="387" t="s">
        <v>979</v>
      </c>
      <c r="G60" s="387"/>
      <c r="H60" s="387"/>
      <c r="I60" s="387"/>
      <c r="J60" s="387"/>
      <c r="K60" s="314"/>
      <c r="L60" s="387" t="s">
        <v>450</v>
      </c>
      <c r="M60" s="387"/>
      <c r="N60" s="387"/>
      <c r="O60" s="387" t="str">
        <f>IF(L58="ここに","",VLOOKUP(L58,'登録ナンバー'!$A$1:$D$492,4,0))</f>
        <v>Kテニス</v>
      </c>
      <c r="P60" s="387"/>
      <c r="Q60" s="387"/>
      <c r="R60" s="387"/>
      <c r="S60" s="464"/>
      <c r="T60" s="570"/>
      <c r="U60" s="571"/>
      <c r="V60" s="571"/>
      <c r="W60" s="571"/>
      <c r="X60" s="571"/>
      <c r="Y60" s="571"/>
      <c r="Z60" s="571"/>
      <c r="AA60" s="572"/>
      <c r="AB60" s="401"/>
      <c r="AC60" s="403"/>
      <c r="AD60" s="403"/>
      <c r="AE60" s="403"/>
      <c r="AF60" s="403"/>
      <c r="AG60" s="403"/>
      <c r="AH60" s="403"/>
      <c r="AI60" s="404"/>
      <c r="AJ60" s="401"/>
      <c r="AK60" s="403"/>
      <c r="AL60" s="403"/>
      <c r="AM60" s="403"/>
      <c r="AN60" s="387"/>
      <c r="AO60" s="387"/>
      <c r="AP60" s="387"/>
      <c r="AQ60" s="464"/>
      <c r="AR60" s="401"/>
      <c r="AS60" s="403"/>
      <c r="AT60" s="403"/>
      <c r="AU60" s="403"/>
      <c r="AV60" s="403"/>
      <c r="AW60" s="403"/>
      <c r="AX60" s="403"/>
      <c r="AY60" s="472"/>
      <c r="AZ60" s="469">
        <f>IF(OR(COUNTIF(BA58:BC71,2)=3,COUNTIF(BA58:BC71,1)=3),(AB61+AJ61+AR61)/(AB61+AJ61+AF58+AN58+AW58+AR61),"")</f>
        <v>0.6086956521739131</v>
      </c>
      <c r="BA60" s="555"/>
      <c r="BB60" s="555"/>
      <c r="BC60" s="555"/>
      <c r="BD60" s="402">
        <f>IF(AZ60&lt;&gt;"",RANK(AZ60,AZ60:AZ73),RANK(BA58,BA58:BC71))</f>
        <v>2</v>
      </c>
      <c r="BE60" s="402"/>
      <c r="BF60" s="402"/>
      <c r="BG60" s="384"/>
      <c r="BH60" s="425" t="str">
        <f>IF($CI$36="","リーグ5・2位",VLOOKUP(2,$BI$34:$BZ$49,5,FALSE))</f>
        <v>浅田</v>
      </c>
      <c r="BI60" s="442"/>
      <c r="BJ60" s="442"/>
      <c r="BK60" s="442"/>
      <c r="BL60" s="442"/>
      <c r="BM60" s="442"/>
      <c r="BN60" s="442"/>
      <c r="BO60" s="442"/>
      <c r="BP60" s="442"/>
      <c r="BQ60" s="442"/>
      <c r="BR60" s="442"/>
      <c r="BS60" s="442"/>
      <c r="BT60" s="442"/>
      <c r="BU60" s="442" t="str">
        <f>IF($CI$36="","",VLOOKUP(2,$BI$34:$BZ$49,14,FALSE))</f>
        <v>中村</v>
      </c>
      <c r="BV60" s="442"/>
      <c r="BW60" s="442"/>
      <c r="BX60" s="442"/>
      <c r="BY60" s="442"/>
      <c r="BZ60" s="442"/>
      <c r="CA60" s="442"/>
      <c r="CB60" s="442"/>
      <c r="CC60" s="16"/>
      <c r="CD60" s="26"/>
      <c r="CE60" s="648" t="s">
        <v>1471</v>
      </c>
      <c r="CF60" s="442"/>
      <c r="CG60" s="442"/>
      <c r="CH60" s="442"/>
      <c r="CI60" s="442"/>
      <c r="CL60" s="9"/>
      <c r="CP60" s="9"/>
      <c r="CT60" s="22"/>
      <c r="CU60" s="638" t="s">
        <v>1477</v>
      </c>
      <c r="CV60" s="626"/>
      <c r="CW60" s="626"/>
      <c r="CX60" s="651"/>
      <c r="CY60" s="23"/>
      <c r="CZ60" s="16"/>
      <c r="DA60" s="16"/>
      <c r="DB60" s="16"/>
      <c r="DC60" s="16"/>
      <c r="DD60" s="442" t="str">
        <f>IF($AB$58="","リーグ3.2位",VLOOKUP(2,$B$58:$S$73,5,FALSE))</f>
        <v>池上</v>
      </c>
      <c r="DE60" s="442"/>
      <c r="DF60" s="442"/>
      <c r="DG60" s="442"/>
      <c r="DH60" s="442" t="str">
        <f>IF($AB$58="","",VLOOKUP(2,$B$58:$S$73,14,FALSE))</f>
        <v>池尻</v>
      </c>
      <c r="DI60" s="442"/>
      <c r="DJ60" s="442"/>
      <c r="DK60" s="442"/>
      <c r="DL60" s="442"/>
      <c r="DM60" s="442"/>
    </row>
    <row r="61" spans="1:117" ht="5.25" customHeight="1" hidden="1">
      <c r="A61" s="15"/>
      <c r="C61" s="425"/>
      <c r="D61" s="442"/>
      <c r="E61" s="442"/>
      <c r="F61" s="314"/>
      <c r="G61" s="314"/>
      <c r="H61" s="314"/>
      <c r="I61" s="314"/>
      <c r="J61" s="314"/>
      <c r="K61" s="314"/>
      <c r="L61" s="653"/>
      <c r="M61" s="387"/>
      <c r="N61" s="387"/>
      <c r="O61" s="314"/>
      <c r="P61" s="314"/>
      <c r="Q61" s="314"/>
      <c r="R61" s="361"/>
      <c r="S61" s="362"/>
      <c r="T61" s="670"/>
      <c r="U61" s="573"/>
      <c r="V61" s="573"/>
      <c r="W61" s="573"/>
      <c r="X61" s="573"/>
      <c r="Y61" s="573"/>
      <c r="Z61" s="573"/>
      <c r="AA61" s="574"/>
      <c r="AB61" s="380" t="str">
        <f>IF(AB58="⑦","7",IF(AB58="⑥","6",AB58))</f>
        <v>6</v>
      </c>
      <c r="AC61" s="366"/>
      <c r="AD61" s="366"/>
      <c r="AE61" s="366"/>
      <c r="AF61" s="366"/>
      <c r="AG61" s="366"/>
      <c r="AH61" s="366"/>
      <c r="AI61" s="381"/>
      <c r="AJ61" s="380">
        <f>IF(AJ58="⑦","7",IF(AJ58="⑥","6",AJ58))</f>
        <v>2</v>
      </c>
      <c r="AK61" s="366"/>
      <c r="AL61" s="366"/>
      <c r="AM61" s="366"/>
      <c r="AN61" s="366"/>
      <c r="AO61" s="366"/>
      <c r="AP61" s="366"/>
      <c r="AQ61" s="381"/>
      <c r="AR61" s="366" t="str">
        <f>IF(AR58="⑦","7",IF(AR58="⑥","6",AR58))</f>
        <v>6</v>
      </c>
      <c r="AS61" s="366"/>
      <c r="AT61" s="366"/>
      <c r="AU61" s="382"/>
      <c r="AV61" s="314"/>
      <c r="AW61" s="382"/>
      <c r="AX61" s="382"/>
      <c r="AY61" s="383"/>
      <c r="AZ61" s="470"/>
      <c r="BA61" s="556"/>
      <c r="BB61" s="556"/>
      <c r="BC61" s="556"/>
      <c r="BD61" s="385"/>
      <c r="BE61" s="385"/>
      <c r="BF61" s="385"/>
      <c r="BG61" s="386"/>
      <c r="BH61" s="425"/>
      <c r="BI61" s="442"/>
      <c r="BJ61" s="442"/>
      <c r="BK61" s="442"/>
      <c r="BL61" s="442"/>
      <c r="BM61" s="442"/>
      <c r="BN61" s="442"/>
      <c r="BO61" s="442"/>
      <c r="BP61" s="442"/>
      <c r="BQ61" s="442"/>
      <c r="BR61" s="442"/>
      <c r="BS61" s="442"/>
      <c r="BT61" s="442"/>
      <c r="BU61" s="442"/>
      <c r="BV61" s="442"/>
      <c r="BW61" s="442"/>
      <c r="BX61" s="442"/>
      <c r="BY61" s="442"/>
      <c r="BZ61" s="442"/>
      <c r="CA61" s="442"/>
      <c r="CB61" s="442"/>
      <c r="CD61" s="25"/>
      <c r="CE61" s="25"/>
      <c r="CF61" s="25"/>
      <c r="CG61" s="17"/>
      <c r="CH61" s="17"/>
      <c r="CL61" s="9"/>
      <c r="CN61" s="619" t="s">
        <v>1493</v>
      </c>
      <c r="CO61" s="442"/>
      <c r="CP61" s="442"/>
      <c r="CQ61" s="442"/>
      <c r="CR61" s="442"/>
      <c r="CS61" s="442"/>
      <c r="CT61" s="22"/>
      <c r="CU61" s="441"/>
      <c r="CV61" s="442"/>
      <c r="CW61" s="442"/>
      <c r="CX61" s="443"/>
      <c r="CY61" s="23"/>
      <c r="CZ61" s="16"/>
      <c r="DA61" s="16"/>
      <c r="DB61" s="16"/>
      <c r="DC61" s="16"/>
      <c r="DD61" s="442"/>
      <c r="DE61" s="442"/>
      <c r="DF61" s="442"/>
      <c r="DG61" s="442"/>
      <c r="DH61" s="442"/>
      <c r="DI61" s="442"/>
      <c r="DJ61" s="442"/>
      <c r="DK61" s="442"/>
      <c r="DL61" s="442"/>
      <c r="DM61" s="442"/>
    </row>
    <row r="62" spans="1:117" ht="12" customHeight="1">
      <c r="A62" s="15"/>
      <c r="B62" s="537">
        <f>BD64</f>
        <v>3</v>
      </c>
      <c r="C62" s="656" t="s">
        <v>1353</v>
      </c>
      <c r="D62" s="507"/>
      <c r="E62" s="507"/>
      <c r="F62" s="507" t="str">
        <f>IF(C62="ここに","",VLOOKUP(C62,'登録ナンバー'!$A$1:$C$492,2,0))</f>
        <v>藤井</v>
      </c>
      <c r="G62" s="507"/>
      <c r="H62" s="507"/>
      <c r="I62" s="507"/>
      <c r="J62" s="507"/>
      <c r="K62" s="507" t="s">
        <v>448</v>
      </c>
      <c r="L62" s="507" t="s">
        <v>447</v>
      </c>
      <c r="M62" s="507"/>
      <c r="N62" s="507"/>
      <c r="O62" s="507" t="s">
        <v>877</v>
      </c>
      <c r="P62" s="507"/>
      <c r="Q62" s="507"/>
      <c r="R62" s="507"/>
      <c r="S62" s="508"/>
      <c r="T62" s="506">
        <f>IF(AB58="","",IF(AND(AF58=6,AB58&lt;&gt;"⑦"),"⑥",IF(AF58=7,"⑦",AF58)))</f>
        <v>3</v>
      </c>
      <c r="U62" s="507"/>
      <c r="V62" s="507"/>
      <c r="W62" s="507" t="s">
        <v>449</v>
      </c>
      <c r="X62" s="507">
        <f>IF(AB58="","",IF(AB58="⑥",6,IF(AB58="⑦",7,AB58)))</f>
        <v>6</v>
      </c>
      <c r="Y62" s="507"/>
      <c r="Z62" s="507"/>
      <c r="AA62" s="508"/>
      <c r="AB62" s="630"/>
      <c r="AC62" s="631"/>
      <c r="AD62" s="631"/>
      <c r="AE62" s="631"/>
      <c r="AF62" s="631"/>
      <c r="AG62" s="631"/>
      <c r="AH62" s="631"/>
      <c r="AI62" s="671"/>
      <c r="AJ62" s="502" t="s">
        <v>1459</v>
      </c>
      <c r="AK62" s="503"/>
      <c r="AL62" s="503"/>
      <c r="AM62" s="503" t="s">
        <v>449</v>
      </c>
      <c r="AN62" s="662">
        <v>5</v>
      </c>
      <c r="AO62" s="507"/>
      <c r="AP62" s="507"/>
      <c r="AQ62" s="508"/>
      <c r="AR62" s="502" t="s">
        <v>1458</v>
      </c>
      <c r="AS62" s="503"/>
      <c r="AT62" s="503" t="s">
        <v>449</v>
      </c>
      <c r="AU62" s="503">
        <v>2</v>
      </c>
      <c r="AV62" s="503"/>
      <c r="AW62" s="503"/>
      <c r="AX62" s="503"/>
      <c r="AY62" s="516"/>
      <c r="AZ62" s="518">
        <f>IF(COUNTIF(BA58:BC73,1)=2,"直接対決","")</f>
      </c>
      <c r="BA62" s="523">
        <f>COUNTIF(T62:AY63,"⑥")+COUNTIF(T62:AY63,"⑦")</f>
        <v>2</v>
      </c>
      <c r="BB62" s="523"/>
      <c r="BC62" s="523"/>
      <c r="BD62" s="482">
        <f>IF(AB58="","",3-BA62)</f>
        <v>1</v>
      </c>
      <c r="BE62" s="482"/>
      <c r="BF62" s="482"/>
      <c r="BG62" s="483"/>
      <c r="BH62" s="425"/>
      <c r="BI62" s="442"/>
      <c r="BJ62" s="442"/>
      <c r="BK62" s="442"/>
      <c r="BL62" s="442"/>
      <c r="BM62" s="442"/>
      <c r="BN62" s="442"/>
      <c r="BO62" s="442"/>
      <c r="BP62" s="442"/>
      <c r="BQ62" s="442"/>
      <c r="BR62" s="442"/>
      <c r="BS62" s="442"/>
      <c r="BT62" s="442"/>
      <c r="BU62" s="442"/>
      <c r="BV62" s="442"/>
      <c r="BW62" s="442"/>
      <c r="BX62" s="442"/>
      <c r="BY62" s="442"/>
      <c r="BZ62" s="442"/>
      <c r="CA62" s="442"/>
      <c r="CB62" s="442"/>
      <c r="CL62" s="9"/>
      <c r="CN62" s="442"/>
      <c r="CO62" s="442"/>
      <c r="CP62" s="442"/>
      <c r="CQ62" s="442"/>
      <c r="CR62" s="442"/>
      <c r="CS62" s="442"/>
      <c r="CT62" s="22"/>
      <c r="CY62" s="17"/>
      <c r="CZ62" s="17"/>
      <c r="DA62" s="17"/>
      <c r="DB62" s="17"/>
      <c r="DC62" s="17"/>
      <c r="DD62" s="442"/>
      <c r="DE62" s="442"/>
      <c r="DF62" s="442"/>
      <c r="DG62" s="442"/>
      <c r="DH62" s="442"/>
      <c r="DI62" s="442"/>
      <c r="DJ62" s="442"/>
      <c r="DK62" s="442"/>
      <c r="DL62" s="442"/>
      <c r="DM62" s="442"/>
    </row>
    <row r="63" spans="1:117" ht="12" customHeight="1" thickBot="1">
      <c r="A63" s="15"/>
      <c r="B63" s="537"/>
      <c r="C63" s="425"/>
      <c r="D63" s="442"/>
      <c r="E63" s="442"/>
      <c r="F63" s="442"/>
      <c r="G63" s="442"/>
      <c r="H63" s="442"/>
      <c r="I63" s="442"/>
      <c r="J63" s="442"/>
      <c r="K63" s="442"/>
      <c r="L63" s="442"/>
      <c r="M63" s="442"/>
      <c r="N63" s="442"/>
      <c r="O63" s="442"/>
      <c r="P63" s="442"/>
      <c r="Q63" s="442"/>
      <c r="R63" s="442"/>
      <c r="S63" s="443"/>
      <c r="T63" s="441"/>
      <c r="U63" s="442"/>
      <c r="V63" s="442"/>
      <c r="W63" s="442"/>
      <c r="X63" s="442"/>
      <c r="Y63" s="442"/>
      <c r="Z63" s="442"/>
      <c r="AA63" s="443"/>
      <c r="AB63" s="632"/>
      <c r="AC63" s="633"/>
      <c r="AD63" s="633"/>
      <c r="AE63" s="633"/>
      <c r="AF63" s="633"/>
      <c r="AG63" s="633"/>
      <c r="AH63" s="633"/>
      <c r="AI63" s="672"/>
      <c r="AJ63" s="504"/>
      <c r="AK63" s="505"/>
      <c r="AL63" s="505"/>
      <c r="AM63" s="505"/>
      <c r="AN63" s="442"/>
      <c r="AO63" s="442"/>
      <c r="AP63" s="442"/>
      <c r="AQ63" s="443"/>
      <c r="AR63" s="504"/>
      <c r="AS63" s="505"/>
      <c r="AT63" s="505"/>
      <c r="AU63" s="505"/>
      <c r="AV63" s="505"/>
      <c r="AW63" s="505"/>
      <c r="AX63" s="505"/>
      <c r="AY63" s="517"/>
      <c r="AZ63" s="519"/>
      <c r="BA63" s="524"/>
      <c r="BB63" s="524"/>
      <c r="BC63" s="524"/>
      <c r="BD63" s="484"/>
      <c r="BE63" s="484"/>
      <c r="BF63" s="484"/>
      <c r="BG63" s="485"/>
      <c r="BH63" s="79"/>
      <c r="CL63" s="9"/>
      <c r="CM63" s="8"/>
      <c r="CN63" s="11"/>
      <c r="CO63" s="11"/>
      <c r="CP63" s="36"/>
      <c r="CQ63" s="345"/>
      <c r="CT63" s="22"/>
      <c r="CU63" s="21"/>
      <c r="CW63" s="1"/>
      <c r="CY63" s="17"/>
      <c r="CZ63" s="619"/>
      <c r="DA63" s="442"/>
      <c r="DB63" s="442"/>
      <c r="DC63" s="442"/>
      <c r="DD63" s="442" t="str">
        <f>IF($AB$36="","リーグ2・2位",VLOOKUP(2,$B$36:$S$49,5,FALSE))</f>
        <v>川上</v>
      </c>
      <c r="DE63" s="442"/>
      <c r="DF63" s="442"/>
      <c r="DG63" s="442"/>
      <c r="DH63" s="442" t="str">
        <f>IF($AB$36="","",VLOOKUP(2,$B$36:$S$49,14,FALSE))</f>
        <v>永松</v>
      </c>
      <c r="DI63" s="442"/>
      <c r="DJ63" s="442"/>
      <c r="DK63" s="442"/>
      <c r="DL63" s="442"/>
      <c r="DM63" s="442"/>
    </row>
    <row r="64" spans="1:117" ht="16.5" customHeight="1" thickBot="1">
      <c r="A64" s="15"/>
      <c r="B64" s="15"/>
      <c r="C64" s="425" t="s">
        <v>450</v>
      </c>
      <c r="D64" s="442"/>
      <c r="E64" s="442"/>
      <c r="F64" s="442" t="str">
        <f>IF(C62="ここに","",VLOOKUP(C62,'登録ナンバー'!$A$1:$D$492,4,0))</f>
        <v>グリフィンズ</v>
      </c>
      <c r="G64" s="442"/>
      <c r="H64" s="442"/>
      <c r="I64" s="442"/>
      <c r="J64" s="442"/>
      <c r="K64" s="1"/>
      <c r="L64" s="442" t="s">
        <v>450</v>
      </c>
      <c r="M64" s="442"/>
      <c r="N64" s="442"/>
      <c r="O64" s="442" t="s">
        <v>979</v>
      </c>
      <c r="P64" s="442"/>
      <c r="Q64" s="442"/>
      <c r="R64" s="442"/>
      <c r="S64" s="443"/>
      <c r="T64" s="441"/>
      <c r="U64" s="442"/>
      <c r="V64" s="442"/>
      <c r="W64" s="442"/>
      <c r="X64" s="442"/>
      <c r="Y64" s="442"/>
      <c r="Z64" s="442"/>
      <c r="AA64" s="443"/>
      <c r="AB64" s="632"/>
      <c r="AC64" s="633"/>
      <c r="AD64" s="633"/>
      <c r="AE64" s="633"/>
      <c r="AF64" s="633"/>
      <c r="AG64" s="633"/>
      <c r="AH64" s="633"/>
      <c r="AI64" s="672"/>
      <c r="AJ64" s="504"/>
      <c r="AK64" s="505"/>
      <c r="AL64" s="505"/>
      <c r="AM64" s="505"/>
      <c r="AN64" s="442"/>
      <c r="AO64" s="442"/>
      <c r="AP64" s="442"/>
      <c r="AQ64" s="443"/>
      <c r="AR64" s="504"/>
      <c r="AS64" s="505"/>
      <c r="AT64" s="505"/>
      <c r="AU64" s="505"/>
      <c r="AV64" s="505"/>
      <c r="AW64" s="505"/>
      <c r="AX64" s="505"/>
      <c r="AY64" s="517"/>
      <c r="AZ64" s="520">
        <f>IF(OR(COUNTIF(BA58:BC71,2)=3,COUNTIF(BA58:BC71,1)=3),(T65+AJ65+AR65)/(T65+AJ65+X62+AN62+AW62+AR65),"")</f>
        <v>0.5769230769230769</v>
      </c>
      <c r="BA64" s="442"/>
      <c r="BB64" s="442"/>
      <c r="BC64" s="442"/>
      <c r="BD64" s="498">
        <f>IF(AZ64&lt;&gt;"",RANK(AZ64,AZ60:AZ73),RANK(BA62,BA58:BC71))</f>
        <v>3</v>
      </c>
      <c r="BE64" s="498"/>
      <c r="BF64" s="498"/>
      <c r="BG64" s="499"/>
      <c r="BH64" s="425" t="str">
        <f>IF($AB$36="","リーグ2・1位",VLOOKUP(1,$B$35:$S$50,5,FALSE))</f>
        <v>池端</v>
      </c>
      <c r="BI64" s="442"/>
      <c r="BJ64" s="442"/>
      <c r="BK64" s="442"/>
      <c r="BL64" s="442"/>
      <c r="BM64" s="442"/>
      <c r="BN64" s="442"/>
      <c r="BO64" s="442"/>
      <c r="BP64" s="442"/>
      <c r="BQ64" s="442"/>
      <c r="BR64" s="442"/>
      <c r="BS64" s="442"/>
      <c r="BT64" s="442"/>
      <c r="BU64" s="442" t="str">
        <f>IF($AB$36="","",VLOOKUP(1,$B$35:$S$50,14,FALSE))</f>
        <v>土肥</v>
      </c>
      <c r="BV64" s="442"/>
      <c r="BW64" s="442"/>
      <c r="BX64" s="442"/>
      <c r="BY64" s="442"/>
      <c r="BZ64" s="442"/>
      <c r="CA64" s="442"/>
      <c r="CB64" s="442"/>
      <c r="CC64" s="17"/>
      <c r="CD64" s="17"/>
      <c r="CE64" s="17"/>
      <c r="CF64" s="17"/>
      <c r="CG64" s="17"/>
      <c r="CH64" s="17"/>
      <c r="CL64" s="22"/>
      <c r="CM64" s="648" t="s">
        <v>1477</v>
      </c>
      <c r="CN64" s="442"/>
      <c r="CO64" s="442"/>
      <c r="CP64" s="442"/>
      <c r="CQ64" s="647" t="s">
        <v>1477</v>
      </c>
      <c r="CR64" s="626"/>
      <c r="CS64" s="626"/>
      <c r="CT64" s="639"/>
      <c r="CU64" s="345"/>
      <c r="CW64" s="1"/>
      <c r="CY64" s="646"/>
      <c r="CZ64" s="445"/>
      <c r="DA64" s="446"/>
      <c r="DB64" s="78"/>
      <c r="DC64" s="24"/>
      <c r="DD64" s="442"/>
      <c r="DE64" s="442"/>
      <c r="DF64" s="442"/>
      <c r="DG64" s="442"/>
      <c r="DH64" s="442"/>
      <c r="DI64" s="442"/>
      <c r="DJ64" s="442"/>
      <c r="DK64" s="442"/>
      <c r="DL64" s="442"/>
      <c r="DM64" s="442"/>
    </row>
    <row r="65" spans="1:109" ht="6.75" customHeight="1" hidden="1">
      <c r="A65" s="15"/>
      <c r="B65" s="15"/>
      <c r="C65" s="425"/>
      <c r="D65" s="442"/>
      <c r="E65" s="442"/>
      <c r="F65" s="1"/>
      <c r="G65" s="1"/>
      <c r="H65" s="1"/>
      <c r="I65" s="1"/>
      <c r="J65" s="1"/>
      <c r="K65" s="1"/>
      <c r="L65" s="11"/>
      <c r="M65" s="11"/>
      <c r="N65" s="11"/>
      <c r="O65" s="11"/>
      <c r="P65" s="11"/>
      <c r="Q65" s="11"/>
      <c r="R65" s="11"/>
      <c r="S65" s="35"/>
      <c r="T65" s="30">
        <f>IF(T62="⑦","7",IF(T62="⑥","6",T62))</f>
        <v>3</v>
      </c>
      <c r="U65" s="11"/>
      <c r="V65" s="11"/>
      <c r="W65" s="11"/>
      <c r="X65" s="11"/>
      <c r="Y65" s="11"/>
      <c r="Z65" s="11"/>
      <c r="AA65" s="35"/>
      <c r="AB65" s="634"/>
      <c r="AC65" s="635"/>
      <c r="AD65" s="635"/>
      <c r="AE65" s="635"/>
      <c r="AF65" s="635"/>
      <c r="AG65" s="635"/>
      <c r="AH65" s="635"/>
      <c r="AI65" s="673"/>
      <c r="AJ65" s="30" t="str">
        <f>IF(AJ62="⑦","7",IF(AJ62="⑥","6",AJ62))</f>
        <v>6</v>
      </c>
      <c r="AK65" s="31"/>
      <c r="AL65" s="31"/>
      <c r="AM65" s="31"/>
      <c r="AN65" s="31"/>
      <c r="AO65" s="31"/>
      <c r="AP65" s="31"/>
      <c r="AQ65" s="32"/>
      <c r="AR65" s="31" t="str">
        <f>IF(AR62="⑦","7",IF(AR62="⑥","6",AR62))</f>
        <v>6</v>
      </c>
      <c r="AS65" s="31"/>
      <c r="AT65" s="31"/>
      <c r="AU65" s="31"/>
      <c r="AV65" s="31"/>
      <c r="AW65" s="31"/>
      <c r="AX65" s="31"/>
      <c r="AY65" s="39"/>
      <c r="AZ65" s="521"/>
      <c r="BA65" s="445"/>
      <c r="BB65" s="445"/>
      <c r="BC65" s="445"/>
      <c r="BD65" s="500"/>
      <c r="BE65" s="500"/>
      <c r="BF65" s="500"/>
      <c r="BG65" s="501"/>
      <c r="BH65" s="425"/>
      <c r="BI65" s="442"/>
      <c r="BJ65" s="442"/>
      <c r="BK65" s="442"/>
      <c r="BL65" s="442"/>
      <c r="BM65" s="442"/>
      <c r="BN65" s="442"/>
      <c r="BO65" s="442"/>
      <c r="BP65" s="442"/>
      <c r="BQ65" s="442"/>
      <c r="BR65" s="442"/>
      <c r="BS65" s="442"/>
      <c r="BT65" s="442"/>
      <c r="BU65" s="442"/>
      <c r="BV65" s="442"/>
      <c r="BW65" s="442"/>
      <c r="BX65" s="442"/>
      <c r="BY65" s="442"/>
      <c r="BZ65" s="442"/>
      <c r="CA65" s="442"/>
      <c r="CB65" s="442"/>
      <c r="CD65" s="25"/>
      <c r="CE65" s="25"/>
      <c r="CF65" s="25"/>
      <c r="CG65" s="17"/>
      <c r="CH65" s="17"/>
      <c r="CL65" s="22"/>
      <c r="CM65" s="441"/>
      <c r="CN65" s="442"/>
      <c r="CO65" s="442"/>
      <c r="CP65" s="442"/>
      <c r="CQ65" s="442"/>
      <c r="CR65" s="442"/>
      <c r="CS65" s="442"/>
      <c r="CT65" s="620"/>
      <c r="CU65" s="345"/>
      <c r="CX65" s="22"/>
      <c r="CY65" s="24"/>
      <c r="CZ65" s="24"/>
      <c r="DA65" s="54"/>
      <c r="DB65" s="17"/>
      <c r="DC65" s="17"/>
      <c r="DD65" s="17"/>
      <c r="DE65" s="17"/>
    </row>
    <row r="66" spans="1:117" ht="12" customHeight="1" thickBot="1">
      <c r="A66" s="15"/>
      <c r="B66" s="537">
        <f>BD68</f>
        <v>1</v>
      </c>
      <c r="C66" s="656" t="s">
        <v>1358</v>
      </c>
      <c r="D66" s="507"/>
      <c r="E66" s="507"/>
      <c r="F66" s="575" t="str">
        <f>IF(C66="ここに","",VLOOKUP(C66,'登録ナンバー'!$A$1:$C$492,2,0))</f>
        <v>古市</v>
      </c>
      <c r="G66" s="575"/>
      <c r="H66" s="575"/>
      <c r="I66" s="575"/>
      <c r="J66" s="575"/>
      <c r="K66" s="575" t="s">
        <v>448</v>
      </c>
      <c r="L66" s="575" t="s">
        <v>1486</v>
      </c>
      <c r="M66" s="575"/>
      <c r="N66" s="575"/>
      <c r="O66" s="575" t="str">
        <f>IF(L66="ここに","",VLOOKUP(L66,'登録ナンバー'!$A$1:$C$492,2,0))</f>
        <v>佐竹</v>
      </c>
      <c r="P66" s="575"/>
      <c r="Q66" s="575"/>
      <c r="R66" s="575"/>
      <c r="S66" s="584"/>
      <c r="T66" s="608" t="s">
        <v>1484</v>
      </c>
      <c r="U66" s="575"/>
      <c r="V66" s="575"/>
      <c r="W66" s="575" t="s">
        <v>449</v>
      </c>
      <c r="X66" s="575">
        <f>IF(AN58="","",IF(AJ58="⑥",6,IF(AJ58="⑦",7,AJ58)))</f>
        <v>2</v>
      </c>
      <c r="Y66" s="575"/>
      <c r="Z66" s="575"/>
      <c r="AA66" s="584"/>
      <c r="AB66" s="608">
        <f>IF(AN62="","",IF(AND(AN62=6,AJ62&lt;&gt;"⑦"),"⑥",IF(AN62=7,"⑦",AN62)))</f>
        <v>5</v>
      </c>
      <c r="AC66" s="575"/>
      <c r="AD66" s="575"/>
      <c r="AE66" s="575" t="s">
        <v>449</v>
      </c>
      <c r="AF66" s="575">
        <f>IF(AN62="","",IF(AJ62="⑥",6,IF(AJ62="⑦",7,AJ62)))</f>
        <v>6</v>
      </c>
      <c r="AG66" s="575"/>
      <c r="AH66" s="575"/>
      <c r="AI66" s="584"/>
      <c r="AJ66" s="610"/>
      <c r="AK66" s="611"/>
      <c r="AL66" s="611"/>
      <c r="AM66" s="611"/>
      <c r="AN66" s="611"/>
      <c r="AO66" s="611"/>
      <c r="AP66" s="611"/>
      <c r="AQ66" s="669"/>
      <c r="AR66" s="435" t="s">
        <v>1484</v>
      </c>
      <c r="AS66" s="459"/>
      <c r="AT66" s="459" t="s">
        <v>449</v>
      </c>
      <c r="AU66" s="459">
        <v>2</v>
      </c>
      <c r="AV66" s="459"/>
      <c r="AW66" s="459"/>
      <c r="AX66" s="459"/>
      <c r="AY66" s="437"/>
      <c r="AZ66" s="545">
        <f>IF(COUNTIF(BA58:BC73,1)=2,"直接対決","")</f>
      </c>
      <c r="BA66" s="439">
        <f>COUNTIF(T66:AY67,"⑥")+COUNTIF(T66:AY67,"⑦")</f>
        <v>2</v>
      </c>
      <c r="BB66" s="439"/>
      <c r="BC66" s="439"/>
      <c r="BD66" s="432">
        <f>IF(AB54="","",3-BA66)</f>
        <v>1</v>
      </c>
      <c r="BE66" s="432"/>
      <c r="BF66" s="432"/>
      <c r="BG66" s="433"/>
      <c r="BH66" s="425"/>
      <c r="BI66" s="442"/>
      <c r="BJ66" s="442"/>
      <c r="BK66" s="442"/>
      <c r="BL66" s="442"/>
      <c r="BM66" s="442"/>
      <c r="BN66" s="442"/>
      <c r="BO66" s="442"/>
      <c r="BP66" s="442"/>
      <c r="BQ66" s="442"/>
      <c r="BR66" s="442"/>
      <c r="BS66" s="442"/>
      <c r="BT66" s="442"/>
      <c r="BU66" s="442"/>
      <c r="BV66" s="442"/>
      <c r="BW66" s="442"/>
      <c r="BX66" s="442"/>
      <c r="BY66" s="442"/>
      <c r="BZ66" s="442"/>
      <c r="CA66" s="442"/>
      <c r="CB66" s="442"/>
      <c r="CC66" s="371"/>
      <c r="CD66" s="375"/>
      <c r="CE66" s="375"/>
      <c r="CF66" s="375"/>
      <c r="CG66" s="371"/>
      <c r="CH66" s="369"/>
      <c r="CL66" s="22"/>
      <c r="CU66" s="345"/>
      <c r="CX66" s="22"/>
      <c r="CY66" s="676" t="s">
        <v>1477</v>
      </c>
      <c r="CZ66" s="626"/>
      <c r="DA66" s="639"/>
      <c r="DB66" s="370"/>
      <c r="DC66" s="20"/>
      <c r="DD66" s="442" t="s">
        <v>1039</v>
      </c>
      <c r="DE66" s="442"/>
      <c r="DF66" s="442"/>
      <c r="DG66" s="442"/>
      <c r="DH66" s="442" t="s">
        <v>881</v>
      </c>
      <c r="DI66" s="442"/>
      <c r="DJ66" s="442"/>
      <c r="DK66" s="442"/>
      <c r="DL66" s="442"/>
      <c r="DM66" s="442"/>
    </row>
    <row r="67" spans="1:117" ht="12" customHeight="1" thickBot="1">
      <c r="A67" s="15"/>
      <c r="B67" s="447"/>
      <c r="C67" s="425"/>
      <c r="D67" s="442"/>
      <c r="E67" s="442"/>
      <c r="F67" s="576"/>
      <c r="G67" s="576"/>
      <c r="H67" s="576"/>
      <c r="I67" s="576"/>
      <c r="J67" s="576"/>
      <c r="K67" s="576"/>
      <c r="L67" s="576"/>
      <c r="M67" s="576"/>
      <c r="N67" s="576"/>
      <c r="O67" s="576"/>
      <c r="P67" s="576"/>
      <c r="Q67" s="576"/>
      <c r="R67" s="576"/>
      <c r="S67" s="585"/>
      <c r="T67" s="609"/>
      <c r="U67" s="576"/>
      <c r="V67" s="576"/>
      <c r="W67" s="576"/>
      <c r="X67" s="576"/>
      <c r="Y67" s="576"/>
      <c r="Z67" s="576"/>
      <c r="AA67" s="585"/>
      <c r="AB67" s="609"/>
      <c r="AC67" s="576"/>
      <c r="AD67" s="576"/>
      <c r="AE67" s="576"/>
      <c r="AF67" s="576"/>
      <c r="AG67" s="576"/>
      <c r="AH67" s="576"/>
      <c r="AI67" s="585"/>
      <c r="AJ67" s="614"/>
      <c r="AK67" s="612"/>
      <c r="AL67" s="612"/>
      <c r="AM67" s="612"/>
      <c r="AN67" s="612"/>
      <c r="AO67" s="612"/>
      <c r="AP67" s="612"/>
      <c r="AQ67" s="613"/>
      <c r="AR67" s="436"/>
      <c r="AS67" s="461"/>
      <c r="AT67" s="461"/>
      <c r="AU67" s="461"/>
      <c r="AV67" s="461"/>
      <c r="AW67" s="461"/>
      <c r="AX67" s="461"/>
      <c r="AY67" s="438"/>
      <c r="AZ67" s="546"/>
      <c r="BA67" s="440"/>
      <c r="BB67" s="440"/>
      <c r="BC67" s="440"/>
      <c r="BD67" s="431"/>
      <c r="BE67" s="431"/>
      <c r="BF67" s="431"/>
      <c r="BG67" s="420"/>
      <c r="BH67" s="79"/>
      <c r="CC67" s="17"/>
      <c r="CD67" s="17"/>
      <c r="CE67" s="17"/>
      <c r="CF67" s="17"/>
      <c r="CG67" s="17"/>
      <c r="CH67" s="368"/>
      <c r="CI67" s="643"/>
      <c r="CJ67" s="644"/>
      <c r="CK67" s="644"/>
      <c r="CL67" s="645"/>
      <c r="CN67" s="1"/>
      <c r="CO67" s="1"/>
      <c r="CP67" s="1"/>
      <c r="CQ67" s="1"/>
      <c r="CR67" s="1"/>
      <c r="CS67" s="1"/>
      <c r="CU67" s="346"/>
      <c r="CV67" s="8"/>
      <c r="CW67" s="8"/>
      <c r="CX67" s="37"/>
      <c r="CY67" s="28"/>
      <c r="CZ67" s="17"/>
      <c r="DA67" s="17"/>
      <c r="DB67" s="17"/>
      <c r="DC67" s="17"/>
      <c r="DD67" s="442"/>
      <c r="DE67" s="442"/>
      <c r="DF67" s="442"/>
      <c r="DG67" s="442"/>
      <c r="DH67" s="442"/>
      <c r="DI67" s="442"/>
      <c r="DJ67" s="442"/>
      <c r="DK67" s="442"/>
      <c r="DL67" s="442"/>
      <c r="DM67" s="442"/>
    </row>
    <row r="68" spans="1:117" ht="17.25" customHeight="1" thickBot="1">
      <c r="A68" s="15"/>
      <c r="B68" s="15"/>
      <c r="C68" s="425" t="s">
        <v>450</v>
      </c>
      <c r="D68" s="442"/>
      <c r="E68" s="442"/>
      <c r="F68" s="576" t="str">
        <f>IF(C66="ここに","",VLOOKUP(C66,'登録ナンバー'!$A$1:$D$492,4,0))</f>
        <v>ぼんズ</v>
      </c>
      <c r="G68" s="576"/>
      <c r="H68" s="576"/>
      <c r="I68" s="576"/>
      <c r="J68" s="576"/>
      <c r="K68" s="312"/>
      <c r="L68" s="576" t="s">
        <v>450</v>
      </c>
      <c r="M68" s="576"/>
      <c r="N68" s="576"/>
      <c r="O68" s="576" t="str">
        <f>IF(L66="ここに","",VLOOKUP(L66,'登録ナンバー'!$A$1:$D$492,4,0))</f>
        <v>ぼんズ</v>
      </c>
      <c r="P68" s="576"/>
      <c r="Q68" s="576"/>
      <c r="R68" s="576"/>
      <c r="S68" s="585"/>
      <c r="T68" s="609"/>
      <c r="U68" s="576"/>
      <c r="V68" s="576"/>
      <c r="W68" s="576"/>
      <c r="X68" s="576"/>
      <c r="Y68" s="576"/>
      <c r="Z68" s="576"/>
      <c r="AA68" s="585"/>
      <c r="AB68" s="609"/>
      <c r="AC68" s="576"/>
      <c r="AD68" s="576"/>
      <c r="AE68" s="576"/>
      <c r="AF68" s="576"/>
      <c r="AG68" s="576"/>
      <c r="AH68" s="576"/>
      <c r="AI68" s="585"/>
      <c r="AJ68" s="614"/>
      <c r="AK68" s="612"/>
      <c r="AL68" s="612"/>
      <c r="AM68" s="612"/>
      <c r="AN68" s="612"/>
      <c r="AO68" s="612"/>
      <c r="AP68" s="612"/>
      <c r="AQ68" s="613"/>
      <c r="AR68" s="436"/>
      <c r="AS68" s="461"/>
      <c r="AT68" s="594"/>
      <c r="AU68" s="461"/>
      <c r="AV68" s="461"/>
      <c r="AW68" s="461"/>
      <c r="AX68" s="461"/>
      <c r="AY68" s="438"/>
      <c r="AZ68" s="547">
        <f>IF(OR(COUNTIF(BA58:BC71,2)=3,COUNTIF(BA58:BC71,1)=3),(AB69+AR69+T69)/(T69+AF66+X66+AW66+AR69+AB69),"")</f>
        <v>0.68</v>
      </c>
      <c r="BA68" s="457"/>
      <c r="BB68" s="457"/>
      <c r="BC68" s="457"/>
      <c r="BD68" s="453">
        <f>IF(AZ68&lt;&gt;"",RANK(AZ68,AZ60:AZ73),RANK(BA66,BA58:BC71))</f>
        <v>1</v>
      </c>
      <c r="BE68" s="453"/>
      <c r="BF68" s="453"/>
      <c r="BG68" s="454"/>
      <c r="BH68" s="425" t="str">
        <f>IF($AB$58="","リーグ3・1位",VLOOKUP(1,$B$58:$S$72,5,FALSE))</f>
        <v>古市</v>
      </c>
      <c r="BI68" s="442"/>
      <c r="BJ68" s="442"/>
      <c r="BK68" s="442"/>
      <c r="BL68" s="442"/>
      <c r="BM68" s="442"/>
      <c r="BN68" s="442"/>
      <c r="BO68" s="442"/>
      <c r="BP68" s="442"/>
      <c r="BQ68" s="442"/>
      <c r="BR68" s="442"/>
      <c r="BS68" s="442"/>
      <c r="BT68" s="442"/>
      <c r="BU68" s="442" t="str">
        <f>IF($AB$58="","",VLOOKUP(1,$B$58:$S$72,14,FALSE))</f>
        <v>佐竹</v>
      </c>
      <c r="BV68" s="442"/>
      <c r="BW68" s="442"/>
      <c r="BX68" s="442"/>
      <c r="BY68" s="442"/>
      <c r="BZ68" s="442"/>
      <c r="CA68" s="442"/>
      <c r="CB68" s="442"/>
      <c r="CG68" s="17"/>
      <c r="CH68" s="18"/>
      <c r="CI68" s="638" t="s">
        <v>1478</v>
      </c>
      <c r="CJ68" s="626"/>
      <c r="CK68" s="626"/>
      <c r="CL68" s="626"/>
      <c r="CN68" s="1"/>
      <c r="CO68" s="1"/>
      <c r="CP68" s="1"/>
      <c r="CQ68" s="1"/>
      <c r="CR68" s="1"/>
      <c r="CS68" s="1"/>
      <c r="CT68" s="17"/>
      <c r="CU68" s="647" t="s">
        <v>1478</v>
      </c>
      <c r="CV68" s="626"/>
      <c r="CW68" s="626"/>
      <c r="CX68" s="639"/>
      <c r="CY68" s="17"/>
      <c r="CZ68" s="17"/>
      <c r="DA68" s="17"/>
      <c r="DB68" s="17"/>
      <c r="DC68" s="17"/>
      <c r="DD68" s="576" t="str">
        <f>IF($CI$36="","リーグ5・1位",VLOOKUP(1,$BI$34:$BZ$50,5,FALSE))</f>
        <v>南 </v>
      </c>
      <c r="DE68" s="576"/>
      <c r="DF68" s="576"/>
      <c r="DG68" s="576"/>
      <c r="DH68" s="576" t="str">
        <f>IF($CI$36="","",VLOOKUP(1,$BI$36:$BZ$50,14,FALSE))</f>
        <v>池尻</v>
      </c>
      <c r="DI68" s="576"/>
      <c r="DJ68" s="576"/>
      <c r="DK68" s="576"/>
      <c r="DL68" s="576"/>
      <c r="DM68" s="576"/>
    </row>
    <row r="69" spans="1:117" ht="5.25" customHeight="1" hidden="1">
      <c r="A69" s="15"/>
      <c r="B69" s="15"/>
      <c r="C69" s="425"/>
      <c r="D69" s="442"/>
      <c r="E69" s="442"/>
      <c r="F69" s="312"/>
      <c r="G69" s="312"/>
      <c r="H69" s="312"/>
      <c r="I69" s="312"/>
      <c r="J69" s="312"/>
      <c r="K69" s="312"/>
      <c r="L69" s="354"/>
      <c r="M69" s="354"/>
      <c r="N69" s="354"/>
      <c r="O69" s="354"/>
      <c r="P69" s="354"/>
      <c r="Q69" s="354"/>
      <c r="R69" s="354"/>
      <c r="S69" s="355"/>
      <c r="T69" s="376" t="str">
        <f>IF(T66="⑦","7",IF(T66="⑥","6",T66))</f>
        <v>6</v>
      </c>
      <c r="U69" s="377"/>
      <c r="V69" s="377"/>
      <c r="W69" s="377"/>
      <c r="X69" s="377"/>
      <c r="Y69" s="377"/>
      <c r="Z69" s="377"/>
      <c r="AA69" s="378"/>
      <c r="AB69" s="376">
        <f>IF(AB66="⑦","7",IF(AB66="⑥","6",AB66))</f>
        <v>5</v>
      </c>
      <c r="AC69" s="377"/>
      <c r="AD69" s="377"/>
      <c r="AE69" s="377"/>
      <c r="AF69" s="377"/>
      <c r="AG69" s="377"/>
      <c r="AH69" s="377"/>
      <c r="AI69" s="377"/>
      <c r="AJ69" s="615"/>
      <c r="AK69" s="616"/>
      <c r="AL69" s="616"/>
      <c r="AM69" s="616"/>
      <c r="AN69" s="616"/>
      <c r="AO69" s="616"/>
      <c r="AP69" s="616"/>
      <c r="AQ69" s="617"/>
      <c r="AR69" s="357" t="str">
        <f>IF(AR66="⑦","7",IF(AR66="⑥","6",AR66))</f>
        <v>6</v>
      </c>
      <c r="AS69" s="357"/>
      <c r="AT69" s="357"/>
      <c r="AU69" s="357"/>
      <c r="AV69" s="357"/>
      <c r="AW69" s="357"/>
      <c r="AX69" s="357"/>
      <c r="AY69" s="379"/>
      <c r="AZ69" s="548"/>
      <c r="BA69" s="458"/>
      <c r="BB69" s="458"/>
      <c r="BC69" s="458"/>
      <c r="BD69" s="455"/>
      <c r="BE69" s="455"/>
      <c r="BF69" s="455"/>
      <c r="BG69" s="456"/>
      <c r="BH69" s="425"/>
      <c r="BI69" s="442"/>
      <c r="BJ69" s="442"/>
      <c r="BK69" s="442"/>
      <c r="BL69" s="442"/>
      <c r="BM69" s="442"/>
      <c r="BN69" s="442"/>
      <c r="BO69" s="442"/>
      <c r="BP69" s="442"/>
      <c r="BQ69" s="442"/>
      <c r="BR69" s="442"/>
      <c r="BS69" s="442"/>
      <c r="BT69" s="442"/>
      <c r="BU69" s="442"/>
      <c r="BV69" s="442"/>
      <c r="BW69" s="442"/>
      <c r="BX69" s="442"/>
      <c r="BY69" s="442"/>
      <c r="BZ69" s="442"/>
      <c r="CA69" s="442"/>
      <c r="CB69" s="442"/>
      <c r="CC69" s="16"/>
      <c r="CD69" s="16"/>
      <c r="CE69" s="16"/>
      <c r="CF69" s="16"/>
      <c r="CG69" s="16"/>
      <c r="CH69" s="26"/>
      <c r="CI69" s="21"/>
      <c r="CN69" s="17"/>
      <c r="CO69" s="17"/>
      <c r="CP69" s="17"/>
      <c r="CQ69" s="17"/>
      <c r="CR69" s="17"/>
      <c r="CS69" s="17"/>
      <c r="CT69" s="17"/>
      <c r="CX69" s="22"/>
      <c r="CY69" s="28"/>
      <c r="CZ69" s="17"/>
      <c r="DA69" s="17"/>
      <c r="DB69" s="17"/>
      <c r="DC69" s="17"/>
      <c r="DD69" s="576"/>
      <c r="DE69" s="576"/>
      <c r="DF69" s="576"/>
      <c r="DG69" s="576"/>
      <c r="DH69" s="576"/>
      <c r="DI69" s="576"/>
      <c r="DJ69" s="576"/>
      <c r="DK69" s="576"/>
      <c r="DL69" s="576"/>
      <c r="DM69" s="576"/>
    </row>
    <row r="70" spans="1:117" ht="12" customHeight="1">
      <c r="A70" s="15"/>
      <c r="B70" s="537">
        <f>BD72</f>
        <v>4</v>
      </c>
      <c r="C70" s="656" t="s">
        <v>1365</v>
      </c>
      <c r="D70" s="507"/>
      <c r="E70" s="507"/>
      <c r="F70" s="507" t="str">
        <f>IF(C70="ここに","",VLOOKUP(C70,'登録ナンバー'!$A$1:$C$492,2,0))</f>
        <v>片岡</v>
      </c>
      <c r="G70" s="507"/>
      <c r="H70" s="507"/>
      <c r="I70" s="507"/>
      <c r="J70" s="507"/>
      <c r="K70" s="507" t="s">
        <v>448</v>
      </c>
      <c r="L70" s="507" t="s">
        <v>1366</v>
      </c>
      <c r="M70" s="507"/>
      <c r="N70" s="507"/>
      <c r="O70" s="507" t="str">
        <f>IF(L70="ここに","",VLOOKUP(L70,'登録ナンバー'!$A$1:$C$492,2,0))</f>
        <v>福永</v>
      </c>
      <c r="P70" s="507"/>
      <c r="Q70" s="507"/>
      <c r="R70" s="507"/>
      <c r="S70" s="508"/>
      <c r="T70" s="506">
        <f>IF(AU58="","",IF(AND(AU58=6,AR58&lt;&gt;"⑦"),"⑥",IF(AU58=7,"⑦",AU58)))</f>
        <v>1</v>
      </c>
      <c r="U70" s="507"/>
      <c r="V70" s="507"/>
      <c r="W70" s="507" t="s">
        <v>449</v>
      </c>
      <c r="X70" s="507">
        <v>6</v>
      </c>
      <c r="Y70" s="507"/>
      <c r="Z70" s="507"/>
      <c r="AA70" s="508"/>
      <c r="AB70" s="506">
        <f>IF(AU62="","",IF(AND(AU62=6,AR62&lt;&gt;"⑦"),"⑥",IF(AU62=7,"⑦",AU62)))</f>
        <v>2</v>
      </c>
      <c r="AC70" s="507"/>
      <c r="AD70" s="507"/>
      <c r="AE70" s="507" t="s">
        <v>449</v>
      </c>
      <c r="AF70" s="507">
        <f>IF(AU62="","",IF(AR62="⑥",6,IF(AR62="⑦",7,AR62)))</f>
        <v>6</v>
      </c>
      <c r="AG70" s="507"/>
      <c r="AH70" s="507"/>
      <c r="AI70" s="508"/>
      <c r="AJ70" s="506">
        <f>IF(AU66="","",IF(AND(AU66=6,AR66&lt;&gt;"⑦"),"⑥",IF(AU66=7,"⑦",AU66)))</f>
        <v>2</v>
      </c>
      <c r="AK70" s="507"/>
      <c r="AL70" s="507"/>
      <c r="AM70" s="507" t="s">
        <v>449</v>
      </c>
      <c r="AN70" s="507">
        <f>IF(AU66="","",IF(AR66="⑥",6,IF(AR66="⑦",7,AR66)))</f>
        <v>6</v>
      </c>
      <c r="AO70" s="507"/>
      <c r="AP70" s="507"/>
      <c r="AQ70" s="508"/>
      <c r="AR70" s="486"/>
      <c r="AS70" s="487"/>
      <c r="AT70" s="487"/>
      <c r="AU70" s="487"/>
      <c r="AV70" s="487"/>
      <c r="AW70" s="487"/>
      <c r="AX70" s="487"/>
      <c r="AY70" s="488"/>
      <c r="AZ70" s="518">
        <f>IF(COUNTIF(BA58:BC71,1)=2,"直接対決","")</f>
      </c>
      <c r="BA70" s="523">
        <f>COUNTIF(T70:AQ71,"⑥")+COUNTIF(T70:AQ71,"⑦")</f>
        <v>0</v>
      </c>
      <c r="BB70" s="523"/>
      <c r="BC70" s="523"/>
      <c r="BD70" s="482">
        <f>IF(AB58="","",3-BA70)</f>
        <v>3</v>
      </c>
      <c r="BE70" s="482"/>
      <c r="BF70" s="482"/>
      <c r="BG70" s="483"/>
      <c r="BH70" s="425"/>
      <c r="BI70" s="442"/>
      <c r="BJ70" s="442"/>
      <c r="BK70" s="442"/>
      <c r="BL70" s="442"/>
      <c r="BM70" s="442"/>
      <c r="BN70" s="442"/>
      <c r="BO70" s="442"/>
      <c r="BP70" s="442"/>
      <c r="BQ70" s="442"/>
      <c r="BR70" s="442"/>
      <c r="BS70" s="442"/>
      <c r="BT70" s="442"/>
      <c r="BU70" s="442"/>
      <c r="BV70" s="442"/>
      <c r="BW70" s="442"/>
      <c r="BX70" s="442"/>
      <c r="BY70" s="442"/>
      <c r="BZ70" s="442"/>
      <c r="CA70" s="442"/>
      <c r="CB70" s="442"/>
      <c r="CC70" s="24"/>
      <c r="CD70" s="24"/>
      <c r="CE70" s="24"/>
      <c r="CF70" s="24"/>
      <c r="CG70" s="24"/>
      <c r="CH70" s="24"/>
      <c r="CY70" s="647"/>
      <c r="CZ70" s="626"/>
      <c r="DA70" s="626"/>
      <c r="DB70" s="626"/>
      <c r="DC70" s="371"/>
      <c r="DD70" s="576"/>
      <c r="DE70" s="576"/>
      <c r="DF70" s="576"/>
      <c r="DG70" s="576"/>
      <c r="DH70" s="576"/>
      <c r="DI70" s="576"/>
      <c r="DJ70" s="576"/>
      <c r="DK70" s="576"/>
      <c r="DL70" s="576"/>
      <c r="DM70" s="576"/>
    </row>
    <row r="71" spans="1:107" ht="12" customHeight="1">
      <c r="A71" s="15"/>
      <c r="B71" s="447"/>
      <c r="C71" s="425"/>
      <c r="D71" s="442"/>
      <c r="E71" s="442"/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3"/>
      <c r="T71" s="441"/>
      <c r="U71" s="442"/>
      <c r="V71" s="442"/>
      <c r="W71" s="442"/>
      <c r="X71" s="442"/>
      <c r="Y71" s="442"/>
      <c r="Z71" s="442"/>
      <c r="AA71" s="443"/>
      <c r="AB71" s="441"/>
      <c r="AC71" s="442"/>
      <c r="AD71" s="442"/>
      <c r="AE71" s="442"/>
      <c r="AF71" s="442"/>
      <c r="AG71" s="442"/>
      <c r="AH71" s="442"/>
      <c r="AI71" s="443"/>
      <c r="AJ71" s="441"/>
      <c r="AK71" s="442"/>
      <c r="AL71" s="442"/>
      <c r="AM71" s="442"/>
      <c r="AN71" s="442"/>
      <c r="AO71" s="442"/>
      <c r="AP71" s="442"/>
      <c r="AQ71" s="443"/>
      <c r="AR71" s="489"/>
      <c r="AS71" s="490"/>
      <c r="AT71" s="490"/>
      <c r="AU71" s="490"/>
      <c r="AV71" s="490"/>
      <c r="AW71" s="490"/>
      <c r="AX71" s="490"/>
      <c r="AY71" s="491"/>
      <c r="AZ71" s="519"/>
      <c r="BA71" s="524"/>
      <c r="BB71" s="524"/>
      <c r="BC71" s="524"/>
      <c r="BD71" s="484"/>
      <c r="BE71" s="484"/>
      <c r="BF71" s="484"/>
      <c r="BG71" s="485"/>
      <c r="BH71" s="79"/>
      <c r="CH71" s="55"/>
      <c r="CK71" s="1"/>
      <c r="CL71" s="1"/>
      <c r="CM71" s="1"/>
      <c r="CN71" s="1"/>
      <c r="CO71" s="1"/>
      <c r="CY71" s="1"/>
      <c r="CZ71" s="1"/>
      <c r="DA71" s="1"/>
      <c r="DB71" s="1"/>
      <c r="DC71" s="1"/>
    </row>
    <row r="72" spans="1:110" ht="21" customHeight="1" thickBot="1">
      <c r="A72" s="15"/>
      <c r="B72" s="15"/>
      <c r="C72" s="660" t="s">
        <v>450</v>
      </c>
      <c r="D72" s="510"/>
      <c r="E72" s="510"/>
      <c r="F72" s="510" t="str">
        <f>IF(C70="ここに","",VLOOKUP(C70,'登録ナンバー'!$A$1:$D$492,4,0))</f>
        <v>うさかめ</v>
      </c>
      <c r="G72" s="510"/>
      <c r="H72" s="510"/>
      <c r="I72" s="510"/>
      <c r="J72" s="510"/>
      <c r="K72" s="71"/>
      <c r="L72" s="510" t="s">
        <v>450</v>
      </c>
      <c r="M72" s="510"/>
      <c r="N72" s="510"/>
      <c r="O72" s="510" t="str">
        <f>IF(L70="ここに","",VLOOKUP(L70,'登録ナンバー'!$A$1:$D$492,4,0))</f>
        <v>Kテニス</v>
      </c>
      <c r="P72" s="510"/>
      <c r="Q72" s="510"/>
      <c r="R72" s="510"/>
      <c r="S72" s="618"/>
      <c r="T72" s="509"/>
      <c r="U72" s="510"/>
      <c r="V72" s="510"/>
      <c r="W72" s="442"/>
      <c r="X72" s="510"/>
      <c r="Y72" s="510"/>
      <c r="Z72" s="510"/>
      <c r="AA72" s="618"/>
      <c r="AB72" s="509"/>
      <c r="AC72" s="510"/>
      <c r="AD72" s="510"/>
      <c r="AE72" s="442"/>
      <c r="AF72" s="510"/>
      <c r="AG72" s="510"/>
      <c r="AH72" s="510"/>
      <c r="AI72" s="618"/>
      <c r="AJ72" s="509"/>
      <c r="AK72" s="510"/>
      <c r="AL72" s="510"/>
      <c r="AM72" s="510"/>
      <c r="AN72" s="510"/>
      <c r="AO72" s="510"/>
      <c r="AP72" s="510"/>
      <c r="AQ72" s="618"/>
      <c r="AR72" s="489"/>
      <c r="AS72" s="490"/>
      <c r="AT72" s="490"/>
      <c r="AU72" s="490"/>
      <c r="AV72" s="490"/>
      <c r="AW72" s="490"/>
      <c r="AX72" s="490"/>
      <c r="AY72" s="491"/>
      <c r="AZ72" s="520">
        <f>IF(OR(COUNTIF(BA58:BC71,2)=3,COUNTIF(BA58:BC71,1)=3),(AB73+AJ73+T73)/(AB73+AJ73+AF70+AN70+X70+T73),"")</f>
        <v>0.21739130434782608</v>
      </c>
      <c r="BA72" s="496"/>
      <c r="BB72" s="496"/>
      <c r="BC72" s="496"/>
      <c r="BD72" s="498">
        <f>IF(AZ72&lt;&gt;"",RANK(AZ72,AZ60:AZ73),RANK(BA70,BA58:BC71))</f>
        <v>4</v>
      </c>
      <c r="BE72" s="498"/>
      <c r="BF72" s="498"/>
      <c r="BG72" s="499"/>
      <c r="BH72" s="64"/>
      <c r="BK72" s="55"/>
      <c r="BL72" s="55"/>
      <c r="BM72" s="55"/>
      <c r="BN72" s="668" t="s">
        <v>455</v>
      </c>
      <c r="BO72" s="668"/>
      <c r="BP72" s="668"/>
      <c r="BQ72" s="668"/>
      <c r="BR72" s="668"/>
      <c r="BS72" s="668"/>
      <c r="BT72" s="668"/>
      <c r="BU72" s="668"/>
      <c r="BV72" s="668"/>
      <c r="BW72" s="668"/>
      <c r="BX72" s="668"/>
      <c r="BY72" s="668"/>
      <c r="BZ72" s="668"/>
      <c r="CA72" s="668"/>
      <c r="CB72" s="668"/>
      <c r="CC72" s="668"/>
      <c r="CD72" s="1"/>
      <c r="CE72" s="1"/>
      <c r="CF72" s="1"/>
      <c r="CG72" s="1"/>
      <c r="CH72" s="1"/>
      <c r="CI72" s="442" t="s">
        <v>1479</v>
      </c>
      <c r="CJ72" s="442"/>
      <c r="CK72" s="442"/>
      <c r="CL72" s="442"/>
      <c r="CM72" s="442"/>
      <c r="CN72" s="442"/>
      <c r="CO72" s="442" t="s">
        <v>914</v>
      </c>
      <c r="CP72" s="442"/>
      <c r="CQ72" s="442"/>
      <c r="CR72" s="442"/>
      <c r="CS72" s="442"/>
      <c r="CT72" s="442"/>
      <c r="CU72" s="40"/>
      <c r="CV72" s="40"/>
      <c r="CW72" s="40"/>
      <c r="CX72" s="17"/>
      <c r="CY72" s="17"/>
      <c r="CZ72" s="17"/>
      <c r="DA72" s="17"/>
      <c r="DB72" s="17"/>
      <c r="DC72" s="17"/>
      <c r="DD72" s="17"/>
      <c r="DE72" s="17"/>
      <c r="DF72" s="17"/>
    </row>
    <row r="73" spans="2:110" ht="3" customHeight="1" hidden="1">
      <c r="B73" s="53"/>
      <c r="C73" s="657"/>
      <c r="D73" s="658"/>
      <c r="E73" s="658"/>
      <c r="F73" s="658"/>
      <c r="G73" s="658"/>
      <c r="H73" s="658"/>
      <c r="I73" s="658"/>
      <c r="J73" s="659"/>
      <c r="K73" s="77"/>
      <c r="L73" s="657"/>
      <c r="M73" s="658"/>
      <c r="N73" s="658"/>
      <c r="O73" s="658"/>
      <c r="P73" s="658"/>
      <c r="Q73" s="658"/>
      <c r="R73" s="658"/>
      <c r="S73" s="659"/>
      <c r="T73" s="73">
        <f>IF(T70="⑦","7",IF(T70="⑥","6",T70))</f>
        <v>1</v>
      </c>
      <c r="U73" s="48"/>
      <c r="V73" s="48"/>
      <c r="W73" s="48"/>
      <c r="X73" s="48"/>
      <c r="Y73" s="48"/>
      <c r="Z73" s="48"/>
      <c r="AA73" s="72"/>
      <c r="AB73" s="73">
        <f>IF(AB70="⑦","7",IF(AB70="⑥","6",AB70))</f>
        <v>2</v>
      </c>
      <c r="AC73" s="48"/>
      <c r="AD73" s="48"/>
      <c r="AE73" s="48"/>
      <c r="AF73" s="48"/>
      <c r="AG73" s="48"/>
      <c r="AH73" s="48"/>
      <c r="AI73" s="72"/>
      <c r="AJ73" s="73">
        <f>IF(AJ70="⑦","7",IF(AJ70="⑥","6",AJ70))</f>
        <v>2</v>
      </c>
      <c r="AK73" s="48"/>
      <c r="AL73" s="48"/>
      <c r="AM73" s="48"/>
      <c r="AN73" s="48"/>
      <c r="AO73" s="48"/>
      <c r="AP73" s="48"/>
      <c r="AQ73" s="72"/>
      <c r="AR73" s="489"/>
      <c r="AS73" s="490"/>
      <c r="AT73" s="490"/>
      <c r="AU73" s="490"/>
      <c r="AV73" s="490"/>
      <c r="AW73" s="490"/>
      <c r="AX73" s="490"/>
      <c r="AY73" s="491"/>
      <c r="AZ73" s="654"/>
      <c r="BA73" s="667"/>
      <c r="BB73" s="667"/>
      <c r="BC73" s="667"/>
      <c r="BD73" s="664"/>
      <c r="BE73" s="664"/>
      <c r="BF73" s="664"/>
      <c r="BG73" s="665"/>
      <c r="BH73" s="64"/>
      <c r="BK73" s="55"/>
      <c r="BL73" s="55"/>
      <c r="BM73" s="55"/>
      <c r="BN73" s="668"/>
      <c r="BO73" s="668"/>
      <c r="BP73" s="668"/>
      <c r="BQ73" s="668"/>
      <c r="BR73" s="668"/>
      <c r="BS73" s="668"/>
      <c r="BT73" s="668"/>
      <c r="BU73" s="668"/>
      <c r="BV73" s="668"/>
      <c r="BW73" s="668"/>
      <c r="BX73" s="668"/>
      <c r="BY73" s="668"/>
      <c r="BZ73" s="668"/>
      <c r="CA73" s="668"/>
      <c r="CB73" s="668"/>
      <c r="CC73" s="668"/>
      <c r="CD73" s="1"/>
      <c r="CE73" s="1"/>
      <c r="CF73" s="1"/>
      <c r="CG73" s="1"/>
      <c r="CH73" s="1"/>
      <c r="CI73" s="442"/>
      <c r="CJ73" s="442"/>
      <c r="CK73" s="442"/>
      <c r="CL73" s="442"/>
      <c r="CM73" s="442"/>
      <c r="CN73" s="442"/>
      <c r="CO73" s="442"/>
      <c r="CP73" s="442"/>
      <c r="CQ73" s="442"/>
      <c r="CR73" s="442"/>
      <c r="CS73" s="442"/>
      <c r="CT73" s="442"/>
      <c r="CU73" s="17"/>
      <c r="CV73" s="17"/>
      <c r="CW73" s="57"/>
      <c r="CX73" s="17"/>
      <c r="CY73" s="17"/>
      <c r="CZ73" s="17"/>
      <c r="DA73" s="17"/>
      <c r="DB73" s="17"/>
      <c r="DC73" s="17"/>
      <c r="DD73" s="17"/>
      <c r="DE73" s="17"/>
      <c r="DF73" s="17"/>
    </row>
    <row r="74" spans="3:101" ht="7.5" customHeight="1"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K74" s="55"/>
      <c r="BL74" s="55"/>
      <c r="BM74" s="55"/>
      <c r="BN74" s="668"/>
      <c r="BO74" s="668"/>
      <c r="BP74" s="668"/>
      <c r="BQ74" s="668"/>
      <c r="BR74" s="668"/>
      <c r="BS74" s="668"/>
      <c r="BT74" s="668"/>
      <c r="BU74" s="668"/>
      <c r="BV74" s="668"/>
      <c r="BW74" s="668"/>
      <c r="BX74" s="668"/>
      <c r="BY74" s="668"/>
      <c r="BZ74" s="668"/>
      <c r="CA74" s="668"/>
      <c r="CB74" s="668"/>
      <c r="CC74" s="668"/>
      <c r="CI74" s="442"/>
      <c r="CJ74" s="442"/>
      <c r="CK74" s="442"/>
      <c r="CL74" s="442"/>
      <c r="CM74" s="442"/>
      <c r="CN74" s="442"/>
      <c r="CO74" s="442"/>
      <c r="CP74" s="442"/>
      <c r="CQ74" s="442"/>
      <c r="CR74" s="442"/>
      <c r="CS74" s="442"/>
      <c r="CT74" s="442"/>
      <c r="CU74" s="41"/>
      <c r="CV74" s="41"/>
      <c r="CW74" s="70"/>
    </row>
    <row r="75" spans="1:111" ht="7.5" customHeight="1" thickBot="1">
      <c r="A75" s="621" t="s">
        <v>452</v>
      </c>
      <c r="B75" s="621"/>
      <c r="C75" s="621"/>
      <c r="D75" s="621"/>
      <c r="E75" s="621"/>
      <c r="F75" s="621"/>
      <c r="G75" s="621"/>
      <c r="H75" s="621"/>
      <c r="I75" s="621"/>
      <c r="J75" s="621"/>
      <c r="K75" s="621"/>
      <c r="L75" s="621"/>
      <c r="M75" s="621"/>
      <c r="N75" s="621"/>
      <c r="O75" s="621"/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  <c r="AG75" s="621"/>
      <c r="AH75" s="621"/>
      <c r="AI75" s="621"/>
      <c r="AJ75" s="621"/>
      <c r="AK75" s="621"/>
      <c r="AL75" s="621"/>
      <c r="AM75" s="621"/>
      <c r="AN75" s="621"/>
      <c r="AO75" s="621"/>
      <c r="AP75" s="621"/>
      <c r="AQ75" s="621"/>
      <c r="AR75" s="621"/>
      <c r="AS75" s="621"/>
      <c r="AT75" s="621"/>
      <c r="AU75" s="621"/>
      <c r="AV75" s="621"/>
      <c r="AW75" s="621"/>
      <c r="AX75" s="621"/>
      <c r="AY75" s="621"/>
      <c r="AZ75" s="621"/>
      <c r="BA75" s="621"/>
      <c r="BB75" s="621"/>
      <c r="BC75" s="621"/>
      <c r="BD75" s="621"/>
      <c r="BE75" s="621"/>
      <c r="BF75" s="621"/>
      <c r="BG75" s="621"/>
      <c r="BH75" s="621"/>
      <c r="BI75" s="621"/>
      <c r="BJ75" s="621"/>
      <c r="BK75" s="621"/>
      <c r="BL75" s="621"/>
      <c r="BM75" s="621"/>
      <c r="BN75" s="621"/>
      <c r="BO75" s="621"/>
      <c r="BP75" s="621"/>
      <c r="BQ75" s="621"/>
      <c r="BR75" s="621"/>
      <c r="BS75" s="621"/>
      <c r="BT75" s="621"/>
      <c r="BU75" s="621"/>
      <c r="BV75" s="621"/>
      <c r="BW75" s="621"/>
      <c r="BX75" s="621"/>
      <c r="BY75" s="621"/>
      <c r="BZ75" s="621"/>
      <c r="CA75" s="621"/>
      <c r="CB75" s="621"/>
      <c r="CC75" s="621"/>
      <c r="CD75" s="621"/>
      <c r="CE75" s="621"/>
      <c r="CF75" s="621"/>
      <c r="CG75" s="621"/>
      <c r="CH75" s="621"/>
      <c r="CI75" s="442"/>
      <c r="CJ75" s="442"/>
      <c r="CK75" s="442"/>
      <c r="CL75" s="442"/>
      <c r="CM75" s="442"/>
      <c r="CN75" s="442"/>
      <c r="CO75" s="442"/>
      <c r="CP75" s="442"/>
      <c r="CQ75" s="442"/>
      <c r="CR75" s="442"/>
      <c r="CS75" s="442"/>
      <c r="CT75" s="442"/>
      <c r="CW75" s="270"/>
      <c r="CX75" s="8"/>
      <c r="CY75" s="8"/>
      <c r="CZ75" s="8"/>
      <c r="DA75" s="8"/>
      <c r="DC75" s="442" t="s">
        <v>456</v>
      </c>
      <c r="DD75" s="442"/>
      <c r="DE75" s="442"/>
      <c r="DF75" s="442"/>
      <c r="DG75" s="442"/>
    </row>
    <row r="76" spans="1:111" ht="7.5" customHeight="1">
      <c r="A76" s="621"/>
      <c r="B76" s="621"/>
      <c r="C76" s="621"/>
      <c r="D76" s="621"/>
      <c r="E76" s="621"/>
      <c r="F76" s="621"/>
      <c r="G76" s="621"/>
      <c r="H76" s="621"/>
      <c r="I76" s="621"/>
      <c r="J76" s="621"/>
      <c r="K76" s="621"/>
      <c r="L76" s="621"/>
      <c r="M76" s="621"/>
      <c r="N76" s="621"/>
      <c r="O76" s="621"/>
      <c r="P76" s="621"/>
      <c r="Q76" s="621"/>
      <c r="R76" s="621"/>
      <c r="S76" s="621"/>
      <c r="T76" s="621"/>
      <c r="U76" s="621"/>
      <c r="V76" s="621"/>
      <c r="W76" s="621"/>
      <c r="X76" s="621"/>
      <c r="Y76" s="621"/>
      <c r="Z76" s="621"/>
      <c r="AA76" s="621"/>
      <c r="AB76" s="621"/>
      <c r="AC76" s="621"/>
      <c r="AD76" s="621"/>
      <c r="AE76" s="621"/>
      <c r="AF76" s="621"/>
      <c r="AG76" s="621"/>
      <c r="AH76" s="621"/>
      <c r="AI76" s="621"/>
      <c r="AJ76" s="621"/>
      <c r="AK76" s="621"/>
      <c r="AL76" s="621"/>
      <c r="AM76" s="621"/>
      <c r="AN76" s="621"/>
      <c r="AO76" s="621"/>
      <c r="AP76" s="621"/>
      <c r="AQ76" s="621"/>
      <c r="AR76" s="621"/>
      <c r="AS76" s="621"/>
      <c r="AT76" s="621"/>
      <c r="AU76" s="621"/>
      <c r="AV76" s="621"/>
      <c r="AW76" s="621"/>
      <c r="AX76" s="621"/>
      <c r="AY76" s="621"/>
      <c r="AZ76" s="621"/>
      <c r="BA76" s="621"/>
      <c r="BB76" s="621"/>
      <c r="BC76" s="621"/>
      <c r="BD76" s="621"/>
      <c r="BE76" s="621"/>
      <c r="BF76" s="621"/>
      <c r="BG76" s="621"/>
      <c r="BH76" s="621"/>
      <c r="BI76" s="621"/>
      <c r="BJ76" s="621"/>
      <c r="BK76" s="621"/>
      <c r="BL76" s="621"/>
      <c r="BM76" s="621"/>
      <c r="BN76" s="621"/>
      <c r="BO76" s="621"/>
      <c r="BP76" s="621"/>
      <c r="BQ76" s="621"/>
      <c r="BR76" s="621"/>
      <c r="BS76" s="621"/>
      <c r="BT76" s="621"/>
      <c r="BU76" s="621"/>
      <c r="BV76" s="621"/>
      <c r="BW76" s="621"/>
      <c r="BX76" s="621"/>
      <c r="BY76" s="621"/>
      <c r="BZ76" s="621"/>
      <c r="CA76" s="621"/>
      <c r="CB76" s="621"/>
      <c r="CC76" s="621"/>
      <c r="CD76" s="621"/>
      <c r="CE76" s="621"/>
      <c r="CF76" s="621"/>
      <c r="CG76" s="621"/>
      <c r="CH76" s="621"/>
      <c r="CI76" s="576" t="s">
        <v>1180</v>
      </c>
      <c r="CJ76" s="576"/>
      <c r="CK76" s="576"/>
      <c r="CL76" s="576"/>
      <c r="CM76" s="576"/>
      <c r="CN76" s="576"/>
      <c r="CO76" s="576" t="s">
        <v>1480</v>
      </c>
      <c r="CP76" s="576"/>
      <c r="CQ76" s="576"/>
      <c r="CR76" s="576"/>
      <c r="CS76" s="576"/>
      <c r="CT76" s="576"/>
      <c r="CW76" s="9"/>
      <c r="CX76" s="647" t="s">
        <v>1492</v>
      </c>
      <c r="CY76" s="626"/>
      <c r="CZ76" s="626"/>
      <c r="DA76" s="626"/>
      <c r="DB76" s="1"/>
      <c r="DC76" s="442"/>
      <c r="DD76" s="442"/>
      <c r="DE76" s="442"/>
      <c r="DF76" s="442"/>
      <c r="DG76" s="442"/>
    </row>
    <row r="77" spans="1:111" ht="7.5" customHeight="1" thickBot="1">
      <c r="A77" s="621"/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1"/>
      <c r="S77" s="621"/>
      <c r="T77" s="621"/>
      <c r="U77" s="621"/>
      <c r="V77" s="621"/>
      <c r="W77" s="621"/>
      <c r="X77" s="621"/>
      <c r="Y77" s="621"/>
      <c r="Z77" s="621"/>
      <c r="AA77" s="621"/>
      <c r="AB77" s="621"/>
      <c r="AC77" s="621"/>
      <c r="AD77" s="621"/>
      <c r="AE77" s="621"/>
      <c r="AF77" s="621"/>
      <c r="AG77" s="621"/>
      <c r="AH77" s="621"/>
      <c r="AI77" s="621"/>
      <c r="AJ77" s="621"/>
      <c r="AK77" s="621"/>
      <c r="AL77" s="621"/>
      <c r="AM77" s="621"/>
      <c r="AN77" s="621"/>
      <c r="AO77" s="621"/>
      <c r="AP77" s="621"/>
      <c r="AQ77" s="621"/>
      <c r="AR77" s="621"/>
      <c r="AS77" s="621"/>
      <c r="AT77" s="621"/>
      <c r="AU77" s="621"/>
      <c r="AV77" s="621"/>
      <c r="AW77" s="621"/>
      <c r="AX77" s="621"/>
      <c r="AY77" s="621"/>
      <c r="AZ77" s="621"/>
      <c r="BA77" s="621"/>
      <c r="BB77" s="621"/>
      <c r="BC77" s="621"/>
      <c r="BD77" s="621"/>
      <c r="BE77" s="621"/>
      <c r="BF77" s="621"/>
      <c r="BG77" s="621"/>
      <c r="BH77" s="621"/>
      <c r="BI77" s="621"/>
      <c r="BJ77" s="621"/>
      <c r="BK77" s="621"/>
      <c r="BL77" s="621"/>
      <c r="BM77" s="621"/>
      <c r="BN77" s="621"/>
      <c r="BO77" s="621"/>
      <c r="BP77" s="621"/>
      <c r="BQ77" s="621"/>
      <c r="BR77" s="621"/>
      <c r="BS77" s="621"/>
      <c r="BT77" s="621"/>
      <c r="BU77" s="621"/>
      <c r="BV77" s="621"/>
      <c r="BW77" s="621"/>
      <c r="BX77" s="621"/>
      <c r="BY77" s="621"/>
      <c r="BZ77" s="621"/>
      <c r="CA77" s="621"/>
      <c r="CB77" s="621"/>
      <c r="CC77" s="621"/>
      <c r="CD77" s="621"/>
      <c r="CE77" s="621"/>
      <c r="CF77" s="621"/>
      <c r="CG77" s="621"/>
      <c r="CH77" s="621"/>
      <c r="CI77" s="576"/>
      <c r="CJ77" s="576"/>
      <c r="CK77" s="576"/>
      <c r="CL77" s="576"/>
      <c r="CM77" s="576"/>
      <c r="CN77" s="576"/>
      <c r="CO77" s="576"/>
      <c r="CP77" s="576"/>
      <c r="CQ77" s="576"/>
      <c r="CR77" s="576"/>
      <c r="CS77" s="576"/>
      <c r="CT77" s="576"/>
      <c r="CW77" s="348"/>
      <c r="CX77" s="442"/>
      <c r="CY77" s="442"/>
      <c r="CZ77" s="442"/>
      <c r="DA77" s="442"/>
      <c r="DB77" s="1"/>
      <c r="DC77" s="442"/>
      <c r="DD77" s="442"/>
      <c r="DE77" s="442"/>
      <c r="DF77" s="442"/>
      <c r="DG77" s="442"/>
    </row>
    <row r="78" spans="1:111" s="61" customFormat="1" ht="13.5">
      <c r="A78" s="621"/>
      <c r="B78" s="621"/>
      <c r="C78" s="621"/>
      <c r="D78" s="621"/>
      <c r="E78" s="621"/>
      <c r="F78" s="621"/>
      <c r="G78" s="621"/>
      <c r="H78" s="621"/>
      <c r="I78" s="621"/>
      <c r="J78" s="621"/>
      <c r="K78" s="621"/>
      <c r="L78" s="621"/>
      <c r="M78" s="621"/>
      <c r="N78" s="621"/>
      <c r="O78" s="621"/>
      <c r="P78" s="621"/>
      <c r="Q78" s="621"/>
      <c r="R78" s="621"/>
      <c r="S78" s="621"/>
      <c r="T78" s="621"/>
      <c r="U78" s="621"/>
      <c r="V78" s="621"/>
      <c r="W78" s="621"/>
      <c r="X78" s="621"/>
      <c r="Y78" s="621"/>
      <c r="Z78" s="621"/>
      <c r="AA78" s="621"/>
      <c r="AB78" s="621"/>
      <c r="AC78" s="621"/>
      <c r="AD78" s="621"/>
      <c r="AE78" s="621"/>
      <c r="AF78" s="621"/>
      <c r="AG78" s="621"/>
      <c r="AH78" s="621"/>
      <c r="AI78" s="621"/>
      <c r="AJ78" s="621"/>
      <c r="AK78" s="621"/>
      <c r="AL78" s="621"/>
      <c r="AM78" s="621"/>
      <c r="AN78" s="621"/>
      <c r="AO78" s="621"/>
      <c r="AP78" s="621"/>
      <c r="AQ78" s="621"/>
      <c r="AR78" s="621"/>
      <c r="AS78" s="621"/>
      <c r="AT78" s="621"/>
      <c r="AU78" s="621"/>
      <c r="AV78" s="621"/>
      <c r="AW78" s="621"/>
      <c r="AX78" s="621"/>
      <c r="AY78" s="621"/>
      <c r="AZ78" s="621"/>
      <c r="BA78" s="621"/>
      <c r="BB78" s="621"/>
      <c r="BC78" s="621"/>
      <c r="BD78" s="621"/>
      <c r="BE78" s="621"/>
      <c r="BF78" s="621"/>
      <c r="BG78" s="621"/>
      <c r="BH78" s="621"/>
      <c r="BI78" s="621"/>
      <c r="BJ78" s="621"/>
      <c r="BK78" s="621"/>
      <c r="BL78" s="621"/>
      <c r="BM78" s="621"/>
      <c r="BN78" s="621"/>
      <c r="BO78" s="621"/>
      <c r="BP78" s="621"/>
      <c r="BQ78" s="621"/>
      <c r="BR78" s="621"/>
      <c r="BS78" s="621"/>
      <c r="BT78" s="621"/>
      <c r="BU78" s="621"/>
      <c r="BV78" s="621"/>
      <c r="BW78" s="621"/>
      <c r="BX78" s="621"/>
      <c r="BY78" s="621"/>
      <c r="BZ78" s="621"/>
      <c r="CA78" s="621"/>
      <c r="CB78" s="621"/>
      <c r="CC78" s="621"/>
      <c r="CD78" s="621"/>
      <c r="CE78" s="621"/>
      <c r="CF78" s="621"/>
      <c r="CG78" s="621"/>
      <c r="CH78" s="621"/>
      <c r="CI78" s="576"/>
      <c r="CJ78" s="576"/>
      <c r="CK78" s="576"/>
      <c r="CL78" s="576"/>
      <c r="CM78" s="576"/>
      <c r="CN78" s="576"/>
      <c r="CO78" s="576"/>
      <c r="CP78" s="576"/>
      <c r="CQ78" s="576"/>
      <c r="CR78" s="576"/>
      <c r="CS78" s="576"/>
      <c r="CT78" s="576"/>
      <c r="CU78" s="371"/>
      <c r="CV78" s="313"/>
      <c r="CW78" s="313"/>
      <c r="CX78" s="442"/>
      <c r="CY78" s="442"/>
      <c r="CZ78" s="442"/>
      <c r="DA78" s="442"/>
      <c r="DB78" s="1"/>
      <c r="DC78" s="1"/>
      <c r="DD78" s="1"/>
      <c r="DE78" s="1"/>
      <c r="DF78" s="2"/>
      <c r="DG78" s="2"/>
    </row>
    <row r="79" s="61" customFormat="1" ht="13.5">
      <c r="DG79" s="2"/>
    </row>
    <row r="80" spans="30:118" ht="7.5" customHeight="1">
      <c r="AD80" s="1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DG80" s="1"/>
      <c r="DK80" s="61"/>
      <c r="DL80" s="61"/>
      <c r="DM80" s="61"/>
      <c r="DN80" s="61"/>
    </row>
    <row r="81" spans="30:111" ht="7.5" customHeight="1">
      <c r="AD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</row>
    <row r="82" spans="30:112" ht="7.5" customHeight="1">
      <c r="AD82" s="1"/>
      <c r="BY82" s="1"/>
      <c r="BZ82" s="1"/>
      <c r="CA82" s="1"/>
      <c r="CB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H82" s="1"/>
    </row>
    <row r="83" spans="2:170" s="17" customFormat="1" ht="7.5" customHeight="1">
      <c r="B83" s="2"/>
      <c r="C83" s="2"/>
      <c r="D83" s="2"/>
      <c r="E83" s="2"/>
      <c r="F83" s="2"/>
      <c r="G83" s="7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55"/>
      <c r="AH83" s="2"/>
      <c r="AI83" s="2"/>
      <c r="AJ83" s="1"/>
      <c r="AK83" s="1"/>
      <c r="AL83" s="1"/>
      <c r="AM83" s="1"/>
      <c r="AN83" s="1"/>
      <c r="AO83" s="2"/>
      <c r="AP83" s="2"/>
      <c r="AQ83" s="2"/>
      <c r="AR83" s="2"/>
      <c r="AS83" s="2"/>
      <c r="AT83" s="2"/>
      <c r="AU83" s="2"/>
      <c r="AV83" s="2"/>
      <c r="AW83" s="2"/>
      <c r="AX83" s="1"/>
      <c r="AY83" s="1"/>
      <c r="AZ83" s="1"/>
      <c r="BA83" s="1"/>
      <c r="BB83" s="1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7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</row>
    <row r="84" spans="2:162" s="17" customFormat="1" ht="7.5" customHeight="1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7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</row>
    <row r="85" spans="2:148" s="17" customFormat="1" ht="7.5" customHeight="1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7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</row>
    <row r="86" spans="2:148" s="17" customFormat="1" ht="7.5" customHeight="1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</row>
    <row r="87" spans="2:147" s="17" customFormat="1" ht="7.5" customHeight="1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</row>
    <row r="88" spans="2:148" s="17" customFormat="1" ht="7.5" customHeight="1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</row>
    <row r="91" ht="7.5" customHeight="1">
      <c r="ES91" s="1"/>
    </row>
    <row r="98" ht="7.5" customHeight="1">
      <c r="DG98" s="7"/>
    </row>
    <row r="99" ht="7.5" customHeight="1">
      <c r="DG99" s="7"/>
    </row>
    <row r="100" ht="7.5" customHeight="1">
      <c r="DG100" s="7"/>
    </row>
    <row r="101" ht="7.5" customHeight="1">
      <c r="DG101" s="7"/>
    </row>
    <row r="102" ht="7.5" customHeight="1">
      <c r="DG102" s="7"/>
    </row>
    <row r="103" ht="7.5" customHeight="1">
      <c r="DG103" s="7"/>
    </row>
    <row r="104" ht="7.5" customHeight="1">
      <c r="DG104" s="7"/>
    </row>
    <row r="105" ht="7.5" customHeight="1">
      <c r="DG105" s="7"/>
    </row>
    <row r="106" ht="7.5" customHeight="1">
      <c r="DG106" s="7"/>
    </row>
    <row r="107" spans="111:113" ht="7.5" customHeight="1">
      <c r="DG107" s="7"/>
      <c r="DI107" s="1"/>
    </row>
    <row r="108" spans="111:146" ht="7.5" customHeight="1">
      <c r="DG108" s="7"/>
      <c r="DH108" s="1"/>
      <c r="EH108" s="1"/>
      <c r="EI108" s="12"/>
      <c r="EJ108" s="12"/>
      <c r="EK108" s="12"/>
      <c r="EL108" s="12"/>
      <c r="EM108" s="12"/>
      <c r="EN108" s="12"/>
      <c r="EO108" s="12"/>
      <c r="EP108" s="12"/>
    </row>
    <row r="109" ht="7.5" customHeight="1">
      <c r="DG109" s="7"/>
    </row>
    <row r="111" spans="2:119" s="17" customFormat="1" ht="7.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</row>
    <row r="112" spans="2:155" s="17" customFormat="1" ht="7.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</row>
    <row r="113" spans="2:162" s="17" customFormat="1" ht="7.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</row>
    <row r="114" spans="2:154" s="17" customFormat="1" ht="7.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</row>
    <row r="115" spans="2:140" s="17" customFormat="1" ht="7.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</row>
    <row r="116" spans="2:140" s="17" customFormat="1" ht="7.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</row>
    <row r="117" spans="2:140" s="17" customFormat="1" ht="7.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</row>
    <row r="118" spans="2:140" s="17" customFormat="1" ht="7.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</row>
    <row r="119" spans="118:140" ht="7.5" customHeight="1">
      <c r="DN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</row>
    <row r="121" ht="7.5" customHeight="1">
      <c r="EM121" s="1"/>
    </row>
    <row r="125" spans="113:119" ht="7.5" customHeight="1">
      <c r="DI125" s="1"/>
      <c r="DJ125" s="1"/>
      <c r="DO125" s="17"/>
    </row>
    <row r="126" spans="2:130" s="17" customFormat="1" ht="7.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1"/>
      <c r="DJ126" s="1"/>
      <c r="DK126" s="1"/>
      <c r="DL126" s="1"/>
      <c r="DM126" s="2"/>
      <c r="DO126" s="1"/>
      <c r="DP126" s="1"/>
      <c r="DS126" s="2"/>
      <c r="DT126" s="2"/>
      <c r="DU126" s="2"/>
      <c r="DV126" s="2"/>
      <c r="DW126" s="2"/>
      <c r="DX126" s="2"/>
      <c r="DY126" s="2"/>
      <c r="DZ126" s="2"/>
    </row>
    <row r="127" spans="2:143" s="17" customFormat="1" ht="7.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</row>
    <row r="128" spans="2:152" s="17" customFormat="1" ht="7.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</row>
    <row r="129" spans="2:157" s="17" customFormat="1" ht="7.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1"/>
      <c r="DJ129" s="1"/>
      <c r="DK129" s="1"/>
      <c r="DL129" s="1"/>
      <c r="DM129" s="1"/>
      <c r="DN129" s="1"/>
      <c r="DO129" s="1"/>
      <c r="DP129" s="1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</row>
    <row r="130" spans="2:144" s="17" customFormat="1" ht="7.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1"/>
      <c r="DJ130" s="1"/>
      <c r="DK130" s="1"/>
      <c r="DL130" s="1"/>
      <c r="DM130" s="1"/>
      <c r="DN130" s="1"/>
      <c r="DO130" s="1"/>
      <c r="DP130" s="1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1"/>
    </row>
    <row r="131" spans="2:144" s="17" customFormat="1" ht="7.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1"/>
      <c r="DJ131" s="1"/>
      <c r="DK131" s="1"/>
      <c r="DL131" s="1"/>
      <c r="DM131" s="1"/>
      <c r="DN131" s="1"/>
      <c r="DO131" s="1"/>
      <c r="DP131" s="1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1"/>
    </row>
    <row r="132" spans="2:144" s="17" customFormat="1" ht="7.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1"/>
      <c r="DJ132" s="1"/>
      <c r="DK132" s="1"/>
      <c r="DL132" s="1"/>
      <c r="DM132" s="1"/>
      <c r="DN132" s="1"/>
      <c r="DO132" s="1"/>
      <c r="DP132" s="1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</row>
    <row r="133" spans="2:144" s="17" customFormat="1" ht="7.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1"/>
      <c r="DJ133" s="1"/>
      <c r="DK133" s="1"/>
      <c r="DL133" s="1"/>
      <c r="DM133" s="1"/>
      <c r="DN133" s="1"/>
      <c r="DO133" s="1"/>
      <c r="DP133" s="1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2"/>
    </row>
    <row r="134" spans="113:144" ht="7.5" customHeight="1">
      <c r="DI134" s="1"/>
      <c r="DJ134" s="1"/>
      <c r="DK134" s="1"/>
      <c r="DL134" s="1"/>
      <c r="DM134" s="1"/>
      <c r="DN134" s="1"/>
      <c r="DO134" s="1"/>
      <c r="DP134" s="1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1"/>
    </row>
    <row r="135" spans="113:144" ht="7.5" customHeight="1">
      <c r="DI135" s="1"/>
      <c r="DJ135" s="1"/>
      <c r="DK135" s="1"/>
      <c r="DL135" s="1"/>
      <c r="DM135" s="1"/>
      <c r="DN135" s="1"/>
      <c r="DO135" s="1"/>
      <c r="DP135" s="1"/>
      <c r="EN135" s="1"/>
    </row>
    <row r="136" spans="113:144" ht="7.5" customHeight="1">
      <c r="DI136" s="1"/>
      <c r="DJ136" s="1"/>
      <c r="DK136" s="1"/>
      <c r="DL136" s="1"/>
      <c r="DM136" s="1"/>
      <c r="DN136" s="1"/>
      <c r="DO136" s="1"/>
      <c r="DP136" s="1"/>
      <c r="EN136" s="1"/>
    </row>
    <row r="137" spans="113:120" ht="7.5" customHeight="1">
      <c r="DI137" s="1"/>
      <c r="DJ137" s="1"/>
      <c r="DK137" s="1"/>
      <c r="DL137" s="1"/>
      <c r="DM137" s="1"/>
      <c r="DN137" s="1"/>
      <c r="DO137" s="1"/>
      <c r="DP137" s="1"/>
    </row>
    <row r="138" spans="113:118" ht="7.5" customHeight="1">
      <c r="DI138" s="1"/>
      <c r="DJ138" s="1"/>
      <c r="DK138" s="1"/>
      <c r="DL138" s="1"/>
      <c r="DM138" s="1"/>
      <c r="DN138" s="1"/>
    </row>
    <row r="139" spans="115:117" ht="7.5" customHeight="1">
      <c r="DK139" s="1"/>
      <c r="DL139" s="1"/>
      <c r="DM139" s="1"/>
    </row>
    <row r="140" ht="7.5" customHeight="1">
      <c r="DM140" s="1"/>
    </row>
  </sheetData>
  <mergeCells count="652">
    <mergeCell ref="BV5:DM5"/>
    <mergeCell ref="CI68:CL68"/>
    <mergeCell ref="CE60:CI60"/>
    <mergeCell ref="CI58:CL58"/>
    <mergeCell ref="CY66:DA66"/>
    <mergeCell ref="DG34:DH35"/>
    <mergeCell ref="DH36:DJ37"/>
    <mergeCell ref="CQ36:CS38"/>
    <mergeCell ref="CA34:CH35"/>
    <mergeCell ref="CY44:CZ46"/>
    <mergeCell ref="CO72:CT75"/>
    <mergeCell ref="CO76:CT78"/>
    <mergeCell ref="CI72:CN75"/>
    <mergeCell ref="CI76:CN78"/>
    <mergeCell ref="O12:S13"/>
    <mergeCell ref="T12:AA15"/>
    <mergeCell ref="O14:S14"/>
    <mergeCell ref="AE12:AE14"/>
    <mergeCell ref="AU20:AY22"/>
    <mergeCell ref="AT20:AT22"/>
    <mergeCell ref="AZ12:AZ13"/>
    <mergeCell ref="AZ14:AZ15"/>
    <mergeCell ref="AT16:AT18"/>
    <mergeCell ref="AU16:AY18"/>
    <mergeCell ref="AJ20:AQ23"/>
    <mergeCell ref="AE20:AE22"/>
    <mergeCell ref="AJ16:AL18"/>
    <mergeCell ref="AM16:AM18"/>
    <mergeCell ref="BS20:BU21"/>
    <mergeCell ref="BM20:BQ21"/>
    <mergeCell ref="BI20:BI21"/>
    <mergeCell ref="BJ16:BL17"/>
    <mergeCell ref="BS16:BU17"/>
    <mergeCell ref="BI16:BI17"/>
    <mergeCell ref="BI24:BI25"/>
    <mergeCell ref="BJ26:BL27"/>
    <mergeCell ref="BJ24:BL25"/>
    <mergeCell ref="BS26:BU27"/>
    <mergeCell ref="BM26:BQ26"/>
    <mergeCell ref="AU44:AY46"/>
    <mergeCell ref="AR44:AS46"/>
    <mergeCell ref="AT44:AT46"/>
    <mergeCell ref="AZ48:AZ49"/>
    <mergeCell ref="F66:J67"/>
    <mergeCell ref="C66:E67"/>
    <mergeCell ref="C62:E63"/>
    <mergeCell ref="F62:J63"/>
    <mergeCell ref="F64:J64"/>
    <mergeCell ref="C64:E65"/>
    <mergeCell ref="L68:N68"/>
    <mergeCell ref="O68:S68"/>
    <mergeCell ref="L70:N71"/>
    <mergeCell ref="K70:K71"/>
    <mergeCell ref="O70:S71"/>
    <mergeCell ref="C68:E69"/>
    <mergeCell ref="C70:E71"/>
    <mergeCell ref="F70:J71"/>
    <mergeCell ref="F68:J68"/>
    <mergeCell ref="B12:B13"/>
    <mergeCell ref="B16:B17"/>
    <mergeCell ref="B20:B21"/>
    <mergeCell ref="B24:B25"/>
    <mergeCell ref="B62:B63"/>
    <mergeCell ref="B66:B67"/>
    <mergeCell ref="B70:B71"/>
    <mergeCell ref="B36:B37"/>
    <mergeCell ref="B40:B41"/>
    <mergeCell ref="B44:B45"/>
    <mergeCell ref="B48:B49"/>
    <mergeCell ref="W40:W42"/>
    <mergeCell ref="W44:W46"/>
    <mergeCell ref="AE36:AE38"/>
    <mergeCell ref="B58:B59"/>
    <mergeCell ref="C51:E51"/>
    <mergeCell ref="F51:J51"/>
    <mergeCell ref="L51:N51"/>
    <mergeCell ref="O51:S51"/>
    <mergeCell ref="AE44:AE46"/>
    <mergeCell ref="AB36:AD38"/>
    <mergeCell ref="X16:AA18"/>
    <mergeCell ref="AB16:AI19"/>
    <mergeCell ref="AB20:AD22"/>
    <mergeCell ref="AF20:AI22"/>
    <mergeCell ref="AF48:AI50"/>
    <mergeCell ref="T48:V50"/>
    <mergeCell ref="AF58:AI60"/>
    <mergeCell ref="AB56:AI57"/>
    <mergeCell ref="W48:W50"/>
    <mergeCell ref="T54:AA55"/>
    <mergeCell ref="T56:AA57"/>
    <mergeCell ref="L58:N59"/>
    <mergeCell ref="AB62:AI65"/>
    <mergeCell ref="X62:AA64"/>
    <mergeCell ref="W62:W64"/>
    <mergeCell ref="AF36:AI38"/>
    <mergeCell ref="K66:K67"/>
    <mergeCell ref="O64:S64"/>
    <mergeCell ref="L62:N63"/>
    <mergeCell ref="L66:N67"/>
    <mergeCell ref="O66:S67"/>
    <mergeCell ref="L60:N61"/>
    <mergeCell ref="T58:AA61"/>
    <mergeCell ref="T66:V68"/>
    <mergeCell ref="K62:K63"/>
    <mergeCell ref="AN40:AQ42"/>
    <mergeCell ref="AR66:AS68"/>
    <mergeCell ref="AJ48:AL50"/>
    <mergeCell ref="AR48:AY51"/>
    <mergeCell ref="AM48:AM50"/>
    <mergeCell ref="AR40:AS42"/>
    <mergeCell ref="AT40:AT42"/>
    <mergeCell ref="AU40:AY42"/>
    <mergeCell ref="AR56:AY57"/>
    <mergeCell ref="AJ54:AQ55"/>
    <mergeCell ref="BS46:BU47"/>
    <mergeCell ref="BM36:BQ37"/>
    <mergeCell ref="BM38:BQ38"/>
    <mergeCell ref="BS44:BU45"/>
    <mergeCell ref="BR40:BR41"/>
    <mergeCell ref="BR44:BR45"/>
    <mergeCell ref="BM42:BQ42"/>
    <mergeCell ref="BM46:BQ46"/>
    <mergeCell ref="BM44:BQ45"/>
    <mergeCell ref="BS40:BU41"/>
    <mergeCell ref="BR36:BR37"/>
    <mergeCell ref="AZ42:AZ43"/>
    <mergeCell ref="BD40:BG41"/>
    <mergeCell ref="BJ42:BL43"/>
    <mergeCell ref="BI40:BI41"/>
    <mergeCell ref="AZ38:AZ39"/>
    <mergeCell ref="BA38:BC39"/>
    <mergeCell ref="BA40:BC41"/>
    <mergeCell ref="BA42:BC43"/>
    <mergeCell ref="BJ38:BL39"/>
    <mergeCell ref="BS38:BU39"/>
    <mergeCell ref="DG38:DG39"/>
    <mergeCell ref="CA36:CH39"/>
    <mergeCell ref="BV38:BZ38"/>
    <mergeCell ref="BV36:BZ37"/>
    <mergeCell ref="CL36:CL38"/>
    <mergeCell ref="CT36:CT38"/>
    <mergeCell ref="DG40:DG41"/>
    <mergeCell ref="DG42:DG43"/>
    <mergeCell ref="DA44:DA46"/>
    <mergeCell ref="DB44:DF46"/>
    <mergeCell ref="CY40:CZ42"/>
    <mergeCell ref="DA40:DA42"/>
    <mergeCell ref="DB40:DF42"/>
    <mergeCell ref="DG12:DG13"/>
    <mergeCell ref="DG14:DG15"/>
    <mergeCell ref="DG16:DG17"/>
    <mergeCell ref="DG18:DG19"/>
    <mergeCell ref="CY32:DF33"/>
    <mergeCell ref="DG20:DG21"/>
    <mergeCell ref="DG22:DG23"/>
    <mergeCell ref="C73:E73"/>
    <mergeCell ref="F73:J73"/>
    <mergeCell ref="AM70:AM72"/>
    <mergeCell ref="L73:N73"/>
    <mergeCell ref="O73:S73"/>
    <mergeCell ref="C72:E72"/>
    <mergeCell ref="F72:J72"/>
    <mergeCell ref="L72:N72"/>
    <mergeCell ref="O72:S72"/>
    <mergeCell ref="T70:V72"/>
    <mergeCell ref="BD72:BG73"/>
    <mergeCell ref="AE70:AE72"/>
    <mergeCell ref="W70:W72"/>
    <mergeCell ref="AZ70:AZ71"/>
    <mergeCell ref="AZ72:AZ73"/>
    <mergeCell ref="AN70:AQ72"/>
    <mergeCell ref="AR70:AY73"/>
    <mergeCell ref="X70:AA72"/>
    <mergeCell ref="AB70:AD72"/>
    <mergeCell ref="BA60:BC61"/>
    <mergeCell ref="AZ60:AZ61"/>
    <mergeCell ref="AF70:AI72"/>
    <mergeCell ref="AJ70:AL72"/>
    <mergeCell ref="AN62:AQ64"/>
    <mergeCell ref="AN58:AQ60"/>
    <mergeCell ref="AZ66:AZ67"/>
    <mergeCell ref="AF66:AI68"/>
    <mergeCell ref="AT66:AT68"/>
    <mergeCell ref="AU66:AY68"/>
    <mergeCell ref="BB54:BG55"/>
    <mergeCell ref="BA50:BC51"/>
    <mergeCell ref="BR48:BR49"/>
    <mergeCell ref="BI48:BI49"/>
    <mergeCell ref="BJ48:BL49"/>
    <mergeCell ref="BM48:BQ49"/>
    <mergeCell ref="BM50:BQ50"/>
    <mergeCell ref="C52:BF53"/>
    <mergeCell ref="AR54:AY55"/>
    <mergeCell ref="AB54:AI55"/>
    <mergeCell ref="BD58:BG59"/>
    <mergeCell ref="AT62:AT64"/>
    <mergeCell ref="AU62:AY64"/>
    <mergeCell ref="AU58:AY60"/>
    <mergeCell ref="AT58:AT60"/>
    <mergeCell ref="AZ58:AZ59"/>
    <mergeCell ref="BA58:BC59"/>
    <mergeCell ref="AZ62:AZ63"/>
    <mergeCell ref="AZ64:AZ65"/>
    <mergeCell ref="BA64:BC65"/>
    <mergeCell ref="DC75:DG77"/>
    <mergeCell ref="CX76:DA78"/>
    <mergeCell ref="BU68:CB70"/>
    <mergeCell ref="AZ68:AZ69"/>
    <mergeCell ref="BA70:BC71"/>
    <mergeCell ref="BN72:CC74"/>
    <mergeCell ref="BA72:BC73"/>
    <mergeCell ref="A75:CH78"/>
    <mergeCell ref="W66:W68"/>
    <mergeCell ref="BA66:BC67"/>
    <mergeCell ref="X66:AA68"/>
    <mergeCell ref="AE66:AE68"/>
    <mergeCell ref="AR62:AS64"/>
    <mergeCell ref="AR58:AS60"/>
    <mergeCell ref="AB58:AD60"/>
    <mergeCell ref="AB66:AD68"/>
    <mergeCell ref="AJ66:AQ69"/>
    <mergeCell ref="BD68:BG69"/>
    <mergeCell ref="BD66:BG67"/>
    <mergeCell ref="BD64:BG65"/>
    <mergeCell ref="BD70:BG71"/>
    <mergeCell ref="BH68:BT70"/>
    <mergeCell ref="CI48:CK50"/>
    <mergeCell ref="CN58:CS59"/>
    <mergeCell ref="BD62:BG63"/>
    <mergeCell ref="BU56:CB57"/>
    <mergeCell ref="BU58:CB59"/>
    <mergeCell ref="BD60:BG61"/>
    <mergeCell ref="BB56:BG57"/>
    <mergeCell ref="BJ50:BL51"/>
    <mergeCell ref="BS48:BU49"/>
    <mergeCell ref="BD50:BG51"/>
    <mergeCell ref="DK48:DN49"/>
    <mergeCell ref="DK50:DN51"/>
    <mergeCell ref="CU48:CX50"/>
    <mergeCell ref="DG48:DG49"/>
    <mergeCell ref="DG50:DG51"/>
    <mergeCell ref="DH48:DJ49"/>
    <mergeCell ref="DH50:DJ51"/>
    <mergeCell ref="CY48:DF51"/>
    <mergeCell ref="CL48:CL50"/>
    <mergeCell ref="DH46:DJ47"/>
    <mergeCell ref="DK46:DN47"/>
    <mergeCell ref="DG44:DG45"/>
    <mergeCell ref="DG46:DG47"/>
    <mergeCell ref="DH44:DJ45"/>
    <mergeCell ref="DK44:DN45"/>
    <mergeCell ref="DK24:DN25"/>
    <mergeCell ref="DK26:DN27"/>
    <mergeCell ref="DK40:DN41"/>
    <mergeCell ref="DH42:DJ43"/>
    <mergeCell ref="DK42:DN43"/>
    <mergeCell ref="DH40:DJ41"/>
    <mergeCell ref="DK38:DN39"/>
    <mergeCell ref="DI32:DN33"/>
    <mergeCell ref="DH38:DJ39"/>
    <mergeCell ref="DI34:DN35"/>
    <mergeCell ref="DK36:DN37"/>
    <mergeCell ref="DG32:DG33"/>
    <mergeCell ref="DG36:DG37"/>
    <mergeCell ref="CM36:CP38"/>
    <mergeCell ref="CY34:DF35"/>
    <mergeCell ref="CQ34:CX35"/>
    <mergeCell ref="CQ32:CX33"/>
    <mergeCell ref="CY36:CZ38"/>
    <mergeCell ref="DA36:DA38"/>
    <mergeCell ref="DB36:DF38"/>
    <mergeCell ref="CA24:CC26"/>
    <mergeCell ref="BV26:BZ26"/>
    <mergeCell ref="DH24:DJ25"/>
    <mergeCell ref="CU24:CX26"/>
    <mergeCell ref="CY24:DF27"/>
    <mergeCell ref="DH26:DJ27"/>
    <mergeCell ref="DG26:DG27"/>
    <mergeCell ref="DG24:DG25"/>
    <mergeCell ref="CE24:CH26"/>
    <mergeCell ref="CL24:CL26"/>
    <mergeCell ref="DB20:DF22"/>
    <mergeCell ref="DH16:DJ17"/>
    <mergeCell ref="DH22:DJ23"/>
    <mergeCell ref="DB16:DF18"/>
    <mergeCell ref="BV22:BZ22"/>
    <mergeCell ref="CE16:CH18"/>
    <mergeCell ref="CA16:CC18"/>
    <mergeCell ref="CD20:CD22"/>
    <mergeCell ref="BV18:BZ18"/>
    <mergeCell ref="BV16:BZ17"/>
    <mergeCell ref="CL20:CL22"/>
    <mergeCell ref="CY16:CZ18"/>
    <mergeCell ref="DA16:DA18"/>
    <mergeCell ref="CM20:CP22"/>
    <mergeCell ref="CU16:CX18"/>
    <mergeCell ref="CT16:CT18"/>
    <mergeCell ref="CY20:CZ22"/>
    <mergeCell ref="DA20:DA22"/>
    <mergeCell ref="DK16:DN17"/>
    <mergeCell ref="DH18:DJ19"/>
    <mergeCell ref="DK18:DN19"/>
    <mergeCell ref="DK20:DN21"/>
    <mergeCell ref="DK22:DN23"/>
    <mergeCell ref="DH20:DJ21"/>
    <mergeCell ref="CQ20:CX23"/>
    <mergeCell ref="BJ12:BL13"/>
    <mergeCell ref="CI16:CP19"/>
    <mergeCell ref="CQ16:CS18"/>
    <mergeCell ref="BJ20:BL21"/>
    <mergeCell ref="CD16:CD18"/>
    <mergeCell ref="BR16:BR17"/>
    <mergeCell ref="CE20:CH22"/>
    <mergeCell ref="BV24:BZ25"/>
    <mergeCell ref="BS24:BU25"/>
    <mergeCell ref="BJ22:BL23"/>
    <mergeCell ref="BJ18:BL19"/>
    <mergeCell ref="BR24:BR25"/>
    <mergeCell ref="BM22:BQ22"/>
    <mergeCell ref="BR20:BR21"/>
    <mergeCell ref="BM24:BQ25"/>
    <mergeCell ref="BV20:BZ21"/>
    <mergeCell ref="BS22:BU23"/>
    <mergeCell ref="DI8:DN9"/>
    <mergeCell ref="CA10:CH11"/>
    <mergeCell ref="CI10:CP11"/>
    <mergeCell ref="CQ10:CX11"/>
    <mergeCell ref="CY10:DF11"/>
    <mergeCell ref="DG10:DH11"/>
    <mergeCell ref="DI10:DN11"/>
    <mergeCell ref="DG8:DG9"/>
    <mergeCell ref="CY8:DF9"/>
    <mergeCell ref="CQ8:CX9"/>
    <mergeCell ref="CI8:CP9"/>
    <mergeCell ref="BR12:BR13"/>
    <mergeCell ref="BM12:BQ13"/>
    <mergeCell ref="CM12:CP14"/>
    <mergeCell ref="BJ8:BZ11"/>
    <mergeCell ref="BV12:BZ13"/>
    <mergeCell ref="CL12:CL14"/>
    <mergeCell ref="BS12:BU13"/>
    <mergeCell ref="BM14:BQ14"/>
    <mergeCell ref="CA12:CH15"/>
    <mergeCell ref="BJ14:BL15"/>
    <mergeCell ref="CA8:CH9"/>
    <mergeCell ref="BV14:BZ14"/>
    <mergeCell ref="BA26:BC27"/>
    <mergeCell ref="BA18:BC19"/>
    <mergeCell ref="BA20:BC21"/>
    <mergeCell ref="BA22:BC23"/>
    <mergeCell ref="BS18:BU19"/>
    <mergeCell ref="BM16:BQ17"/>
    <mergeCell ref="BM18:BQ18"/>
    <mergeCell ref="BS14:BU15"/>
    <mergeCell ref="DK12:DN13"/>
    <mergeCell ref="DH12:DJ13"/>
    <mergeCell ref="CI12:CK14"/>
    <mergeCell ref="CT12:CT14"/>
    <mergeCell ref="CQ12:CS14"/>
    <mergeCell ref="CU12:CX14"/>
    <mergeCell ref="DH14:DJ15"/>
    <mergeCell ref="CY12:CZ14"/>
    <mergeCell ref="DA12:DA14"/>
    <mergeCell ref="DB12:DF14"/>
    <mergeCell ref="DK14:DN15"/>
    <mergeCell ref="BA68:BC69"/>
    <mergeCell ref="BS36:BU37"/>
    <mergeCell ref="BJ32:BZ35"/>
    <mergeCell ref="CU36:CX38"/>
    <mergeCell ref="BJ46:BL47"/>
    <mergeCell ref="BA48:BC49"/>
    <mergeCell ref="BD48:BG49"/>
    <mergeCell ref="BS42:BU43"/>
    <mergeCell ref="CM48:CP50"/>
    <mergeCell ref="CT40:CT42"/>
    <mergeCell ref="CT48:CT50"/>
    <mergeCell ref="CQ48:CS50"/>
    <mergeCell ref="CI20:CK22"/>
    <mergeCell ref="CQ24:CS26"/>
    <mergeCell ref="CE40:CH42"/>
    <mergeCell ref="CD24:CD26"/>
    <mergeCell ref="CA32:CH33"/>
    <mergeCell ref="CI32:CP33"/>
    <mergeCell ref="CM24:CP26"/>
    <mergeCell ref="CI24:CK26"/>
    <mergeCell ref="CI40:CP43"/>
    <mergeCell ref="CA20:CC22"/>
    <mergeCell ref="AJ40:AL42"/>
    <mergeCell ref="BV46:BZ46"/>
    <mergeCell ref="CA44:CC46"/>
    <mergeCell ref="CA40:CC42"/>
    <mergeCell ref="BV42:BZ42"/>
    <mergeCell ref="BV40:BZ41"/>
    <mergeCell ref="BV44:BZ45"/>
    <mergeCell ref="AJ44:AQ47"/>
    <mergeCell ref="AM40:AM42"/>
    <mergeCell ref="BD46:BG47"/>
    <mergeCell ref="AJ34:AQ35"/>
    <mergeCell ref="AR34:AY35"/>
    <mergeCell ref="AN24:AQ26"/>
    <mergeCell ref="AM24:AM26"/>
    <mergeCell ref="AJ24:AL26"/>
    <mergeCell ref="AJ32:AQ33"/>
    <mergeCell ref="C50:E50"/>
    <mergeCell ref="F50:J50"/>
    <mergeCell ref="L50:N50"/>
    <mergeCell ref="K48:K49"/>
    <mergeCell ref="C48:E49"/>
    <mergeCell ref="F48:J49"/>
    <mergeCell ref="L48:N49"/>
    <mergeCell ref="O48:S49"/>
    <mergeCell ref="AE48:AE50"/>
    <mergeCell ref="O50:S50"/>
    <mergeCell ref="AB40:AI43"/>
    <mergeCell ref="X48:AA50"/>
    <mergeCell ref="AB48:AD50"/>
    <mergeCell ref="AF44:AI46"/>
    <mergeCell ref="T40:V42"/>
    <mergeCell ref="X40:AA42"/>
    <mergeCell ref="AB44:AD46"/>
    <mergeCell ref="T44:V46"/>
    <mergeCell ref="X44:AA46"/>
    <mergeCell ref="O46:S46"/>
    <mergeCell ref="L46:N47"/>
    <mergeCell ref="O44:S45"/>
    <mergeCell ref="F44:J45"/>
    <mergeCell ref="O42:S42"/>
    <mergeCell ref="L42:N43"/>
    <mergeCell ref="F42:J42"/>
    <mergeCell ref="F46:J46"/>
    <mergeCell ref="C42:E43"/>
    <mergeCell ref="O38:S38"/>
    <mergeCell ref="F38:J38"/>
    <mergeCell ref="O40:S41"/>
    <mergeCell ref="L40:N41"/>
    <mergeCell ref="C46:E47"/>
    <mergeCell ref="L44:N45"/>
    <mergeCell ref="K44:K45"/>
    <mergeCell ref="C44:E45"/>
    <mergeCell ref="K36:K37"/>
    <mergeCell ref="C40:E41"/>
    <mergeCell ref="F40:J41"/>
    <mergeCell ref="K40:K41"/>
    <mergeCell ref="AJ36:AL38"/>
    <mergeCell ref="AM36:AM38"/>
    <mergeCell ref="AN36:AQ38"/>
    <mergeCell ref="C38:E39"/>
    <mergeCell ref="L38:N39"/>
    <mergeCell ref="T36:AA39"/>
    <mergeCell ref="C36:E37"/>
    <mergeCell ref="F36:J37"/>
    <mergeCell ref="L36:N37"/>
    <mergeCell ref="O36:S37"/>
    <mergeCell ref="AB34:AI35"/>
    <mergeCell ref="AE24:AE26"/>
    <mergeCell ref="T24:V26"/>
    <mergeCell ref="AB24:AD26"/>
    <mergeCell ref="T32:AA33"/>
    <mergeCell ref="X24:AA26"/>
    <mergeCell ref="AB32:AI33"/>
    <mergeCell ref="AF24:AI26"/>
    <mergeCell ref="K16:K17"/>
    <mergeCell ref="T20:V22"/>
    <mergeCell ref="L22:N23"/>
    <mergeCell ref="F26:J26"/>
    <mergeCell ref="L26:N26"/>
    <mergeCell ref="O26:S26"/>
    <mergeCell ref="L24:N25"/>
    <mergeCell ref="K20:K21"/>
    <mergeCell ref="K24:K25"/>
    <mergeCell ref="O24:S25"/>
    <mergeCell ref="L16:N17"/>
    <mergeCell ref="W16:W18"/>
    <mergeCell ref="W24:W26"/>
    <mergeCell ref="F22:J22"/>
    <mergeCell ref="O22:S22"/>
    <mergeCell ref="O16:S17"/>
    <mergeCell ref="T16:V18"/>
    <mergeCell ref="L20:N21"/>
    <mergeCell ref="O20:S21"/>
    <mergeCell ref="L18:N19"/>
    <mergeCell ref="BB8:BG9"/>
    <mergeCell ref="T10:AA11"/>
    <mergeCell ref="AB10:AI11"/>
    <mergeCell ref="AJ10:AQ11"/>
    <mergeCell ref="AR10:AY11"/>
    <mergeCell ref="AZ10:BA11"/>
    <mergeCell ref="BB10:BG11"/>
    <mergeCell ref="AZ8:AZ9"/>
    <mergeCell ref="AB8:AI9"/>
    <mergeCell ref="AJ8:AQ9"/>
    <mergeCell ref="BD24:BG25"/>
    <mergeCell ref="BD26:BG27"/>
    <mergeCell ref="BD22:BG23"/>
    <mergeCell ref="AR36:AS38"/>
    <mergeCell ref="AT36:AT38"/>
    <mergeCell ref="AU36:AY38"/>
    <mergeCell ref="AR24:AY27"/>
    <mergeCell ref="AR32:AY33"/>
    <mergeCell ref="BA24:BC25"/>
    <mergeCell ref="AZ24:AZ25"/>
    <mergeCell ref="CT24:CT26"/>
    <mergeCell ref="CD40:CD42"/>
    <mergeCell ref="CL44:CL46"/>
    <mergeCell ref="CE44:CH46"/>
    <mergeCell ref="CI44:CK46"/>
    <mergeCell ref="CM44:CP46"/>
    <mergeCell ref="CQ44:CX47"/>
    <mergeCell ref="CU40:CX42"/>
    <mergeCell ref="CI34:CP35"/>
    <mergeCell ref="CI36:CK38"/>
    <mergeCell ref="CE48:CH50"/>
    <mergeCell ref="CD44:CD46"/>
    <mergeCell ref="CQ40:CS42"/>
    <mergeCell ref="F12:J13"/>
    <mergeCell ref="K12:K13"/>
    <mergeCell ref="L12:N13"/>
    <mergeCell ref="X20:AA22"/>
    <mergeCell ref="W20:W22"/>
    <mergeCell ref="AZ16:AZ17"/>
    <mergeCell ref="BD20:BG21"/>
    <mergeCell ref="AR8:AY9"/>
    <mergeCell ref="AB12:AD14"/>
    <mergeCell ref="AN12:AQ14"/>
    <mergeCell ref="AR12:AS14"/>
    <mergeCell ref="AT12:AT14"/>
    <mergeCell ref="BD16:BG17"/>
    <mergeCell ref="BA16:BC17"/>
    <mergeCell ref="AZ20:AZ21"/>
    <mergeCell ref="AZ22:AZ23"/>
    <mergeCell ref="AR20:AS22"/>
    <mergeCell ref="BD18:BG19"/>
    <mergeCell ref="L14:N15"/>
    <mergeCell ref="AN16:AQ18"/>
    <mergeCell ref="AZ18:AZ19"/>
    <mergeCell ref="AF12:AI14"/>
    <mergeCell ref="AJ12:AL14"/>
    <mergeCell ref="AM12:AM14"/>
    <mergeCell ref="AR16:AS18"/>
    <mergeCell ref="O18:S18"/>
    <mergeCell ref="C20:E21"/>
    <mergeCell ref="F18:J18"/>
    <mergeCell ref="F14:J14"/>
    <mergeCell ref="C26:E26"/>
    <mergeCell ref="C14:E15"/>
    <mergeCell ref="C16:E17"/>
    <mergeCell ref="C18:E19"/>
    <mergeCell ref="F16:J17"/>
    <mergeCell ref="C22:E23"/>
    <mergeCell ref="F20:J21"/>
    <mergeCell ref="AN48:AQ50"/>
    <mergeCell ref="C6:BC7"/>
    <mergeCell ref="C12:E13"/>
    <mergeCell ref="C30:BA31"/>
    <mergeCell ref="C24:E25"/>
    <mergeCell ref="F24:J25"/>
    <mergeCell ref="C8:S11"/>
    <mergeCell ref="T8:AA9"/>
    <mergeCell ref="C32:S35"/>
    <mergeCell ref="T34:AA35"/>
    <mergeCell ref="C27:E27"/>
    <mergeCell ref="F27:J27"/>
    <mergeCell ref="L27:N27"/>
    <mergeCell ref="O27:S27"/>
    <mergeCell ref="C54:S57"/>
    <mergeCell ref="AZ56:BA57"/>
    <mergeCell ref="O58:S59"/>
    <mergeCell ref="K58:K59"/>
    <mergeCell ref="AJ58:AL60"/>
    <mergeCell ref="F60:J60"/>
    <mergeCell ref="C60:E61"/>
    <mergeCell ref="O60:S60"/>
    <mergeCell ref="AZ54:AZ55"/>
    <mergeCell ref="AJ56:AQ57"/>
    <mergeCell ref="C58:E59"/>
    <mergeCell ref="BA62:BC63"/>
    <mergeCell ref="AJ62:AL64"/>
    <mergeCell ref="AM62:AM64"/>
    <mergeCell ref="L64:N64"/>
    <mergeCell ref="T62:V64"/>
    <mergeCell ref="O62:S63"/>
    <mergeCell ref="F58:J59"/>
    <mergeCell ref="AM58:AM60"/>
    <mergeCell ref="AE58:AE60"/>
    <mergeCell ref="BV50:BZ50"/>
    <mergeCell ref="BS50:BU51"/>
    <mergeCell ref="CA48:CC50"/>
    <mergeCell ref="CD48:CD50"/>
    <mergeCell ref="DH68:DM70"/>
    <mergeCell ref="DD56:DG57"/>
    <mergeCell ref="DD60:DG62"/>
    <mergeCell ref="DD63:DG64"/>
    <mergeCell ref="DH66:DM67"/>
    <mergeCell ref="DH60:DM62"/>
    <mergeCell ref="DH56:DM57"/>
    <mergeCell ref="DD66:DG67"/>
    <mergeCell ref="DH63:DM64"/>
    <mergeCell ref="DD68:DG70"/>
    <mergeCell ref="BA12:BC13"/>
    <mergeCell ref="BI12:BI13"/>
    <mergeCell ref="AU12:AY14"/>
    <mergeCell ref="BD12:BG13"/>
    <mergeCell ref="BA14:BC15"/>
    <mergeCell ref="BD14:BG15"/>
    <mergeCell ref="BB32:BG33"/>
    <mergeCell ref="AZ26:AZ27"/>
    <mergeCell ref="BM40:BQ41"/>
    <mergeCell ref="BJ40:BL41"/>
    <mergeCell ref="BD38:BG39"/>
    <mergeCell ref="BJ36:BL37"/>
    <mergeCell ref="AZ32:AZ33"/>
    <mergeCell ref="BD44:BG45"/>
    <mergeCell ref="BB34:BG35"/>
    <mergeCell ref="BA44:BC45"/>
    <mergeCell ref="BI44:BI45"/>
    <mergeCell ref="BD42:BG43"/>
    <mergeCell ref="AZ34:BA35"/>
    <mergeCell ref="BI34:BI35"/>
    <mergeCell ref="AZ40:AZ41"/>
    <mergeCell ref="BD36:BG37"/>
    <mergeCell ref="E2:DF3"/>
    <mergeCell ref="D4:DN4"/>
    <mergeCell ref="BH56:BT57"/>
    <mergeCell ref="BH58:BT59"/>
    <mergeCell ref="AZ50:AZ51"/>
    <mergeCell ref="BA36:BC37"/>
    <mergeCell ref="AZ44:AZ45"/>
    <mergeCell ref="AZ46:AZ47"/>
    <mergeCell ref="BA46:BC47"/>
    <mergeCell ref="AZ36:AZ37"/>
    <mergeCell ref="BJ6:DN7"/>
    <mergeCell ref="BJ30:DN31"/>
    <mergeCell ref="BH60:BT62"/>
    <mergeCell ref="BH64:BT66"/>
    <mergeCell ref="BI36:BI37"/>
    <mergeCell ref="BJ44:BL45"/>
    <mergeCell ref="BV48:BZ49"/>
    <mergeCell ref="BZ52:CS55"/>
    <mergeCell ref="BU60:CB62"/>
    <mergeCell ref="BU64:CB66"/>
    <mergeCell ref="CY70:DB70"/>
    <mergeCell ref="CZ63:DC63"/>
    <mergeCell ref="CU68:CX68"/>
    <mergeCell ref="CU59:CX59"/>
    <mergeCell ref="CU60:CX61"/>
    <mergeCell ref="CE59:CH59"/>
    <mergeCell ref="CI57:CL57"/>
    <mergeCell ref="CI67:CL67"/>
    <mergeCell ref="CY64:DA64"/>
    <mergeCell ref="CN61:CS62"/>
    <mergeCell ref="CQ64:CT65"/>
    <mergeCell ref="CM64:CP65"/>
  </mergeCells>
  <conditionalFormatting sqref="L70 C48 C42 O64 C18 C70 C38 C24 F60 C60 L60 C68 C14 L68 C46 C22 O60 C64">
    <cfRule type="expression" priority="1" dxfId="2" stopIfTrue="1">
      <formula>$BE$16=2</formula>
    </cfRule>
    <cfRule type="expression" priority="2" dxfId="3" stopIfTrue="1">
      <formula>$BE$16=1</formula>
    </cfRule>
  </conditionalFormatting>
  <conditionalFormatting sqref="BR28:CO29">
    <cfRule type="expression" priority="3" dxfId="2" stopIfTrue="1">
      <formula>$DC$50=2</formula>
    </cfRule>
    <cfRule type="expression" priority="4" dxfId="3" stopIfTrue="1">
      <formula>$DC$50=1</formula>
    </cfRule>
  </conditionalFormatting>
  <conditionalFormatting sqref="AU28:BH28 S28 K28">
    <cfRule type="expression" priority="5" dxfId="0" stopIfTrue="1">
      <formula>"2位"</formula>
    </cfRule>
    <cfRule type="expression" priority="6" dxfId="1" stopIfTrue="1">
      <formula>"1位"</formula>
    </cfRule>
  </conditionalFormatting>
  <conditionalFormatting sqref="F14 L14 O14 F18 L18 O18 F22 L22 O22 L26 F38 L38 O38 F42 L42 O42 F46 L46 O46 L50">
    <cfRule type="expression" priority="7" dxfId="2" stopIfTrue="1">
      <formula>$AV$16=2</formula>
    </cfRule>
    <cfRule type="expression" priority="8" dxfId="3" stopIfTrue="1">
      <formula>$AV$16=1</formula>
    </cfRule>
  </conditionalFormatting>
  <printOptions/>
  <pageMargins left="0" right="0" top="0" bottom="0" header="0.3145833333333333" footer="0.3145833333333333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B2:F29"/>
  <sheetViews>
    <sheetView workbookViewId="0" topLeftCell="A8">
      <selection activeCell="F28" sqref="F28"/>
    </sheetView>
  </sheetViews>
  <sheetFormatPr defaultColWidth="8.875" defaultRowHeight="13.5"/>
  <cols>
    <col min="1" max="1" width="4.375" style="279" customWidth="1"/>
    <col min="2" max="3" width="9.625" style="279" customWidth="1"/>
    <col min="4" max="4" width="32.875" style="279" customWidth="1"/>
    <col min="5" max="5" width="33.75390625" style="279" customWidth="1"/>
    <col min="6" max="6" width="34.75390625" style="279" customWidth="1"/>
    <col min="7" max="7" width="7.125" style="279" customWidth="1"/>
    <col min="8" max="16384" width="8.875" style="279" customWidth="1"/>
  </cols>
  <sheetData>
    <row r="2" spans="2:6" ht="14.25">
      <c r="B2" s="276"/>
      <c r="C2" s="277"/>
      <c r="D2" s="278"/>
      <c r="E2" s="277"/>
      <c r="F2" s="278"/>
    </row>
    <row r="3" spans="2:4" ht="18" customHeight="1">
      <c r="B3" s="280" t="s">
        <v>1405</v>
      </c>
      <c r="C3" s="280"/>
      <c r="D3" s="280"/>
    </row>
    <row r="4" ht="14.25" thickBot="1"/>
    <row r="5" spans="2:6" ht="23.25" customHeight="1" thickBot="1">
      <c r="B5" s="281"/>
      <c r="C5" s="282"/>
      <c r="D5" s="282" t="s">
        <v>1406</v>
      </c>
      <c r="E5" s="282" t="s">
        <v>1407</v>
      </c>
      <c r="F5" s="283" t="s">
        <v>1408</v>
      </c>
    </row>
    <row r="6" spans="2:6" ht="23.25" customHeight="1" thickTop="1">
      <c r="B6" s="284" t="s">
        <v>1409</v>
      </c>
      <c r="C6" s="285" t="s">
        <v>1410</v>
      </c>
      <c r="D6" s="286" t="s">
        <v>1383</v>
      </c>
      <c r="E6" s="286" t="s">
        <v>1384</v>
      </c>
      <c r="F6" s="287" t="s">
        <v>1385</v>
      </c>
    </row>
    <row r="7" spans="2:6" ht="23.25" customHeight="1">
      <c r="B7" s="284" t="s">
        <v>1386</v>
      </c>
      <c r="C7" s="285" t="s">
        <v>1411</v>
      </c>
      <c r="D7" s="286" t="s">
        <v>1387</v>
      </c>
      <c r="E7" s="286" t="s">
        <v>1388</v>
      </c>
      <c r="F7" s="287" t="s">
        <v>1389</v>
      </c>
    </row>
    <row r="8" spans="2:6" ht="23.25" customHeight="1" thickBot="1">
      <c r="B8" s="288"/>
      <c r="C8" s="289" t="s">
        <v>1412</v>
      </c>
      <c r="D8" s="290" t="s">
        <v>1390</v>
      </c>
      <c r="E8" s="290" t="s">
        <v>1391</v>
      </c>
      <c r="F8" s="291" t="s">
        <v>1392</v>
      </c>
    </row>
    <row r="9" spans="2:6" ht="23.25" customHeight="1">
      <c r="B9" s="284" t="s">
        <v>1413</v>
      </c>
      <c r="C9" s="285" t="s">
        <v>1410</v>
      </c>
      <c r="D9" s="286" t="s">
        <v>1393</v>
      </c>
      <c r="E9" s="286" t="s">
        <v>1394</v>
      </c>
      <c r="F9" s="287" t="s">
        <v>1395</v>
      </c>
    </row>
    <row r="10" spans="2:6" ht="23.25" customHeight="1">
      <c r="B10" s="284" t="s">
        <v>1396</v>
      </c>
      <c r="C10" s="285" t="s">
        <v>1411</v>
      </c>
      <c r="D10" s="286" t="s">
        <v>1397</v>
      </c>
      <c r="E10" s="286" t="s">
        <v>1398</v>
      </c>
      <c r="F10" s="287" t="s">
        <v>1399</v>
      </c>
    </row>
    <row r="11" spans="2:6" ht="23.25" customHeight="1" thickBot="1">
      <c r="B11" s="288"/>
      <c r="C11" s="289" t="s">
        <v>1412</v>
      </c>
      <c r="D11" s="290" t="s">
        <v>1400</v>
      </c>
      <c r="E11" s="290" t="s">
        <v>1401</v>
      </c>
      <c r="F11" s="291" t="s">
        <v>1402</v>
      </c>
    </row>
    <row r="12" spans="2:6" ht="23.25" customHeight="1">
      <c r="B12" s="284" t="s">
        <v>1414</v>
      </c>
      <c r="C12" s="285" t="s">
        <v>1410</v>
      </c>
      <c r="D12" s="286" t="s">
        <v>1394</v>
      </c>
      <c r="E12" s="286" t="s">
        <v>1415</v>
      </c>
      <c r="F12" s="287" t="s">
        <v>1416</v>
      </c>
    </row>
    <row r="13" spans="2:6" ht="23.25" customHeight="1">
      <c r="B13" s="284" t="s">
        <v>1403</v>
      </c>
      <c r="C13" s="285" t="s">
        <v>1411</v>
      </c>
      <c r="D13" s="286" t="s">
        <v>1417</v>
      </c>
      <c r="E13" s="286" t="s">
        <v>1418</v>
      </c>
      <c r="F13" s="287" t="s">
        <v>1419</v>
      </c>
    </row>
    <row r="14" spans="2:6" ht="23.25" customHeight="1" thickBot="1">
      <c r="B14" s="288"/>
      <c r="C14" s="289" t="s">
        <v>1412</v>
      </c>
      <c r="D14" s="290" t="s">
        <v>1404</v>
      </c>
      <c r="E14" s="290" t="s">
        <v>1420</v>
      </c>
      <c r="F14" s="291" t="s">
        <v>1421</v>
      </c>
    </row>
    <row r="15" spans="2:6" ht="23.25" customHeight="1">
      <c r="B15" s="284" t="s">
        <v>1422</v>
      </c>
      <c r="C15" s="285" t="s">
        <v>1410</v>
      </c>
      <c r="D15" s="286" t="s">
        <v>1423</v>
      </c>
      <c r="E15" s="286" t="s">
        <v>1424</v>
      </c>
      <c r="F15" s="287" t="s">
        <v>1425</v>
      </c>
    </row>
    <row r="16" spans="2:6" ht="23.25" customHeight="1">
      <c r="B16" s="284" t="s">
        <v>1426</v>
      </c>
      <c r="C16" s="285" t="s">
        <v>1411</v>
      </c>
      <c r="D16" s="286" t="s">
        <v>1427</v>
      </c>
      <c r="E16" s="286" t="s">
        <v>1428</v>
      </c>
      <c r="F16" s="287"/>
    </row>
    <row r="17" spans="2:6" ht="23.25" customHeight="1" thickBot="1">
      <c r="B17" s="288"/>
      <c r="C17" s="289" t="s">
        <v>1412</v>
      </c>
      <c r="D17" s="290" t="s">
        <v>1429</v>
      </c>
      <c r="E17" s="290" t="s">
        <v>1430</v>
      </c>
      <c r="F17" s="291"/>
    </row>
    <row r="18" spans="2:6" ht="23.25" customHeight="1" thickBot="1">
      <c r="B18" s="284" t="s">
        <v>1431</v>
      </c>
      <c r="C18" s="285" t="s">
        <v>1410</v>
      </c>
      <c r="D18" s="292" t="s">
        <v>1432</v>
      </c>
      <c r="E18" s="293" t="s">
        <v>1433</v>
      </c>
      <c r="F18" s="294" t="s">
        <v>1434</v>
      </c>
    </row>
    <row r="19" spans="2:6" ht="23.25" customHeight="1">
      <c r="B19" s="284" t="s">
        <v>1435</v>
      </c>
      <c r="C19" s="285" t="s">
        <v>1411</v>
      </c>
      <c r="D19" s="286" t="s">
        <v>1436</v>
      </c>
      <c r="E19" s="286" t="s">
        <v>1437</v>
      </c>
      <c r="F19" s="287"/>
    </row>
    <row r="20" spans="2:6" ht="23.25" customHeight="1" thickBot="1">
      <c r="B20" s="288"/>
      <c r="C20" s="289" t="s">
        <v>1412</v>
      </c>
      <c r="D20" s="290" t="s">
        <v>1438</v>
      </c>
      <c r="E20" s="290" t="s">
        <v>1438</v>
      </c>
      <c r="F20" s="291"/>
    </row>
    <row r="21" spans="2:6" ht="23.25" customHeight="1">
      <c r="B21" s="284" t="s">
        <v>1439</v>
      </c>
      <c r="C21" s="285" t="s">
        <v>1410</v>
      </c>
      <c r="D21" s="286" t="s">
        <v>1440</v>
      </c>
      <c r="E21" s="295" t="s">
        <v>1441</v>
      </c>
      <c r="F21" s="296" t="s">
        <v>1442</v>
      </c>
    </row>
    <row r="22" spans="2:6" ht="23.25" customHeight="1">
      <c r="B22" s="284" t="s">
        <v>1443</v>
      </c>
      <c r="C22" s="285" t="s">
        <v>1411</v>
      </c>
      <c r="D22" s="297" t="s">
        <v>1444</v>
      </c>
      <c r="E22" s="298" t="s">
        <v>1445</v>
      </c>
      <c r="F22" s="287"/>
    </row>
    <row r="23" spans="2:6" ht="23.25" customHeight="1" thickBot="1">
      <c r="B23" s="299"/>
      <c r="C23" s="300" t="s">
        <v>1412</v>
      </c>
      <c r="D23" s="301"/>
      <c r="E23" s="301"/>
      <c r="F23" s="302"/>
    </row>
    <row r="24" spans="2:6" ht="23.25" customHeight="1">
      <c r="B24" s="284" t="s">
        <v>1446</v>
      </c>
      <c r="C24" s="285" t="s">
        <v>1410</v>
      </c>
      <c r="D24" s="292" t="s">
        <v>1447</v>
      </c>
      <c r="E24" s="295" t="s">
        <v>1448</v>
      </c>
      <c r="F24" s="296" t="s">
        <v>1449</v>
      </c>
    </row>
    <row r="25" spans="2:6" ht="23.25" customHeight="1">
      <c r="B25" s="284" t="s">
        <v>1450</v>
      </c>
      <c r="C25" s="285" t="s">
        <v>1411</v>
      </c>
      <c r="D25" s="390" t="s">
        <v>1451</v>
      </c>
      <c r="E25" s="298" t="s">
        <v>1452</v>
      </c>
      <c r="F25" s="287"/>
    </row>
    <row r="26" spans="2:6" ht="23.25" customHeight="1" thickBot="1">
      <c r="B26" s="299"/>
      <c r="C26" s="300" t="s">
        <v>1412</v>
      </c>
      <c r="D26" s="391" t="s">
        <v>1453</v>
      </c>
      <c r="E26" s="301"/>
      <c r="F26" s="302"/>
    </row>
    <row r="27" spans="2:6" ht="23.25" customHeight="1">
      <c r="B27" s="284" t="s">
        <v>1454</v>
      </c>
      <c r="C27" s="285" t="s">
        <v>1410</v>
      </c>
      <c r="D27" s="303" t="s">
        <v>1502</v>
      </c>
      <c r="E27" s="392" t="s">
        <v>1449</v>
      </c>
      <c r="F27" s="392" t="s">
        <v>1507</v>
      </c>
    </row>
    <row r="28" spans="2:6" ht="23.25" customHeight="1">
      <c r="B28" s="284" t="s">
        <v>1455</v>
      </c>
      <c r="C28" s="285" t="s">
        <v>1411</v>
      </c>
      <c r="D28" s="393" t="s">
        <v>1505</v>
      </c>
      <c r="E28" s="393" t="s">
        <v>1506</v>
      </c>
      <c r="F28" s="394"/>
    </row>
    <row r="29" spans="2:6" ht="23.25" customHeight="1" thickBot="1">
      <c r="B29" s="299"/>
      <c r="C29" s="300" t="s">
        <v>1456</v>
      </c>
      <c r="D29" s="304" t="s">
        <v>1504</v>
      </c>
      <c r="E29" s="304" t="s">
        <v>1503</v>
      </c>
      <c r="F29" s="395"/>
    </row>
  </sheetData>
  <sheetProtection/>
  <printOptions/>
  <pageMargins left="0.79" right="0.79" top="0.98" bottom="0.98" header="0.51" footer="0.51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/>
  <dimension ref="A2:T542"/>
  <sheetViews>
    <sheetView zoomScaleSheetLayoutView="100" workbookViewId="0" topLeftCell="A193">
      <selection activeCell="B214" sqref="B214"/>
    </sheetView>
  </sheetViews>
  <sheetFormatPr defaultColWidth="9.00390625" defaultRowHeight="13.5" customHeight="1"/>
  <cols>
    <col min="1" max="1" width="8.00390625" style="95" customWidth="1"/>
    <col min="2" max="2" width="6.75390625" style="95" customWidth="1"/>
    <col min="3" max="9" width="1.25" style="95" hidden="1" customWidth="1"/>
    <col min="10" max="11" width="1.25" style="106" hidden="1" customWidth="1"/>
    <col min="12" max="13" width="1.25" style="95" hidden="1" customWidth="1"/>
    <col min="14" max="16384" width="16.125" style="95" customWidth="1"/>
  </cols>
  <sheetData>
    <row r="2" spans="2:8" ht="13.5" customHeight="1">
      <c r="B2" s="699" t="s">
        <v>1241</v>
      </c>
      <c r="C2" s="699"/>
      <c r="D2" s="690" t="s">
        <v>1242</v>
      </c>
      <c r="E2" s="690"/>
      <c r="F2" s="690"/>
      <c r="G2" s="690"/>
      <c r="H2" s="690"/>
    </row>
    <row r="3" spans="2:8" ht="13.5" customHeight="1">
      <c r="B3" s="699"/>
      <c r="C3" s="699"/>
      <c r="D3" s="690"/>
      <c r="E3" s="690"/>
      <c r="F3" s="690"/>
      <c r="G3" s="690"/>
      <c r="H3" s="690"/>
    </row>
    <row r="4" spans="2:8" ht="13.5" customHeight="1">
      <c r="B4" s="125" t="s">
        <v>1086</v>
      </c>
      <c r="G4" s="95" t="s">
        <v>1243</v>
      </c>
      <c r="H4" s="95" t="s">
        <v>1244</v>
      </c>
    </row>
    <row r="5" spans="2:8" ht="13.5" customHeight="1">
      <c r="B5" s="125" t="s">
        <v>1086</v>
      </c>
      <c r="G5" s="130">
        <f>COUNTIF(M4:M15,"東近江市")</f>
        <v>0</v>
      </c>
      <c r="H5" s="131">
        <f>(G5/RIGHT(A15,2))</f>
        <v>0</v>
      </c>
    </row>
    <row r="6" spans="1:13" ht="13.5" customHeight="1">
      <c r="A6" s="228" t="s">
        <v>1245</v>
      </c>
      <c r="B6" s="210" t="s">
        <v>1246</v>
      </c>
      <c r="C6" s="95" t="s">
        <v>1247</v>
      </c>
      <c r="D6" s="125" t="s">
        <v>1086</v>
      </c>
      <c r="F6" s="211" t="str">
        <f>A6</f>
        <v>A01</v>
      </c>
      <c r="G6" s="125" t="str">
        <f>B6&amp;C6</f>
        <v>塩田浩三</v>
      </c>
      <c r="H6" s="95" t="str">
        <f>D6</f>
        <v>安土ＴＣ</v>
      </c>
      <c r="I6" s="125" t="s">
        <v>402</v>
      </c>
      <c r="J6" s="125">
        <v>1956</v>
      </c>
      <c r="K6" s="125">
        <f>2016-J6</f>
        <v>60</v>
      </c>
      <c r="L6" s="97" t="str">
        <f>IF(G6="","",IF(COUNTIF($G$6:$G$533,G6)&gt;1,"2重登録","OK"))</f>
        <v>OK</v>
      </c>
      <c r="M6" s="125" t="s">
        <v>1087</v>
      </c>
    </row>
    <row r="7" spans="1:13" ht="13.5" customHeight="1">
      <c r="A7" s="228" t="s">
        <v>1088</v>
      </c>
      <c r="B7" s="210" t="s">
        <v>1089</v>
      </c>
      <c r="C7" s="95" t="s">
        <v>1090</v>
      </c>
      <c r="D7" s="125" t="s">
        <v>1086</v>
      </c>
      <c r="F7" s="211" t="str">
        <f aca="true" t="shared" si="0" ref="F7:F15">A7</f>
        <v>A02</v>
      </c>
      <c r="G7" s="125" t="str">
        <f aca="true" t="shared" si="1" ref="G7:G15">B7&amp;C7</f>
        <v>寺田昌登</v>
      </c>
      <c r="H7" s="95" t="str">
        <f aca="true" t="shared" si="2" ref="H7:H15">D7</f>
        <v>安土ＴＣ</v>
      </c>
      <c r="I7" s="125" t="s">
        <v>402</v>
      </c>
      <c r="J7" s="125">
        <v>1947</v>
      </c>
      <c r="K7" s="125">
        <f aca="true" t="shared" si="3" ref="K7:K15">2016-J7</f>
        <v>69</v>
      </c>
      <c r="L7" s="97" t="str">
        <f aca="true" t="shared" si="4" ref="L7:L70">IF(G7="","",IF(COUNTIF($G$6:$G$533,G7)&gt;1,"2重登録","OK"))</f>
        <v>OK</v>
      </c>
      <c r="M7" s="125" t="s">
        <v>1087</v>
      </c>
    </row>
    <row r="8" spans="1:13" ht="13.5" customHeight="1">
      <c r="A8" s="228" t="s">
        <v>1091</v>
      </c>
      <c r="B8" s="210" t="s">
        <v>987</v>
      </c>
      <c r="C8" s="95" t="s">
        <v>1248</v>
      </c>
      <c r="D8" s="125" t="s">
        <v>1086</v>
      </c>
      <c r="F8" s="211" t="str">
        <f t="shared" si="0"/>
        <v>A03</v>
      </c>
      <c r="G8" s="125" t="str">
        <f t="shared" si="1"/>
        <v>神山勝治</v>
      </c>
      <c r="H8" s="95" t="str">
        <f t="shared" si="2"/>
        <v>安土ＴＣ</v>
      </c>
      <c r="I8" s="125" t="s">
        <v>402</v>
      </c>
      <c r="J8" s="125">
        <v>1964</v>
      </c>
      <c r="K8" s="125">
        <f t="shared" si="3"/>
        <v>52</v>
      </c>
      <c r="L8" s="97" t="str">
        <f t="shared" si="4"/>
        <v>OK</v>
      </c>
      <c r="M8" s="125" t="s">
        <v>1087</v>
      </c>
    </row>
    <row r="9" spans="1:13" ht="13.5" customHeight="1">
      <c r="A9" s="228" t="s">
        <v>1092</v>
      </c>
      <c r="B9" s="210" t="s">
        <v>1093</v>
      </c>
      <c r="C9" s="95" t="s">
        <v>1249</v>
      </c>
      <c r="D9" s="125" t="s">
        <v>1086</v>
      </c>
      <c r="F9" s="211" t="str">
        <f t="shared" si="0"/>
        <v>A04</v>
      </c>
      <c r="G9" s="125" t="str">
        <f t="shared" si="1"/>
        <v>片山光紀</v>
      </c>
      <c r="H9" s="95" t="str">
        <f t="shared" si="2"/>
        <v>安土ＴＣ</v>
      </c>
      <c r="I9" s="125" t="s">
        <v>402</v>
      </c>
      <c r="J9" s="125">
        <v>1965</v>
      </c>
      <c r="K9" s="125">
        <f t="shared" si="3"/>
        <v>51</v>
      </c>
      <c r="L9" s="97" t="str">
        <f t="shared" si="4"/>
        <v>OK</v>
      </c>
      <c r="M9" s="125" t="s">
        <v>1087</v>
      </c>
    </row>
    <row r="10" spans="1:13" ht="13.5" customHeight="1">
      <c r="A10" s="228" t="s">
        <v>1094</v>
      </c>
      <c r="B10" s="210" t="s">
        <v>1095</v>
      </c>
      <c r="C10" s="95" t="s">
        <v>1096</v>
      </c>
      <c r="D10" s="125" t="s">
        <v>1086</v>
      </c>
      <c r="F10" s="211" t="str">
        <f t="shared" si="0"/>
        <v>A05</v>
      </c>
      <c r="G10" s="125" t="str">
        <f t="shared" si="1"/>
        <v>濱邊皓彦</v>
      </c>
      <c r="H10" s="95" t="str">
        <f t="shared" si="2"/>
        <v>安土ＴＣ</v>
      </c>
      <c r="I10" s="125" t="s">
        <v>402</v>
      </c>
      <c r="J10" s="125">
        <v>1941</v>
      </c>
      <c r="K10" s="125">
        <f t="shared" si="3"/>
        <v>75</v>
      </c>
      <c r="L10" s="97" t="str">
        <f t="shared" si="4"/>
        <v>OK</v>
      </c>
      <c r="M10" s="125" t="s">
        <v>1087</v>
      </c>
    </row>
    <row r="11" spans="1:13" ht="13.5" customHeight="1">
      <c r="A11" s="228" t="s">
        <v>1097</v>
      </c>
      <c r="B11" s="210" t="s">
        <v>1098</v>
      </c>
      <c r="C11" s="95" t="s">
        <v>1250</v>
      </c>
      <c r="D11" s="125" t="s">
        <v>1086</v>
      </c>
      <c r="F11" s="211" t="str">
        <f t="shared" si="0"/>
        <v>A06</v>
      </c>
      <c r="G11" s="125" t="str">
        <f t="shared" si="1"/>
        <v>河村能裕</v>
      </c>
      <c r="H11" s="95" t="str">
        <f t="shared" si="2"/>
        <v>安土ＴＣ</v>
      </c>
      <c r="I11" s="125" t="s">
        <v>402</v>
      </c>
      <c r="J11" s="125">
        <v>1969</v>
      </c>
      <c r="K11" s="125">
        <f t="shared" si="3"/>
        <v>47</v>
      </c>
      <c r="L11" s="97" t="str">
        <f t="shared" si="4"/>
        <v>OK</v>
      </c>
      <c r="M11" s="125" t="s">
        <v>1099</v>
      </c>
    </row>
    <row r="12" spans="1:13" ht="13.5" customHeight="1">
      <c r="A12" s="228" t="s">
        <v>1100</v>
      </c>
      <c r="B12" s="212" t="s">
        <v>988</v>
      </c>
      <c r="C12" s="95" t="s">
        <v>1251</v>
      </c>
      <c r="D12" s="125" t="s">
        <v>1086</v>
      </c>
      <c r="F12" s="211" t="str">
        <f t="shared" si="0"/>
        <v>A07</v>
      </c>
      <c r="G12" s="125" t="str">
        <f t="shared" si="1"/>
        <v>松村友二</v>
      </c>
      <c r="H12" s="95" t="str">
        <f t="shared" si="2"/>
        <v>安土ＴＣ</v>
      </c>
      <c r="I12" s="125" t="s">
        <v>402</v>
      </c>
      <c r="J12" s="125">
        <v>1965</v>
      </c>
      <c r="K12" s="125">
        <f t="shared" si="3"/>
        <v>51</v>
      </c>
      <c r="L12" s="97" t="str">
        <f t="shared" si="4"/>
        <v>OK</v>
      </c>
      <c r="M12" s="125" t="s">
        <v>1087</v>
      </c>
    </row>
    <row r="13" spans="1:13" ht="13.5" customHeight="1">
      <c r="A13" s="228" t="s">
        <v>1101</v>
      </c>
      <c r="B13" s="212" t="s">
        <v>1102</v>
      </c>
      <c r="C13" s="95" t="s">
        <v>1103</v>
      </c>
      <c r="D13" s="125" t="s">
        <v>1086</v>
      </c>
      <c r="F13" s="211" t="str">
        <f t="shared" si="0"/>
        <v>A08</v>
      </c>
      <c r="G13" s="125" t="str">
        <f t="shared" si="1"/>
        <v>住田安司</v>
      </c>
      <c r="H13" s="95" t="str">
        <f t="shared" si="2"/>
        <v>安土ＴＣ</v>
      </c>
      <c r="I13" s="125" t="s">
        <v>402</v>
      </c>
      <c r="J13" s="125">
        <v>1977</v>
      </c>
      <c r="K13" s="125">
        <f t="shared" si="3"/>
        <v>39</v>
      </c>
      <c r="L13" s="97" t="str">
        <f t="shared" si="4"/>
        <v>OK</v>
      </c>
      <c r="M13" s="125" t="s">
        <v>1087</v>
      </c>
    </row>
    <row r="14" spans="1:13" ht="13.5" customHeight="1">
      <c r="A14" s="228" t="s">
        <v>1104</v>
      </c>
      <c r="B14" s="212" t="s">
        <v>989</v>
      </c>
      <c r="C14" s="95" t="s">
        <v>1252</v>
      </c>
      <c r="D14" s="125" t="s">
        <v>1086</v>
      </c>
      <c r="F14" s="211" t="str">
        <f t="shared" si="0"/>
        <v>A09</v>
      </c>
      <c r="G14" s="125" t="str">
        <f t="shared" si="1"/>
        <v>北川栄治</v>
      </c>
      <c r="H14" s="95" t="str">
        <f t="shared" si="2"/>
        <v>安土ＴＣ</v>
      </c>
      <c r="I14" s="125" t="s">
        <v>402</v>
      </c>
      <c r="J14" s="125">
        <v>1971</v>
      </c>
      <c r="K14" s="125">
        <f t="shared" si="3"/>
        <v>45</v>
      </c>
      <c r="L14" s="97" t="str">
        <f t="shared" si="4"/>
        <v>OK</v>
      </c>
      <c r="M14" s="125" t="s">
        <v>1087</v>
      </c>
    </row>
    <row r="15" spans="1:13" ht="13.5" customHeight="1">
      <c r="A15" s="228" t="s">
        <v>1105</v>
      </c>
      <c r="B15" s="125" t="s">
        <v>1184</v>
      </c>
      <c r="C15" s="96" t="s">
        <v>343</v>
      </c>
      <c r="D15" s="125" t="s">
        <v>1086</v>
      </c>
      <c r="F15" s="211" t="str">
        <f t="shared" si="0"/>
        <v>A10</v>
      </c>
      <c r="G15" s="125" t="str">
        <f t="shared" si="1"/>
        <v>友政文雄</v>
      </c>
      <c r="H15" s="95" t="str">
        <f t="shared" si="2"/>
        <v>安土ＴＣ</v>
      </c>
      <c r="I15" s="125" t="s">
        <v>402</v>
      </c>
      <c r="J15" s="125">
        <v>1947</v>
      </c>
      <c r="K15" s="125">
        <f t="shared" si="3"/>
        <v>69</v>
      </c>
      <c r="L15" s="97" t="str">
        <f t="shared" si="4"/>
        <v>OK</v>
      </c>
      <c r="M15" s="125" t="s">
        <v>1087</v>
      </c>
    </row>
    <row r="16" ht="13.5">
      <c r="L16" s="97">
        <f t="shared" si="4"/>
      </c>
    </row>
    <row r="17" ht="13.5">
      <c r="L17" s="97">
        <f t="shared" si="4"/>
      </c>
    </row>
    <row r="18" ht="13.5">
      <c r="L18" s="97">
        <f t="shared" si="4"/>
      </c>
    </row>
    <row r="19" spans="2:12" s="160" customFormat="1" ht="13.5">
      <c r="B19" s="692" t="s">
        <v>1185</v>
      </c>
      <c r="C19" s="692"/>
      <c r="D19" s="687" t="s">
        <v>1186</v>
      </c>
      <c r="E19" s="688"/>
      <c r="F19" s="688"/>
      <c r="G19" s="688"/>
      <c r="H19" s="95" t="s">
        <v>395</v>
      </c>
      <c r="I19" s="680" t="s">
        <v>396</v>
      </c>
      <c r="J19" s="680"/>
      <c r="K19" s="680"/>
      <c r="L19" s="97">
        <f t="shared" si="4"/>
      </c>
    </row>
    <row r="20" spans="2:12" s="160" customFormat="1" ht="13.5">
      <c r="B20" s="692"/>
      <c r="C20" s="692"/>
      <c r="D20" s="688"/>
      <c r="E20" s="688"/>
      <c r="F20" s="688"/>
      <c r="G20" s="688"/>
      <c r="H20" s="130">
        <f>COUNTIF(M23:M54,"東近江市")</f>
        <v>0</v>
      </c>
      <c r="L20" s="97">
        <f t="shared" si="4"/>
      </c>
    </row>
    <row r="21" spans="2:12" s="160" customFormat="1" ht="13.5">
      <c r="B21" s="692" t="s">
        <v>1033</v>
      </c>
      <c r="C21" s="692"/>
      <c r="L21" s="97">
        <f t="shared" si="4"/>
      </c>
    </row>
    <row r="22" spans="2:12" s="160" customFormat="1" ht="13.5">
      <c r="B22" s="692" t="s">
        <v>1033</v>
      </c>
      <c r="C22" s="692"/>
      <c r="L22" s="97">
        <f t="shared" si="4"/>
      </c>
    </row>
    <row r="23" spans="1:13" s="160" customFormat="1" ht="13.5">
      <c r="A23" s="160" t="s">
        <v>1187</v>
      </c>
      <c r="B23" s="124" t="s">
        <v>839</v>
      </c>
      <c r="C23" s="160" t="s">
        <v>840</v>
      </c>
      <c r="D23" s="160" t="s">
        <v>841</v>
      </c>
      <c r="F23" s="160" t="str">
        <f>A23</f>
        <v>B01</v>
      </c>
      <c r="G23" s="160" t="str">
        <f>B23&amp;C23</f>
        <v>池端誠治</v>
      </c>
      <c r="H23" s="160" t="s">
        <v>841</v>
      </c>
      <c r="I23" s="160" t="s">
        <v>402</v>
      </c>
      <c r="J23" s="160">
        <v>1972</v>
      </c>
      <c r="K23" s="107">
        <f>IF(J23="","",(2016-J23))</f>
        <v>44</v>
      </c>
      <c r="L23" s="97" t="str">
        <f t="shared" si="4"/>
        <v>OK</v>
      </c>
      <c r="M23" s="160" t="s">
        <v>438</v>
      </c>
    </row>
    <row r="24" spans="1:17" s="160" customFormat="1" ht="13.5">
      <c r="A24" s="160" t="s">
        <v>1253</v>
      </c>
      <c r="B24" s="160" t="s">
        <v>842</v>
      </c>
      <c r="C24" s="160" t="s">
        <v>843</v>
      </c>
      <c r="D24" s="160" t="s">
        <v>841</v>
      </c>
      <c r="F24" s="160" t="str">
        <f aca="true" t="shared" si="5" ref="F24:F50">A24</f>
        <v>B02</v>
      </c>
      <c r="G24" s="160" t="str">
        <f aca="true" t="shared" si="6" ref="G24:G50">B24&amp;C24</f>
        <v>押谷繁樹</v>
      </c>
      <c r="H24" s="160" t="s">
        <v>841</v>
      </c>
      <c r="I24" s="160" t="s">
        <v>402</v>
      </c>
      <c r="J24" s="160">
        <v>1981</v>
      </c>
      <c r="K24" s="107">
        <f aca="true" t="shared" si="7" ref="K24:K50">IF(J24="","",(2016-J24))</f>
        <v>35</v>
      </c>
      <c r="L24" s="97" t="str">
        <f t="shared" si="4"/>
        <v>OK</v>
      </c>
      <c r="M24" s="160" t="s">
        <v>902</v>
      </c>
      <c r="Q24" s="124"/>
    </row>
    <row r="25" spans="1:17" s="160" customFormat="1" ht="13.5">
      <c r="A25" s="160" t="s">
        <v>487</v>
      </c>
      <c r="B25" s="160" t="s">
        <v>1039</v>
      </c>
      <c r="C25" s="160" t="s">
        <v>844</v>
      </c>
      <c r="D25" s="160" t="s">
        <v>841</v>
      </c>
      <c r="F25" s="160" t="str">
        <f t="shared" si="5"/>
        <v>B03</v>
      </c>
      <c r="G25" s="160" t="str">
        <f t="shared" si="6"/>
        <v>金谷太郎</v>
      </c>
      <c r="H25" s="160" t="s">
        <v>841</v>
      </c>
      <c r="I25" s="160" t="s">
        <v>402</v>
      </c>
      <c r="J25" s="160">
        <v>1976</v>
      </c>
      <c r="K25" s="107">
        <f t="shared" si="7"/>
        <v>40</v>
      </c>
      <c r="L25" s="97" t="str">
        <f t="shared" si="4"/>
        <v>OK</v>
      </c>
      <c r="M25" s="160" t="s">
        <v>438</v>
      </c>
      <c r="Q25" s="124"/>
    </row>
    <row r="26" spans="1:17" s="160" customFormat="1" ht="13.5">
      <c r="A26" s="160" t="s">
        <v>488</v>
      </c>
      <c r="B26" s="160" t="s">
        <v>900</v>
      </c>
      <c r="C26" s="160" t="s">
        <v>1188</v>
      </c>
      <c r="D26" s="160" t="s">
        <v>1254</v>
      </c>
      <c r="F26" s="160" t="str">
        <f t="shared" si="5"/>
        <v>B04</v>
      </c>
      <c r="G26" s="160" t="str">
        <f t="shared" si="6"/>
        <v>佐野 望</v>
      </c>
      <c r="H26" s="160" t="s">
        <v>1254</v>
      </c>
      <c r="I26" s="160" t="s">
        <v>402</v>
      </c>
      <c r="J26" s="160">
        <v>1982</v>
      </c>
      <c r="K26" s="107">
        <f t="shared" si="7"/>
        <v>34</v>
      </c>
      <c r="L26" s="97" t="str">
        <f t="shared" si="4"/>
        <v>OK</v>
      </c>
      <c r="M26" s="160" t="s">
        <v>438</v>
      </c>
      <c r="Q26" s="124"/>
    </row>
    <row r="27" spans="1:13" s="160" customFormat="1" ht="13.5">
      <c r="A27" s="160" t="s">
        <v>489</v>
      </c>
      <c r="B27" s="160" t="s">
        <v>802</v>
      </c>
      <c r="C27" s="160" t="s">
        <v>845</v>
      </c>
      <c r="D27" s="160" t="s">
        <v>1254</v>
      </c>
      <c r="F27" s="160" t="str">
        <f t="shared" si="5"/>
        <v>B05</v>
      </c>
      <c r="G27" s="160" t="str">
        <f t="shared" si="6"/>
        <v>谷口友宏</v>
      </c>
      <c r="H27" s="160" t="s">
        <v>1254</v>
      </c>
      <c r="I27" s="160" t="s">
        <v>402</v>
      </c>
      <c r="J27" s="160">
        <v>1980</v>
      </c>
      <c r="K27" s="107">
        <f t="shared" si="7"/>
        <v>36</v>
      </c>
      <c r="L27" s="97" t="str">
        <f t="shared" si="4"/>
        <v>OK</v>
      </c>
      <c r="M27" s="160" t="s">
        <v>438</v>
      </c>
    </row>
    <row r="28" spans="1:13" s="160" customFormat="1" ht="13.5">
      <c r="A28" s="160" t="s">
        <v>490</v>
      </c>
      <c r="B28" s="160" t="s">
        <v>1029</v>
      </c>
      <c r="C28" s="160" t="s">
        <v>846</v>
      </c>
      <c r="D28" s="160" t="s">
        <v>1254</v>
      </c>
      <c r="F28" s="160" t="str">
        <f t="shared" si="5"/>
        <v>B06</v>
      </c>
      <c r="G28" s="160" t="str">
        <f t="shared" si="6"/>
        <v>辻義規</v>
      </c>
      <c r="H28" s="160" t="s">
        <v>1254</v>
      </c>
      <c r="I28" s="160" t="s">
        <v>402</v>
      </c>
      <c r="J28" s="160">
        <v>1973</v>
      </c>
      <c r="K28" s="107">
        <f t="shared" si="7"/>
        <v>43</v>
      </c>
      <c r="L28" s="97" t="str">
        <f t="shared" si="4"/>
        <v>OK</v>
      </c>
      <c r="M28" s="160" t="s">
        <v>438</v>
      </c>
    </row>
    <row r="29" spans="1:13" s="160" customFormat="1" ht="13.5">
      <c r="A29" s="160" t="s">
        <v>491</v>
      </c>
      <c r="B29" s="160" t="s">
        <v>409</v>
      </c>
      <c r="C29" s="160" t="s">
        <v>804</v>
      </c>
      <c r="D29" s="160" t="s">
        <v>841</v>
      </c>
      <c r="F29" s="160" t="str">
        <f t="shared" si="5"/>
        <v>B07</v>
      </c>
      <c r="G29" s="160" t="str">
        <f t="shared" si="6"/>
        <v>土田哲也</v>
      </c>
      <c r="H29" s="160" t="s">
        <v>841</v>
      </c>
      <c r="I29" s="160" t="s">
        <v>402</v>
      </c>
      <c r="J29" s="160">
        <v>1990</v>
      </c>
      <c r="K29" s="107">
        <f t="shared" si="7"/>
        <v>26</v>
      </c>
      <c r="L29" s="97" t="str">
        <f t="shared" si="4"/>
        <v>OK</v>
      </c>
      <c r="M29" s="160" t="s">
        <v>902</v>
      </c>
    </row>
    <row r="30" spans="1:13" s="160" customFormat="1" ht="13.5">
      <c r="A30" s="160" t="s">
        <v>492</v>
      </c>
      <c r="B30" s="160" t="s">
        <v>847</v>
      </c>
      <c r="C30" s="160" t="s">
        <v>848</v>
      </c>
      <c r="D30" s="160" t="s">
        <v>1254</v>
      </c>
      <c r="F30" s="160" t="str">
        <f t="shared" si="5"/>
        <v>B08</v>
      </c>
      <c r="G30" s="160" t="str">
        <f t="shared" si="6"/>
        <v>成宮康弘</v>
      </c>
      <c r="H30" s="160" t="s">
        <v>1254</v>
      </c>
      <c r="I30" s="160" t="s">
        <v>402</v>
      </c>
      <c r="J30" s="160">
        <v>1970</v>
      </c>
      <c r="K30" s="107">
        <f t="shared" si="7"/>
        <v>46</v>
      </c>
      <c r="L30" s="97" t="str">
        <f t="shared" si="4"/>
        <v>OK</v>
      </c>
      <c r="M30" s="160" t="s">
        <v>438</v>
      </c>
    </row>
    <row r="31" spans="1:13" s="160" customFormat="1" ht="13.5">
      <c r="A31" s="160" t="s">
        <v>493</v>
      </c>
      <c r="B31" s="160" t="s">
        <v>849</v>
      </c>
      <c r="C31" s="160" t="s">
        <v>1040</v>
      </c>
      <c r="D31" s="160" t="s">
        <v>1254</v>
      </c>
      <c r="F31" s="160" t="str">
        <f t="shared" si="5"/>
        <v>B09</v>
      </c>
      <c r="G31" s="160" t="str">
        <f t="shared" si="6"/>
        <v>西川昌一</v>
      </c>
      <c r="H31" s="160" t="s">
        <v>1254</v>
      </c>
      <c r="I31" s="160" t="s">
        <v>402</v>
      </c>
      <c r="J31" s="160">
        <v>1970</v>
      </c>
      <c r="K31" s="107">
        <f t="shared" si="7"/>
        <v>46</v>
      </c>
      <c r="L31" s="97" t="str">
        <f>IF(G31="","",IF(COUNTIF($G$6:$G$533,G31)&gt;1,"2重登録","OK"))</f>
        <v>OK</v>
      </c>
      <c r="M31" s="160" t="s">
        <v>990</v>
      </c>
    </row>
    <row r="32" spans="1:13" s="160" customFormat="1" ht="13.5">
      <c r="A32" s="160" t="s">
        <v>494</v>
      </c>
      <c r="B32" s="160" t="s">
        <v>991</v>
      </c>
      <c r="C32" s="160" t="s">
        <v>1189</v>
      </c>
      <c r="D32" s="160" t="s">
        <v>1254</v>
      </c>
      <c r="F32" s="160" t="str">
        <f t="shared" si="5"/>
        <v>B10</v>
      </c>
      <c r="G32" s="160" t="str">
        <f t="shared" si="6"/>
        <v>平塚 聡</v>
      </c>
      <c r="H32" s="160" t="s">
        <v>1254</v>
      </c>
      <c r="I32" s="160" t="s">
        <v>402</v>
      </c>
      <c r="J32" s="160">
        <v>1960</v>
      </c>
      <c r="K32" s="107">
        <f t="shared" si="7"/>
        <v>56</v>
      </c>
      <c r="L32" s="97" t="str">
        <f t="shared" si="4"/>
        <v>OK</v>
      </c>
      <c r="M32" s="160" t="s">
        <v>438</v>
      </c>
    </row>
    <row r="33" spans="1:13" s="160" customFormat="1" ht="13.5">
      <c r="A33" s="160" t="s">
        <v>495</v>
      </c>
      <c r="B33" s="160" t="s">
        <v>991</v>
      </c>
      <c r="C33" s="160" t="s">
        <v>1163</v>
      </c>
      <c r="D33" s="160" t="s">
        <v>1033</v>
      </c>
      <c r="E33" s="160" t="s">
        <v>1255</v>
      </c>
      <c r="F33" s="160" t="str">
        <f t="shared" si="5"/>
        <v>B11</v>
      </c>
      <c r="G33" s="160" t="str">
        <f t="shared" si="6"/>
        <v>平塚好真</v>
      </c>
      <c r="H33" s="160" t="s">
        <v>1033</v>
      </c>
      <c r="I33" s="160" t="s">
        <v>402</v>
      </c>
      <c r="J33" s="160">
        <v>2004</v>
      </c>
      <c r="K33" s="107">
        <f t="shared" si="7"/>
        <v>12</v>
      </c>
      <c r="L33" s="97" t="str">
        <f t="shared" si="4"/>
        <v>OK</v>
      </c>
      <c r="M33" s="160" t="s">
        <v>438</v>
      </c>
    </row>
    <row r="34" spans="1:17" s="160" customFormat="1" ht="13.5">
      <c r="A34" s="160" t="s">
        <v>496</v>
      </c>
      <c r="B34" s="160" t="s">
        <v>852</v>
      </c>
      <c r="C34" s="160" t="s">
        <v>1041</v>
      </c>
      <c r="D34" s="160" t="s">
        <v>1256</v>
      </c>
      <c r="F34" s="160" t="str">
        <f t="shared" si="5"/>
        <v>B12</v>
      </c>
      <c r="G34" s="160" t="str">
        <f t="shared" si="6"/>
        <v>古市卓志</v>
      </c>
      <c r="H34" s="160" t="s">
        <v>841</v>
      </c>
      <c r="I34" s="160" t="s">
        <v>402</v>
      </c>
      <c r="J34" s="160">
        <v>1974</v>
      </c>
      <c r="K34" s="107">
        <f t="shared" si="7"/>
        <v>42</v>
      </c>
      <c r="L34" s="97" t="str">
        <f t="shared" si="4"/>
        <v>OK</v>
      </c>
      <c r="M34" s="160" t="s">
        <v>438</v>
      </c>
      <c r="Q34" s="124"/>
    </row>
    <row r="35" spans="1:17" s="160" customFormat="1" ht="13.5">
      <c r="A35" s="160" t="s">
        <v>497</v>
      </c>
      <c r="B35" s="160" t="s">
        <v>853</v>
      </c>
      <c r="C35" s="160" t="s">
        <v>1042</v>
      </c>
      <c r="D35" s="160" t="s">
        <v>1257</v>
      </c>
      <c r="F35" s="160" t="str">
        <f t="shared" si="5"/>
        <v>B13</v>
      </c>
      <c r="G35" s="160" t="str">
        <f t="shared" si="6"/>
        <v>村上知孝</v>
      </c>
      <c r="H35" s="160" t="s">
        <v>1033</v>
      </c>
      <c r="I35" s="160" t="s">
        <v>402</v>
      </c>
      <c r="J35" s="160">
        <v>1980</v>
      </c>
      <c r="K35" s="107">
        <f t="shared" si="7"/>
        <v>36</v>
      </c>
      <c r="L35" s="97" t="str">
        <f t="shared" si="4"/>
        <v>OK</v>
      </c>
      <c r="M35" s="160" t="s">
        <v>903</v>
      </c>
      <c r="Q35" s="124"/>
    </row>
    <row r="36" spans="1:17" s="160" customFormat="1" ht="13.5">
      <c r="A36" s="160" t="s">
        <v>498</v>
      </c>
      <c r="B36" s="160" t="s">
        <v>854</v>
      </c>
      <c r="C36" s="160" t="s">
        <v>855</v>
      </c>
      <c r="D36" s="160" t="s">
        <v>1256</v>
      </c>
      <c r="F36" s="160" t="str">
        <f t="shared" si="5"/>
        <v>B14</v>
      </c>
      <c r="G36" s="160" t="str">
        <f t="shared" si="6"/>
        <v>八木篤司</v>
      </c>
      <c r="H36" s="160" t="s">
        <v>841</v>
      </c>
      <c r="I36" s="160" t="s">
        <v>402</v>
      </c>
      <c r="J36" s="160">
        <v>1973</v>
      </c>
      <c r="K36" s="107">
        <f t="shared" si="7"/>
        <v>43</v>
      </c>
      <c r="L36" s="97" t="str">
        <f t="shared" si="4"/>
        <v>OK</v>
      </c>
      <c r="M36" s="160" t="s">
        <v>438</v>
      </c>
      <c r="Q36" s="124"/>
    </row>
    <row r="37" spans="1:17" s="160" customFormat="1" ht="13.5">
      <c r="A37" s="160" t="s">
        <v>499</v>
      </c>
      <c r="B37" s="160" t="s">
        <v>1043</v>
      </c>
      <c r="C37" s="160" t="s">
        <v>856</v>
      </c>
      <c r="D37" s="160" t="s">
        <v>1256</v>
      </c>
      <c r="F37" s="160" t="str">
        <f t="shared" si="5"/>
        <v>B15</v>
      </c>
      <c r="G37" s="160" t="str">
        <f t="shared" si="6"/>
        <v>山崎正雄</v>
      </c>
      <c r="H37" s="160" t="s">
        <v>841</v>
      </c>
      <c r="I37" s="160" t="s">
        <v>402</v>
      </c>
      <c r="J37" s="160">
        <v>1982</v>
      </c>
      <c r="K37" s="107">
        <f t="shared" si="7"/>
        <v>34</v>
      </c>
      <c r="L37" s="97" t="str">
        <f t="shared" si="4"/>
        <v>OK</v>
      </c>
      <c r="M37" s="160" t="s">
        <v>902</v>
      </c>
      <c r="Q37" s="124"/>
    </row>
    <row r="38" spans="1:17" s="160" customFormat="1" ht="13.5">
      <c r="A38" s="160" t="s">
        <v>500</v>
      </c>
      <c r="B38" s="128" t="s">
        <v>857</v>
      </c>
      <c r="C38" s="128" t="s">
        <v>858</v>
      </c>
      <c r="D38" s="160" t="s">
        <v>1256</v>
      </c>
      <c r="F38" s="160" t="str">
        <f t="shared" si="5"/>
        <v>B16</v>
      </c>
      <c r="G38" s="160" t="str">
        <f t="shared" si="6"/>
        <v>伊吹邦子</v>
      </c>
      <c r="H38" s="160" t="s">
        <v>841</v>
      </c>
      <c r="I38" s="160" t="s">
        <v>992</v>
      </c>
      <c r="J38" s="160">
        <v>1969</v>
      </c>
      <c r="K38" s="107">
        <f t="shared" si="7"/>
        <v>47</v>
      </c>
      <c r="L38" s="97" t="str">
        <f t="shared" si="4"/>
        <v>OK</v>
      </c>
      <c r="M38" s="160" t="s">
        <v>438</v>
      </c>
      <c r="Q38" s="124"/>
    </row>
    <row r="39" spans="1:17" s="160" customFormat="1" ht="13.5">
      <c r="A39" s="160" t="s">
        <v>501</v>
      </c>
      <c r="B39" s="128" t="s">
        <v>859</v>
      </c>
      <c r="C39" s="128" t="s">
        <v>860</v>
      </c>
      <c r="D39" s="160" t="s">
        <v>1258</v>
      </c>
      <c r="F39" s="160" t="str">
        <f t="shared" si="5"/>
        <v>B17</v>
      </c>
      <c r="G39" s="160" t="str">
        <f t="shared" si="6"/>
        <v>木村美香</v>
      </c>
      <c r="H39" s="160" t="s">
        <v>1258</v>
      </c>
      <c r="I39" s="160" t="s">
        <v>992</v>
      </c>
      <c r="J39" s="160">
        <v>1962</v>
      </c>
      <c r="K39" s="107">
        <f t="shared" si="7"/>
        <v>54</v>
      </c>
      <c r="L39" s="97" t="str">
        <f t="shared" si="4"/>
        <v>OK</v>
      </c>
      <c r="M39" s="160" t="s">
        <v>990</v>
      </c>
      <c r="Q39" s="124"/>
    </row>
    <row r="40" spans="1:17" s="160" customFormat="1" ht="13.5">
      <c r="A40" s="160" t="s">
        <v>503</v>
      </c>
      <c r="B40" s="128" t="s">
        <v>862</v>
      </c>
      <c r="C40" s="128" t="s">
        <v>863</v>
      </c>
      <c r="D40" s="160" t="s">
        <v>1256</v>
      </c>
      <c r="F40" s="160" t="str">
        <f t="shared" si="5"/>
        <v>B18</v>
      </c>
      <c r="G40" s="160" t="str">
        <f t="shared" si="6"/>
        <v>近藤直美</v>
      </c>
      <c r="H40" s="160" t="s">
        <v>841</v>
      </c>
      <c r="I40" s="160" t="s">
        <v>992</v>
      </c>
      <c r="J40" s="160">
        <v>1963</v>
      </c>
      <c r="K40" s="107">
        <f t="shared" si="7"/>
        <v>53</v>
      </c>
      <c r="L40" s="97" t="str">
        <f t="shared" si="4"/>
        <v>OK</v>
      </c>
      <c r="M40" s="160" t="s">
        <v>438</v>
      </c>
      <c r="Q40" s="124"/>
    </row>
    <row r="41" spans="1:17" s="160" customFormat="1" ht="13.5">
      <c r="A41" s="160" t="s">
        <v>505</v>
      </c>
      <c r="B41" s="128" t="s">
        <v>864</v>
      </c>
      <c r="C41" s="128" t="s">
        <v>865</v>
      </c>
      <c r="D41" s="160" t="s">
        <v>1256</v>
      </c>
      <c r="F41" s="160" t="str">
        <f t="shared" si="5"/>
        <v>B19</v>
      </c>
      <c r="G41" s="160" t="str">
        <f t="shared" si="6"/>
        <v>佐竹昌子</v>
      </c>
      <c r="H41" s="160" t="s">
        <v>841</v>
      </c>
      <c r="I41" s="160" t="s">
        <v>992</v>
      </c>
      <c r="J41" s="160">
        <v>1958</v>
      </c>
      <c r="K41" s="107">
        <f t="shared" si="7"/>
        <v>58</v>
      </c>
      <c r="L41" s="97" t="str">
        <f t="shared" si="4"/>
        <v>OK</v>
      </c>
      <c r="M41" s="160" t="s">
        <v>438</v>
      </c>
      <c r="Q41" s="124"/>
    </row>
    <row r="42" spans="1:17" s="160" customFormat="1" ht="13.5">
      <c r="A42" s="160" t="s">
        <v>506</v>
      </c>
      <c r="B42" s="128" t="s">
        <v>832</v>
      </c>
      <c r="C42" s="128" t="s">
        <v>1044</v>
      </c>
      <c r="D42" s="160" t="s">
        <v>1259</v>
      </c>
      <c r="F42" s="160" t="str">
        <f t="shared" si="5"/>
        <v>B20</v>
      </c>
      <c r="G42" s="160" t="str">
        <f t="shared" si="6"/>
        <v>田中都</v>
      </c>
      <c r="H42" s="160" t="s">
        <v>1260</v>
      </c>
      <c r="I42" s="160" t="s">
        <v>992</v>
      </c>
      <c r="J42" s="160">
        <v>1970</v>
      </c>
      <c r="K42" s="107">
        <f t="shared" si="7"/>
        <v>46</v>
      </c>
      <c r="L42" s="97" t="str">
        <f t="shared" si="4"/>
        <v>OK</v>
      </c>
      <c r="M42" s="160" t="s">
        <v>990</v>
      </c>
      <c r="Q42" s="124"/>
    </row>
    <row r="43" spans="1:17" s="160" customFormat="1" ht="13.5">
      <c r="A43" s="160" t="s">
        <v>507</v>
      </c>
      <c r="B43" s="128" t="s">
        <v>937</v>
      </c>
      <c r="C43" s="128" t="s">
        <v>1045</v>
      </c>
      <c r="D43" s="160" t="s">
        <v>1256</v>
      </c>
      <c r="F43" s="160" t="str">
        <f t="shared" si="5"/>
        <v>B21</v>
      </c>
      <c r="G43" s="160" t="str">
        <f t="shared" si="6"/>
        <v>田端加津子</v>
      </c>
      <c r="H43" s="160" t="s">
        <v>841</v>
      </c>
      <c r="I43" s="160" t="s">
        <v>992</v>
      </c>
      <c r="J43" s="160">
        <v>1972</v>
      </c>
      <c r="K43" s="107">
        <f t="shared" si="7"/>
        <v>44</v>
      </c>
      <c r="L43" s="97" t="str">
        <f t="shared" si="4"/>
        <v>OK</v>
      </c>
      <c r="M43" s="160" t="s">
        <v>438</v>
      </c>
      <c r="Q43" s="124"/>
    </row>
    <row r="44" spans="1:17" s="160" customFormat="1" ht="13.5">
      <c r="A44" s="160" t="s">
        <v>508</v>
      </c>
      <c r="B44" s="128" t="s">
        <v>878</v>
      </c>
      <c r="C44" s="128" t="s">
        <v>1046</v>
      </c>
      <c r="D44" s="160" t="s">
        <v>1256</v>
      </c>
      <c r="F44" s="160" t="str">
        <f t="shared" si="5"/>
        <v>B22</v>
      </c>
      <c r="G44" s="160" t="str">
        <f t="shared" si="6"/>
        <v>筒井珠世</v>
      </c>
      <c r="H44" s="160" t="s">
        <v>841</v>
      </c>
      <c r="I44" s="160" t="s">
        <v>992</v>
      </c>
      <c r="J44" s="160">
        <v>1967</v>
      </c>
      <c r="K44" s="107">
        <f t="shared" si="7"/>
        <v>49</v>
      </c>
      <c r="L44" s="97" t="str">
        <f t="shared" si="4"/>
        <v>OK</v>
      </c>
      <c r="M44" s="160" t="s">
        <v>438</v>
      </c>
      <c r="Q44" s="127"/>
    </row>
    <row r="45" spans="1:17" s="160" customFormat="1" ht="13.5">
      <c r="A45" s="160" t="s">
        <v>510</v>
      </c>
      <c r="B45" s="128" t="s">
        <v>834</v>
      </c>
      <c r="C45" s="128" t="s">
        <v>866</v>
      </c>
      <c r="D45" s="160" t="s">
        <v>1256</v>
      </c>
      <c r="F45" s="160" t="str">
        <f t="shared" si="5"/>
        <v>B23</v>
      </c>
      <c r="G45" s="160" t="str">
        <f t="shared" si="6"/>
        <v>中村千春</v>
      </c>
      <c r="H45" s="160" t="s">
        <v>841</v>
      </c>
      <c r="I45" s="160" t="s">
        <v>992</v>
      </c>
      <c r="J45" s="160">
        <v>1961</v>
      </c>
      <c r="K45" s="107">
        <f t="shared" si="7"/>
        <v>55</v>
      </c>
      <c r="L45" s="97" t="str">
        <f t="shared" si="4"/>
        <v>OK</v>
      </c>
      <c r="M45" s="160" t="s">
        <v>439</v>
      </c>
      <c r="Q45" s="127"/>
    </row>
    <row r="46" spans="1:17" s="160" customFormat="1" ht="13.5">
      <c r="A46" s="160" t="s">
        <v>512</v>
      </c>
      <c r="B46" s="128" t="s">
        <v>851</v>
      </c>
      <c r="C46" s="128" t="s">
        <v>1047</v>
      </c>
      <c r="D46" s="160" t="s">
        <v>1261</v>
      </c>
      <c r="F46" s="160" t="str">
        <f t="shared" si="5"/>
        <v>B24</v>
      </c>
      <c r="G46" s="160" t="str">
        <f t="shared" si="6"/>
        <v>橋本真理</v>
      </c>
      <c r="H46" s="160" t="s">
        <v>1258</v>
      </c>
      <c r="I46" s="160" t="s">
        <v>992</v>
      </c>
      <c r="J46" s="160">
        <v>1977</v>
      </c>
      <c r="K46" s="107">
        <f t="shared" si="7"/>
        <v>39</v>
      </c>
      <c r="L46" s="97" t="str">
        <f t="shared" si="4"/>
        <v>OK</v>
      </c>
      <c r="M46" s="160" t="s">
        <v>902</v>
      </c>
      <c r="Q46" s="127"/>
    </row>
    <row r="47" spans="1:17" s="160" customFormat="1" ht="13.5">
      <c r="A47" s="160" t="s">
        <v>513</v>
      </c>
      <c r="B47" s="128" t="s">
        <v>868</v>
      </c>
      <c r="C47" s="128" t="s">
        <v>869</v>
      </c>
      <c r="D47" s="160" t="s">
        <v>1256</v>
      </c>
      <c r="F47" s="160" t="str">
        <f t="shared" si="5"/>
        <v>B25</v>
      </c>
      <c r="G47" s="160" t="str">
        <f t="shared" si="6"/>
        <v>藤田博美</v>
      </c>
      <c r="H47" s="160" t="s">
        <v>841</v>
      </c>
      <c r="I47" s="160" t="s">
        <v>992</v>
      </c>
      <c r="J47" s="160">
        <v>1970</v>
      </c>
      <c r="K47" s="107">
        <f t="shared" si="7"/>
        <v>46</v>
      </c>
      <c r="L47" s="97" t="str">
        <f t="shared" si="4"/>
        <v>OK</v>
      </c>
      <c r="M47" s="160" t="s">
        <v>438</v>
      </c>
      <c r="Q47" s="127"/>
    </row>
    <row r="48" spans="1:17" s="160" customFormat="1" ht="13.5">
      <c r="A48" s="160" t="s">
        <v>514</v>
      </c>
      <c r="B48" s="128" t="s">
        <v>870</v>
      </c>
      <c r="C48" s="128" t="s">
        <v>871</v>
      </c>
      <c r="D48" s="160" t="s">
        <v>1256</v>
      </c>
      <c r="F48" s="160" t="str">
        <f t="shared" si="5"/>
        <v>B26</v>
      </c>
      <c r="G48" s="160" t="str">
        <f t="shared" si="6"/>
        <v>藤原泰子</v>
      </c>
      <c r="H48" s="160" t="s">
        <v>841</v>
      </c>
      <c r="I48" s="160" t="s">
        <v>992</v>
      </c>
      <c r="J48" s="160">
        <v>1965</v>
      </c>
      <c r="K48" s="107">
        <f t="shared" si="7"/>
        <v>51</v>
      </c>
      <c r="L48" s="97" t="str">
        <f t="shared" si="4"/>
        <v>OK</v>
      </c>
      <c r="M48" s="160" t="s">
        <v>439</v>
      </c>
      <c r="Q48" s="127"/>
    </row>
    <row r="49" spans="1:17" s="160" customFormat="1" ht="13.5">
      <c r="A49" s="160" t="s">
        <v>515</v>
      </c>
      <c r="B49" s="128" t="s">
        <v>1190</v>
      </c>
      <c r="C49" s="128" t="s">
        <v>1048</v>
      </c>
      <c r="D49" s="160" t="s">
        <v>861</v>
      </c>
      <c r="F49" s="160" t="str">
        <f t="shared" si="5"/>
        <v>B27</v>
      </c>
      <c r="G49" s="160" t="str">
        <f t="shared" si="6"/>
        <v>森 薫吏</v>
      </c>
      <c r="H49" s="160" t="s">
        <v>841</v>
      </c>
      <c r="I49" s="160" t="s">
        <v>992</v>
      </c>
      <c r="J49" s="160">
        <v>1964</v>
      </c>
      <c r="K49" s="107">
        <f t="shared" si="7"/>
        <v>52</v>
      </c>
      <c r="L49" s="97" t="str">
        <f t="shared" si="4"/>
        <v>OK</v>
      </c>
      <c r="M49" s="160" t="s">
        <v>990</v>
      </c>
      <c r="Q49" s="127"/>
    </row>
    <row r="50" spans="1:17" s="160" customFormat="1" ht="13.5">
      <c r="A50" s="160" t="s">
        <v>516</v>
      </c>
      <c r="B50" s="128" t="s">
        <v>1049</v>
      </c>
      <c r="C50" s="128" t="s">
        <v>1050</v>
      </c>
      <c r="D50" s="160" t="s">
        <v>1256</v>
      </c>
      <c r="F50" s="160" t="str">
        <f t="shared" si="5"/>
        <v>B28</v>
      </c>
      <c r="G50" s="160" t="str">
        <f t="shared" si="6"/>
        <v>日髙眞規子</v>
      </c>
      <c r="H50" s="160" t="s">
        <v>841</v>
      </c>
      <c r="I50" s="160" t="s">
        <v>992</v>
      </c>
      <c r="J50" s="160">
        <v>1963</v>
      </c>
      <c r="K50" s="107">
        <f t="shared" si="7"/>
        <v>53</v>
      </c>
      <c r="L50" s="97" t="str">
        <f t="shared" si="4"/>
        <v>OK</v>
      </c>
      <c r="M50" s="160" t="s">
        <v>902</v>
      </c>
      <c r="Q50" s="127"/>
    </row>
    <row r="51" spans="12:17" s="160" customFormat="1" ht="13.5">
      <c r="L51" s="97">
        <f t="shared" si="4"/>
      </c>
      <c r="Q51" s="127"/>
    </row>
    <row r="52" spans="12:17" ht="13.5">
      <c r="L52" s="97">
        <f t="shared" si="4"/>
      </c>
      <c r="Q52" s="127"/>
    </row>
    <row r="53" spans="2:17" s="160" customFormat="1" ht="13.5">
      <c r="B53" s="128"/>
      <c r="C53" s="128"/>
      <c r="K53" s="107"/>
      <c r="L53" s="97">
        <f t="shared" si="4"/>
      </c>
      <c r="Q53" s="127"/>
    </row>
    <row r="54" spans="2:17" s="160" customFormat="1" ht="13.5">
      <c r="B54" s="128"/>
      <c r="C54" s="128"/>
      <c r="K54" s="107"/>
      <c r="L54" s="97">
        <f t="shared" si="4"/>
      </c>
      <c r="Q54" s="127"/>
    </row>
    <row r="55" spans="2:17" s="160" customFormat="1" ht="13.5">
      <c r="B55" s="128"/>
      <c r="C55" s="128"/>
      <c r="K55" s="107"/>
      <c r="L55" s="97">
        <f t="shared" si="4"/>
      </c>
      <c r="Q55" s="127"/>
    </row>
    <row r="56" spans="2:17" s="160" customFormat="1" ht="13.5">
      <c r="B56" s="128"/>
      <c r="C56" s="128"/>
      <c r="K56" s="107"/>
      <c r="L56" s="97">
        <f t="shared" si="4"/>
      </c>
      <c r="Q56" s="127"/>
    </row>
    <row r="57" spans="2:17" s="160" customFormat="1" ht="13.5">
      <c r="B57" s="128"/>
      <c r="C57" s="128"/>
      <c r="K57" s="107"/>
      <c r="L57" s="97">
        <f t="shared" si="4"/>
      </c>
      <c r="Q57" s="127"/>
    </row>
    <row r="58" spans="2:17" s="160" customFormat="1" ht="13.5">
      <c r="B58" s="128"/>
      <c r="C58" s="128"/>
      <c r="K58" s="107"/>
      <c r="L58" s="97">
        <f t="shared" si="4"/>
      </c>
      <c r="Q58" s="127"/>
    </row>
    <row r="59" spans="2:17" s="160" customFormat="1" ht="13.5">
      <c r="B59" s="128"/>
      <c r="C59" s="128"/>
      <c r="K59" s="107"/>
      <c r="L59" s="97">
        <f t="shared" si="4"/>
      </c>
      <c r="Q59" s="127"/>
    </row>
    <row r="60" spans="2:17" s="160" customFormat="1" ht="13.5">
      <c r="B60" s="128"/>
      <c r="C60" s="128"/>
      <c r="K60" s="107"/>
      <c r="L60" s="97">
        <f t="shared" si="4"/>
      </c>
      <c r="Q60" s="127"/>
    </row>
    <row r="61" spans="1:15" s="112" customFormat="1" ht="13.5">
      <c r="A61" s="126"/>
      <c r="B61" s="132"/>
      <c r="C61" s="132"/>
      <c r="D61" s="126"/>
      <c r="E61" s="125"/>
      <c r="F61" s="97"/>
      <c r="G61" s="101"/>
      <c r="H61" s="126"/>
      <c r="I61" s="97"/>
      <c r="J61" s="125"/>
      <c r="K61" s="107"/>
      <c r="L61" s="97">
        <f t="shared" si="4"/>
      </c>
      <c r="N61" s="95"/>
      <c r="O61" s="95"/>
    </row>
    <row r="62" spans="1:15" s="112" customFormat="1" ht="13.5">
      <c r="A62" s="126"/>
      <c r="B62" s="132"/>
      <c r="C62" s="132"/>
      <c r="D62" s="126"/>
      <c r="E62" s="125"/>
      <c r="F62" s="97"/>
      <c r="G62" s="101"/>
      <c r="H62" s="126"/>
      <c r="I62" s="97"/>
      <c r="J62" s="125"/>
      <c r="K62" s="107"/>
      <c r="L62" s="97">
        <f t="shared" si="4"/>
      </c>
      <c r="N62" s="95"/>
      <c r="O62" s="95"/>
    </row>
    <row r="63" spans="1:15" s="112" customFormat="1" ht="13.5">
      <c r="A63" s="126"/>
      <c r="B63" s="132"/>
      <c r="C63" s="132"/>
      <c r="D63" s="126"/>
      <c r="E63" s="125"/>
      <c r="F63" s="97"/>
      <c r="G63" s="101"/>
      <c r="H63" s="126"/>
      <c r="I63" s="97"/>
      <c r="J63" s="125"/>
      <c r="K63" s="107"/>
      <c r="L63" s="97">
        <f t="shared" si="4"/>
      </c>
      <c r="N63" s="95"/>
      <c r="O63" s="95"/>
    </row>
    <row r="64" spans="1:12" s="229" customFormat="1" ht="13.5">
      <c r="A64" s="124"/>
      <c r="B64" s="127"/>
      <c r="C64" s="693" t="s">
        <v>1191</v>
      </c>
      <c r="D64" s="693"/>
      <c r="E64" s="694"/>
      <c r="F64" s="694"/>
      <c r="G64" s="694"/>
      <c r="H64" s="694"/>
      <c r="I64" s="694"/>
      <c r="J64" s="125"/>
      <c r="K64" s="107"/>
      <c r="L64" s="97">
        <f t="shared" si="4"/>
      </c>
    </row>
    <row r="65" spans="1:12" s="229" customFormat="1" ht="13.5">
      <c r="A65" s="124"/>
      <c r="B65" s="127"/>
      <c r="C65" s="693"/>
      <c r="D65" s="693"/>
      <c r="E65" s="694"/>
      <c r="F65" s="694"/>
      <c r="G65" s="694"/>
      <c r="H65" s="694"/>
      <c r="I65" s="694"/>
      <c r="J65" s="125"/>
      <c r="K65" s="107"/>
      <c r="L65" s="97">
        <f t="shared" si="4"/>
      </c>
    </row>
    <row r="66" spans="2:12" ht="13.5">
      <c r="B66" s="695" t="s">
        <v>1192</v>
      </c>
      <c r="C66" s="695"/>
      <c r="D66" s="96"/>
      <c r="F66" s="97"/>
      <c r="G66" s="95" t="s">
        <v>1262</v>
      </c>
      <c r="H66" s="95" t="s">
        <v>1263</v>
      </c>
      <c r="K66" s="107"/>
      <c r="L66" s="97"/>
    </row>
    <row r="67" spans="2:12" ht="13.5">
      <c r="B67" s="695"/>
      <c r="C67" s="695"/>
      <c r="D67" s="96"/>
      <c r="F67" s="97"/>
      <c r="G67" s="130">
        <f>COUNTIF(M68:M123,"東近江市")</f>
        <v>25</v>
      </c>
      <c r="H67" s="131">
        <f>(G67/RIGHT(A123,2))</f>
        <v>0.44642857142857145</v>
      </c>
      <c r="K67" s="107"/>
      <c r="L67" s="97"/>
    </row>
    <row r="68" spans="1:13" s="94" customFormat="1" ht="13.5">
      <c r="A68" s="95" t="s">
        <v>518</v>
      </c>
      <c r="B68" s="146" t="s">
        <v>467</v>
      </c>
      <c r="C68" s="146" t="s">
        <v>519</v>
      </c>
      <c r="D68" s="96" t="s">
        <v>801</v>
      </c>
      <c r="E68" s="95"/>
      <c r="F68" s="97" t="str">
        <f aca="true" t="shared" si="8" ref="F68:F107">A68</f>
        <v>C01</v>
      </c>
      <c r="G68" s="95" t="str">
        <f aca="true" t="shared" si="9" ref="G68:G107">B68&amp;C68</f>
        <v>片岡春己</v>
      </c>
      <c r="H68" s="96" t="s">
        <v>1264</v>
      </c>
      <c r="I68" s="96" t="s">
        <v>799</v>
      </c>
      <c r="J68" s="109">
        <v>1953</v>
      </c>
      <c r="K68" s="107">
        <f>IF(J68="","",(2016-J68))</f>
        <v>63</v>
      </c>
      <c r="L68" s="97" t="str">
        <f t="shared" si="4"/>
        <v>OK</v>
      </c>
      <c r="M68" s="137" t="s">
        <v>441</v>
      </c>
    </row>
    <row r="69" spans="1:13" s="94" customFormat="1" ht="13.5">
      <c r="A69" s="95" t="s">
        <v>520</v>
      </c>
      <c r="B69" s="146" t="s">
        <v>504</v>
      </c>
      <c r="C69" s="146" t="s">
        <v>528</v>
      </c>
      <c r="D69" s="96" t="s">
        <v>801</v>
      </c>
      <c r="E69" s="95"/>
      <c r="F69" s="97" t="str">
        <f t="shared" si="8"/>
        <v>C02</v>
      </c>
      <c r="G69" s="95" t="str">
        <f t="shared" si="9"/>
        <v>山本　真</v>
      </c>
      <c r="H69" s="96" t="s">
        <v>517</v>
      </c>
      <c r="I69" s="96" t="s">
        <v>799</v>
      </c>
      <c r="J69" s="109">
        <v>1970</v>
      </c>
      <c r="K69" s="107">
        <f aca="true" t="shared" si="10" ref="K69:K123">IF(J69="","",(2016-J69))</f>
        <v>46</v>
      </c>
      <c r="L69" s="97" t="str">
        <f t="shared" si="4"/>
        <v>OK</v>
      </c>
      <c r="M69" s="138" t="s">
        <v>438</v>
      </c>
    </row>
    <row r="70" spans="1:13" s="94" customFormat="1" ht="13.5">
      <c r="A70" s="95" t="s">
        <v>523</v>
      </c>
      <c r="B70" s="146" t="s">
        <v>504</v>
      </c>
      <c r="C70" s="146" t="s">
        <v>556</v>
      </c>
      <c r="D70" s="96" t="s">
        <v>801</v>
      </c>
      <c r="E70" s="95"/>
      <c r="F70" s="97" t="str">
        <f t="shared" si="8"/>
        <v>C03</v>
      </c>
      <c r="G70" s="95" t="str">
        <f t="shared" si="9"/>
        <v>山本　諭</v>
      </c>
      <c r="H70" s="96" t="s">
        <v>517</v>
      </c>
      <c r="I70" s="96" t="s">
        <v>799</v>
      </c>
      <c r="J70" s="109">
        <v>1971</v>
      </c>
      <c r="K70" s="107">
        <f t="shared" si="10"/>
        <v>45</v>
      </c>
      <c r="L70" s="97" t="str">
        <f t="shared" si="4"/>
        <v>OK</v>
      </c>
      <c r="M70" s="137" t="s">
        <v>441</v>
      </c>
    </row>
    <row r="71" spans="1:13" s="94" customFormat="1" ht="13.5">
      <c r="A71" s="95" t="s">
        <v>526</v>
      </c>
      <c r="B71" s="146" t="s">
        <v>559</v>
      </c>
      <c r="C71" s="146" t="s">
        <v>560</v>
      </c>
      <c r="D71" s="96" t="s">
        <v>801</v>
      </c>
      <c r="E71" s="95"/>
      <c r="F71" s="97" t="str">
        <f t="shared" si="8"/>
        <v>C04</v>
      </c>
      <c r="G71" s="95" t="str">
        <f t="shared" si="9"/>
        <v>西田裕信</v>
      </c>
      <c r="H71" s="96" t="s">
        <v>517</v>
      </c>
      <c r="I71" s="96" t="s">
        <v>799</v>
      </c>
      <c r="J71" s="109">
        <v>1960</v>
      </c>
      <c r="K71" s="107">
        <f t="shared" si="10"/>
        <v>56</v>
      </c>
      <c r="L71" s="97" t="str">
        <f aca="true" t="shared" si="11" ref="L71:L134">IF(G71="","",IF(COUNTIF($G$6:$G$533,G71)&gt;1,"2重登録","OK"))</f>
        <v>OK</v>
      </c>
      <c r="M71" s="138" t="s">
        <v>407</v>
      </c>
    </row>
    <row r="72" spans="1:13" s="94" customFormat="1" ht="13.5">
      <c r="A72" s="95" t="s">
        <v>527</v>
      </c>
      <c r="B72" s="146" t="s">
        <v>566</v>
      </c>
      <c r="C72" s="146" t="s">
        <v>567</v>
      </c>
      <c r="D72" s="96" t="s">
        <v>801</v>
      </c>
      <c r="E72" s="95"/>
      <c r="F72" s="97" t="str">
        <f t="shared" si="8"/>
        <v>C05</v>
      </c>
      <c r="G72" s="95" t="str">
        <f t="shared" si="9"/>
        <v>柴谷義信</v>
      </c>
      <c r="H72" s="96" t="s">
        <v>517</v>
      </c>
      <c r="I72" s="96" t="s">
        <v>799</v>
      </c>
      <c r="J72" s="109">
        <v>1962</v>
      </c>
      <c r="K72" s="107">
        <f t="shared" si="10"/>
        <v>54</v>
      </c>
      <c r="L72" s="97" t="str">
        <f t="shared" si="11"/>
        <v>OK</v>
      </c>
      <c r="M72" s="138" t="s">
        <v>438</v>
      </c>
    </row>
    <row r="73" spans="1:13" s="94" customFormat="1" ht="13.5">
      <c r="A73" s="95" t="s">
        <v>529</v>
      </c>
      <c r="B73" s="146" t="s">
        <v>569</v>
      </c>
      <c r="C73" s="146" t="s">
        <v>570</v>
      </c>
      <c r="D73" s="96" t="s">
        <v>801</v>
      </c>
      <c r="E73" s="95"/>
      <c r="F73" s="97" t="str">
        <f t="shared" si="8"/>
        <v>C06</v>
      </c>
      <c r="G73" s="95" t="str">
        <f t="shared" si="9"/>
        <v>井尻善和</v>
      </c>
      <c r="H73" s="96" t="s">
        <v>517</v>
      </c>
      <c r="I73" s="96" t="s">
        <v>799</v>
      </c>
      <c r="J73" s="109">
        <v>1968</v>
      </c>
      <c r="K73" s="107">
        <f t="shared" si="10"/>
        <v>48</v>
      </c>
      <c r="L73" s="97" t="str">
        <f t="shared" si="11"/>
        <v>OK</v>
      </c>
      <c r="M73" s="138" t="s">
        <v>938</v>
      </c>
    </row>
    <row r="74" spans="1:13" s="94" customFormat="1" ht="13.5">
      <c r="A74" s="95" t="s">
        <v>532</v>
      </c>
      <c r="B74" s="146" t="s">
        <v>578</v>
      </c>
      <c r="C74" s="99" t="s">
        <v>579</v>
      </c>
      <c r="D74" s="96" t="s">
        <v>801</v>
      </c>
      <c r="E74" s="95"/>
      <c r="F74" s="97" t="str">
        <f t="shared" si="8"/>
        <v>C07</v>
      </c>
      <c r="G74" s="95" t="str">
        <f t="shared" si="9"/>
        <v>坂元智成</v>
      </c>
      <c r="H74" s="96" t="s">
        <v>517</v>
      </c>
      <c r="I74" s="96" t="s">
        <v>799</v>
      </c>
      <c r="J74" s="109">
        <v>1975</v>
      </c>
      <c r="K74" s="107">
        <f t="shared" si="10"/>
        <v>41</v>
      </c>
      <c r="L74" s="97" t="str">
        <f t="shared" si="11"/>
        <v>OK</v>
      </c>
      <c r="M74" s="137" t="s">
        <v>441</v>
      </c>
    </row>
    <row r="75" spans="1:13" s="94" customFormat="1" ht="13.5">
      <c r="A75" s="95" t="s">
        <v>533</v>
      </c>
      <c r="B75" s="146" t="s">
        <v>582</v>
      </c>
      <c r="C75" s="99" t="s">
        <v>583</v>
      </c>
      <c r="D75" s="96" t="s">
        <v>801</v>
      </c>
      <c r="E75" s="95"/>
      <c r="F75" s="97" t="str">
        <f t="shared" si="8"/>
        <v>C08</v>
      </c>
      <c r="G75" s="95" t="str">
        <f t="shared" si="9"/>
        <v>村尾彰了</v>
      </c>
      <c r="H75" s="96" t="s">
        <v>517</v>
      </c>
      <c r="I75" s="96" t="s">
        <v>799</v>
      </c>
      <c r="J75" s="109">
        <v>1982</v>
      </c>
      <c r="K75" s="107">
        <f t="shared" si="10"/>
        <v>34</v>
      </c>
      <c r="L75" s="97" t="str">
        <f t="shared" si="11"/>
        <v>OK</v>
      </c>
      <c r="M75" s="138" t="s">
        <v>938</v>
      </c>
    </row>
    <row r="76" spans="1:13" s="94" customFormat="1" ht="13.5">
      <c r="A76" s="95" t="s">
        <v>459</v>
      </c>
      <c r="B76" s="146" t="s">
        <v>1051</v>
      </c>
      <c r="C76" s="99" t="s">
        <v>585</v>
      </c>
      <c r="D76" s="96" t="s">
        <v>801</v>
      </c>
      <c r="E76" s="95"/>
      <c r="F76" s="97" t="str">
        <f t="shared" si="8"/>
        <v>C09</v>
      </c>
      <c r="G76" s="95" t="str">
        <f t="shared" si="9"/>
        <v>荒浪順次</v>
      </c>
      <c r="H76" s="96" t="s">
        <v>517</v>
      </c>
      <c r="I76" s="96" t="s">
        <v>799</v>
      </c>
      <c r="J76" s="109">
        <v>1977</v>
      </c>
      <c r="K76" s="107">
        <f t="shared" si="10"/>
        <v>39</v>
      </c>
      <c r="L76" s="97" t="str">
        <f t="shared" si="11"/>
        <v>OK</v>
      </c>
      <c r="M76" s="138" t="s">
        <v>904</v>
      </c>
    </row>
    <row r="77" spans="1:13" s="94" customFormat="1" ht="13.5">
      <c r="A77" s="95" t="s">
        <v>538</v>
      </c>
      <c r="B77" s="146" t="s">
        <v>587</v>
      </c>
      <c r="C77" s="99" t="s">
        <v>588</v>
      </c>
      <c r="D77" s="96" t="s">
        <v>801</v>
      </c>
      <c r="E77" s="95"/>
      <c r="F77" s="97" t="str">
        <f t="shared" si="8"/>
        <v>C10</v>
      </c>
      <c r="G77" s="95" t="str">
        <f t="shared" si="9"/>
        <v>中本隆司</v>
      </c>
      <c r="H77" s="96" t="s">
        <v>517</v>
      </c>
      <c r="I77" s="96" t="s">
        <v>799</v>
      </c>
      <c r="J77" s="109">
        <v>1968</v>
      </c>
      <c r="K77" s="107">
        <f t="shared" si="10"/>
        <v>48</v>
      </c>
      <c r="L77" s="97" t="str">
        <f t="shared" si="11"/>
        <v>OK</v>
      </c>
      <c r="M77" s="137" t="s">
        <v>441</v>
      </c>
    </row>
    <row r="78" spans="1:13" s="94" customFormat="1" ht="13.5">
      <c r="A78" s="95" t="s">
        <v>541</v>
      </c>
      <c r="B78" s="146" t="s">
        <v>596</v>
      </c>
      <c r="C78" s="99" t="s">
        <v>597</v>
      </c>
      <c r="D78" s="96" t="s">
        <v>801</v>
      </c>
      <c r="E78" s="95"/>
      <c r="F78" s="97" t="str">
        <f t="shared" si="8"/>
        <v>C11</v>
      </c>
      <c r="G78" s="95" t="str">
        <f t="shared" si="9"/>
        <v>小山　嶺</v>
      </c>
      <c r="H78" s="96" t="s">
        <v>517</v>
      </c>
      <c r="I78" s="96" t="s">
        <v>799</v>
      </c>
      <c r="J78" s="109">
        <v>1986</v>
      </c>
      <c r="K78" s="107">
        <f t="shared" si="10"/>
        <v>30</v>
      </c>
      <c r="L78" s="97" t="str">
        <f t="shared" si="11"/>
        <v>OK</v>
      </c>
      <c r="M78" s="137" t="s">
        <v>441</v>
      </c>
    </row>
    <row r="79" spans="1:13" s="94" customFormat="1" ht="13.5">
      <c r="A79" s="95" t="s">
        <v>544</v>
      </c>
      <c r="B79" s="146" t="s">
        <v>599</v>
      </c>
      <c r="C79" s="99" t="s">
        <v>600</v>
      </c>
      <c r="D79" s="96" t="s">
        <v>801</v>
      </c>
      <c r="E79" s="95"/>
      <c r="F79" s="97" t="str">
        <f t="shared" si="8"/>
        <v>C12</v>
      </c>
      <c r="G79" s="95" t="str">
        <f t="shared" si="9"/>
        <v>鉄川聡志</v>
      </c>
      <c r="H79" s="96" t="s">
        <v>517</v>
      </c>
      <c r="I79" s="96" t="s">
        <v>799</v>
      </c>
      <c r="J79" s="109">
        <v>1986</v>
      </c>
      <c r="K79" s="107">
        <f t="shared" si="10"/>
        <v>30</v>
      </c>
      <c r="L79" s="97" t="str">
        <f t="shared" si="11"/>
        <v>OK</v>
      </c>
      <c r="M79" s="138" t="s">
        <v>436</v>
      </c>
    </row>
    <row r="80" spans="1:13" s="94" customFormat="1" ht="13.5">
      <c r="A80" s="95" t="s">
        <v>547</v>
      </c>
      <c r="B80" s="146" t="s">
        <v>610</v>
      </c>
      <c r="C80" s="99" t="s">
        <v>611</v>
      </c>
      <c r="D80" s="96" t="s">
        <v>801</v>
      </c>
      <c r="E80" s="95"/>
      <c r="F80" s="97" t="str">
        <f t="shared" si="8"/>
        <v>C13</v>
      </c>
      <c r="G80" s="95" t="str">
        <f t="shared" si="9"/>
        <v>名合佑介</v>
      </c>
      <c r="H80" s="96" t="s">
        <v>517</v>
      </c>
      <c r="I80" s="96" t="s">
        <v>799</v>
      </c>
      <c r="J80" s="109">
        <v>1986</v>
      </c>
      <c r="K80" s="107">
        <f t="shared" si="10"/>
        <v>30</v>
      </c>
      <c r="L80" s="97" t="str">
        <f t="shared" si="11"/>
        <v>OK</v>
      </c>
      <c r="M80" s="137" t="s">
        <v>441</v>
      </c>
    </row>
    <row r="81" spans="1:13" s="94" customFormat="1" ht="13.5">
      <c r="A81" s="95" t="s">
        <v>550</v>
      </c>
      <c r="B81" s="146" t="s">
        <v>613</v>
      </c>
      <c r="C81" s="99" t="s">
        <v>614</v>
      </c>
      <c r="D81" s="96" t="s">
        <v>801</v>
      </c>
      <c r="E81" s="95"/>
      <c r="F81" s="97" t="str">
        <f t="shared" si="8"/>
        <v>C14</v>
      </c>
      <c r="G81" s="95" t="str">
        <f t="shared" si="9"/>
        <v>宮道祐介</v>
      </c>
      <c r="H81" s="96" t="s">
        <v>517</v>
      </c>
      <c r="I81" s="96" t="s">
        <v>799</v>
      </c>
      <c r="J81" s="109">
        <v>1983</v>
      </c>
      <c r="K81" s="107">
        <f t="shared" si="10"/>
        <v>33</v>
      </c>
      <c r="L81" s="97" t="str">
        <f t="shared" si="11"/>
        <v>OK</v>
      </c>
      <c r="M81" s="138" t="s">
        <v>438</v>
      </c>
    </row>
    <row r="82" spans="1:13" s="94" customFormat="1" ht="13.5">
      <c r="A82" s="95" t="s">
        <v>552</v>
      </c>
      <c r="B82" s="146" t="s">
        <v>620</v>
      </c>
      <c r="C82" s="99" t="s">
        <v>621</v>
      </c>
      <c r="D82" s="96" t="s">
        <v>801</v>
      </c>
      <c r="E82" s="95"/>
      <c r="F82" s="97" t="str">
        <f t="shared" si="8"/>
        <v>C15</v>
      </c>
      <c r="G82" s="95" t="str">
        <f t="shared" si="9"/>
        <v>本間靖教</v>
      </c>
      <c r="H82" s="96" t="s">
        <v>1265</v>
      </c>
      <c r="I82" s="96" t="s">
        <v>799</v>
      </c>
      <c r="J82" s="109">
        <v>1985</v>
      </c>
      <c r="K82" s="107">
        <f t="shared" si="10"/>
        <v>31</v>
      </c>
      <c r="L82" s="97" t="str">
        <f t="shared" si="11"/>
        <v>OK</v>
      </c>
      <c r="M82" s="137" t="s">
        <v>441</v>
      </c>
    </row>
    <row r="83" spans="1:13" s="94" customFormat="1" ht="13.5">
      <c r="A83" s="95" t="s">
        <v>553</v>
      </c>
      <c r="B83" s="147" t="s">
        <v>624</v>
      </c>
      <c r="C83" s="147" t="s">
        <v>625</v>
      </c>
      <c r="D83" s="96" t="s">
        <v>801</v>
      </c>
      <c r="E83" s="95"/>
      <c r="F83" s="97" t="str">
        <f t="shared" si="8"/>
        <v>C16</v>
      </c>
      <c r="G83" s="101" t="str">
        <f t="shared" si="9"/>
        <v>並河智加</v>
      </c>
      <c r="H83" s="96" t="s">
        <v>517</v>
      </c>
      <c r="I83" s="96" t="s">
        <v>800</v>
      </c>
      <c r="J83" s="109">
        <v>1979</v>
      </c>
      <c r="K83" s="107">
        <f t="shared" si="10"/>
        <v>37</v>
      </c>
      <c r="L83" s="97" t="str">
        <f t="shared" si="11"/>
        <v>OK</v>
      </c>
      <c r="M83" s="138" t="s">
        <v>438</v>
      </c>
    </row>
    <row r="84" spans="1:13" s="94" customFormat="1" ht="13.5">
      <c r="A84" s="95" t="s">
        <v>555</v>
      </c>
      <c r="B84" s="96" t="s">
        <v>1266</v>
      </c>
      <c r="C84" s="96" t="s">
        <v>629</v>
      </c>
      <c r="D84" s="96" t="s">
        <v>801</v>
      </c>
      <c r="E84" s="95"/>
      <c r="F84" s="97" t="str">
        <f t="shared" si="8"/>
        <v>C17</v>
      </c>
      <c r="G84" s="95" t="str">
        <f t="shared" si="9"/>
        <v>橘　崇博</v>
      </c>
      <c r="H84" s="96" t="s">
        <v>517</v>
      </c>
      <c r="I84" s="96" t="s">
        <v>799</v>
      </c>
      <c r="J84" s="109">
        <v>1980</v>
      </c>
      <c r="K84" s="107">
        <f t="shared" si="10"/>
        <v>36</v>
      </c>
      <c r="L84" s="97" t="str">
        <f t="shared" si="11"/>
        <v>OK</v>
      </c>
      <c r="M84" s="137" t="s">
        <v>441</v>
      </c>
    </row>
    <row r="85" spans="1:13" s="94" customFormat="1" ht="13.5">
      <c r="A85" s="95" t="s">
        <v>557</v>
      </c>
      <c r="B85" s="99" t="s">
        <v>464</v>
      </c>
      <c r="C85" s="99" t="s">
        <v>630</v>
      </c>
      <c r="D85" s="96" t="s">
        <v>801</v>
      </c>
      <c r="E85" s="95"/>
      <c r="F85" s="97" t="str">
        <f t="shared" si="8"/>
        <v>C18</v>
      </c>
      <c r="G85" s="95" t="str">
        <f t="shared" si="9"/>
        <v>岡本　彰</v>
      </c>
      <c r="H85" s="96" t="s">
        <v>517</v>
      </c>
      <c r="I85" s="96" t="s">
        <v>799</v>
      </c>
      <c r="J85" s="109">
        <v>1986</v>
      </c>
      <c r="K85" s="107">
        <f t="shared" si="10"/>
        <v>30</v>
      </c>
      <c r="L85" s="97" t="str">
        <f t="shared" si="11"/>
        <v>OK</v>
      </c>
      <c r="M85" s="138" t="s">
        <v>436</v>
      </c>
    </row>
    <row r="86" spans="1:13" s="94" customFormat="1" ht="13.5">
      <c r="A86" s="95" t="s">
        <v>558</v>
      </c>
      <c r="B86" s="99" t="s">
        <v>631</v>
      </c>
      <c r="C86" s="99" t="s">
        <v>632</v>
      </c>
      <c r="D86" s="96" t="s">
        <v>801</v>
      </c>
      <c r="E86" s="95"/>
      <c r="F86" s="97" t="str">
        <f t="shared" si="8"/>
        <v>C19</v>
      </c>
      <c r="G86" s="95" t="str">
        <f t="shared" si="9"/>
        <v>辻井貴大</v>
      </c>
      <c r="H86" s="96" t="s">
        <v>517</v>
      </c>
      <c r="I86" s="96" t="s">
        <v>799</v>
      </c>
      <c r="J86" s="109">
        <v>1992</v>
      </c>
      <c r="K86" s="107">
        <f t="shared" si="10"/>
        <v>24</v>
      </c>
      <c r="L86" s="97" t="str">
        <f t="shared" si="11"/>
        <v>OK</v>
      </c>
      <c r="M86" s="137" t="s">
        <v>441</v>
      </c>
    </row>
    <row r="87" spans="1:13" s="94" customFormat="1" ht="13.5">
      <c r="A87" s="95" t="s">
        <v>561</v>
      </c>
      <c r="B87" s="99" t="s">
        <v>634</v>
      </c>
      <c r="C87" s="99" t="s">
        <v>635</v>
      </c>
      <c r="D87" s="96" t="s">
        <v>801</v>
      </c>
      <c r="E87" s="95"/>
      <c r="F87" s="97" t="str">
        <f t="shared" si="8"/>
        <v>C20</v>
      </c>
      <c r="G87" s="95" t="str">
        <f t="shared" si="9"/>
        <v>寺岡淳平</v>
      </c>
      <c r="H87" s="96" t="s">
        <v>517</v>
      </c>
      <c r="I87" s="96" t="s">
        <v>799</v>
      </c>
      <c r="J87" s="109">
        <v>1990</v>
      </c>
      <c r="K87" s="107">
        <f t="shared" si="10"/>
        <v>26</v>
      </c>
      <c r="L87" s="97" t="str">
        <f t="shared" si="11"/>
        <v>OK</v>
      </c>
      <c r="M87" s="137" t="s">
        <v>441</v>
      </c>
    </row>
    <row r="88" spans="1:13" s="94" customFormat="1" ht="13.5">
      <c r="A88" s="95" t="s">
        <v>564</v>
      </c>
      <c r="B88" s="99" t="s">
        <v>636</v>
      </c>
      <c r="C88" s="99" t="s">
        <v>637</v>
      </c>
      <c r="D88" s="96" t="s">
        <v>801</v>
      </c>
      <c r="E88" s="95"/>
      <c r="F88" s="97" t="str">
        <f t="shared" si="8"/>
        <v>C21</v>
      </c>
      <c r="G88" s="95" t="str">
        <f t="shared" si="9"/>
        <v>牛尾紳之介</v>
      </c>
      <c r="H88" s="96" t="s">
        <v>517</v>
      </c>
      <c r="I88" s="96" t="s">
        <v>799</v>
      </c>
      <c r="J88" s="109">
        <v>1984</v>
      </c>
      <c r="K88" s="107">
        <f t="shared" si="10"/>
        <v>32</v>
      </c>
      <c r="L88" s="97" t="str">
        <f t="shared" si="11"/>
        <v>OK</v>
      </c>
      <c r="M88" s="137" t="s">
        <v>441</v>
      </c>
    </row>
    <row r="89" spans="1:13" s="94" customFormat="1" ht="13.5">
      <c r="A89" s="95" t="s">
        <v>565</v>
      </c>
      <c r="B89" s="99" t="s">
        <v>482</v>
      </c>
      <c r="C89" s="99" t="s">
        <v>638</v>
      </c>
      <c r="D89" s="96" t="s">
        <v>801</v>
      </c>
      <c r="E89" s="95"/>
      <c r="F89" s="97" t="str">
        <f t="shared" si="8"/>
        <v>C22</v>
      </c>
      <c r="G89" s="95" t="str">
        <f t="shared" si="9"/>
        <v>松岡　遼</v>
      </c>
      <c r="H89" s="96" t="s">
        <v>517</v>
      </c>
      <c r="I89" s="96" t="s">
        <v>799</v>
      </c>
      <c r="J89" s="109">
        <v>1983</v>
      </c>
      <c r="K89" s="107">
        <f t="shared" si="10"/>
        <v>33</v>
      </c>
      <c r="L89" s="97" t="str">
        <f t="shared" si="11"/>
        <v>OK</v>
      </c>
      <c r="M89" s="137" t="s">
        <v>441</v>
      </c>
    </row>
    <row r="90" spans="1:13" s="94" customFormat="1" ht="13.5">
      <c r="A90" s="95" t="s">
        <v>568</v>
      </c>
      <c r="B90" s="99" t="s">
        <v>993</v>
      </c>
      <c r="C90" s="99" t="s">
        <v>907</v>
      </c>
      <c r="D90" s="96" t="s">
        <v>801</v>
      </c>
      <c r="E90" s="95"/>
      <c r="F90" s="97" t="str">
        <f t="shared" si="8"/>
        <v>C23</v>
      </c>
      <c r="G90" s="95" t="str">
        <f t="shared" si="9"/>
        <v>西　裕紀</v>
      </c>
      <c r="H90" s="96" t="s">
        <v>517</v>
      </c>
      <c r="I90" s="96" t="s">
        <v>799</v>
      </c>
      <c r="J90" s="109">
        <v>1974</v>
      </c>
      <c r="K90" s="107">
        <f t="shared" si="10"/>
        <v>42</v>
      </c>
      <c r="L90" s="97" t="str">
        <f t="shared" si="11"/>
        <v>OK</v>
      </c>
      <c r="M90" s="137" t="s">
        <v>441</v>
      </c>
    </row>
    <row r="91" spans="1:13" s="230" customFormat="1" ht="13.5">
      <c r="A91" s="95" t="s">
        <v>571</v>
      </c>
      <c r="B91" s="99" t="s">
        <v>1195</v>
      </c>
      <c r="C91" s="99" t="s">
        <v>1196</v>
      </c>
      <c r="D91" s="96" t="s">
        <v>801</v>
      </c>
      <c r="E91" s="95"/>
      <c r="F91" s="97" t="s">
        <v>1197</v>
      </c>
      <c r="G91" s="95" t="s">
        <v>1198</v>
      </c>
      <c r="H91" s="96" t="s">
        <v>517</v>
      </c>
      <c r="I91" s="96" t="s">
        <v>799</v>
      </c>
      <c r="J91" s="109">
        <v>1967</v>
      </c>
      <c r="K91" s="107">
        <f t="shared" si="10"/>
        <v>49</v>
      </c>
      <c r="L91" s="97" t="str">
        <f t="shared" si="11"/>
        <v>OK</v>
      </c>
      <c r="M91" s="137" t="s">
        <v>440</v>
      </c>
    </row>
    <row r="92" spans="1:13" s="94" customFormat="1" ht="13.5">
      <c r="A92" s="95" t="s">
        <v>572</v>
      </c>
      <c r="B92" s="95" t="s">
        <v>832</v>
      </c>
      <c r="C92" s="95" t="s">
        <v>917</v>
      </c>
      <c r="D92" s="96" t="s">
        <v>801</v>
      </c>
      <c r="E92" s="95"/>
      <c r="F92" s="97" t="str">
        <f t="shared" si="8"/>
        <v>C25</v>
      </c>
      <c r="G92" s="95" t="str">
        <f t="shared" si="9"/>
        <v>田中英夫</v>
      </c>
      <c r="H92" s="96" t="s">
        <v>517</v>
      </c>
      <c r="I92" s="96" t="s">
        <v>799</v>
      </c>
      <c r="J92" s="109">
        <v>1980</v>
      </c>
      <c r="K92" s="107">
        <f t="shared" si="10"/>
        <v>36</v>
      </c>
      <c r="L92" s="97" t="str">
        <f t="shared" si="11"/>
        <v>OK</v>
      </c>
      <c r="M92" s="138" t="s">
        <v>436</v>
      </c>
    </row>
    <row r="93" spans="1:13" s="94" customFormat="1" ht="13.5">
      <c r="A93" s="95" t="s">
        <v>575</v>
      </c>
      <c r="B93" s="95" t="s">
        <v>1052</v>
      </c>
      <c r="C93" s="95" t="s">
        <v>1053</v>
      </c>
      <c r="D93" s="96" t="s">
        <v>801</v>
      </c>
      <c r="E93" s="95"/>
      <c r="F93" s="97" t="str">
        <f t="shared" si="8"/>
        <v>C26</v>
      </c>
      <c r="G93" s="95" t="str">
        <f t="shared" si="9"/>
        <v>北村直史</v>
      </c>
      <c r="H93" s="96" t="s">
        <v>517</v>
      </c>
      <c r="I93" s="96" t="s">
        <v>799</v>
      </c>
      <c r="J93" s="109">
        <v>1987</v>
      </c>
      <c r="K93" s="107">
        <f t="shared" si="10"/>
        <v>29</v>
      </c>
      <c r="L93" s="97" t="str">
        <f t="shared" si="11"/>
        <v>OK</v>
      </c>
      <c r="M93" s="137" t="s">
        <v>441</v>
      </c>
    </row>
    <row r="94" spans="1:13" s="94" customFormat="1" ht="13.5">
      <c r="A94" s="95" t="s">
        <v>576</v>
      </c>
      <c r="B94" s="95" t="s">
        <v>1054</v>
      </c>
      <c r="C94" s="95" t="s">
        <v>1055</v>
      </c>
      <c r="D94" s="96" t="s">
        <v>801</v>
      </c>
      <c r="E94" s="95"/>
      <c r="F94" s="97" t="str">
        <f t="shared" si="8"/>
        <v>C27</v>
      </c>
      <c r="G94" s="95" t="str">
        <f t="shared" si="9"/>
        <v>久保田泰成</v>
      </c>
      <c r="H94" s="96" t="s">
        <v>517</v>
      </c>
      <c r="I94" s="96" t="s">
        <v>799</v>
      </c>
      <c r="J94" s="109">
        <v>1985</v>
      </c>
      <c r="K94" s="107">
        <f t="shared" si="10"/>
        <v>31</v>
      </c>
      <c r="L94" s="97" t="str">
        <f t="shared" si="11"/>
        <v>OK</v>
      </c>
      <c r="M94" s="137" t="s">
        <v>441</v>
      </c>
    </row>
    <row r="95" spans="1:13" s="94" customFormat="1" ht="13.5">
      <c r="A95" s="95" t="s">
        <v>577</v>
      </c>
      <c r="B95" s="95" t="s">
        <v>1056</v>
      </c>
      <c r="C95" s="184" t="s">
        <v>1057</v>
      </c>
      <c r="D95" s="96" t="s">
        <v>801</v>
      </c>
      <c r="E95" s="95"/>
      <c r="F95" s="97" t="str">
        <f t="shared" si="8"/>
        <v>C28</v>
      </c>
      <c r="G95" s="95" t="str">
        <f t="shared" si="9"/>
        <v>石川和洋</v>
      </c>
      <c r="H95" s="96" t="s">
        <v>517</v>
      </c>
      <c r="I95" s="96" t="s">
        <v>799</v>
      </c>
      <c r="J95" s="109">
        <v>1979</v>
      </c>
      <c r="K95" s="107">
        <f t="shared" si="10"/>
        <v>37</v>
      </c>
      <c r="L95" s="97" t="str">
        <f t="shared" si="11"/>
        <v>OK</v>
      </c>
      <c r="M95" s="138" t="s">
        <v>1058</v>
      </c>
    </row>
    <row r="96" spans="1:13" s="94" customFormat="1" ht="13.5">
      <c r="A96" s="95" t="s">
        <v>580</v>
      </c>
      <c r="B96" s="146" t="s">
        <v>524</v>
      </c>
      <c r="C96" s="146" t="s">
        <v>525</v>
      </c>
      <c r="D96" s="96" t="s">
        <v>801</v>
      </c>
      <c r="E96" s="95"/>
      <c r="F96" s="97" t="str">
        <f t="shared" si="8"/>
        <v>C29</v>
      </c>
      <c r="G96" s="95" t="str">
        <f t="shared" si="9"/>
        <v>奥田康博</v>
      </c>
      <c r="H96" s="96" t="s">
        <v>517</v>
      </c>
      <c r="I96" s="96" t="s">
        <v>799</v>
      </c>
      <c r="J96" s="109">
        <v>1966</v>
      </c>
      <c r="K96" s="107">
        <f t="shared" si="10"/>
        <v>50</v>
      </c>
      <c r="L96" s="97" t="str">
        <f t="shared" si="11"/>
        <v>OK</v>
      </c>
      <c r="M96" s="137" t="s">
        <v>441</v>
      </c>
    </row>
    <row r="97" spans="1:13" s="94" customFormat="1" ht="13.5">
      <c r="A97" s="95" t="s">
        <v>581</v>
      </c>
      <c r="B97" s="146" t="s">
        <v>530</v>
      </c>
      <c r="C97" s="146" t="s">
        <v>531</v>
      </c>
      <c r="D97" s="96" t="s">
        <v>801</v>
      </c>
      <c r="E97" s="95"/>
      <c r="F97" s="97" t="str">
        <f t="shared" si="8"/>
        <v>C30</v>
      </c>
      <c r="G97" s="95" t="str">
        <f t="shared" si="9"/>
        <v>上戸幸次</v>
      </c>
      <c r="H97" s="96" t="s">
        <v>517</v>
      </c>
      <c r="I97" s="96" t="s">
        <v>799</v>
      </c>
      <c r="J97" s="109">
        <v>1963</v>
      </c>
      <c r="K97" s="107">
        <f t="shared" si="10"/>
        <v>53</v>
      </c>
      <c r="L97" s="97" t="str">
        <f t="shared" si="11"/>
        <v>OK</v>
      </c>
      <c r="M97" s="138" t="s">
        <v>438</v>
      </c>
    </row>
    <row r="98" spans="1:13" s="94" customFormat="1" ht="13.5">
      <c r="A98" s="95" t="s">
        <v>584</v>
      </c>
      <c r="B98" s="146" t="s">
        <v>534</v>
      </c>
      <c r="C98" s="146" t="s">
        <v>535</v>
      </c>
      <c r="D98" s="96" t="s">
        <v>801</v>
      </c>
      <c r="E98" s="95"/>
      <c r="F98" s="97" t="str">
        <f t="shared" si="8"/>
        <v>C31</v>
      </c>
      <c r="G98" s="95" t="str">
        <f t="shared" si="9"/>
        <v>山崎茂智</v>
      </c>
      <c r="H98" s="96" t="s">
        <v>517</v>
      </c>
      <c r="I98" s="96" t="s">
        <v>799</v>
      </c>
      <c r="J98" s="109">
        <v>1963</v>
      </c>
      <c r="K98" s="107">
        <f t="shared" si="10"/>
        <v>53</v>
      </c>
      <c r="L98" s="97" t="str">
        <f t="shared" si="11"/>
        <v>OK</v>
      </c>
      <c r="M98" s="138" t="s">
        <v>437</v>
      </c>
    </row>
    <row r="99" spans="1:13" s="94" customFormat="1" ht="13.5">
      <c r="A99" s="95" t="s">
        <v>586</v>
      </c>
      <c r="B99" s="146" t="s">
        <v>536</v>
      </c>
      <c r="C99" s="146" t="s">
        <v>537</v>
      </c>
      <c r="D99" s="96" t="s">
        <v>801</v>
      </c>
      <c r="E99" s="95"/>
      <c r="F99" s="97" t="str">
        <f t="shared" si="8"/>
        <v>C32</v>
      </c>
      <c r="G99" s="95" t="str">
        <f t="shared" si="9"/>
        <v>秋山太助</v>
      </c>
      <c r="H99" s="96" t="s">
        <v>517</v>
      </c>
      <c r="I99" s="96" t="s">
        <v>799</v>
      </c>
      <c r="J99" s="109">
        <v>1975</v>
      </c>
      <c r="K99" s="107">
        <f t="shared" si="10"/>
        <v>41</v>
      </c>
      <c r="L99" s="97" t="str">
        <f t="shared" si="11"/>
        <v>OK</v>
      </c>
      <c r="M99" s="137" t="s">
        <v>441</v>
      </c>
    </row>
    <row r="100" spans="1:13" s="94" customFormat="1" ht="13.5">
      <c r="A100" s="95" t="s">
        <v>589</v>
      </c>
      <c r="B100" s="146" t="s">
        <v>539</v>
      </c>
      <c r="C100" s="146" t="s">
        <v>540</v>
      </c>
      <c r="D100" s="96" t="s">
        <v>801</v>
      </c>
      <c r="E100" s="95"/>
      <c r="F100" s="97" t="str">
        <f t="shared" si="8"/>
        <v>C33</v>
      </c>
      <c r="G100" s="95" t="str">
        <f t="shared" si="9"/>
        <v>廣瀬智也</v>
      </c>
      <c r="H100" s="96" t="s">
        <v>517</v>
      </c>
      <c r="I100" s="96" t="s">
        <v>799</v>
      </c>
      <c r="J100" s="109">
        <v>1977</v>
      </c>
      <c r="K100" s="107">
        <f t="shared" si="10"/>
        <v>39</v>
      </c>
      <c r="L100" s="97" t="str">
        <f t="shared" si="11"/>
        <v>OK</v>
      </c>
      <c r="M100" s="137" t="s">
        <v>441</v>
      </c>
    </row>
    <row r="101" spans="1:13" s="94" customFormat="1" ht="13.5">
      <c r="A101" s="95" t="s">
        <v>592</v>
      </c>
      <c r="B101" s="146" t="s">
        <v>542</v>
      </c>
      <c r="C101" s="146" t="s">
        <v>543</v>
      </c>
      <c r="D101" s="96" t="s">
        <v>801</v>
      </c>
      <c r="E101" s="95"/>
      <c r="F101" s="97" t="str">
        <f t="shared" si="8"/>
        <v>C34</v>
      </c>
      <c r="G101" s="95" t="str">
        <f t="shared" si="9"/>
        <v>玉川敬三</v>
      </c>
      <c r="H101" s="96" t="s">
        <v>517</v>
      </c>
      <c r="I101" s="96" t="s">
        <v>799</v>
      </c>
      <c r="J101" s="109">
        <v>1969</v>
      </c>
      <c r="K101" s="107">
        <f t="shared" si="10"/>
        <v>47</v>
      </c>
      <c r="L101" s="97" t="str">
        <f t="shared" si="11"/>
        <v>OK</v>
      </c>
      <c r="M101" s="137" t="s">
        <v>441</v>
      </c>
    </row>
    <row r="102" spans="1:13" s="94" customFormat="1" ht="13.5">
      <c r="A102" s="95" t="s">
        <v>595</v>
      </c>
      <c r="B102" s="146" t="s">
        <v>545</v>
      </c>
      <c r="C102" s="146" t="s">
        <v>546</v>
      </c>
      <c r="D102" s="96" t="s">
        <v>801</v>
      </c>
      <c r="E102" s="95"/>
      <c r="F102" s="97" t="str">
        <f t="shared" si="8"/>
        <v>C35</v>
      </c>
      <c r="G102" s="95" t="str">
        <f t="shared" si="9"/>
        <v>太田圭亮</v>
      </c>
      <c r="H102" s="96" t="s">
        <v>517</v>
      </c>
      <c r="I102" s="96" t="s">
        <v>799</v>
      </c>
      <c r="J102" s="109">
        <v>1981</v>
      </c>
      <c r="K102" s="107">
        <f t="shared" si="10"/>
        <v>35</v>
      </c>
      <c r="L102" s="97" t="str">
        <f t="shared" si="11"/>
        <v>OK</v>
      </c>
      <c r="M102" s="137" t="s">
        <v>441</v>
      </c>
    </row>
    <row r="103" spans="1:13" s="94" customFormat="1" ht="13.5">
      <c r="A103" s="95" t="s">
        <v>598</v>
      </c>
      <c r="B103" s="146" t="s">
        <v>548</v>
      </c>
      <c r="C103" s="146" t="s">
        <v>549</v>
      </c>
      <c r="D103" s="96" t="s">
        <v>801</v>
      </c>
      <c r="E103" s="95"/>
      <c r="F103" s="97" t="str">
        <f t="shared" si="8"/>
        <v>C36</v>
      </c>
      <c r="G103" s="95" t="str">
        <f t="shared" si="9"/>
        <v>園田智明</v>
      </c>
      <c r="H103" s="96" t="s">
        <v>517</v>
      </c>
      <c r="I103" s="96" t="s">
        <v>799</v>
      </c>
      <c r="J103" s="109">
        <v>1967</v>
      </c>
      <c r="K103" s="107">
        <f t="shared" si="10"/>
        <v>49</v>
      </c>
      <c r="L103" s="97" t="str">
        <f t="shared" si="11"/>
        <v>OK</v>
      </c>
      <c r="M103" s="138" t="s">
        <v>436</v>
      </c>
    </row>
    <row r="104" spans="1:13" s="94" customFormat="1" ht="13.5">
      <c r="A104" s="95" t="s">
        <v>601</v>
      </c>
      <c r="B104" s="146" t="s">
        <v>562</v>
      </c>
      <c r="C104" s="146" t="s">
        <v>563</v>
      </c>
      <c r="D104" s="96" t="s">
        <v>801</v>
      </c>
      <c r="E104" s="95"/>
      <c r="F104" s="97" t="str">
        <f t="shared" si="8"/>
        <v>C37</v>
      </c>
      <c r="G104" s="95" t="str">
        <f t="shared" si="9"/>
        <v>馬場英年</v>
      </c>
      <c r="H104" s="96" t="s">
        <v>517</v>
      </c>
      <c r="I104" s="96" t="s">
        <v>799</v>
      </c>
      <c r="J104" s="109">
        <v>1980</v>
      </c>
      <c r="K104" s="107">
        <f t="shared" si="10"/>
        <v>36</v>
      </c>
      <c r="L104" s="97" t="str">
        <f t="shared" si="11"/>
        <v>OK</v>
      </c>
      <c r="M104" s="137" t="s">
        <v>441</v>
      </c>
    </row>
    <row r="105" spans="1:13" s="230" customFormat="1" ht="13.5">
      <c r="A105" s="95" t="s">
        <v>602</v>
      </c>
      <c r="B105" s="146" t="s">
        <v>908</v>
      </c>
      <c r="C105" s="99" t="s">
        <v>1199</v>
      </c>
      <c r="D105" s="96" t="s">
        <v>801</v>
      </c>
      <c r="E105" s="95"/>
      <c r="F105" s="97" t="s">
        <v>1200</v>
      </c>
      <c r="G105" s="95" t="s">
        <v>1201</v>
      </c>
      <c r="H105" s="96" t="s">
        <v>517</v>
      </c>
      <c r="I105" s="96" t="s">
        <v>799</v>
      </c>
      <c r="J105" s="109">
        <v>1993</v>
      </c>
      <c r="K105" s="107">
        <f t="shared" si="10"/>
        <v>23</v>
      </c>
      <c r="L105" s="97" t="str">
        <f t="shared" si="11"/>
        <v>OK</v>
      </c>
      <c r="M105" s="137" t="s">
        <v>932</v>
      </c>
    </row>
    <row r="106" spans="1:13" s="94" customFormat="1" ht="13.5">
      <c r="A106" s="95" t="s">
        <v>603</v>
      </c>
      <c r="B106" s="99" t="s">
        <v>473</v>
      </c>
      <c r="C106" s="99" t="s">
        <v>472</v>
      </c>
      <c r="D106" s="96" t="s">
        <v>801</v>
      </c>
      <c r="E106" s="95"/>
      <c r="F106" s="97" t="str">
        <f t="shared" si="8"/>
        <v>C39</v>
      </c>
      <c r="G106" s="95" t="str">
        <f t="shared" si="9"/>
        <v>田中正行</v>
      </c>
      <c r="H106" s="96" t="s">
        <v>517</v>
      </c>
      <c r="I106" s="96" t="s">
        <v>799</v>
      </c>
      <c r="J106" s="109">
        <v>1980</v>
      </c>
      <c r="K106" s="107">
        <f t="shared" si="10"/>
        <v>36</v>
      </c>
      <c r="L106" s="97" t="str">
        <f t="shared" si="11"/>
        <v>OK</v>
      </c>
      <c r="M106" s="138" t="s">
        <v>436</v>
      </c>
    </row>
    <row r="107" spans="1:13" s="94" customFormat="1" ht="13.5">
      <c r="A107" s="95" t="s">
        <v>606</v>
      </c>
      <c r="B107" s="95" t="s">
        <v>832</v>
      </c>
      <c r="C107" s="95" t="s">
        <v>1059</v>
      </c>
      <c r="D107" s="96" t="s">
        <v>801</v>
      </c>
      <c r="E107" s="95"/>
      <c r="F107" s="97" t="str">
        <f t="shared" si="8"/>
        <v>C40</v>
      </c>
      <c r="G107" s="95" t="str">
        <f t="shared" si="9"/>
        <v>田中精一</v>
      </c>
      <c r="H107" s="96" t="s">
        <v>517</v>
      </c>
      <c r="I107" s="96" t="s">
        <v>799</v>
      </c>
      <c r="J107" s="109">
        <v>1974</v>
      </c>
      <c r="K107" s="107">
        <f t="shared" si="10"/>
        <v>42</v>
      </c>
      <c r="L107" s="97" t="str">
        <f t="shared" si="11"/>
        <v>OK</v>
      </c>
      <c r="M107" s="185" t="s">
        <v>436</v>
      </c>
    </row>
    <row r="108" spans="1:13" s="94" customFormat="1" ht="13.5">
      <c r="A108" s="95" t="s">
        <v>609</v>
      </c>
      <c r="B108" s="95" t="s">
        <v>1060</v>
      </c>
      <c r="C108" s="95" t="s">
        <v>1061</v>
      </c>
      <c r="D108" s="96" t="s">
        <v>801</v>
      </c>
      <c r="E108" s="95"/>
      <c r="F108" s="97" t="str">
        <f>A108</f>
        <v>C41</v>
      </c>
      <c r="G108" s="95" t="str">
        <f>B108&amp;C108</f>
        <v>光岡翼</v>
      </c>
      <c r="H108" s="96" t="s">
        <v>517</v>
      </c>
      <c r="I108" s="96" t="s">
        <v>799</v>
      </c>
      <c r="J108" s="109">
        <v>1988</v>
      </c>
      <c r="K108" s="107">
        <f t="shared" si="10"/>
        <v>28</v>
      </c>
      <c r="L108" s="97" t="str">
        <f t="shared" si="11"/>
        <v>OK</v>
      </c>
      <c r="M108" s="137" t="s">
        <v>441</v>
      </c>
    </row>
    <row r="109" spans="1:13" s="94" customFormat="1" ht="13.5">
      <c r="A109" s="95" t="s">
        <v>612</v>
      </c>
      <c r="B109" s="95" t="s">
        <v>987</v>
      </c>
      <c r="C109" s="95" t="s">
        <v>1062</v>
      </c>
      <c r="D109" s="96" t="s">
        <v>801</v>
      </c>
      <c r="E109" s="95"/>
      <c r="F109" s="97" t="str">
        <f>A109</f>
        <v>C42</v>
      </c>
      <c r="G109" s="95" t="str">
        <f>B109&amp;C109</f>
        <v>神山孝行</v>
      </c>
      <c r="H109" s="96" t="s">
        <v>517</v>
      </c>
      <c r="I109" s="96" t="s">
        <v>799</v>
      </c>
      <c r="J109" s="109">
        <v>1984</v>
      </c>
      <c r="K109" s="107">
        <f t="shared" si="10"/>
        <v>32</v>
      </c>
      <c r="L109" s="97" t="str">
        <f t="shared" si="11"/>
        <v>OK</v>
      </c>
      <c r="M109" s="137" t="s">
        <v>441</v>
      </c>
    </row>
    <row r="110" spans="1:13" s="94" customFormat="1" ht="13.5">
      <c r="A110" s="95" t="s">
        <v>615</v>
      </c>
      <c r="B110" s="146" t="s">
        <v>573</v>
      </c>
      <c r="C110" s="99" t="s">
        <v>574</v>
      </c>
      <c r="D110" s="96" t="s">
        <v>801</v>
      </c>
      <c r="E110" s="95"/>
      <c r="F110" s="97" t="str">
        <f aca="true" t="shared" si="12" ref="F110:F122">A110</f>
        <v>C43</v>
      </c>
      <c r="G110" s="95" t="str">
        <f aca="true" t="shared" si="13" ref="G110:G122">B110&amp;C110</f>
        <v>湯本芳明</v>
      </c>
      <c r="H110" s="96" t="s">
        <v>517</v>
      </c>
      <c r="I110" s="96" t="s">
        <v>799</v>
      </c>
      <c r="J110" s="109">
        <v>1952</v>
      </c>
      <c r="K110" s="107">
        <f t="shared" si="10"/>
        <v>64</v>
      </c>
      <c r="L110" s="97" t="str">
        <f t="shared" si="11"/>
        <v>OK</v>
      </c>
      <c r="M110" s="138" t="s">
        <v>436</v>
      </c>
    </row>
    <row r="111" spans="1:13" s="94" customFormat="1" ht="13.5">
      <c r="A111" s="95" t="s">
        <v>1063</v>
      </c>
      <c r="B111" s="146" t="s">
        <v>604</v>
      </c>
      <c r="C111" s="99" t="s">
        <v>605</v>
      </c>
      <c r="D111" s="96" t="s">
        <v>801</v>
      </c>
      <c r="E111" s="95"/>
      <c r="F111" s="97" t="str">
        <f t="shared" si="12"/>
        <v>C44</v>
      </c>
      <c r="G111" s="95" t="str">
        <f t="shared" si="13"/>
        <v>高橋雄祐</v>
      </c>
      <c r="H111" s="96" t="s">
        <v>517</v>
      </c>
      <c r="I111" s="96" t="s">
        <v>799</v>
      </c>
      <c r="J111" s="109">
        <v>1985</v>
      </c>
      <c r="K111" s="107">
        <f t="shared" si="10"/>
        <v>31</v>
      </c>
      <c r="L111" s="97" t="str">
        <f t="shared" si="11"/>
        <v>OK</v>
      </c>
      <c r="M111" s="138" t="s">
        <v>440</v>
      </c>
    </row>
    <row r="112" spans="1:13" s="94" customFormat="1" ht="13.5">
      <c r="A112" s="95" t="s">
        <v>618</v>
      </c>
      <c r="B112" s="146" t="s">
        <v>607</v>
      </c>
      <c r="C112" s="99" t="s">
        <v>608</v>
      </c>
      <c r="D112" s="96" t="s">
        <v>801</v>
      </c>
      <c r="E112" s="95"/>
      <c r="F112" s="97" t="str">
        <f t="shared" si="12"/>
        <v>C45</v>
      </c>
      <c r="G112" s="95" t="str">
        <f t="shared" si="13"/>
        <v>吉本泰二</v>
      </c>
      <c r="H112" s="96" t="s">
        <v>517</v>
      </c>
      <c r="I112" s="96" t="s">
        <v>799</v>
      </c>
      <c r="J112" s="109">
        <v>1976</v>
      </c>
      <c r="K112" s="107">
        <f t="shared" si="10"/>
        <v>40</v>
      </c>
      <c r="L112" s="97" t="str">
        <f t="shared" si="11"/>
        <v>OK</v>
      </c>
      <c r="M112" s="137" t="s">
        <v>441</v>
      </c>
    </row>
    <row r="113" spans="1:13" s="94" customFormat="1" ht="13.5">
      <c r="A113" s="95" t="s">
        <v>619</v>
      </c>
      <c r="B113" s="148" t="s">
        <v>626</v>
      </c>
      <c r="C113" s="148" t="s">
        <v>627</v>
      </c>
      <c r="D113" s="96" t="s">
        <v>801</v>
      </c>
      <c r="E113" s="95"/>
      <c r="F113" s="97" t="str">
        <f t="shared" si="12"/>
        <v>C46</v>
      </c>
      <c r="G113" s="95" t="str">
        <f t="shared" si="13"/>
        <v>坂居優介</v>
      </c>
      <c r="H113" s="96" t="s">
        <v>517</v>
      </c>
      <c r="I113" s="96" t="s">
        <v>799</v>
      </c>
      <c r="J113" s="109">
        <v>1982</v>
      </c>
      <c r="K113" s="107">
        <f t="shared" si="10"/>
        <v>34</v>
      </c>
      <c r="L113" s="97" t="str">
        <f t="shared" si="11"/>
        <v>OK</v>
      </c>
      <c r="M113" s="138" t="s">
        <v>440</v>
      </c>
    </row>
    <row r="114" spans="1:13" s="94" customFormat="1" ht="13.5">
      <c r="A114" s="95" t="s">
        <v>622</v>
      </c>
      <c r="B114" s="102" t="s">
        <v>909</v>
      </c>
      <c r="C114" s="102" t="s">
        <v>910</v>
      </c>
      <c r="D114" s="96" t="s">
        <v>801</v>
      </c>
      <c r="E114" s="95"/>
      <c r="F114" s="97" t="str">
        <f t="shared" si="12"/>
        <v>C47</v>
      </c>
      <c r="G114" s="101" t="str">
        <f t="shared" si="13"/>
        <v>浅田亜祐子</v>
      </c>
      <c r="H114" s="96" t="s">
        <v>517</v>
      </c>
      <c r="I114" s="96" t="s">
        <v>414</v>
      </c>
      <c r="J114" s="109">
        <v>1984</v>
      </c>
      <c r="K114" s="107">
        <f t="shared" si="10"/>
        <v>32</v>
      </c>
      <c r="L114" s="97" t="str">
        <f t="shared" si="11"/>
        <v>OK</v>
      </c>
      <c r="M114" s="138" t="s">
        <v>904</v>
      </c>
    </row>
    <row r="115" spans="1:13" s="94" customFormat="1" ht="13.5">
      <c r="A115" s="95" t="s">
        <v>623</v>
      </c>
      <c r="B115" s="146" t="s">
        <v>1064</v>
      </c>
      <c r="C115" s="146" t="s">
        <v>1065</v>
      </c>
      <c r="D115" s="96" t="s">
        <v>801</v>
      </c>
      <c r="E115" s="95"/>
      <c r="F115" s="97" t="str">
        <f t="shared" si="12"/>
        <v>C48</v>
      </c>
      <c r="G115" s="95" t="str">
        <f t="shared" si="13"/>
        <v>赤木拓</v>
      </c>
      <c r="H115" s="96" t="s">
        <v>517</v>
      </c>
      <c r="I115" s="96" t="s">
        <v>799</v>
      </c>
      <c r="J115" s="109">
        <v>1980</v>
      </c>
      <c r="K115" s="107">
        <f t="shared" si="10"/>
        <v>36</v>
      </c>
      <c r="L115" s="97" t="str">
        <f t="shared" si="11"/>
        <v>OK</v>
      </c>
      <c r="M115" s="138" t="s">
        <v>436</v>
      </c>
    </row>
    <row r="116" spans="1:13" s="94" customFormat="1" ht="13.5">
      <c r="A116" s="95" t="s">
        <v>1066</v>
      </c>
      <c r="B116" s="146" t="s">
        <v>590</v>
      </c>
      <c r="C116" s="99" t="s">
        <v>591</v>
      </c>
      <c r="D116" s="96" t="s">
        <v>801</v>
      </c>
      <c r="E116" s="95"/>
      <c r="F116" s="97" t="str">
        <f t="shared" si="12"/>
        <v>C49</v>
      </c>
      <c r="G116" s="95" t="str">
        <f t="shared" si="13"/>
        <v>住谷岳司</v>
      </c>
      <c r="H116" s="96" t="s">
        <v>517</v>
      </c>
      <c r="I116" s="96" t="s">
        <v>799</v>
      </c>
      <c r="J116" s="109">
        <v>1967</v>
      </c>
      <c r="K116" s="107">
        <f t="shared" si="10"/>
        <v>49</v>
      </c>
      <c r="L116" s="97" t="str">
        <f t="shared" si="11"/>
        <v>OK</v>
      </c>
      <c r="M116" s="138" t="s">
        <v>939</v>
      </c>
    </row>
    <row r="117" spans="1:15" s="94" customFormat="1" ht="13.5">
      <c r="A117" s="95" t="s">
        <v>628</v>
      </c>
      <c r="B117" s="146" t="s">
        <v>593</v>
      </c>
      <c r="C117" s="99" t="s">
        <v>594</v>
      </c>
      <c r="D117" s="96" t="s">
        <v>801</v>
      </c>
      <c r="E117" s="95"/>
      <c r="F117" s="97" t="str">
        <f t="shared" si="12"/>
        <v>C50</v>
      </c>
      <c r="G117" s="95" t="str">
        <f t="shared" si="13"/>
        <v>永田寛教</v>
      </c>
      <c r="H117" s="96" t="s">
        <v>517</v>
      </c>
      <c r="I117" s="96" t="s">
        <v>799</v>
      </c>
      <c r="J117" s="109">
        <v>1981</v>
      </c>
      <c r="K117" s="107">
        <f t="shared" si="10"/>
        <v>35</v>
      </c>
      <c r="L117" s="97" t="str">
        <f t="shared" si="11"/>
        <v>OK</v>
      </c>
      <c r="M117" s="138" t="s">
        <v>440</v>
      </c>
      <c r="O117" s="112"/>
    </row>
    <row r="118" spans="1:15" s="94" customFormat="1" ht="13.5">
      <c r="A118" s="95" t="s">
        <v>1067</v>
      </c>
      <c r="B118" s="184" t="s">
        <v>1068</v>
      </c>
      <c r="C118" s="184" t="s">
        <v>633</v>
      </c>
      <c r="D118" s="96" t="s">
        <v>1267</v>
      </c>
      <c r="E118" s="95"/>
      <c r="F118" s="97" t="str">
        <f t="shared" si="12"/>
        <v>C51</v>
      </c>
      <c r="G118" s="95" t="str">
        <f t="shared" si="13"/>
        <v>松島理和</v>
      </c>
      <c r="H118" s="96" t="s">
        <v>517</v>
      </c>
      <c r="I118" s="96" t="s">
        <v>799</v>
      </c>
      <c r="J118" s="109">
        <v>1981</v>
      </c>
      <c r="K118" s="107">
        <f t="shared" si="10"/>
        <v>35</v>
      </c>
      <c r="L118" s="97" t="str">
        <f t="shared" si="11"/>
        <v>OK</v>
      </c>
      <c r="M118" s="138" t="s">
        <v>435</v>
      </c>
      <c r="O118" s="112"/>
    </row>
    <row r="119" spans="1:15" s="138" customFormat="1" ht="13.5">
      <c r="A119" s="95" t="s">
        <v>1268</v>
      </c>
      <c r="B119" s="184" t="s">
        <v>616</v>
      </c>
      <c r="C119" s="184" t="s">
        <v>617</v>
      </c>
      <c r="D119" s="96" t="s">
        <v>1269</v>
      </c>
      <c r="E119" s="95"/>
      <c r="F119" s="97" t="str">
        <f t="shared" si="12"/>
        <v>C52</v>
      </c>
      <c r="G119" s="95" t="str">
        <f t="shared" si="13"/>
        <v>曽我卓矢</v>
      </c>
      <c r="H119" s="96" t="s">
        <v>517</v>
      </c>
      <c r="I119" s="96" t="s">
        <v>799</v>
      </c>
      <c r="J119" s="109">
        <v>1986</v>
      </c>
      <c r="K119" s="107">
        <f t="shared" si="10"/>
        <v>30</v>
      </c>
      <c r="L119" s="97" t="str">
        <f t="shared" si="11"/>
        <v>OK</v>
      </c>
      <c r="M119" s="138" t="s">
        <v>436</v>
      </c>
      <c r="N119" s="94"/>
      <c r="O119" s="112"/>
    </row>
    <row r="120" spans="1:15" s="138" customFormat="1" ht="13.5">
      <c r="A120" s="95" t="s">
        <v>1069</v>
      </c>
      <c r="B120" s="102" t="s">
        <v>1070</v>
      </c>
      <c r="C120" s="102" t="s">
        <v>1071</v>
      </c>
      <c r="D120" s="96" t="s">
        <v>1072</v>
      </c>
      <c r="E120" s="95"/>
      <c r="F120" s="97" t="str">
        <f t="shared" si="12"/>
        <v>C53</v>
      </c>
      <c r="G120" s="218" t="str">
        <f t="shared" si="13"/>
        <v>大鳥有希子</v>
      </c>
      <c r="H120" s="96" t="s">
        <v>517</v>
      </c>
      <c r="I120" s="96" t="s">
        <v>419</v>
      </c>
      <c r="J120" s="109">
        <v>1988</v>
      </c>
      <c r="K120" s="107">
        <f t="shared" si="10"/>
        <v>28</v>
      </c>
      <c r="L120" s="97" t="str">
        <f t="shared" si="11"/>
        <v>OK</v>
      </c>
      <c r="M120" s="138" t="s">
        <v>1202</v>
      </c>
      <c r="N120" s="94"/>
      <c r="O120" s="112"/>
    </row>
    <row r="121" spans="1:15" s="138" customFormat="1" ht="13.5">
      <c r="A121" s="95" t="s">
        <v>1073</v>
      </c>
      <c r="B121" s="112" t="s">
        <v>521</v>
      </c>
      <c r="C121" s="112" t="s">
        <v>522</v>
      </c>
      <c r="D121" s="96" t="s">
        <v>1203</v>
      </c>
      <c r="E121" s="112"/>
      <c r="F121" s="97" t="str">
        <f t="shared" si="12"/>
        <v>C54</v>
      </c>
      <c r="G121" s="95" t="str">
        <f t="shared" si="13"/>
        <v>竹村仁志</v>
      </c>
      <c r="H121" s="96" t="s">
        <v>517</v>
      </c>
      <c r="I121" s="96" t="s">
        <v>799</v>
      </c>
      <c r="J121" s="109">
        <v>1962</v>
      </c>
      <c r="K121" s="107">
        <f t="shared" si="10"/>
        <v>54</v>
      </c>
      <c r="L121" s="97" t="str">
        <f t="shared" si="11"/>
        <v>OK</v>
      </c>
      <c r="M121" s="95" t="s">
        <v>1074</v>
      </c>
      <c r="N121" s="94"/>
      <c r="O121" s="112"/>
    </row>
    <row r="122" spans="1:14" s="232" customFormat="1" ht="13.5">
      <c r="A122" s="95" t="s">
        <v>1200</v>
      </c>
      <c r="B122" s="96" t="s">
        <v>1204</v>
      </c>
      <c r="C122" s="96" t="s">
        <v>1205</v>
      </c>
      <c r="D122" s="96" t="s">
        <v>1270</v>
      </c>
      <c r="E122" s="95"/>
      <c r="F122" s="97" t="str">
        <f t="shared" si="12"/>
        <v>C55</v>
      </c>
      <c r="G122" s="95" t="str">
        <f t="shared" si="13"/>
        <v>澤田啓一</v>
      </c>
      <c r="H122" s="96" t="s">
        <v>517</v>
      </c>
      <c r="I122" s="96" t="s">
        <v>799</v>
      </c>
      <c r="J122" s="109">
        <v>1970</v>
      </c>
      <c r="K122" s="107">
        <f t="shared" si="10"/>
        <v>46</v>
      </c>
      <c r="L122" s="97" t="str">
        <f t="shared" si="11"/>
        <v>OK</v>
      </c>
      <c r="M122" s="95" t="s">
        <v>440</v>
      </c>
      <c r="N122" s="231"/>
    </row>
    <row r="123" spans="1:14" s="232" customFormat="1" ht="13.5">
      <c r="A123" s="95" t="s">
        <v>1206</v>
      </c>
      <c r="B123" s="96" t="s">
        <v>1207</v>
      </c>
      <c r="C123" s="96" t="s">
        <v>1208</v>
      </c>
      <c r="D123" s="96" t="s">
        <v>1271</v>
      </c>
      <c r="E123" s="95"/>
      <c r="F123" s="97" t="str">
        <f>A123</f>
        <v>C56</v>
      </c>
      <c r="G123" s="95" t="str">
        <f>B123&amp;C123</f>
        <v>西岡庸介</v>
      </c>
      <c r="H123" s="96" t="s">
        <v>517</v>
      </c>
      <c r="I123" s="96" t="s">
        <v>799</v>
      </c>
      <c r="J123" s="109">
        <v>1983</v>
      </c>
      <c r="K123" s="107">
        <f t="shared" si="10"/>
        <v>33</v>
      </c>
      <c r="L123" s="97" t="str">
        <f t="shared" si="11"/>
        <v>OK</v>
      </c>
      <c r="M123" s="95" t="s">
        <v>1209</v>
      </c>
      <c r="N123" s="231"/>
    </row>
    <row r="124" spans="1:14" s="232" customFormat="1" ht="13.5">
      <c r="A124" s="95"/>
      <c r="C124" s="96"/>
      <c r="D124" s="96"/>
      <c r="E124" s="95"/>
      <c r="F124" s="97"/>
      <c r="G124" s="95"/>
      <c r="H124" s="96"/>
      <c r="I124" s="96"/>
      <c r="K124" s="107"/>
      <c r="L124" s="97">
        <f t="shared" si="11"/>
      </c>
      <c r="N124" s="231"/>
    </row>
    <row r="125" spans="1:13" s="94" customFormat="1" ht="13.5">
      <c r="A125" s="95"/>
      <c r="B125" s="102"/>
      <c r="C125" s="102"/>
      <c r="D125" s="96"/>
      <c r="E125" s="95"/>
      <c r="F125" s="97"/>
      <c r="G125" s="101"/>
      <c r="H125" s="96"/>
      <c r="I125" s="96"/>
      <c r="J125" s="109"/>
      <c r="K125" s="107"/>
      <c r="L125" s="97">
        <f t="shared" si="11"/>
      </c>
      <c r="M125" s="138"/>
    </row>
    <row r="126" spans="1:13" s="94" customFormat="1" ht="13.5">
      <c r="A126" s="95"/>
      <c r="B126" s="102"/>
      <c r="C126" s="102"/>
      <c r="D126" s="96"/>
      <c r="E126" s="95"/>
      <c r="F126" s="97"/>
      <c r="G126" s="101"/>
      <c r="H126" s="96"/>
      <c r="I126" s="96"/>
      <c r="J126" s="109"/>
      <c r="K126" s="107"/>
      <c r="L126" s="97">
        <f t="shared" si="11"/>
      </c>
      <c r="M126" s="138"/>
    </row>
    <row r="127" spans="1:13" s="94" customFormat="1" ht="13.5">
      <c r="A127" s="95"/>
      <c r="B127" s="102"/>
      <c r="C127" s="102"/>
      <c r="D127" s="96"/>
      <c r="E127" s="95"/>
      <c r="F127" s="97"/>
      <c r="G127" s="101"/>
      <c r="H127" s="96"/>
      <c r="I127" s="96"/>
      <c r="J127" s="109"/>
      <c r="K127" s="107"/>
      <c r="L127" s="97">
        <f t="shared" si="11"/>
      </c>
      <c r="M127" s="138"/>
    </row>
    <row r="128" spans="1:13" s="94" customFormat="1" ht="13.5">
      <c r="A128" s="95"/>
      <c r="B128" s="102"/>
      <c r="C128" s="102"/>
      <c r="D128" s="96"/>
      <c r="E128" s="95"/>
      <c r="F128" s="97"/>
      <c r="G128" s="101"/>
      <c r="H128" s="96"/>
      <c r="I128" s="96"/>
      <c r="J128" s="109"/>
      <c r="K128" s="107"/>
      <c r="L128" s="97">
        <f t="shared" si="11"/>
      </c>
      <c r="M128" s="138"/>
    </row>
    <row r="129" spans="1:13" s="94" customFormat="1" ht="13.5">
      <c r="A129" s="95"/>
      <c r="B129" s="102"/>
      <c r="C129" s="102"/>
      <c r="D129" s="96"/>
      <c r="E129" s="95"/>
      <c r="F129" s="97"/>
      <c r="G129" s="101"/>
      <c r="H129" s="96"/>
      <c r="I129" s="96"/>
      <c r="J129" s="109"/>
      <c r="K129" s="107"/>
      <c r="L129" s="97">
        <f t="shared" si="11"/>
      </c>
      <c r="M129" s="138"/>
    </row>
    <row r="130" spans="1:13" s="94" customFormat="1" ht="13.5">
      <c r="A130" s="95"/>
      <c r="B130" s="102"/>
      <c r="C130" s="102"/>
      <c r="D130" s="96"/>
      <c r="E130" s="95"/>
      <c r="F130" s="97"/>
      <c r="G130" s="101"/>
      <c r="H130" s="96"/>
      <c r="I130" s="96"/>
      <c r="J130" s="109"/>
      <c r="K130" s="107"/>
      <c r="L130" s="97">
        <f t="shared" si="11"/>
      </c>
      <c r="M130" s="138"/>
    </row>
    <row r="131" spans="1:12" s="138" customFormat="1" ht="13.5">
      <c r="A131" s="95"/>
      <c r="B131" s="102"/>
      <c r="C131" s="102"/>
      <c r="D131" s="96"/>
      <c r="E131" s="95"/>
      <c r="F131" s="97"/>
      <c r="G131" s="101"/>
      <c r="H131" s="96"/>
      <c r="I131" s="96"/>
      <c r="J131" s="109"/>
      <c r="K131" s="107"/>
      <c r="L131" s="97">
        <f t="shared" si="11"/>
      </c>
    </row>
    <row r="132" spans="1:12" s="138" customFormat="1" ht="13.5">
      <c r="A132" s="95"/>
      <c r="B132" s="102"/>
      <c r="C132" s="102"/>
      <c r="D132" s="96"/>
      <c r="E132" s="95"/>
      <c r="F132" s="97"/>
      <c r="G132" s="101"/>
      <c r="H132" s="96"/>
      <c r="I132" s="96"/>
      <c r="J132" s="109"/>
      <c r="K132" s="107"/>
      <c r="L132" s="97">
        <f t="shared" si="11"/>
      </c>
    </row>
    <row r="133" spans="1:12" s="138" customFormat="1" ht="13.5">
      <c r="A133" s="95"/>
      <c r="B133" s="102"/>
      <c r="C133" s="102"/>
      <c r="D133" s="96"/>
      <c r="E133" s="95"/>
      <c r="F133" s="97"/>
      <c r="G133" s="101"/>
      <c r="H133" s="96"/>
      <c r="I133" s="96"/>
      <c r="J133" s="109"/>
      <c r="K133" s="107"/>
      <c r="L133" s="97">
        <f t="shared" si="11"/>
      </c>
    </row>
    <row r="134" spans="1:13" s="112" customFormat="1" ht="13.5">
      <c r="A134" s="95"/>
      <c r="B134" s="686" t="s">
        <v>1210</v>
      </c>
      <c r="C134" s="686"/>
      <c r="D134" s="700" t="s">
        <v>1075</v>
      </c>
      <c r="E134" s="700"/>
      <c r="F134" s="700"/>
      <c r="G134" s="700"/>
      <c r="H134" s="700"/>
      <c r="I134" s="95"/>
      <c r="J134" s="106"/>
      <c r="K134" s="106"/>
      <c r="L134" s="97">
        <f t="shared" si="11"/>
      </c>
      <c r="M134" s="95"/>
    </row>
    <row r="135" spans="1:13" s="112" customFormat="1" ht="13.5">
      <c r="A135" s="95"/>
      <c r="B135" s="686"/>
      <c r="C135" s="686"/>
      <c r="D135" s="700"/>
      <c r="E135" s="700"/>
      <c r="F135" s="700"/>
      <c r="G135" s="700"/>
      <c r="H135" s="700"/>
      <c r="I135" s="95"/>
      <c r="J135" s="106"/>
      <c r="K135" s="106"/>
      <c r="L135" s="97">
        <f aca="true" t="shared" si="14" ref="L135:L198">IF(G135="","",IF(COUNTIF($G$6:$G$533,G135)&gt;1,"2重登録","OK"))</f>
      </c>
      <c r="M135" s="95"/>
    </row>
    <row r="136" spans="1:18" s="112" customFormat="1" ht="13.5">
      <c r="A136" s="95"/>
      <c r="B136" s="96"/>
      <c r="C136" s="96"/>
      <c r="D136" s="145"/>
      <c r="E136" s="95"/>
      <c r="F136" s="97">
        <f>A136</f>
        <v>0</v>
      </c>
      <c r="G136" s="95" t="s">
        <v>952</v>
      </c>
      <c r="H136" s="680" t="s">
        <v>953</v>
      </c>
      <c r="I136" s="680"/>
      <c r="J136" s="680"/>
      <c r="K136" s="97"/>
      <c r="L136" s="97"/>
      <c r="Q136" s="125"/>
      <c r="R136" s="125"/>
    </row>
    <row r="137" spans="2:12" s="112" customFormat="1" ht="13.5">
      <c r="B137" s="678"/>
      <c r="C137" s="678"/>
      <c r="D137" s="95"/>
      <c r="E137" s="95"/>
      <c r="F137" s="97"/>
      <c r="G137" s="130">
        <f>COUNTIF($M$139:$M$169,"東近江市")</f>
        <v>5</v>
      </c>
      <c r="H137" s="685">
        <f>($G$137/RIGHT($A$168,2))</f>
        <v>0.16666666666666666</v>
      </c>
      <c r="I137" s="685"/>
      <c r="J137" s="685"/>
      <c r="K137" s="97"/>
      <c r="L137" s="97"/>
    </row>
    <row r="138" spans="2:12" s="112" customFormat="1" ht="13.5">
      <c r="B138" s="183"/>
      <c r="C138" s="183"/>
      <c r="D138" s="125" t="s">
        <v>1037</v>
      </c>
      <c r="E138" s="125"/>
      <c r="F138" s="125"/>
      <c r="G138" s="130"/>
      <c r="H138" s="131" t="s">
        <v>1038</v>
      </c>
      <c r="I138" s="182"/>
      <c r="J138" s="182"/>
      <c r="K138" s="97"/>
      <c r="L138" s="97">
        <f t="shared" si="14"/>
      </c>
    </row>
    <row r="139" spans="1:13" s="112" customFormat="1" ht="13.5">
      <c r="A139" s="95" t="s">
        <v>1272</v>
      </c>
      <c r="B139" s="149" t="s">
        <v>924</v>
      </c>
      <c r="C139" s="149" t="s">
        <v>994</v>
      </c>
      <c r="D139" s="133" t="s">
        <v>995</v>
      </c>
      <c r="E139" s="133" t="s">
        <v>996</v>
      </c>
      <c r="F139" s="95" t="s">
        <v>1076</v>
      </c>
      <c r="G139" s="95" t="str">
        <f aca="true" t="shared" si="15" ref="G139:G154">B139&amp;C139</f>
        <v>水本佑人</v>
      </c>
      <c r="H139" s="133" t="s">
        <v>1008</v>
      </c>
      <c r="I139" s="95" t="s">
        <v>799</v>
      </c>
      <c r="J139" s="106">
        <v>1998</v>
      </c>
      <c r="K139" s="107">
        <f>IF(J139="","",(2016-J139))</f>
        <v>18</v>
      </c>
      <c r="L139" s="97" t="str">
        <f t="shared" si="14"/>
        <v>OK</v>
      </c>
      <c r="M139" s="103" t="s">
        <v>438</v>
      </c>
    </row>
    <row r="140" spans="1:13" s="112" customFormat="1" ht="13.5">
      <c r="A140" s="95" t="s">
        <v>997</v>
      </c>
      <c r="B140" s="149" t="s">
        <v>912</v>
      </c>
      <c r="C140" s="149" t="s">
        <v>913</v>
      </c>
      <c r="D140" s="133" t="s">
        <v>998</v>
      </c>
      <c r="E140" s="133"/>
      <c r="F140" s="133" t="str">
        <f aca="true" t="shared" si="16" ref="F140:F168">A140</f>
        <v>F02</v>
      </c>
      <c r="G140" s="95" t="str">
        <f t="shared" si="15"/>
        <v>大島巧也</v>
      </c>
      <c r="H140" s="133" t="s">
        <v>1008</v>
      </c>
      <c r="I140" s="95" t="s">
        <v>799</v>
      </c>
      <c r="J140" s="106">
        <v>1989</v>
      </c>
      <c r="K140" s="107">
        <f aca="true" t="shared" si="17" ref="K140:K168">IF(J140="","",(2016-J140))</f>
        <v>27</v>
      </c>
      <c r="L140" s="97" t="str">
        <f t="shared" si="14"/>
        <v>OK</v>
      </c>
      <c r="M140" s="95" t="s">
        <v>934</v>
      </c>
    </row>
    <row r="141" spans="1:13" s="112" customFormat="1" ht="13.5">
      <c r="A141" s="95" t="s">
        <v>999</v>
      </c>
      <c r="B141" s="149" t="s">
        <v>1211</v>
      </c>
      <c r="C141" s="150" t="s">
        <v>1212</v>
      </c>
      <c r="D141" s="133" t="s">
        <v>1005</v>
      </c>
      <c r="E141" s="133"/>
      <c r="F141" s="133" t="str">
        <f t="shared" si="16"/>
        <v>F03</v>
      </c>
      <c r="G141" s="95" t="str">
        <f t="shared" si="15"/>
        <v>津田原樹</v>
      </c>
      <c r="H141" s="133" t="s">
        <v>1008</v>
      </c>
      <c r="I141" s="95" t="s">
        <v>799</v>
      </c>
      <c r="J141" s="106">
        <v>1954</v>
      </c>
      <c r="K141" s="107">
        <f t="shared" si="17"/>
        <v>62</v>
      </c>
      <c r="L141" s="97" t="str">
        <f t="shared" si="14"/>
        <v>OK</v>
      </c>
      <c r="M141" s="95" t="s">
        <v>436</v>
      </c>
    </row>
    <row r="142" spans="1:13" s="112" customFormat="1" ht="13.5">
      <c r="A142" s="95" t="s">
        <v>1000</v>
      </c>
      <c r="B142" s="149" t="s">
        <v>914</v>
      </c>
      <c r="C142" s="149" t="s">
        <v>915</v>
      </c>
      <c r="D142" s="133" t="s">
        <v>995</v>
      </c>
      <c r="E142" s="133"/>
      <c r="F142" s="133" t="str">
        <f t="shared" si="16"/>
        <v>F04</v>
      </c>
      <c r="G142" s="95" t="str">
        <f t="shared" si="15"/>
        <v>土肥将博</v>
      </c>
      <c r="H142" s="133" t="s">
        <v>1008</v>
      </c>
      <c r="I142" s="95" t="s">
        <v>799</v>
      </c>
      <c r="J142" s="106">
        <v>1964</v>
      </c>
      <c r="K142" s="107">
        <f t="shared" si="17"/>
        <v>52</v>
      </c>
      <c r="L142" s="97" t="str">
        <f t="shared" si="14"/>
        <v>OK</v>
      </c>
      <c r="M142" s="98" t="s">
        <v>436</v>
      </c>
    </row>
    <row r="143" spans="1:13" s="112" customFormat="1" ht="13.5">
      <c r="A143" s="95" t="s">
        <v>1001</v>
      </c>
      <c r="B143" s="149" t="s">
        <v>424</v>
      </c>
      <c r="C143" s="149" t="s">
        <v>1002</v>
      </c>
      <c r="D143" s="133" t="s">
        <v>1005</v>
      </c>
      <c r="E143" s="133"/>
      <c r="F143" s="133" t="str">
        <f t="shared" si="16"/>
        <v>F05</v>
      </c>
      <c r="G143" s="95" t="str">
        <f t="shared" si="15"/>
        <v>奥内栄治</v>
      </c>
      <c r="H143" s="133" t="s">
        <v>1008</v>
      </c>
      <c r="I143" s="95" t="s">
        <v>799</v>
      </c>
      <c r="J143" s="106">
        <v>1969</v>
      </c>
      <c r="K143" s="107">
        <f t="shared" si="17"/>
        <v>47</v>
      </c>
      <c r="L143" s="97" t="str">
        <f t="shared" si="14"/>
        <v>OK</v>
      </c>
      <c r="M143" s="98" t="s">
        <v>436</v>
      </c>
    </row>
    <row r="144" spans="1:13" s="112" customFormat="1" ht="13.5">
      <c r="A144" s="95" t="s">
        <v>1003</v>
      </c>
      <c r="B144" s="149" t="s">
        <v>1004</v>
      </c>
      <c r="C144" s="149" t="s">
        <v>1077</v>
      </c>
      <c r="D144" s="133" t="s">
        <v>995</v>
      </c>
      <c r="E144" s="133"/>
      <c r="F144" s="133" t="str">
        <f t="shared" si="16"/>
        <v>F06</v>
      </c>
      <c r="G144" s="95" t="str">
        <f t="shared" si="15"/>
        <v>油利 享</v>
      </c>
      <c r="H144" s="133" t="s">
        <v>1008</v>
      </c>
      <c r="I144" s="95" t="s">
        <v>432</v>
      </c>
      <c r="J144" s="106">
        <v>1955</v>
      </c>
      <c r="K144" s="107">
        <f t="shared" si="17"/>
        <v>61</v>
      </c>
      <c r="L144" s="97" t="str">
        <f t="shared" si="14"/>
        <v>OK</v>
      </c>
      <c r="M144" s="100" t="s">
        <v>441</v>
      </c>
    </row>
    <row r="145" spans="1:13" s="112" customFormat="1" ht="13.5">
      <c r="A145" s="95" t="s">
        <v>299</v>
      </c>
      <c r="B145" s="149" t="s">
        <v>916</v>
      </c>
      <c r="C145" s="149" t="s">
        <v>917</v>
      </c>
      <c r="D145" s="133" t="s">
        <v>998</v>
      </c>
      <c r="E145" s="133"/>
      <c r="F145" s="133" t="str">
        <f t="shared" si="16"/>
        <v>F07</v>
      </c>
      <c r="G145" s="95" t="str">
        <f t="shared" si="15"/>
        <v>鈴木英夫</v>
      </c>
      <c r="H145" s="133" t="s">
        <v>1008</v>
      </c>
      <c r="I145" s="95" t="s">
        <v>799</v>
      </c>
      <c r="J145" s="106">
        <v>1955</v>
      </c>
      <c r="K145" s="107">
        <f t="shared" si="17"/>
        <v>61</v>
      </c>
      <c r="L145" s="97" t="str">
        <f t="shared" si="14"/>
        <v>OK</v>
      </c>
      <c r="M145" s="100" t="s">
        <v>441</v>
      </c>
    </row>
    <row r="146" spans="1:13" s="112" customFormat="1" ht="13.5">
      <c r="A146" s="95" t="s">
        <v>300</v>
      </c>
      <c r="B146" s="149" t="s">
        <v>918</v>
      </c>
      <c r="C146" s="149" t="s">
        <v>874</v>
      </c>
      <c r="D146" s="133" t="s">
        <v>998</v>
      </c>
      <c r="E146" s="133"/>
      <c r="F146" s="133" t="str">
        <f t="shared" si="16"/>
        <v>F08</v>
      </c>
      <c r="G146" s="95" t="str">
        <f t="shared" si="15"/>
        <v>長谷出浩</v>
      </c>
      <c r="H146" s="133" t="s">
        <v>1008</v>
      </c>
      <c r="I146" s="95" t="s">
        <v>799</v>
      </c>
      <c r="J146" s="106">
        <v>1960</v>
      </c>
      <c r="K146" s="107">
        <f t="shared" si="17"/>
        <v>56</v>
      </c>
      <c r="L146" s="97" t="str">
        <f t="shared" si="14"/>
        <v>OK</v>
      </c>
      <c r="M146" s="100" t="s">
        <v>441</v>
      </c>
    </row>
    <row r="147" spans="1:13" s="112" customFormat="1" ht="13.5">
      <c r="A147" s="95" t="s">
        <v>301</v>
      </c>
      <c r="B147" s="149" t="s">
        <v>919</v>
      </c>
      <c r="C147" s="149" t="s">
        <v>826</v>
      </c>
      <c r="D147" s="133" t="s">
        <v>998</v>
      </c>
      <c r="E147" s="133"/>
      <c r="F147" s="133" t="str">
        <f t="shared" si="16"/>
        <v>F09</v>
      </c>
      <c r="G147" s="95" t="str">
        <f t="shared" si="15"/>
        <v>山崎 豊</v>
      </c>
      <c r="H147" s="133" t="s">
        <v>1008</v>
      </c>
      <c r="I147" s="95" t="s">
        <v>799</v>
      </c>
      <c r="J147" s="106">
        <v>1975</v>
      </c>
      <c r="K147" s="107">
        <f t="shared" si="17"/>
        <v>41</v>
      </c>
      <c r="L147" s="97" t="str">
        <f t="shared" si="14"/>
        <v>OK</v>
      </c>
      <c r="M147" s="100" t="s">
        <v>441</v>
      </c>
    </row>
    <row r="148" spans="1:13" s="112" customFormat="1" ht="13.5">
      <c r="A148" s="95" t="s">
        <v>1213</v>
      </c>
      <c r="B148" s="150" t="s">
        <v>922</v>
      </c>
      <c r="C148" s="150" t="s">
        <v>923</v>
      </c>
      <c r="D148" s="133" t="s">
        <v>995</v>
      </c>
      <c r="E148" s="133"/>
      <c r="F148" s="133" t="str">
        <f t="shared" si="16"/>
        <v>F10</v>
      </c>
      <c r="G148" s="95" t="str">
        <f t="shared" si="15"/>
        <v>三代康成</v>
      </c>
      <c r="H148" s="133" t="s">
        <v>1008</v>
      </c>
      <c r="I148" s="95" t="s">
        <v>799</v>
      </c>
      <c r="J148" s="106">
        <v>1968</v>
      </c>
      <c r="K148" s="107">
        <f t="shared" si="17"/>
        <v>48</v>
      </c>
      <c r="L148" s="97" t="str">
        <f t="shared" si="14"/>
        <v>OK</v>
      </c>
      <c r="M148" s="98" t="s">
        <v>436</v>
      </c>
    </row>
    <row r="149" spans="1:13" s="112" customFormat="1" ht="13.5">
      <c r="A149" s="95" t="s">
        <v>1214</v>
      </c>
      <c r="B149" s="150" t="s">
        <v>924</v>
      </c>
      <c r="C149" s="150" t="s">
        <v>925</v>
      </c>
      <c r="D149" s="133" t="s">
        <v>995</v>
      </c>
      <c r="E149" s="133"/>
      <c r="F149" s="133" t="str">
        <f t="shared" si="16"/>
        <v>F11</v>
      </c>
      <c r="G149" s="95" t="str">
        <f t="shared" si="15"/>
        <v>水本淳史</v>
      </c>
      <c r="H149" s="133" t="s">
        <v>1008</v>
      </c>
      <c r="I149" s="95" t="s">
        <v>799</v>
      </c>
      <c r="J149" s="106">
        <v>1970</v>
      </c>
      <c r="K149" s="107">
        <f t="shared" si="17"/>
        <v>46</v>
      </c>
      <c r="L149" s="97" t="str">
        <f t="shared" si="14"/>
        <v>OK</v>
      </c>
      <c r="M149" s="139" t="s">
        <v>438</v>
      </c>
    </row>
    <row r="150" spans="1:20" s="112" customFormat="1" ht="13.5">
      <c r="A150" s="95" t="s">
        <v>302</v>
      </c>
      <c r="B150" s="96" t="s">
        <v>829</v>
      </c>
      <c r="C150" s="96" t="s">
        <v>1031</v>
      </c>
      <c r="D150" s="95" t="s">
        <v>1005</v>
      </c>
      <c r="E150" s="95"/>
      <c r="F150" s="97" t="str">
        <f t="shared" si="16"/>
        <v>F12</v>
      </c>
      <c r="G150" s="95" t="str">
        <f t="shared" si="15"/>
        <v>山本将義</v>
      </c>
      <c r="H150" s="133" t="s">
        <v>1008</v>
      </c>
      <c r="I150" s="99" t="s">
        <v>432</v>
      </c>
      <c r="J150" s="109">
        <v>1986</v>
      </c>
      <c r="K150" s="107">
        <f t="shared" si="17"/>
        <v>30</v>
      </c>
      <c r="L150" s="97" t="str">
        <f t="shared" si="14"/>
        <v>OK</v>
      </c>
      <c r="M150" s="98" t="s">
        <v>438</v>
      </c>
      <c r="T150" s="125"/>
    </row>
    <row r="151" spans="1:19" s="112" customFormat="1" ht="13.5">
      <c r="A151" s="95" t="s">
        <v>1273</v>
      </c>
      <c r="B151" s="96" t="s">
        <v>1215</v>
      </c>
      <c r="C151" s="96" t="s">
        <v>1216</v>
      </c>
      <c r="D151" s="133" t="s">
        <v>998</v>
      </c>
      <c r="E151" s="95"/>
      <c r="F151" s="97" t="str">
        <f t="shared" si="16"/>
        <v>F13</v>
      </c>
      <c r="G151" s="95" t="str">
        <f t="shared" si="15"/>
        <v>大丸和輝</v>
      </c>
      <c r="H151" s="133" t="s">
        <v>1008</v>
      </c>
      <c r="I151" s="99" t="s">
        <v>432</v>
      </c>
      <c r="J151" s="109">
        <v>1991</v>
      </c>
      <c r="K151" s="107">
        <f t="shared" si="17"/>
        <v>25</v>
      </c>
      <c r="L151" s="97" t="str">
        <f t="shared" si="14"/>
        <v>OK</v>
      </c>
      <c r="M151" s="95" t="s">
        <v>436</v>
      </c>
      <c r="S151" s="125"/>
    </row>
    <row r="152" spans="1:13" s="112" customFormat="1" ht="13.5">
      <c r="A152" s="95" t="s">
        <v>305</v>
      </c>
      <c r="B152" s="149" t="s">
        <v>873</v>
      </c>
      <c r="C152" s="149" t="s">
        <v>921</v>
      </c>
      <c r="D152" s="133" t="s">
        <v>995</v>
      </c>
      <c r="E152" s="133"/>
      <c r="F152" s="133" t="str">
        <f t="shared" si="16"/>
        <v>F14</v>
      </c>
      <c r="G152" s="95" t="str">
        <f t="shared" si="15"/>
        <v>清水善弘</v>
      </c>
      <c r="H152" s="133" t="s">
        <v>1008</v>
      </c>
      <c r="I152" s="95" t="s">
        <v>799</v>
      </c>
      <c r="J152" s="106">
        <v>1952</v>
      </c>
      <c r="K152" s="107">
        <f t="shared" si="17"/>
        <v>64</v>
      </c>
      <c r="L152" s="97" t="str">
        <f t="shared" si="14"/>
        <v>OK</v>
      </c>
      <c r="M152" s="98" t="s">
        <v>436</v>
      </c>
    </row>
    <row r="153" spans="1:13" s="112" customFormat="1" ht="13.5">
      <c r="A153" s="95" t="s">
        <v>1274</v>
      </c>
      <c r="B153" s="149" t="s">
        <v>832</v>
      </c>
      <c r="C153" s="149" t="s">
        <v>920</v>
      </c>
      <c r="D153" s="133" t="s">
        <v>1275</v>
      </c>
      <c r="E153" s="133"/>
      <c r="F153" s="133" t="str">
        <f t="shared" si="16"/>
        <v>F15</v>
      </c>
      <c r="G153" s="95" t="str">
        <f t="shared" si="15"/>
        <v>田中伸一</v>
      </c>
      <c r="H153" s="133" t="s">
        <v>1008</v>
      </c>
      <c r="I153" s="95" t="s">
        <v>799</v>
      </c>
      <c r="J153" s="106">
        <v>1964</v>
      </c>
      <c r="K153" s="107">
        <f t="shared" si="17"/>
        <v>52</v>
      </c>
      <c r="L153" s="97" t="str">
        <f t="shared" si="14"/>
        <v>OK</v>
      </c>
      <c r="M153" s="98" t="s">
        <v>902</v>
      </c>
    </row>
    <row r="154" spans="1:20" s="112" customFormat="1" ht="13.5">
      <c r="A154" s="95" t="s">
        <v>306</v>
      </c>
      <c r="B154" s="95" t="s">
        <v>1217</v>
      </c>
      <c r="C154" s="95" t="s">
        <v>1218</v>
      </c>
      <c r="D154" s="95" t="s">
        <v>995</v>
      </c>
      <c r="E154" s="95"/>
      <c r="F154" s="95" t="str">
        <f t="shared" si="16"/>
        <v>F16</v>
      </c>
      <c r="G154" s="95" t="str">
        <f t="shared" si="15"/>
        <v>脇野佳邦</v>
      </c>
      <c r="H154" s="133" t="s">
        <v>1008</v>
      </c>
      <c r="I154" s="95" t="s">
        <v>799</v>
      </c>
      <c r="J154" s="106">
        <v>1973</v>
      </c>
      <c r="K154" s="107">
        <f t="shared" si="17"/>
        <v>43</v>
      </c>
      <c r="L154" s="97" t="str">
        <f t="shared" si="14"/>
        <v>OK</v>
      </c>
      <c r="M154" s="95" t="s">
        <v>436</v>
      </c>
      <c r="T154" s="125"/>
    </row>
    <row r="155" spans="1:13" s="112" customFormat="1" ht="13.5">
      <c r="A155" s="95" t="s">
        <v>1219</v>
      </c>
      <c r="B155" s="95" t="s">
        <v>875</v>
      </c>
      <c r="C155" s="95" t="s">
        <v>876</v>
      </c>
      <c r="D155" s="95" t="s">
        <v>1276</v>
      </c>
      <c r="E155" s="95"/>
      <c r="F155" s="233" t="str">
        <f t="shared" si="16"/>
        <v>F17</v>
      </c>
      <c r="G155" s="95" t="s">
        <v>1220</v>
      </c>
      <c r="H155" s="133" t="s">
        <v>1221</v>
      </c>
      <c r="I155" s="184" t="s">
        <v>1222</v>
      </c>
      <c r="J155" s="109">
        <v>1971</v>
      </c>
      <c r="K155" s="107">
        <f t="shared" si="17"/>
        <v>45</v>
      </c>
      <c r="L155" s="97" t="str">
        <f t="shared" si="14"/>
        <v>OK</v>
      </c>
      <c r="M155" s="95" t="s">
        <v>941</v>
      </c>
    </row>
    <row r="156" spans="1:13" s="112" customFormat="1" ht="13.5">
      <c r="A156" s="95" t="s">
        <v>1223</v>
      </c>
      <c r="B156" s="95" t="s">
        <v>1224</v>
      </c>
      <c r="C156" s="95" t="s">
        <v>872</v>
      </c>
      <c r="D156" s="95" t="s">
        <v>998</v>
      </c>
      <c r="E156" s="95"/>
      <c r="F156" s="233" t="str">
        <f t="shared" si="16"/>
        <v>F18</v>
      </c>
      <c r="G156" s="95" t="s">
        <v>1225</v>
      </c>
      <c r="H156" s="133" t="s">
        <v>1008</v>
      </c>
      <c r="I156" s="184" t="s">
        <v>432</v>
      </c>
      <c r="J156" s="109">
        <v>1970</v>
      </c>
      <c r="K156" s="107">
        <f t="shared" si="17"/>
        <v>46</v>
      </c>
      <c r="L156" s="97" t="str">
        <f t="shared" si="14"/>
        <v>OK</v>
      </c>
      <c r="M156" s="95" t="s">
        <v>901</v>
      </c>
    </row>
    <row r="157" spans="1:13" s="112" customFormat="1" ht="13.5">
      <c r="A157" s="218" t="s">
        <v>1277</v>
      </c>
      <c r="B157" s="101" t="s">
        <v>867</v>
      </c>
      <c r="C157" s="101" t="s">
        <v>927</v>
      </c>
      <c r="D157" s="133" t="s">
        <v>1005</v>
      </c>
      <c r="E157" s="95"/>
      <c r="F157" s="97" t="str">
        <f t="shared" si="16"/>
        <v>F19</v>
      </c>
      <c r="G157" s="101" t="str">
        <f aca="true" t="shared" si="18" ref="G157:G162">B157&amp;C157</f>
        <v>廣部節恵</v>
      </c>
      <c r="H157" s="133" t="s">
        <v>1008</v>
      </c>
      <c r="I157" s="102" t="s">
        <v>992</v>
      </c>
      <c r="J157" s="109">
        <v>1961</v>
      </c>
      <c r="K157" s="107">
        <f t="shared" si="17"/>
        <v>55</v>
      </c>
      <c r="L157" s="97" t="str">
        <f t="shared" si="14"/>
        <v>OK</v>
      </c>
      <c r="M157" s="95" t="s">
        <v>438</v>
      </c>
    </row>
    <row r="158" spans="1:13" s="112" customFormat="1" ht="13.5">
      <c r="A158" s="218" t="s">
        <v>1278</v>
      </c>
      <c r="B158" s="101" t="s">
        <v>881</v>
      </c>
      <c r="C158" s="101" t="s">
        <v>882</v>
      </c>
      <c r="D158" s="133" t="s">
        <v>998</v>
      </c>
      <c r="E158" s="95"/>
      <c r="F158" s="97" t="str">
        <f t="shared" si="16"/>
        <v>F20</v>
      </c>
      <c r="G158" s="101" t="str">
        <f t="shared" si="18"/>
        <v>松井美和子</v>
      </c>
      <c r="H158" s="133" t="s">
        <v>1008</v>
      </c>
      <c r="I158" s="102" t="s">
        <v>992</v>
      </c>
      <c r="J158" s="109">
        <v>1969</v>
      </c>
      <c r="K158" s="107">
        <f t="shared" si="17"/>
        <v>47</v>
      </c>
      <c r="L158" s="97" t="str">
        <f t="shared" si="14"/>
        <v>OK</v>
      </c>
      <c r="M158" s="95" t="s">
        <v>902</v>
      </c>
    </row>
    <row r="159" spans="1:13" s="112" customFormat="1" ht="13.5">
      <c r="A159" s="218" t="s">
        <v>1279</v>
      </c>
      <c r="B159" s="101" t="s">
        <v>922</v>
      </c>
      <c r="C159" s="101" t="s">
        <v>929</v>
      </c>
      <c r="D159" s="133" t="s">
        <v>1005</v>
      </c>
      <c r="E159" s="95"/>
      <c r="F159" s="95" t="str">
        <f t="shared" si="16"/>
        <v>F21</v>
      </c>
      <c r="G159" s="101" t="str">
        <f t="shared" si="18"/>
        <v>三代梨絵</v>
      </c>
      <c r="H159" s="133" t="s">
        <v>1008</v>
      </c>
      <c r="I159" s="102" t="s">
        <v>992</v>
      </c>
      <c r="J159" s="106">
        <v>1976</v>
      </c>
      <c r="K159" s="107">
        <f t="shared" si="17"/>
        <v>40</v>
      </c>
      <c r="L159" s="97" t="str">
        <f t="shared" si="14"/>
        <v>OK</v>
      </c>
      <c r="M159" s="95" t="s">
        <v>436</v>
      </c>
    </row>
    <row r="160" spans="1:13" s="112" customFormat="1" ht="13.5">
      <c r="A160" s="218" t="s">
        <v>1226</v>
      </c>
      <c r="B160" s="101" t="s">
        <v>914</v>
      </c>
      <c r="C160" s="101" t="s">
        <v>930</v>
      </c>
      <c r="D160" s="133" t="s">
        <v>998</v>
      </c>
      <c r="E160" s="95"/>
      <c r="F160" s="97" t="str">
        <f t="shared" si="16"/>
        <v>F22</v>
      </c>
      <c r="G160" s="101" t="str">
        <f t="shared" si="18"/>
        <v>土肥祐子</v>
      </c>
      <c r="H160" s="133" t="s">
        <v>1008</v>
      </c>
      <c r="I160" s="102" t="s">
        <v>992</v>
      </c>
      <c r="J160" s="109">
        <v>1971</v>
      </c>
      <c r="K160" s="107">
        <f t="shared" si="17"/>
        <v>45</v>
      </c>
      <c r="L160" s="97" t="str">
        <f t="shared" si="14"/>
        <v>OK</v>
      </c>
      <c r="M160" s="95" t="s">
        <v>436</v>
      </c>
    </row>
    <row r="161" spans="1:13" s="112" customFormat="1" ht="13.5">
      <c r="A161" s="218" t="s">
        <v>1227</v>
      </c>
      <c r="B161" s="100" t="s">
        <v>943</v>
      </c>
      <c r="C161" s="100" t="s">
        <v>885</v>
      </c>
      <c r="D161" s="133" t="s">
        <v>998</v>
      </c>
      <c r="E161" s="95"/>
      <c r="F161" s="97" t="str">
        <f t="shared" si="16"/>
        <v>F23</v>
      </c>
      <c r="G161" s="101" t="str">
        <f t="shared" si="18"/>
        <v>奥村美弥子</v>
      </c>
      <c r="H161" s="133" t="s">
        <v>1008</v>
      </c>
      <c r="I161" s="102" t="s">
        <v>992</v>
      </c>
      <c r="J161" s="109">
        <v>1977</v>
      </c>
      <c r="K161" s="107">
        <f t="shared" si="17"/>
        <v>39</v>
      </c>
      <c r="L161" s="97" t="str">
        <f t="shared" si="14"/>
        <v>OK</v>
      </c>
      <c r="M161" s="95" t="s">
        <v>901</v>
      </c>
    </row>
    <row r="162" spans="1:13" s="112" customFormat="1" ht="13.5">
      <c r="A162" s="218" t="s">
        <v>1280</v>
      </c>
      <c r="B162" s="101" t="s">
        <v>1211</v>
      </c>
      <c r="C162" s="101" t="s">
        <v>1228</v>
      </c>
      <c r="D162" s="133" t="s">
        <v>998</v>
      </c>
      <c r="E162" s="95"/>
      <c r="F162" s="97" t="str">
        <f t="shared" si="16"/>
        <v>F24</v>
      </c>
      <c r="G162" s="101" t="str">
        <f t="shared" si="18"/>
        <v>津田伸子</v>
      </c>
      <c r="H162" s="133" t="s">
        <v>1008</v>
      </c>
      <c r="I162" s="102" t="s">
        <v>992</v>
      </c>
      <c r="J162" s="109">
        <v>1956</v>
      </c>
      <c r="K162" s="107">
        <f t="shared" si="17"/>
        <v>60</v>
      </c>
      <c r="L162" s="97" t="str">
        <f t="shared" si="14"/>
        <v>OK</v>
      </c>
      <c r="M162" s="95" t="s">
        <v>436</v>
      </c>
    </row>
    <row r="163" spans="1:13" s="112" customFormat="1" ht="13.5">
      <c r="A163" s="218" t="s">
        <v>307</v>
      </c>
      <c r="B163" s="101" t="s">
        <v>877</v>
      </c>
      <c r="C163" s="101" t="s">
        <v>1281</v>
      </c>
      <c r="D163" s="133" t="s">
        <v>1282</v>
      </c>
      <c r="E163" s="95"/>
      <c r="F163" s="95" t="str">
        <f t="shared" si="16"/>
        <v>F25</v>
      </c>
      <c r="G163" s="101" t="str">
        <f>B163&amp;C163</f>
        <v>岩崎ひとみ</v>
      </c>
      <c r="H163" s="133" t="s">
        <v>1008</v>
      </c>
      <c r="I163" s="102" t="s">
        <v>992</v>
      </c>
      <c r="J163" s="106">
        <v>1976</v>
      </c>
      <c r="K163" s="107">
        <f t="shared" si="17"/>
        <v>40</v>
      </c>
      <c r="L163" s="97" t="str">
        <f t="shared" si="14"/>
        <v>OK</v>
      </c>
      <c r="M163" s="95" t="s">
        <v>438</v>
      </c>
    </row>
    <row r="164" spans="1:13" s="112" customFormat="1" ht="13.5">
      <c r="A164" s="218" t="s">
        <v>308</v>
      </c>
      <c r="B164" s="101" t="s">
        <v>424</v>
      </c>
      <c r="C164" s="101" t="s">
        <v>982</v>
      </c>
      <c r="D164" s="133" t="s">
        <v>1005</v>
      </c>
      <c r="E164" s="95" t="s">
        <v>1006</v>
      </c>
      <c r="F164" s="97" t="str">
        <f t="shared" si="16"/>
        <v>F26</v>
      </c>
      <c r="G164" s="101" t="str">
        <f>B164&amp;C164</f>
        <v>奥内菜々</v>
      </c>
      <c r="H164" s="133" t="s">
        <v>1008</v>
      </c>
      <c r="I164" s="102" t="s">
        <v>992</v>
      </c>
      <c r="J164" s="109">
        <v>1999</v>
      </c>
      <c r="K164" s="107">
        <f t="shared" si="17"/>
        <v>17</v>
      </c>
      <c r="L164" s="97" t="str">
        <f t="shared" si="14"/>
        <v>OK</v>
      </c>
      <c r="M164" s="95" t="s">
        <v>436</v>
      </c>
    </row>
    <row r="165" spans="1:13" s="112" customFormat="1" ht="13.5">
      <c r="A165" s="218" t="s">
        <v>309</v>
      </c>
      <c r="B165" s="100" t="s">
        <v>983</v>
      </c>
      <c r="C165" s="100" t="s">
        <v>984</v>
      </c>
      <c r="D165" s="133" t="s">
        <v>1005</v>
      </c>
      <c r="E165" s="95" t="s">
        <v>1006</v>
      </c>
      <c r="F165" s="97" t="str">
        <f t="shared" si="16"/>
        <v>F27</v>
      </c>
      <c r="G165" s="101" t="str">
        <f>B165&amp;C165</f>
        <v>植田早耶</v>
      </c>
      <c r="H165" s="133" t="s">
        <v>1008</v>
      </c>
      <c r="I165" s="102" t="s">
        <v>992</v>
      </c>
      <c r="J165" s="109">
        <v>1999</v>
      </c>
      <c r="K165" s="107">
        <f t="shared" si="17"/>
        <v>17</v>
      </c>
      <c r="L165" s="97" t="str">
        <f t="shared" si="14"/>
        <v>OK</v>
      </c>
      <c r="M165" s="101" t="s">
        <v>441</v>
      </c>
    </row>
    <row r="166" spans="1:13" s="112" customFormat="1" ht="13.5">
      <c r="A166" s="218" t="s">
        <v>310</v>
      </c>
      <c r="B166" s="101" t="s">
        <v>988</v>
      </c>
      <c r="C166" s="101" t="s">
        <v>1034</v>
      </c>
      <c r="D166" s="95" t="s">
        <v>998</v>
      </c>
      <c r="E166" s="95"/>
      <c r="F166" s="97" t="str">
        <f t="shared" si="16"/>
        <v>F28</v>
      </c>
      <c r="G166" s="101" t="s">
        <v>1035</v>
      </c>
      <c r="H166" s="133" t="s">
        <v>1036</v>
      </c>
      <c r="I166" s="102" t="s">
        <v>992</v>
      </c>
      <c r="J166" s="109">
        <v>1994</v>
      </c>
      <c r="K166" s="107">
        <f t="shared" si="17"/>
        <v>22</v>
      </c>
      <c r="L166" s="97" t="str">
        <f t="shared" si="14"/>
        <v>OK</v>
      </c>
      <c r="M166" s="95" t="s">
        <v>941</v>
      </c>
    </row>
    <row r="167" spans="1:13" s="112" customFormat="1" ht="13.5">
      <c r="A167" s="218" t="s">
        <v>1229</v>
      </c>
      <c r="B167" s="101" t="s">
        <v>1078</v>
      </c>
      <c r="C167" s="101" t="s">
        <v>1079</v>
      </c>
      <c r="D167" s="95" t="s">
        <v>998</v>
      </c>
      <c r="E167" s="95"/>
      <c r="F167" s="97" t="str">
        <f t="shared" si="16"/>
        <v>F29</v>
      </c>
      <c r="G167" s="101" t="s">
        <v>1080</v>
      </c>
      <c r="H167" s="133" t="s">
        <v>1008</v>
      </c>
      <c r="I167" s="102" t="s">
        <v>992</v>
      </c>
      <c r="J167" s="109">
        <v>1988</v>
      </c>
      <c r="K167" s="107">
        <f t="shared" si="17"/>
        <v>28</v>
      </c>
      <c r="L167" s="97" t="str">
        <f t="shared" si="14"/>
        <v>OK</v>
      </c>
      <c r="M167" s="95" t="s">
        <v>901</v>
      </c>
    </row>
    <row r="168" spans="1:13" s="112" customFormat="1" ht="13.5">
      <c r="A168" s="218" t="s">
        <v>1283</v>
      </c>
      <c r="B168" s="101" t="s">
        <v>886</v>
      </c>
      <c r="C168" s="101" t="s">
        <v>887</v>
      </c>
      <c r="D168" s="95" t="s">
        <v>1284</v>
      </c>
      <c r="E168" s="95"/>
      <c r="F168" s="95" t="str">
        <f t="shared" si="16"/>
        <v>F30</v>
      </c>
      <c r="G168" s="101" t="str">
        <f>B168&amp;C168</f>
        <v>吉岡京子</v>
      </c>
      <c r="H168" s="133" t="s">
        <v>1008</v>
      </c>
      <c r="I168" s="102" t="s">
        <v>992</v>
      </c>
      <c r="J168" s="106">
        <v>1959</v>
      </c>
      <c r="K168" s="107">
        <f t="shared" si="17"/>
        <v>57</v>
      </c>
      <c r="L168" s="97" t="str">
        <f t="shared" si="14"/>
        <v>OK</v>
      </c>
      <c r="M168" s="95" t="s">
        <v>1081</v>
      </c>
    </row>
    <row r="169" spans="1:13" s="112" customFormat="1" ht="13.5">
      <c r="A169" s="95"/>
      <c r="B169" s="101"/>
      <c r="C169" s="101"/>
      <c r="D169" s="95"/>
      <c r="E169" s="95"/>
      <c r="F169" s="97"/>
      <c r="G169" s="101"/>
      <c r="H169" s="133"/>
      <c r="I169" s="102"/>
      <c r="J169" s="109"/>
      <c r="K169" s="107"/>
      <c r="L169" s="97">
        <f t="shared" si="14"/>
      </c>
      <c r="M169" s="95"/>
    </row>
    <row r="170" spans="1:13" s="112" customFormat="1" ht="13.5">
      <c r="A170" s="95"/>
      <c r="B170" s="101"/>
      <c r="C170" s="101"/>
      <c r="D170" s="95"/>
      <c r="E170" s="95"/>
      <c r="F170" s="97"/>
      <c r="G170" s="101"/>
      <c r="H170" s="133"/>
      <c r="I170" s="102"/>
      <c r="J170" s="109"/>
      <c r="K170" s="107"/>
      <c r="L170" s="97">
        <f t="shared" si="14"/>
      </c>
      <c r="M170" s="95"/>
    </row>
    <row r="171" spans="1:13" s="112" customFormat="1" ht="13.5">
      <c r="A171" s="95"/>
      <c r="B171" s="101"/>
      <c r="C171" s="101"/>
      <c r="D171" s="133"/>
      <c r="E171" s="95"/>
      <c r="F171" s="97"/>
      <c r="G171" s="101"/>
      <c r="H171" s="133"/>
      <c r="I171" s="102"/>
      <c r="J171" s="109"/>
      <c r="K171" s="107"/>
      <c r="L171" s="97">
        <f t="shared" si="14"/>
      </c>
      <c r="M171" s="95"/>
    </row>
    <row r="172" spans="1:13" s="112" customFormat="1" ht="13.5">
      <c r="A172" s="95"/>
      <c r="B172" s="101"/>
      <c r="C172" s="101"/>
      <c r="D172" s="133"/>
      <c r="E172" s="95"/>
      <c r="F172" s="97"/>
      <c r="G172" s="101"/>
      <c r="H172" s="133"/>
      <c r="I172" s="102"/>
      <c r="J172" s="109"/>
      <c r="K172" s="107"/>
      <c r="L172" s="97">
        <f t="shared" si="14"/>
      </c>
      <c r="M172" s="95"/>
    </row>
    <row r="173" spans="1:13" s="112" customFormat="1" ht="13.5">
      <c r="A173" s="95"/>
      <c r="B173" s="101"/>
      <c r="C173" s="101"/>
      <c r="D173" s="133"/>
      <c r="E173" s="95"/>
      <c r="F173" s="95"/>
      <c r="G173" s="101"/>
      <c r="H173" s="133"/>
      <c r="I173" s="102"/>
      <c r="J173" s="106"/>
      <c r="K173" s="107"/>
      <c r="L173" s="97">
        <f t="shared" si="14"/>
      </c>
      <c r="M173" s="95"/>
    </row>
    <row r="174" spans="1:13" s="112" customFormat="1" ht="13.5">
      <c r="A174" s="95"/>
      <c r="B174" s="101"/>
      <c r="C174" s="101"/>
      <c r="D174" s="133"/>
      <c r="E174" s="95"/>
      <c r="F174" s="97"/>
      <c r="G174" s="101"/>
      <c r="H174" s="133"/>
      <c r="I174" s="102"/>
      <c r="J174" s="109"/>
      <c r="K174" s="107"/>
      <c r="L174" s="97">
        <f t="shared" si="14"/>
      </c>
      <c r="M174" s="95"/>
    </row>
    <row r="175" spans="1:13" s="112" customFormat="1" ht="13.5">
      <c r="A175" s="95"/>
      <c r="B175" s="100"/>
      <c r="C175" s="100"/>
      <c r="D175" s="133"/>
      <c r="E175" s="95"/>
      <c r="F175" s="97"/>
      <c r="G175" s="101"/>
      <c r="H175" s="133"/>
      <c r="I175" s="102"/>
      <c r="J175" s="109"/>
      <c r="K175" s="107"/>
      <c r="L175" s="97">
        <f t="shared" si="14"/>
      </c>
      <c r="M175" s="95"/>
    </row>
    <row r="176" spans="1:13" s="112" customFormat="1" ht="13.5">
      <c r="A176" s="95"/>
      <c r="B176" s="101"/>
      <c r="C176" s="101"/>
      <c r="D176" s="133"/>
      <c r="E176" s="95"/>
      <c r="F176" s="97"/>
      <c r="G176" s="101"/>
      <c r="H176" s="133"/>
      <c r="I176" s="102"/>
      <c r="J176" s="109"/>
      <c r="K176" s="107"/>
      <c r="L176" s="97">
        <f t="shared" si="14"/>
      </c>
      <c r="M176" s="95"/>
    </row>
    <row r="177" spans="1:13" s="112" customFormat="1" ht="13.5">
      <c r="A177" s="95"/>
      <c r="B177" s="101"/>
      <c r="C177" s="101"/>
      <c r="D177" s="95"/>
      <c r="E177" s="95"/>
      <c r="F177" s="97"/>
      <c r="G177" s="101"/>
      <c r="H177" s="133"/>
      <c r="I177" s="102"/>
      <c r="J177" s="109"/>
      <c r="K177" s="107"/>
      <c r="L177" s="97">
        <f t="shared" si="14"/>
      </c>
      <c r="M177" s="95"/>
    </row>
    <row r="178" spans="1:13" s="112" customFormat="1" ht="13.5">
      <c r="A178" s="95"/>
      <c r="B178" s="101"/>
      <c r="C178" s="101"/>
      <c r="D178" s="95"/>
      <c r="E178" s="95"/>
      <c r="F178" s="95"/>
      <c r="G178" s="101"/>
      <c r="H178" s="133"/>
      <c r="I178" s="102"/>
      <c r="J178" s="106"/>
      <c r="K178" s="107"/>
      <c r="L178" s="97">
        <f t="shared" si="14"/>
      </c>
      <c r="M178" s="95"/>
    </row>
    <row r="179" spans="1:13" s="112" customFormat="1" ht="13.5">
      <c r="A179" s="95"/>
      <c r="B179" s="101"/>
      <c r="C179" s="101"/>
      <c r="D179" s="95"/>
      <c r="E179" s="95"/>
      <c r="F179" s="95"/>
      <c r="G179" s="95"/>
      <c r="H179" s="133"/>
      <c r="I179" s="99"/>
      <c r="J179" s="106"/>
      <c r="K179" s="107"/>
      <c r="L179" s="97">
        <f t="shared" si="14"/>
      </c>
      <c r="M179" s="95"/>
    </row>
    <row r="180" spans="1:13" s="112" customFormat="1" ht="13.5">
      <c r="A180" s="95"/>
      <c r="B180" s="101"/>
      <c r="C180" s="101"/>
      <c r="D180" s="95"/>
      <c r="E180" s="95"/>
      <c r="F180" s="95"/>
      <c r="G180" s="95"/>
      <c r="H180" s="133"/>
      <c r="I180" s="99"/>
      <c r="J180" s="106"/>
      <c r="K180" s="107"/>
      <c r="L180" s="97">
        <f t="shared" si="14"/>
      </c>
      <c r="M180" s="95"/>
    </row>
    <row r="181" spans="1:13" s="112" customFormat="1" ht="13.5">
      <c r="A181" s="95"/>
      <c r="B181" s="101"/>
      <c r="C181" s="101"/>
      <c r="D181" s="95"/>
      <c r="E181" s="95"/>
      <c r="F181" s="95"/>
      <c r="G181" s="95"/>
      <c r="H181" s="133"/>
      <c r="I181" s="99"/>
      <c r="J181" s="106"/>
      <c r="K181" s="107"/>
      <c r="L181" s="97">
        <f t="shared" si="14"/>
      </c>
      <c r="M181" s="95"/>
    </row>
    <row r="182" spans="1:13" s="112" customFormat="1" ht="13.5">
      <c r="A182" s="95"/>
      <c r="B182" s="101"/>
      <c r="C182" s="101"/>
      <c r="D182" s="95"/>
      <c r="E182" s="95"/>
      <c r="F182" s="95"/>
      <c r="G182" s="95"/>
      <c r="H182" s="133"/>
      <c r="I182" s="99"/>
      <c r="J182" s="106"/>
      <c r="K182" s="107"/>
      <c r="L182" s="97">
        <f t="shared" si="14"/>
      </c>
      <c r="M182" s="95"/>
    </row>
    <row r="183" spans="1:13" s="112" customFormat="1" ht="13.5">
      <c r="A183" s="95"/>
      <c r="B183" s="101"/>
      <c r="C183" s="101"/>
      <c r="D183" s="95"/>
      <c r="E183" s="95"/>
      <c r="F183" s="95"/>
      <c r="G183" s="95"/>
      <c r="H183" s="133"/>
      <c r="I183" s="99"/>
      <c r="J183" s="106"/>
      <c r="K183" s="107"/>
      <c r="L183" s="97">
        <f t="shared" si="14"/>
      </c>
      <c r="M183" s="95"/>
    </row>
    <row r="184" spans="1:13" s="112" customFormat="1" ht="13.5">
      <c r="A184" s="95"/>
      <c r="B184" s="101"/>
      <c r="C184" s="101"/>
      <c r="D184" s="95"/>
      <c r="E184" s="95"/>
      <c r="F184" s="95"/>
      <c r="G184" s="95"/>
      <c r="H184" s="133"/>
      <c r="I184" s="99"/>
      <c r="J184" s="106"/>
      <c r="K184" s="107"/>
      <c r="L184" s="97">
        <f t="shared" si="14"/>
      </c>
      <c r="M184" s="95"/>
    </row>
    <row r="185" spans="1:13" s="112" customFormat="1" ht="13.5">
      <c r="A185" s="95"/>
      <c r="B185" s="101"/>
      <c r="C185" s="101"/>
      <c r="D185" s="95"/>
      <c r="E185" s="95"/>
      <c r="F185" s="95"/>
      <c r="G185" s="95"/>
      <c r="H185" s="133"/>
      <c r="I185" s="99"/>
      <c r="J185" s="106"/>
      <c r="K185" s="107"/>
      <c r="L185" s="97">
        <f t="shared" si="14"/>
      </c>
      <c r="M185" s="95"/>
    </row>
    <row r="186" spans="1:13" s="112" customFormat="1" ht="13.5">
      <c r="A186" s="95"/>
      <c r="B186" s="101"/>
      <c r="C186" s="101"/>
      <c r="D186" s="95"/>
      <c r="E186" s="95"/>
      <c r="F186" s="95"/>
      <c r="G186" s="95"/>
      <c r="H186" s="133"/>
      <c r="I186" s="99"/>
      <c r="J186" s="106"/>
      <c r="K186" s="107"/>
      <c r="L186" s="97">
        <f t="shared" si="14"/>
      </c>
      <c r="M186" s="95"/>
    </row>
    <row r="187" spans="1:13" s="112" customFormat="1" ht="13.5">
      <c r="A187" s="95"/>
      <c r="B187" s="101"/>
      <c r="C187" s="101"/>
      <c r="D187" s="95"/>
      <c r="E187" s="95"/>
      <c r="F187" s="95"/>
      <c r="G187" s="95"/>
      <c r="H187" s="133"/>
      <c r="I187" s="99"/>
      <c r="J187" s="106"/>
      <c r="K187" s="107"/>
      <c r="L187" s="97">
        <f t="shared" si="14"/>
      </c>
      <c r="M187" s="95"/>
    </row>
    <row r="188" spans="1:13" s="112" customFormat="1" ht="13.5">
      <c r="A188" s="95"/>
      <c r="B188" s="101"/>
      <c r="C188" s="101"/>
      <c r="D188" s="95"/>
      <c r="E188" s="95"/>
      <c r="F188" s="95"/>
      <c r="G188" s="95"/>
      <c r="H188" s="133"/>
      <c r="I188" s="99"/>
      <c r="J188" s="106"/>
      <c r="K188" s="107"/>
      <c r="L188" s="97">
        <f t="shared" si="14"/>
      </c>
      <c r="M188" s="95"/>
    </row>
    <row r="189" spans="1:13" s="112" customFormat="1" ht="13.5">
      <c r="A189" s="95"/>
      <c r="B189" s="101"/>
      <c r="C189" s="101"/>
      <c r="D189" s="95"/>
      <c r="E189" s="95"/>
      <c r="F189" s="95"/>
      <c r="G189" s="95"/>
      <c r="H189" s="133"/>
      <c r="I189" s="99"/>
      <c r="J189" s="106"/>
      <c r="K189" s="107"/>
      <c r="L189" s="97">
        <f t="shared" si="14"/>
      </c>
      <c r="M189" s="95"/>
    </row>
    <row r="190" spans="1:13" s="112" customFormat="1" ht="13.5">
      <c r="A190" s="95"/>
      <c r="B190" s="101"/>
      <c r="C190" s="101"/>
      <c r="D190" s="95"/>
      <c r="E190" s="95"/>
      <c r="F190" s="95"/>
      <c r="G190" s="95"/>
      <c r="H190" s="133"/>
      <c r="I190" s="99"/>
      <c r="J190" s="106"/>
      <c r="K190" s="107"/>
      <c r="L190" s="97">
        <f t="shared" si="14"/>
      </c>
      <c r="M190" s="95"/>
    </row>
    <row r="191" spans="1:13" s="112" customFormat="1" ht="13.5">
      <c r="A191" s="95"/>
      <c r="B191" s="101"/>
      <c r="C191" s="101"/>
      <c r="D191" s="95"/>
      <c r="E191" s="95"/>
      <c r="F191" s="95"/>
      <c r="G191" s="95"/>
      <c r="H191" s="133"/>
      <c r="I191" s="99"/>
      <c r="J191" s="106"/>
      <c r="K191" s="107"/>
      <c r="L191" s="97">
        <f t="shared" si="14"/>
      </c>
      <c r="M191" s="95"/>
    </row>
    <row r="192" spans="1:13" s="112" customFormat="1" ht="13.5">
      <c r="A192" s="95"/>
      <c r="B192" s="96"/>
      <c r="C192" s="680" t="s">
        <v>1082</v>
      </c>
      <c r="D192" s="680"/>
      <c r="E192" s="696" t="s">
        <v>1083</v>
      </c>
      <c r="F192" s="696"/>
      <c r="G192" s="696"/>
      <c r="H192" s="696"/>
      <c r="I192" s="99"/>
      <c r="J192" s="109"/>
      <c r="K192" s="107"/>
      <c r="L192" s="97">
        <f t="shared" si="14"/>
      </c>
      <c r="M192" s="101"/>
    </row>
    <row r="193" spans="1:13" s="112" customFormat="1" ht="13.5">
      <c r="A193" s="95"/>
      <c r="B193" s="96"/>
      <c r="C193" s="680"/>
      <c r="D193" s="680"/>
      <c r="E193" s="696"/>
      <c r="F193" s="696"/>
      <c r="G193" s="696"/>
      <c r="H193" s="696"/>
      <c r="I193" s="99"/>
      <c r="J193" s="109"/>
      <c r="K193" s="107"/>
      <c r="L193" s="97">
        <f t="shared" si="14"/>
      </c>
      <c r="M193" s="101"/>
    </row>
    <row r="194" spans="1:12" s="186" customFormat="1" ht="13.5">
      <c r="A194" s="95"/>
      <c r="B194" s="100"/>
      <c r="C194" s="100"/>
      <c r="D194" s="95"/>
      <c r="E194" s="95"/>
      <c r="F194" s="97"/>
      <c r="G194" s="95" t="s">
        <v>952</v>
      </c>
      <c r="H194" s="95" t="s">
        <v>953</v>
      </c>
      <c r="I194" s="95"/>
      <c r="J194" s="106"/>
      <c r="K194" s="107"/>
      <c r="L194" s="97"/>
    </row>
    <row r="195" spans="1:12" s="186" customFormat="1" ht="13.5">
      <c r="A195" s="95"/>
      <c r="B195" s="697"/>
      <c r="C195" s="697"/>
      <c r="D195" s="697"/>
      <c r="E195" s="95"/>
      <c r="F195" s="97"/>
      <c r="G195" s="130">
        <f>COUNTIF($M$198:$M$249,"東近江市")</f>
        <v>6</v>
      </c>
      <c r="H195" s="131">
        <f>(G195/RIGHT(A247,2))</f>
        <v>0.12</v>
      </c>
      <c r="I195" s="95"/>
      <c r="J195" s="106"/>
      <c r="K195" s="107"/>
      <c r="L195" s="97"/>
    </row>
    <row r="196" spans="2:12" ht="13.5">
      <c r="B196" s="697"/>
      <c r="C196" s="697"/>
      <c r="D196" s="697"/>
      <c r="F196" s="97"/>
      <c r="K196" s="107"/>
      <c r="L196" s="97">
        <f t="shared" si="14"/>
      </c>
    </row>
    <row r="197" spans="2:12" ht="14.25">
      <c r="B197" s="167"/>
      <c r="C197" s="167"/>
      <c r="D197" s="125" t="s">
        <v>1037</v>
      </c>
      <c r="E197" s="125"/>
      <c r="F197" s="125"/>
      <c r="G197" s="130"/>
      <c r="H197" s="131" t="s">
        <v>1038</v>
      </c>
      <c r="K197" s="107"/>
      <c r="L197" s="97">
        <f t="shared" si="14"/>
      </c>
    </row>
    <row r="198" spans="1:13" ht="13.5">
      <c r="A198" s="95" t="s">
        <v>1285</v>
      </c>
      <c r="B198" s="96" t="s">
        <v>909</v>
      </c>
      <c r="C198" s="96" t="s">
        <v>1178</v>
      </c>
      <c r="D198" s="151" t="s">
        <v>313</v>
      </c>
      <c r="E198" s="95"/>
      <c r="F198" s="97" t="str">
        <f aca="true" t="shared" si="19" ref="F198:F247">A198</f>
        <v>g01</v>
      </c>
      <c r="G198" s="95" t="str">
        <f aca="true" t="shared" si="20" ref="G198:G247">B198&amp;C198</f>
        <v>浅田恵亮</v>
      </c>
      <c r="H198" s="104" t="s">
        <v>312</v>
      </c>
      <c r="I198" s="104" t="s">
        <v>799</v>
      </c>
      <c r="J198" s="110">
        <v>1987</v>
      </c>
      <c r="K198" s="107">
        <f>IF(J198="","",(2016-J198))</f>
        <v>29</v>
      </c>
      <c r="L198" s="97" t="str">
        <f t="shared" si="14"/>
        <v>OK</v>
      </c>
      <c r="M198" s="112" t="s">
        <v>434</v>
      </c>
    </row>
    <row r="199" spans="1:13" ht="13.5">
      <c r="A199" s="95" t="s">
        <v>1230</v>
      </c>
      <c r="B199" s="96" t="s">
        <v>909</v>
      </c>
      <c r="C199" s="96" t="s">
        <v>1177</v>
      </c>
      <c r="D199" s="151" t="s">
        <v>320</v>
      </c>
      <c r="E199" s="95"/>
      <c r="F199" s="97" t="str">
        <f t="shared" si="19"/>
        <v>g02</v>
      </c>
      <c r="G199" s="95" t="str">
        <f t="shared" si="20"/>
        <v>浅田洋史</v>
      </c>
      <c r="H199" s="104" t="s">
        <v>312</v>
      </c>
      <c r="I199" s="104" t="s">
        <v>799</v>
      </c>
      <c r="J199" s="110">
        <v>1990</v>
      </c>
      <c r="K199" s="107">
        <f>IF(J199="","",(2016-J199))</f>
        <v>26</v>
      </c>
      <c r="L199" s="97" t="str">
        <f aca="true" t="shared" si="21" ref="L199:L262">IF(G199="","",IF(COUNTIF($G$6:$G$533,G199)&gt;1,"2重登録","OK"))</f>
        <v>OK</v>
      </c>
      <c r="M199" s="112" t="s">
        <v>1231</v>
      </c>
    </row>
    <row r="200" spans="1:13" ht="13.5">
      <c r="A200" s="95" t="s">
        <v>1106</v>
      </c>
      <c r="B200" s="96" t="s">
        <v>644</v>
      </c>
      <c r="C200" s="96" t="s">
        <v>645</v>
      </c>
      <c r="D200" s="151" t="s">
        <v>313</v>
      </c>
      <c r="E200" s="95"/>
      <c r="F200" s="97" t="str">
        <f t="shared" si="19"/>
        <v>g03</v>
      </c>
      <c r="G200" s="95" t="str">
        <f t="shared" si="20"/>
        <v>石橋和基</v>
      </c>
      <c r="H200" s="104" t="s">
        <v>312</v>
      </c>
      <c r="I200" s="104" t="s">
        <v>799</v>
      </c>
      <c r="J200" s="110">
        <v>1985</v>
      </c>
      <c r="K200" s="107">
        <f>IF(J200="","",(2016-J200))</f>
        <v>31</v>
      </c>
      <c r="L200" s="97" t="str">
        <f t="shared" si="21"/>
        <v>OK</v>
      </c>
      <c r="M200" s="112" t="s">
        <v>406</v>
      </c>
    </row>
    <row r="201" spans="1:13" ht="13.5">
      <c r="A201" s="95" t="s">
        <v>1107</v>
      </c>
      <c r="B201" s="61" t="s">
        <v>945</v>
      </c>
      <c r="C201" s="96" t="s">
        <v>946</v>
      </c>
      <c r="D201" s="151" t="s">
        <v>316</v>
      </c>
      <c r="E201" s="95"/>
      <c r="F201" s="97" t="str">
        <f t="shared" si="19"/>
        <v>g04</v>
      </c>
      <c r="G201" s="95" t="str">
        <f>B201&amp;C201</f>
        <v>井上聖哉</v>
      </c>
      <c r="H201" s="104" t="s">
        <v>312</v>
      </c>
      <c r="I201" s="104" t="s">
        <v>432</v>
      </c>
      <c r="J201" s="110">
        <v>1994</v>
      </c>
      <c r="K201" s="107">
        <f aca="true" t="shared" si="22" ref="K201:K247">IF(J201="","",(2016-J201))</f>
        <v>22</v>
      </c>
      <c r="L201" s="97" t="str">
        <f t="shared" si="21"/>
        <v>OK</v>
      </c>
      <c r="M201" s="128" t="s">
        <v>932</v>
      </c>
    </row>
    <row r="202" spans="1:13" ht="13.5">
      <c r="A202" s="95" t="s">
        <v>1108</v>
      </c>
      <c r="B202" s="152" t="s">
        <v>985</v>
      </c>
      <c r="C202" s="96" t="s">
        <v>314</v>
      </c>
      <c r="D202" s="151" t="s">
        <v>315</v>
      </c>
      <c r="E202" s="95"/>
      <c r="F202" s="97" t="str">
        <f t="shared" si="19"/>
        <v>g05</v>
      </c>
      <c r="G202" s="95" t="str">
        <f>B202&amp;C202</f>
        <v>井ノ口弘祐</v>
      </c>
      <c r="H202" s="104" t="s">
        <v>312</v>
      </c>
      <c r="I202" s="104" t="s">
        <v>432</v>
      </c>
      <c r="J202" s="110">
        <v>1986</v>
      </c>
      <c r="K202" s="107">
        <f t="shared" si="22"/>
        <v>30</v>
      </c>
      <c r="L202" s="97" t="str">
        <f t="shared" si="21"/>
        <v>OK</v>
      </c>
      <c r="M202" s="128" t="s">
        <v>932</v>
      </c>
    </row>
    <row r="203" spans="1:13" ht="13.5">
      <c r="A203" s="95" t="s">
        <v>1109</v>
      </c>
      <c r="B203" s="152" t="s">
        <v>985</v>
      </c>
      <c r="C203" s="153" t="s">
        <v>986</v>
      </c>
      <c r="D203" s="151" t="s">
        <v>320</v>
      </c>
      <c r="F203" s="97" t="str">
        <f t="shared" si="19"/>
        <v>g06</v>
      </c>
      <c r="G203" s="95" t="str">
        <f>B203&amp;C203</f>
        <v>井ノ口幹也</v>
      </c>
      <c r="H203" s="104" t="s">
        <v>312</v>
      </c>
      <c r="I203" s="104" t="s">
        <v>432</v>
      </c>
      <c r="J203" s="110">
        <v>1990</v>
      </c>
      <c r="K203" s="107">
        <f t="shared" si="22"/>
        <v>26</v>
      </c>
      <c r="L203" s="97" t="str">
        <f t="shared" si="21"/>
        <v>OK</v>
      </c>
      <c r="M203" s="128" t="s">
        <v>932</v>
      </c>
    </row>
    <row r="204" spans="1:13" ht="13.5">
      <c r="A204" s="95" t="s">
        <v>1110</v>
      </c>
      <c r="B204" s="152" t="s">
        <v>1232</v>
      </c>
      <c r="C204" s="153" t="s">
        <v>1179</v>
      </c>
      <c r="D204" s="151" t="s">
        <v>320</v>
      </c>
      <c r="F204" s="97" t="str">
        <f t="shared" si="19"/>
        <v>g07</v>
      </c>
      <c r="G204" s="95" t="str">
        <f>B204&amp;C204</f>
        <v>岩本龍</v>
      </c>
      <c r="H204" s="104" t="s">
        <v>312</v>
      </c>
      <c r="I204" s="104" t="s">
        <v>432</v>
      </c>
      <c r="J204" s="110">
        <v>1994</v>
      </c>
      <c r="K204" s="107">
        <f t="shared" si="22"/>
        <v>22</v>
      </c>
      <c r="L204" s="97" t="str">
        <f t="shared" si="21"/>
        <v>OK</v>
      </c>
      <c r="M204" s="160" t="s">
        <v>438</v>
      </c>
    </row>
    <row r="205" spans="1:13" ht="13.5" customHeight="1">
      <c r="A205" s="95" t="s">
        <v>1111</v>
      </c>
      <c r="B205" s="96" t="s">
        <v>646</v>
      </c>
      <c r="C205" s="96" t="s">
        <v>647</v>
      </c>
      <c r="D205" s="151" t="s">
        <v>1286</v>
      </c>
      <c r="E205" s="95"/>
      <c r="F205" s="97" t="str">
        <f t="shared" si="19"/>
        <v>g08</v>
      </c>
      <c r="G205" s="95" t="str">
        <f t="shared" si="20"/>
        <v>梅本彬充</v>
      </c>
      <c r="H205" s="104" t="s">
        <v>312</v>
      </c>
      <c r="I205" s="104" t="s">
        <v>432</v>
      </c>
      <c r="J205" s="110">
        <v>1986</v>
      </c>
      <c r="K205" s="107">
        <f t="shared" si="22"/>
        <v>30</v>
      </c>
      <c r="L205" s="97" t="str">
        <f t="shared" si="21"/>
        <v>OK</v>
      </c>
      <c r="M205" s="112" t="s">
        <v>903</v>
      </c>
    </row>
    <row r="206" spans="1:13" ht="13.5" customHeight="1">
      <c r="A206" s="95" t="s">
        <v>1112</v>
      </c>
      <c r="B206" s="96" t="s">
        <v>648</v>
      </c>
      <c r="C206" s="96" t="s">
        <v>649</v>
      </c>
      <c r="D206" s="151" t="s">
        <v>1007</v>
      </c>
      <c r="E206" s="95"/>
      <c r="F206" s="97" t="str">
        <f t="shared" si="19"/>
        <v>g09</v>
      </c>
      <c r="G206" s="95" t="str">
        <f t="shared" si="20"/>
        <v>浦崎康平</v>
      </c>
      <c r="H206" s="104" t="s">
        <v>312</v>
      </c>
      <c r="I206" s="104" t="s">
        <v>432</v>
      </c>
      <c r="J206" s="110">
        <v>1991</v>
      </c>
      <c r="K206" s="107">
        <f t="shared" si="22"/>
        <v>25</v>
      </c>
      <c r="L206" s="97" t="str">
        <f t="shared" si="21"/>
        <v>OK</v>
      </c>
      <c r="M206" s="112" t="s">
        <v>438</v>
      </c>
    </row>
    <row r="207" spans="1:13" ht="13.5">
      <c r="A207" s="95" t="s">
        <v>1113</v>
      </c>
      <c r="B207" s="61" t="s">
        <v>317</v>
      </c>
      <c r="C207" s="96" t="s">
        <v>893</v>
      </c>
      <c r="D207" s="151" t="s">
        <v>316</v>
      </c>
      <c r="F207" s="97" t="str">
        <f t="shared" si="19"/>
        <v>g10</v>
      </c>
      <c r="G207" s="95" t="str">
        <f>B207&amp;C207</f>
        <v>岡　仁史</v>
      </c>
      <c r="H207" s="104" t="s">
        <v>312</v>
      </c>
      <c r="I207" s="104" t="s">
        <v>432</v>
      </c>
      <c r="J207" s="110">
        <v>1971</v>
      </c>
      <c r="K207" s="107">
        <f t="shared" si="22"/>
        <v>45</v>
      </c>
      <c r="L207" s="97" t="str">
        <f t="shared" si="21"/>
        <v>OK</v>
      </c>
      <c r="M207" s="112" t="s">
        <v>434</v>
      </c>
    </row>
    <row r="208" spans="1:13" ht="13.5">
      <c r="A208" s="95" t="s">
        <v>1114</v>
      </c>
      <c r="B208" s="61" t="s">
        <v>318</v>
      </c>
      <c r="C208" s="96" t="s">
        <v>319</v>
      </c>
      <c r="D208" s="151" t="s">
        <v>320</v>
      </c>
      <c r="F208" s="97" t="str">
        <f t="shared" si="19"/>
        <v>g11</v>
      </c>
      <c r="G208" s="95" t="str">
        <f>B208&amp;C208</f>
        <v>岡田真樹</v>
      </c>
      <c r="H208" s="104" t="s">
        <v>312</v>
      </c>
      <c r="I208" s="104" t="s">
        <v>432</v>
      </c>
      <c r="J208" s="110">
        <v>1981</v>
      </c>
      <c r="K208" s="107">
        <f t="shared" si="22"/>
        <v>35</v>
      </c>
      <c r="L208" s="97" t="str">
        <f t="shared" si="21"/>
        <v>OK</v>
      </c>
      <c r="M208" s="112" t="s">
        <v>434</v>
      </c>
    </row>
    <row r="209" spans="1:13" ht="13.5">
      <c r="A209" s="95" t="s">
        <v>1115</v>
      </c>
      <c r="B209" s="61" t="s">
        <v>943</v>
      </c>
      <c r="C209" s="96" t="s">
        <v>944</v>
      </c>
      <c r="D209" s="151" t="s">
        <v>313</v>
      </c>
      <c r="E209" s="95"/>
      <c r="F209" s="97" t="str">
        <f t="shared" si="19"/>
        <v>g12</v>
      </c>
      <c r="G209" s="95" t="str">
        <f>B209&amp;C209</f>
        <v>奥村隆広</v>
      </c>
      <c r="H209" s="104" t="s">
        <v>312</v>
      </c>
      <c r="I209" s="104" t="s">
        <v>432</v>
      </c>
      <c r="J209" s="110">
        <v>1976</v>
      </c>
      <c r="K209" s="107">
        <f t="shared" si="22"/>
        <v>40</v>
      </c>
      <c r="L209" s="97" t="str">
        <f t="shared" si="21"/>
        <v>OK</v>
      </c>
      <c r="M209" s="112" t="s">
        <v>935</v>
      </c>
    </row>
    <row r="210" spans="1:13" ht="13.5" customHeight="1">
      <c r="A210" s="95" t="s">
        <v>1116</v>
      </c>
      <c r="B210" s="96" t="s">
        <v>650</v>
      </c>
      <c r="C210" s="96" t="s">
        <v>651</v>
      </c>
      <c r="D210" s="151" t="s">
        <v>313</v>
      </c>
      <c r="E210" s="95"/>
      <c r="F210" s="97" t="str">
        <f t="shared" si="19"/>
        <v>g13</v>
      </c>
      <c r="G210" s="95" t="str">
        <f t="shared" si="20"/>
        <v>鍵谷浩太</v>
      </c>
      <c r="H210" s="104" t="s">
        <v>312</v>
      </c>
      <c r="I210" s="104" t="s">
        <v>432</v>
      </c>
      <c r="J210" s="110">
        <v>1992</v>
      </c>
      <c r="K210" s="107">
        <f t="shared" si="22"/>
        <v>24</v>
      </c>
      <c r="L210" s="97" t="str">
        <f t="shared" si="21"/>
        <v>OK</v>
      </c>
      <c r="M210" s="112" t="str">
        <f>M206</f>
        <v>彦根市</v>
      </c>
    </row>
    <row r="211" spans="1:13" ht="13.5" customHeight="1">
      <c r="A211" s="95" t="s">
        <v>1117</v>
      </c>
      <c r="B211" s="96" t="s">
        <v>1165</v>
      </c>
      <c r="C211" s="96" t="s">
        <v>1287</v>
      </c>
      <c r="D211" s="151" t="s">
        <v>1288</v>
      </c>
      <c r="E211" s="95"/>
      <c r="F211" s="97" t="str">
        <f t="shared" si="19"/>
        <v>g14</v>
      </c>
      <c r="G211" s="95" t="str">
        <f t="shared" si="20"/>
        <v>金武寿憲</v>
      </c>
      <c r="H211" s="104" t="s">
        <v>312</v>
      </c>
      <c r="I211" s="104" t="s">
        <v>432</v>
      </c>
      <c r="J211" s="110">
        <v>1990</v>
      </c>
      <c r="K211" s="107">
        <f t="shared" si="22"/>
        <v>26</v>
      </c>
      <c r="L211" s="97" t="str">
        <f t="shared" si="21"/>
        <v>OK</v>
      </c>
      <c r="M211" s="112" t="s">
        <v>1166</v>
      </c>
    </row>
    <row r="212" spans="1:13" ht="13.5" customHeight="1">
      <c r="A212" s="95" t="s">
        <v>1118</v>
      </c>
      <c r="B212" s="96" t="s">
        <v>1233</v>
      </c>
      <c r="C212" s="96" t="s">
        <v>1154</v>
      </c>
      <c r="D212" s="151" t="s">
        <v>315</v>
      </c>
      <c r="E212" s="95"/>
      <c r="F212" s="97" t="str">
        <f>A212</f>
        <v>g15</v>
      </c>
      <c r="G212" s="95" t="str">
        <f>B212&amp;C212</f>
        <v>岸本美敬</v>
      </c>
      <c r="H212" s="104" t="s">
        <v>312</v>
      </c>
      <c r="I212" s="104" t="s">
        <v>432</v>
      </c>
      <c r="J212" s="110">
        <v>1989</v>
      </c>
      <c r="K212" s="107">
        <f t="shared" si="22"/>
        <v>27</v>
      </c>
      <c r="L212" s="97" t="str">
        <f t="shared" si="21"/>
        <v>OK</v>
      </c>
      <c r="M212" s="219" t="s">
        <v>932</v>
      </c>
    </row>
    <row r="213" spans="1:13" ht="13.5">
      <c r="A213" s="95" t="s">
        <v>1119</v>
      </c>
      <c r="B213" s="96" t="s">
        <v>468</v>
      </c>
      <c r="C213" s="96" t="s">
        <v>652</v>
      </c>
      <c r="D213" s="151" t="s">
        <v>321</v>
      </c>
      <c r="E213" s="95"/>
      <c r="F213" s="97" t="str">
        <f t="shared" si="19"/>
        <v>g16</v>
      </c>
      <c r="G213" s="95" t="str">
        <f t="shared" si="20"/>
        <v>北野照幸</v>
      </c>
      <c r="H213" s="104" t="s">
        <v>312</v>
      </c>
      <c r="I213" s="104" t="s">
        <v>432</v>
      </c>
      <c r="J213" s="110">
        <v>1984</v>
      </c>
      <c r="K213" s="107">
        <f t="shared" si="22"/>
        <v>32</v>
      </c>
      <c r="L213" s="97" t="str">
        <f t="shared" si="21"/>
        <v>OK</v>
      </c>
      <c r="M213" s="112" t="str">
        <f>M207</f>
        <v>草津市</v>
      </c>
    </row>
    <row r="214" spans="1:13" ht="13.5">
      <c r="A214" s="95" t="s">
        <v>1120</v>
      </c>
      <c r="B214" s="96" t="s">
        <v>653</v>
      </c>
      <c r="C214" s="96" t="s">
        <v>654</v>
      </c>
      <c r="D214" s="151" t="s">
        <v>313</v>
      </c>
      <c r="E214" s="95"/>
      <c r="F214" s="97" t="str">
        <f t="shared" si="19"/>
        <v>g17</v>
      </c>
      <c r="G214" s="95" t="str">
        <f t="shared" si="20"/>
        <v>北村　健</v>
      </c>
      <c r="H214" s="104" t="s">
        <v>312</v>
      </c>
      <c r="I214" s="104" t="s">
        <v>432</v>
      </c>
      <c r="J214" s="110">
        <v>1987</v>
      </c>
      <c r="K214" s="107">
        <f t="shared" si="22"/>
        <v>29</v>
      </c>
      <c r="L214" s="97" t="str">
        <f t="shared" si="21"/>
        <v>OK</v>
      </c>
      <c r="M214" s="138" t="s">
        <v>935</v>
      </c>
    </row>
    <row r="215" spans="1:13" ht="13.5">
      <c r="A215" s="95" t="s">
        <v>1121</v>
      </c>
      <c r="B215" s="96" t="s">
        <v>1156</v>
      </c>
      <c r="C215" s="96" t="s">
        <v>1157</v>
      </c>
      <c r="D215" s="151" t="s">
        <v>1289</v>
      </c>
      <c r="E215" s="95"/>
      <c r="F215" s="97" t="str">
        <f t="shared" si="19"/>
        <v>g18</v>
      </c>
      <c r="G215" s="95" t="str">
        <f t="shared" si="20"/>
        <v>倉本亮太</v>
      </c>
      <c r="H215" s="104" t="s">
        <v>312</v>
      </c>
      <c r="I215" s="104" t="s">
        <v>432</v>
      </c>
      <c r="J215" s="110">
        <v>1989</v>
      </c>
      <c r="K215" s="107">
        <f t="shared" si="22"/>
        <v>27</v>
      </c>
      <c r="L215" s="97" t="str">
        <f t="shared" si="21"/>
        <v>OK</v>
      </c>
      <c r="M215" s="138" t="s">
        <v>322</v>
      </c>
    </row>
    <row r="216" spans="1:13" ht="13.5">
      <c r="A216" s="95" t="s">
        <v>1122</v>
      </c>
      <c r="B216" s="61" t="s">
        <v>947</v>
      </c>
      <c r="C216" s="96" t="s">
        <v>948</v>
      </c>
      <c r="D216" s="151" t="s">
        <v>313</v>
      </c>
      <c r="E216" s="95"/>
      <c r="F216" s="97" t="str">
        <f t="shared" si="19"/>
        <v>g19</v>
      </c>
      <c r="G216" s="95" t="str">
        <f>B216&amp;C216</f>
        <v>河内滋人</v>
      </c>
      <c r="H216" s="104" t="s">
        <v>312</v>
      </c>
      <c r="I216" s="104" t="s">
        <v>432</v>
      </c>
      <c r="J216" s="110">
        <v>1986</v>
      </c>
      <c r="K216" s="107">
        <f t="shared" si="22"/>
        <v>30</v>
      </c>
      <c r="L216" s="97" t="str">
        <f t="shared" si="21"/>
        <v>OK</v>
      </c>
      <c r="M216" s="112" t="s">
        <v>931</v>
      </c>
    </row>
    <row r="217" spans="1:13" ht="13.5">
      <c r="A217" s="95" t="s">
        <v>1123</v>
      </c>
      <c r="B217" s="96" t="s">
        <v>475</v>
      </c>
      <c r="C217" s="96" t="s">
        <v>655</v>
      </c>
      <c r="D217" s="151" t="s">
        <v>313</v>
      </c>
      <c r="E217" s="95"/>
      <c r="F217" s="97" t="str">
        <f t="shared" si="19"/>
        <v>g20</v>
      </c>
      <c r="G217" s="95" t="str">
        <f t="shared" si="20"/>
        <v>坪田英樹</v>
      </c>
      <c r="H217" s="104" t="s">
        <v>312</v>
      </c>
      <c r="I217" s="104" t="s">
        <v>432</v>
      </c>
      <c r="J217" s="110">
        <v>1988</v>
      </c>
      <c r="K217" s="107">
        <f t="shared" si="22"/>
        <v>28</v>
      </c>
      <c r="L217" s="97" t="str">
        <f t="shared" si="21"/>
        <v>OK</v>
      </c>
      <c r="M217" s="112" t="str">
        <f>M206</f>
        <v>彦根市</v>
      </c>
    </row>
    <row r="218" spans="1:13" ht="13.5">
      <c r="A218" s="95" t="s">
        <v>1124</v>
      </c>
      <c r="B218" s="96" t="s">
        <v>656</v>
      </c>
      <c r="C218" s="96" t="s">
        <v>657</v>
      </c>
      <c r="D218" s="151" t="s">
        <v>313</v>
      </c>
      <c r="E218" s="95"/>
      <c r="F218" s="97" t="str">
        <f t="shared" si="19"/>
        <v>g21</v>
      </c>
      <c r="G218" s="95" t="str">
        <f t="shared" si="20"/>
        <v>鶴田大地</v>
      </c>
      <c r="H218" s="104" t="s">
        <v>312</v>
      </c>
      <c r="I218" s="104" t="s">
        <v>432</v>
      </c>
      <c r="J218" s="110">
        <v>1992</v>
      </c>
      <c r="K218" s="107">
        <f t="shared" si="22"/>
        <v>24</v>
      </c>
      <c r="L218" s="97" t="str">
        <f t="shared" si="21"/>
        <v>OK</v>
      </c>
      <c r="M218" s="128" t="s">
        <v>932</v>
      </c>
    </row>
    <row r="219" spans="1:13" ht="13.5">
      <c r="A219" s="95" t="s">
        <v>1125</v>
      </c>
      <c r="B219" s="96" t="s">
        <v>1084</v>
      </c>
      <c r="C219" s="96" t="s">
        <v>1085</v>
      </c>
      <c r="D219" s="151" t="s">
        <v>1290</v>
      </c>
      <c r="E219" s="95"/>
      <c r="F219" s="97" t="str">
        <f t="shared" si="19"/>
        <v>g22</v>
      </c>
      <c r="G219" s="95" t="str">
        <f t="shared" si="20"/>
        <v>遠池建介</v>
      </c>
      <c r="H219" s="104" t="s">
        <v>312</v>
      </c>
      <c r="I219" s="104" t="s">
        <v>432</v>
      </c>
      <c r="J219" s="110">
        <v>1982</v>
      </c>
      <c r="K219" s="107">
        <f t="shared" si="22"/>
        <v>34</v>
      </c>
      <c r="L219" s="97" t="str">
        <f t="shared" si="21"/>
        <v>OK</v>
      </c>
      <c r="M219" s="160" t="s">
        <v>439</v>
      </c>
    </row>
    <row r="220" spans="1:13" ht="13.5">
      <c r="A220" s="95" t="s">
        <v>1126</v>
      </c>
      <c r="B220" s="96" t="s">
        <v>658</v>
      </c>
      <c r="C220" s="96" t="s">
        <v>659</v>
      </c>
      <c r="D220" s="151" t="s">
        <v>1291</v>
      </c>
      <c r="E220" s="95"/>
      <c r="F220" s="97" t="str">
        <f t="shared" si="19"/>
        <v>g23</v>
      </c>
      <c r="G220" s="95" t="str">
        <f t="shared" si="20"/>
        <v>中澤拓馬</v>
      </c>
      <c r="H220" s="104" t="s">
        <v>312</v>
      </c>
      <c r="I220" s="104" t="s">
        <v>432</v>
      </c>
      <c r="J220" s="110">
        <v>1986</v>
      </c>
      <c r="K220" s="107">
        <f t="shared" si="22"/>
        <v>30</v>
      </c>
      <c r="L220" s="97" t="str">
        <f t="shared" si="21"/>
        <v>OK</v>
      </c>
      <c r="M220" s="112" t="s">
        <v>935</v>
      </c>
    </row>
    <row r="221" spans="1:13" ht="13.5">
      <c r="A221" s="95" t="s">
        <v>1127</v>
      </c>
      <c r="B221" s="96" t="s">
        <v>897</v>
      </c>
      <c r="C221" s="96" t="s">
        <v>323</v>
      </c>
      <c r="D221" s="151" t="s">
        <v>315</v>
      </c>
      <c r="E221" s="95"/>
      <c r="F221" s="97" t="str">
        <f t="shared" si="19"/>
        <v>g24</v>
      </c>
      <c r="G221" s="95" t="str">
        <f t="shared" si="20"/>
        <v>中田富憲</v>
      </c>
      <c r="H221" s="104" t="s">
        <v>312</v>
      </c>
      <c r="I221" s="104" t="s">
        <v>432</v>
      </c>
      <c r="J221" s="110">
        <v>1960</v>
      </c>
      <c r="K221" s="107">
        <f t="shared" si="22"/>
        <v>56</v>
      </c>
      <c r="L221" s="97" t="str">
        <f t="shared" si="21"/>
        <v>OK</v>
      </c>
      <c r="M221" s="112" t="s">
        <v>437</v>
      </c>
    </row>
    <row r="222" spans="1:13" ht="13.5" customHeight="1">
      <c r="A222" s="95" t="s">
        <v>1128</v>
      </c>
      <c r="B222" s="95" t="s">
        <v>324</v>
      </c>
      <c r="C222" s="95" t="s">
        <v>325</v>
      </c>
      <c r="D222" s="151" t="s">
        <v>320</v>
      </c>
      <c r="F222" s="97" t="str">
        <f t="shared" si="19"/>
        <v>g25</v>
      </c>
      <c r="G222" s="95" t="str">
        <f>B222&amp;C222</f>
        <v>西原達也</v>
      </c>
      <c r="H222" s="104" t="s">
        <v>312</v>
      </c>
      <c r="I222" s="104" t="s">
        <v>432</v>
      </c>
      <c r="J222" s="110">
        <v>1978</v>
      </c>
      <c r="K222" s="107">
        <f t="shared" si="22"/>
        <v>38</v>
      </c>
      <c r="L222" s="97" t="str">
        <f t="shared" si="21"/>
        <v>OK</v>
      </c>
      <c r="M222" s="95" t="s">
        <v>326</v>
      </c>
    </row>
    <row r="223" spans="1:13" ht="13.5">
      <c r="A223" s="95" t="s">
        <v>1129</v>
      </c>
      <c r="B223" s="61" t="s">
        <v>422</v>
      </c>
      <c r="C223" s="96" t="s">
        <v>942</v>
      </c>
      <c r="D223" s="151" t="s">
        <v>1292</v>
      </c>
      <c r="E223" s="95"/>
      <c r="F223" s="97" t="str">
        <f t="shared" si="19"/>
        <v>g26</v>
      </c>
      <c r="G223" s="95" t="str">
        <f>B223&amp;C223</f>
        <v>長谷川俊二</v>
      </c>
      <c r="H223" s="104" t="s">
        <v>312</v>
      </c>
      <c r="I223" s="104" t="s">
        <v>432</v>
      </c>
      <c r="J223" s="110">
        <v>1976</v>
      </c>
      <c r="K223" s="107">
        <f t="shared" si="22"/>
        <v>40</v>
      </c>
      <c r="L223" s="97" t="str">
        <f t="shared" si="21"/>
        <v>OK</v>
      </c>
      <c r="M223" s="125" t="s">
        <v>434</v>
      </c>
    </row>
    <row r="224" spans="1:13" ht="13.5">
      <c r="A224" s="95" t="s">
        <v>1130</v>
      </c>
      <c r="B224" s="96" t="s">
        <v>660</v>
      </c>
      <c r="C224" s="96" t="s">
        <v>661</v>
      </c>
      <c r="D224" s="151" t="s">
        <v>1293</v>
      </c>
      <c r="E224" s="95"/>
      <c r="F224" s="97" t="str">
        <f t="shared" si="19"/>
        <v>g27</v>
      </c>
      <c r="G224" s="95" t="str">
        <f t="shared" si="20"/>
        <v>羽月　秀</v>
      </c>
      <c r="H224" s="104" t="s">
        <v>312</v>
      </c>
      <c r="I224" s="104" t="s">
        <v>432</v>
      </c>
      <c r="J224" s="110">
        <v>1987</v>
      </c>
      <c r="K224" s="107">
        <f t="shared" si="22"/>
        <v>29</v>
      </c>
      <c r="L224" s="97" t="str">
        <f t="shared" si="21"/>
        <v>OK</v>
      </c>
      <c r="M224" s="128" t="s">
        <v>932</v>
      </c>
    </row>
    <row r="225" spans="1:13" ht="13.5">
      <c r="A225" s="95" t="s">
        <v>1131</v>
      </c>
      <c r="B225" s="61" t="s">
        <v>890</v>
      </c>
      <c r="C225" s="96" t="s">
        <v>327</v>
      </c>
      <c r="D225" s="151" t="s">
        <v>320</v>
      </c>
      <c r="F225" s="97" t="str">
        <f t="shared" si="19"/>
        <v>g28</v>
      </c>
      <c r="G225" s="95" t="str">
        <f>B225&amp;C225</f>
        <v>浜田　豊</v>
      </c>
      <c r="H225" s="104" t="s">
        <v>312</v>
      </c>
      <c r="I225" s="104" t="s">
        <v>432</v>
      </c>
      <c r="J225" s="110">
        <v>1985</v>
      </c>
      <c r="K225" s="107">
        <f t="shared" si="22"/>
        <v>31</v>
      </c>
      <c r="L225" s="97" t="str">
        <f t="shared" si="21"/>
        <v>OK</v>
      </c>
      <c r="M225" s="112" t="str">
        <f>M205</f>
        <v>近江八幡市</v>
      </c>
    </row>
    <row r="226" spans="1:13" ht="13.5">
      <c r="A226" s="95" t="s">
        <v>1132</v>
      </c>
      <c r="B226" s="96" t="s">
        <v>662</v>
      </c>
      <c r="C226" s="96" t="s">
        <v>663</v>
      </c>
      <c r="D226" s="151" t="s">
        <v>313</v>
      </c>
      <c r="E226" s="95"/>
      <c r="F226" s="97" t="str">
        <f t="shared" si="19"/>
        <v>g29</v>
      </c>
      <c r="G226" s="95" t="str">
        <f t="shared" si="20"/>
        <v>林　和生</v>
      </c>
      <c r="H226" s="104" t="s">
        <v>312</v>
      </c>
      <c r="I226" s="104" t="s">
        <v>432</v>
      </c>
      <c r="J226" s="110">
        <v>1986</v>
      </c>
      <c r="K226" s="107">
        <f t="shared" si="22"/>
        <v>30</v>
      </c>
      <c r="L226" s="97" t="str">
        <f t="shared" si="21"/>
        <v>OK</v>
      </c>
      <c r="M226" s="112" t="s">
        <v>439</v>
      </c>
    </row>
    <row r="227" spans="1:13" ht="13.5">
      <c r="A227" s="95" t="s">
        <v>1133</v>
      </c>
      <c r="B227" s="96" t="s">
        <v>662</v>
      </c>
      <c r="C227" s="96" t="s">
        <v>1234</v>
      </c>
      <c r="D227" s="151" t="s">
        <v>315</v>
      </c>
      <c r="E227" s="95"/>
      <c r="F227" s="97" t="str">
        <f>A227</f>
        <v>g30</v>
      </c>
      <c r="G227" s="95" t="str">
        <f>B227&amp;C227</f>
        <v>林　貴大</v>
      </c>
      <c r="H227" s="104" t="s">
        <v>1294</v>
      </c>
      <c r="I227" s="104" t="s">
        <v>432</v>
      </c>
      <c r="J227" s="110">
        <v>1986</v>
      </c>
      <c r="K227" s="107">
        <f t="shared" si="22"/>
        <v>30</v>
      </c>
      <c r="L227" s="97" t="str">
        <f t="shared" si="21"/>
        <v>OK</v>
      </c>
      <c r="M227" s="112" t="s">
        <v>931</v>
      </c>
    </row>
    <row r="228" spans="1:13" ht="13.5">
      <c r="A228" s="95" t="s">
        <v>1134</v>
      </c>
      <c r="B228" s="96" t="s">
        <v>664</v>
      </c>
      <c r="C228" s="96" t="s">
        <v>665</v>
      </c>
      <c r="D228" s="151" t="s">
        <v>313</v>
      </c>
      <c r="E228" s="95"/>
      <c r="F228" s="97" t="str">
        <f t="shared" si="19"/>
        <v>g31</v>
      </c>
      <c r="G228" s="95" t="str">
        <f t="shared" si="20"/>
        <v>飛鷹強志</v>
      </c>
      <c r="H228" s="104" t="s">
        <v>312</v>
      </c>
      <c r="I228" s="104" t="s">
        <v>432</v>
      </c>
      <c r="J228" s="110">
        <v>1987</v>
      </c>
      <c r="K228" s="107">
        <f t="shared" si="22"/>
        <v>29</v>
      </c>
      <c r="L228" s="97" t="str">
        <f t="shared" si="21"/>
        <v>OK</v>
      </c>
      <c r="M228" s="112" t="s">
        <v>439</v>
      </c>
    </row>
    <row r="229" spans="1:13" ht="13.5" customHeight="1">
      <c r="A229" s="95" t="s">
        <v>1135</v>
      </c>
      <c r="B229" s="95" t="s">
        <v>980</v>
      </c>
      <c r="C229" s="95" t="s">
        <v>328</v>
      </c>
      <c r="D229" s="151" t="s">
        <v>1295</v>
      </c>
      <c r="F229" s="97" t="str">
        <f t="shared" si="19"/>
        <v>g32</v>
      </c>
      <c r="G229" s="95" t="str">
        <f t="shared" si="20"/>
        <v>藤井正和</v>
      </c>
      <c r="H229" s="104" t="s">
        <v>312</v>
      </c>
      <c r="I229" s="104" t="s">
        <v>432</v>
      </c>
      <c r="J229" s="154">
        <v>1975</v>
      </c>
      <c r="K229" s="107">
        <f t="shared" si="22"/>
        <v>41</v>
      </c>
      <c r="L229" s="97" t="str">
        <f t="shared" si="21"/>
        <v>OK</v>
      </c>
      <c r="M229" s="95" t="s">
        <v>434</v>
      </c>
    </row>
    <row r="230" spans="1:13" ht="13.5" customHeight="1">
      <c r="A230" s="95" t="s">
        <v>1136</v>
      </c>
      <c r="B230" s="95" t="s">
        <v>329</v>
      </c>
      <c r="C230" s="95" t="s">
        <v>330</v>
      </c>
      <c r="D230" s="151" t="s">
        <v>1296</v>
      </c>
      <c r="F230" s="97" t="str">
        <f t="shared" si="19"/>
        <v>g33</v>
      </c>
      <c r="G230" s="95" t="str">
        <f t="shared" si="20"/>
        <v>堀場俊宏</v>
      </c>
      <c r="H230" s="104" t="s">
        <v>312</v>
      </c>
      <c r="I230" s="104" t="s">
        <v>432</v>
      </c>
      <c r="J230" s="154">
        <v>1986</v>
      </c>
      <c r="K230" s="107">
        <f t="shared" si="22"/>
        <v>30</v>
      </c>
      <c r="L230" s="97" t="str">
        <f t="shared" si="21"/>
        <v>OK</v>
      </c>
      <c r="M230" s="95" t="s">
        <v>940</v>
      </c>
    </row>
    <row r="231" spans="1:13" ht="13.5" customHeight="1">
      <c r="A231" s="95" t="s">
        <v>1137</v>
      </c>
      <c r="B231" s="95" t="s">
        <v>331</v>
      </c>
      <c r="C231" s="95" t="s">
        <v>332</v>
      </c>
      <c r="D231" s="151" t="s">
        <v>1297</v>
      </c>
      <c r="F231" s="97" t="str">
        <f t="shared" si="19"/>
        <v>g34</v>
      </c>
      <c r="G231" s="95" t="str">
        <f t="shared" si="20"/>
        <v>鈎　優介</v>
      </c>
      <c r="H231" s="104" t="s">
        <v>312</v>
      </c>
      <c r="I231" s="104" t="s">
        <v>432</v>
      </c>
      <c r="J231" s="154">
        <v>1988</v>
      </c>
      <c r="K231" s="107">
        <f t="shared" si="22"/>
        <v>28</v>
      </c>
      <c r="L231" s="97" t="str">
        <f t="shared" si="21"/>
        <v>OK</v>
      </c>
      <c r="M231" s="95" t="s">
        <v>940</v>
      </c>
    </row>
    <row r="232" spans="1:13" ht="13.5" customHeight="1">
      <c r="A232" s="95" t="s">
        <v>1138</v>
      </c>
      <c r="B232" s="95" t="s">
        <v>1235</v>
      </c>
      <c r="C232" s="95" t="s">
        <v>1236</v>
      </c>
      <c r="D232" s="151" t="s">
        <v>320</v>
      </c>
      <c r="F232" s="97" t="str">
        <f>A232</f>
        <v>g35</v>
      </c>
      <c r="G232" s="95" t="str">
        <f t="shared" si="20"/>
        <v>松岡準</v>
      </c>
      <c r="H232" s="104" t="s">
        <v>312</v>
      </c>
      <c r="I232" s="104" t="s">
        <v>432</v>
      </c>
      <c r="J232" s="154">
        <v>1994</v>
      </c>
      <c r="K232" s="107">
        <f t="shared" si="22"/>
        <v>22</v>
      </c>
      <c r="L232" s="97" t="str">
        <f t="shared" si="21"/>
        <v>OK</v>
      </c>
      <c r="M232" s="95" t="s">
        <v>1237</v>
      </c>
    </row>
    <row r="233" spans="1:13" ht="13.5" customHeight="1">
      <c r="A233" s="95" t="s">
        <v>1139</v>
      </c>
      <c r="B233" s="95" t="s">
        <v>1238</v>
      </c>
      <c r="C233" s="95" t="s">
        <v>1239</v>
      </c>
      <c r="D233" s="151" t="s">
        <v>315</v>
      </c>
      <c r="F233" s="97" t="str">
        <f>A233</f>
        <v>g36</v>
      </c>
      <c r="G233" s="95" t="str">
        <f t="shared" si="20"/>
        <v>宮本悠佑</v>
      </c>
      <c r="H233" s="104" t="s">
        <v>312</v>
      </c>
      <c r="I233" s="104" t="s">
        <v>432</v>
      </c>
      <c r="J233" s="154">
        <v>1994</v>
      </c>
      <c r="K233" s="107">
        <f t="shared" si="22"/>
        <v>22</v>
      </c>
      <c r="L233" s="97" t="str">
        <f t="shared" si="21"/>
        <v>OK</v>
      </c>
      <c r="M233" s="95" t="s">
        <v>438</v>
      </c>
    </row>
    <row r="234" spans="1:13" ht="13.5" customHeight="1">
      <c r="A234" s="95" t="s">
        <v>1140</v>
      </c>
      <c r="B234" s="95" t="s">
        <v>853</v>
      </c>
      <c r="C234" s="95" t="s">
        <v>1240</v>
      </c>
      <c r="D234" s="151" t="s">
        <v>1298</v>
      </c>
      <c r="F234" s="97" t="str">
        <f>A234</f>
        <v>g37</v>
      </c>
      <c r="G234" s="95" t="str">
        <f t="shared" si="20"/>
        <v>村上 卓</v>
      </c>
      <c r="H234" s="104" t="s">
        <v>312</v>
      </c>
      <c r="I234" s="104" t="s">
        <v>432</v>
      </c>
      <c r="J234" s="154">
        <v>1977</v>
      </c>
      <c r="K234" s="107">
        <f t="shared" si="22"/>
        <v>39</v>
      </c>
      <c r="L234" s="97" t="str">
        <f t="shared" si="21"/>
        <v>OK</v>
      </c>
      <c r="M234" s="95" t="s">
        <v>940</v>
      </c>
    </row>
    <row r="235" spans="1:13" ht="13.5">
      <c r="A235" s="95" t="s">
        <v>1141</v>
      </c>
      <c r="B235" s="96" t="s">
        <v>534</v>
      </c>
      <c r="C235" s="96" t="s">
        <v>666</v>
      </c>
      <c r="D235" s="151" t="s">
        <v>1299</v>
      </c>
      <c r="E235" s="95"/>
      <c r="F235" s="97" t="str">
        <f t="shared" si="19"/>
        <v>g38</v>
      </c>
      <c r="G235" s="95" t="str">
        <f t="shared" si="20"/>
        <v>山崎俊輔</v>
      </c>
      <c r="H235" s="104" t="s">
        <v>312</v>
      </c>
      <c r="I235" s="104" t="s">
        <v>432</v>
      </c>
      <c r="J235" s="110">
        <v>1982</v>
      </c>
      <c r="K235" s="107">
        <f t="shared" si="22"/>
        <v>34</v>
      </c>
      <c r="L235" s="97" t="str">
        <f t="shared" si="21"/>
        <v>OK</v>
      </c>
      <c r="M235" s="112" t="s">
        <v>904</v>
      </c>
    </row>
    <row r="236" spans="1:13" ht="13.5">
      <c r="A236" s="95" t="s">
        <v>1142</v>
      </c>
      <c r="B236" s="96" t="s">
        <v>1180</v>
      </c>
      <c r="C236" s="96" t="s">
        <v>1181</v>
      </c>
      <c r="D236" s="151" t="s">
        <v>1300</v>
      </c>
      <c r="E236" s="95"/>
      <c r="F236" s="97" t="str">
        <f>A236</f>
        <v>g39</v>
      </c>
      <c r="G236" s="95" t="str">
        <f>B236&amp;C236</f>
        <v>吉野淳也</v>
      </c>
      <c r="H236" s="104" t="s">
        <v>312</v>
      </c>
      <c r="I236" s="104" t="s">
        <v>432</v>
      </c>
      <c r="J236" s="110">
        <v>1990</v>
      </c>
      <c r="K236" s="107">
        <f t="shared" si="22"/>
        <v>26</v>
      </c>
      <c r="L236" s="97" t="str">
        <f t="shared" si="21"/>
        <v>OK</v>
      </c>
      <c r="M236" s="112" t="s">
        <v>439</v>
      </c>
    </row>
    <row r="237" spans="1:13" ht="13.5">
      <c r="A237" s="95" t="s">
        <v>1143</v>
      </c>
      <c r="B237" s="96" t="s">
        <v>333</v>
      </c>
      <c r="C237" s="96" t="s">
        <v>334</v>
      </c>
      <c r="D237" s="151" t="s">
        <v>320</v>
      </c>
      <c r="E237" s="95"/>
      <c r="F237" s="97" t="str">
        <f t="shared" si="19"/>
        <v>g40</v>
      </c>
      <c r="G237" s="95" t="str">
        <f t="shared" si="20"/>
        <v>渡辺裕士</v>
      </c>
      <c r="H237" s="104" t="s">
        <v>312</v>
      </c>
      <c r="I237" s="104" t="s">
        <v>799</v>
      </c>
      <c r="J237" s="110">
        <v>1986</v>
      </c>
      <c r="K237" s="107">
        <f t="shared" si="22"/>
        <v>30</v>
      </c>
      <c r="L237" s="97" t="str">
        <f t="shared" si="21"/>
        <v>OK</v>
      </c>
      <c r="M237" s="112" t="s">
        <v>904</v>
      </c>
    </row>
    <row r="238" spans="1:13" ht="13.5">
      <c r="A238" s="218" t="s">
        <v>1144</v>
      </c>
      <c r="B238" s="101" t="s">
        <v>949</v>
      </c>
      <c r="C238" s="101" t="s">
        <v>833</v>
      </c>
      <c r="D238" s="151" t="s">
        <v>320</v>
      </c>
      <c r="F238" s="97" t="str">
        <f t="shared" si="19"/>
        <v>g41</v>
      </c>
      <c r="G238" s="95" t="str">
        <f t="shared" si="20"/>
        <v>遠藤直子</v>
      </c>
      <c r="H238" s="104" t="s">
        <v>312</v>
      </c>
      <c r="I238" s="176" t="s">
        <v>800</v>
      </c>
      <c r="J238" s="110">
        <v>1992</v>
      </c>
      <c r="K238" s="107">
        <f t="shared" si="22"/>
        <v>24</v>
      </c>
      <c r="L238" s="97" t="str">
        <f t="shared" si="21"/>
        <v>OK</v>
      </c>
      <c r="M238" s="112" t="s">
        <v>437</v>
      </c>
    </row>
    <row r="239" spans="1:13" ht="13.5" customHeight="1">
      <c r="A239" s="218" t="s">
        <v>1145</v>
      </c>
      <c r="B239" s="101" t="s">
        <v>335</v>
      </c>
      <c r="C239" s="101" t="s">
        <v>883</v>
      </c>
      <c r="D239" s="151" t="s">
        <v>320</v>
      </c>
      <c r="F239" s="97" t="str">
        <f t="shared" si="19"/>
        <v>g42</v>
      </c>
      <c r="G239" s="95" t="str">
        <f t="shared" si="20"/>
        <v>出口和代</v>
      </c>
      <c r="H239" s="104" t="s">
        <v>312</v>
      </c>
      <c r="I239" s="176" t="s">
        <v>800</v>
      </c>
      <c r="J239" s="154">
        <v>1987</v>
      </c>
      <c r="K239" s="107">
        <f t="shared" si="22"/>
        <v>29</v>
      </c>
      <c r="L239" s="97" t="str">
        <f t="shared" si="21"/>
        <v>OK</v>
      </c>
      <c r="M239" s="213" t="s">
        <v>903</v>
      </c>
    </row>
    <row r="240" spans="1:13" ht="13.5" customHeight="1">
      <c r="A240" s="218" t="s">
        <v>1146</v>
      </c>
      <c r="B240" s="101" t="s">
        <v>1167</v>
      </c>
      <c r="C240" s="101" t="s">
        <v>51</v>
      </c>
      <c r="D240" s="151" t="s">
        <v>1301</v>
      </c>
      <c r="F240" s="97" t="str">
        <f>A240</f>
        <v>g43</v>
      </c>
      <c r="G240" s="95" t="str">
        <f>B240&amp;C240</f>
        <v>佐合 恵</v>
      </c>
      <c r="H240" s="104" t="s">
        <v>312</v>
      </c>
      <c r="I240" s="176" t="s">
        <v>800</v>
      </c>
      <c r="J240" s="154">
        <v>1989</v>
      </c>
      <c r="K240" s="107">
        <f t="shared" si="22"/>
        <v>27</v>
      </c>
      <c r="L240" s="97" t="str">
        <f t="shared" si="21"/>
        <v>OK</v>
      </c>
      <c r="M240" s="234" t="s">
        <v>1166</v>
      </c>
    </row>
    <row r="241" spans="1:13" ht="13.5" customHeight="1">
      <c r="A241" s="218" t="s">
        <v>1147</v>
      </c>
      <c r="B241" s="101" t="s">
        <v>1164</v>
      </c>
      <c r="C241" s="101" t="s">
        <v>394</v>
      </c>
      <c r="D241" s="151" t="s">
        <v>320</v>
      </c>
      <c r="F241" s="97" t="str">
        <f>A241</f>
        <v>g44</v>
      </c>
      <c r="G241" s="95" t="str">
        <f>B241&amp;C241</f>
        <v>佐々木恵子</v>
      </c>
      <c r="H241" s="104" t="s">
        <v>312</v>
      </c>
      <c r="I241" s="176" t="s">
        <v>800</v>
      </c>
      <c r="J241" s="154">
        <v>1967</v>
      </c>
      <c r="K241" s="107">
        <f t="shared" si="22"/>
        <v>49</v>
      </c>
      <c r="L241" s="97" t="str">
        <f t="shared" si="21"/>
        <v>OK</v>
      </c>
      <c r="M241" s="213" t="s">
        <v>904</v>
      </c>
    </row>
    <row r="242" spans="1:14" ht="13.5">
      <c r="A242" s="218" t="s">
        <v>1148</v>
      </c>
      <c r="B242" s="155" t="s">
        <v>950</v>
      </c>
      <c r="C242" s="156" t="s">
        <v>951</v>
      </c>
      <c r="D242" s="151" t="s">
        <v>1302</v>
      </c>
      <c r="F242" s="97" t="str">
        <f t="shared" si="19"/>
        <v>g45</v>
      </c>
      <c r="G242" s="95" t="str">
        <f t="shared" si="20"/>
        <v>深尾純子</v>
      </c>
      <c r="H242" s="104" t="s">
        <v>312</v>
      </c>
      <c r="I242" s="176" t="s">
        <v>800</v>
      </c>
      <c r="J242" s="110">
        <v>1982</v>
      </c>
      <c r="K242" s="107">
        <f t="shared" si="22"/>
        <v>34</v>
      </c>
      <c r="L242" s="97" t="str">
        <f t="shared" si="21"/>
        <v>OK</v>
      </c>
      <c r="M242" s="125" t="s">
        <v>434</v>
      </c>
      <c r="N242" s="187"/>
    </row>
    <row r="243" spans="1:14" ht="13.5">
      <c r="A243" s="218" t="s">
        <v>1149</v>
      </c>
      <c r="B243" s="155" t="s">
        <v>888</v>
      </c>
      <c r="C243" s="101" t="s">
        <v>889</v>
      </c>
      <c r="D243" s="151" t="s">
        <v>315</v>
      </c>
      <c r="F243" s="97" t="str">
        <f t="shared" si="19"/>
        <v>g46</v>
      </c>
      <c r="G243" s="95" t="str">
        <f t="shared" si="20"/>
        <v>福島麻公</v>
      </c>
      <c r="H243" s="104" t="s">
        <v>312</v>
      </c>
      <c r="I243" s="176" t="s">
        <v>800</v>
      </c>
      <c r="J243" s="110">
        <v>1989</v>
      </c>
      <c r="K243" s="107">
        <f t="shared" si="22"/>
        <v>27</v>
      </c>
      <c r="L243" s="97" t="str">
        <f t="shared" si="21"/>
        <v>OK</v>
      </c>
      <c r="M243" s="125" t="s">
        <v>434</v>
      </c>
      <c r="N243" s="187"/>
    </row>
    <row r="244" spans="1:14" ht="13.5">
      <c r="A244" s="218" t="s">
        <v>1150</v>
      </c>
      <c r="B244" s="101" t="s">
        <v>667</v>
      </c>
      <c r="C244" s="101" t="s">
        <v>668</v>
      </c>
      <c r="D244" s="151" t="s">
        <v>1303</v>
      </c>
      <c r="F244" s="97" t="str">
        <f t="shared" si="19"/>
        <v>g47</v>
      </c>
      <c r="G244" s="95" t="str">
        <f t="shared" si="20"/>
        <v>三崎真依</v>
      </c>
      <c r="H244" s="104" t="s">
        <v>312</v>
      </c>
      <c r="I244" s="176" t="s">
        <v>800</v>
      </c>
      <c r="J244" s="110">
        <v>1991</v>
      </c>
      <c r="K244" s="107">
        <f t="shared" si="22"/>
        <v>25</v>
      </c>
      <c r="L244" s="97" t="str">
        <f t="shared" si="21"/>
        <v>OK</v>
      </c>
      <c r="M244" s="112" t="s">
        <v>934</v>
      </c>
      <c r="N244" s="187"/>
    </row>
    <row r="245" spans="1:14" ht="13.5">
      <c r="A245" s="218" t="s">
        <v>1151</v>
      </c>
      <c r="B245" s="101" t="s">
        <v>1182</v>
      </c>
      <c r="C245" s="101" t="s">
        <v>52</v>
      </c>
      <c r="D245" s="151" t="s">
        <v>316</v>
      </c>
      <c r="F245" s="97" t="str">
        <f>A245</f>
        <v>g48</v>
      </c>
      <c r="G245" s="95" t="str">
        <f>B245&amp;C245</f>
        <v>山下莉紗</v>
      </c>
      <c r="H245" s="104" t="s">
        <v>312</v>
      </c>
      <c r="I245" s="176" t="s">
        <v>800</v>
      </c>
      <c r="J245" s="110">
        <v>1994</v>
      </c>
      <c r="K245" s="107">
        <f t="shared" si="22"/>
        <v>22</v>
      </c>
      <c r="L245" s="97" t="str">
        <f t="shared" si="21"/>
        <v>OK</v>
      </c>
      <c r="M245" s="112" t="s">
        <v>326</v>
      </c>
      <c r="N245" s="187"/>
    </row>
    <row r="246" spans="1:14" ht="13.5">
      <c r="A246" s="218" t="s">
        <v>1152</v>
      </c>
      <c r="B246" s="155" t="s">
        <v>829</v>
      </c>
      <c r="C246" s="157" t="s">
        <v>1304</v>
      </c>
      <c r="D246" s="151" t="s">
        <v>1305</v>
      </c>
      <c r="F246" s="97" t="str">
        <f t="shared" si="19"/>
        <v>g49</v>
      </c>
      <c r="G246" s="95" t="str">
        <f t="shared" si="20"/>
        <v>山本あづさ</v>
      </c>
      <c r="H246" s="104" t="s">
        <v>312</v>
      </c>
      <c r="I246" s="176" t="s">
        <v>800</v>
      </c>
      <c r="J246" s="110">
        <v>1981</v>
      </c>
      <c r="K246" s="107">
        <f t="shared" si="22"/>
        <v>35</v>
      </c>
      <c r="L246" s="97" t="str">
        <f t="shared" si="21"/>
        <v>OK</v>
      </c>
      <c r="M246" s="112" t="s">
        <v>931</v>
      </c>
      <c r="N246" s="187"/>
    </row>
    <row r="247" spans="1:13" ht="13.5" customHeight="1">
      <c r="A247" s="218" t="s">
        <v>1153</v>
      </c>
      <c r="B247" s="101" t="s">
        <v>829</v>
      </c>
      <c r="C247" s="101" t="s">
        <v>926</v>
      </c>
      <c r="D247" s="151" t="s">
        <v>1306</v>
      </c>
      <c r="F247" s="97" t="str">
        <f t="shared" si="19"/>
        <v>g50</v>
      </c>
      <c r="G247" s="95" t="str">
        <f t="shared" si="20"/>
        <v>山本順子</v>
      </c>
      <c r="H247" s="104" t="s">
        <v>312</v>
      </c>
      <c r="I247" s="176" t="s">
        <v>800</v>
      </c>
      <c r="J247" s="110">
        <v>1976</v>
      </c>
      <c r="K247" s="107">
        <f t="shared" si="22"/>
        <v>40</v>
      </c>
      <c r="L247" s="97" t="str">
        <f t="shared" si="21"/>
        <v>OK</v>
      </c>
      <c r="M247" s="112" t="s">
        <v>903</v>
      </c>
    </row>
    <row r="248" spans="1:12" ht="13.5" customHeight="1">
      <c r="A248" s="95" t="s">
        <v>1155</v>
      </c>
      <c r="D248" s="151" t="s">
        <v>1007</v>
      </c>
      <c r="F248" s="97" t="str">
        <f>A248</f>
        <v>g52</v>
      </c>
      <c r="G248" s="95">
        <f>B248&amp;C248</f>
      </c>
      <c r="H248" s="104" t="s">
        <v>312</v>
      </c>
      <c r="I248" s="214"/>
      <c r="J248" s="110"/>
      <c r="K248" s="107"/>
      <c r="L248" s="97">
        <f t="shared" si="21"/>
      </c>
    </row>
    <row r="249" spans="1:13" ht="13.5">
      <c r="A249" s="95" t="s">
        <v>53</v>
      </c>
      <c r="D249" s="151" t="s">
        <v>313</v>
      </c>
      <c r="E249" s="95"/>
      <c r="F249" s="97" t="str">
        <f>A249</f>
        <v>g53</v>
      </c>
      <c r="G249" s="95">
        <f>B249&amp;C249</f>
      </c>
      <c r="H249" s="104" t="s">
        <v>312</v>
      </c>
      <c r="I249" s="104"/>
      <c r="J249" s="110"/>
      <c r="K249" s="107"/>
      <c r="L249" s="97">
        <f t="shared" si="21"/>
      </c>
      <c r="M249" s="95"/>
    </row>
    <row r="250" spans="4:13" ht="13.5">
      <c r="D250" s="151"/>
      <c r="F250" s="97"/>
      <c r="H250" s="104"/>
      <c r="I250" s="104"/>
      <c r="J250" s="110"/>
      <c r="K250" s="107"/>
      <c r="L250" s="97">
        <f t="shared" si="21"/>
      </c>
      <c r="M250" s="95"/>
    </row>
    <row r="251" spans="4:13" ht="13.5">
      <c r="D251" s="151"/>
      <c r="F251" s="97"/>
      <c r="H251" s="104"/>
      <c r="I251" s="104"/>
      <c r="J251" s="110"/>
      <c r="K251" s="107"/>
      <c r="L251" s="97">
        <f t="shared" si="21"/>
      </c>
      <c r="M251" s="95"/>
    </row>
    <row r="252" spans="2:12" ht="13.5">
      <c r="B252" s="96"/>
      <c r="C252" s="96"/>
      <c r="D252" s="96"/>
      <c r="F252" s="97"/>
      <c r="K252" s="107"/>
      <c r="L252" s="97">
        <f t="shared" si="21"/>
      </c>
    </row>
    <row r="253" spans="2:12" ht="13.5">
      <c r="B253" s="96"/>
      <c r="C253" s="96"/>
      <c r="D253" s="96"/>
      <c r="F253" s="97"/>
      <c r="K253" s="107"/>
      <c r="L253" s="97">
        <f t="shared" si="21"/>
      </c>
    </row>
    <row r="254" spans="2:12" ht="13.5">
      <c r="B254" s="686" t="s">
        <v>54</v>
      </c>
      <c r="C254" s="686"/>
      <c r="D254" s="690" t="s">
        <v>55</v>
      </c>
      <c r="E254" s="690"/>
      <c r="F254" s="690"/>
      <c r="G254" s="690"/>
      <c r="L254" s="97">
        <f t="shared" si="21"/>
      </c>
    </row>
    <row r="255" spans="2:12" ht="13.5">
      <c r="B255" s="686"/>
      <c r="C255" s="686"/>
      <c r="D255" s="690"/>
      <c r="E255" s="690"/>
      <c r="F255" s="690"/>
      <c r="G255" s="690"/>
      <c r="L255" s="97">
        <f t="shared" si="21"/>
      </c>
    </row>
    <row r="256" spans="2:12" ht="13.5">
      <c r="B256" s="695" t="s">
        <v>1192</v>
      </c>
      <c r="C256" s="695"/>
      <c r="D256" s="96"/>
      <c r="F256" s="97"/>
      <c r="G256" s="95" t="s">
        <v>1193</v>
      </c>
      <c r="H256" s="680" t="s">
        <v>1194</v>
      </c>
      <c r="I256" s="680"/>
      <c r="J256" s="680"/>
      <c r="K256" s="97"/>
      <c r="L256" s="97"/>
    </row>
    <row r="257" spans="2:12" ht="13.5" customHeight="1">
      <c r="B257" s="695"/>
      <c r="C257" s="695"/>
      <c r="F257" s="97"/>
      <c r="G257" s="130">
        <f>COUNTIF($M$259:$M$295,"東近江市")</f>
        <v>17</v>
      </c>
      <c r="H257" s="685">
        <f>(G257/RIGHT(A295,2))</f>
        <v>0.4594594594594595</v>
      </c>
      <c r="I257" s="685"/>
      <c r="J257" s="685"/>
      <c r="K257" s="97"/>
      <c r="L257" s="97"/>
    </row>
    <row r="258" spans="2:12" ht="13.5" customHeight="1">
      <c r="B258" s="183"/>
      <c r="C258" s="183"/>
      <c r="D258" s="125" t="s">
        <v>1037</v>
      </c>
      <c r="E258" s="125"/>
      <c r="F258" s="125"/>
      <c r="G258" s="130"/>
      <c r="H258" s="131" t="s">
        <v>1038</v>
      </c>
      <c r="I258" s="182"/>
      <c r="J258" s="182"/>
      <c r="K258" s="97"/>
      <c r="L258" s="97">
        <f t="shared" si="21"/>
      </c>
    </row>
    <row r="259" spans="1:13" ht="13.5">
      <c r="A259" s="95" t="s">
        <v>670</v>
      </c>
      <c r="B259" s="96" t="s">
        <v>677</v>
      </c>
      <c r="C259" s="96" t="s">
        <v>678</v>
      </c>
      <c r="D259" s="95" t="s">
        <v>671</v>
      </c>
      <c r="F259" s="95" t="str">
        <f>A259</f>
        <v>K01</v>
      </c>
      <c r="G259" s="95" t="str">
        <f aca="true" t="shared" si="23" ref="G259:G295">B259&amp;C259</f>
        <v>小笠原光雄</v>
      </c>
      <c r="H259" s="99" t="s">
        <v>672</v>
      </c>
      <c r="I259" s="99" t="s">
        <v>799</v>
      </c>
      <c r="J259" s="109">
        <v>1963</v>
      </c>
      <c r="K259" s="107">
        <f>IF(J259="","",(2016-J259))</f>
        <v>53</v>
      </c>
      <c r="L259" s="97" t="str">
        <f t="shared" si="21"/>
        <v>OK</v>
      </c>
      <c r="M259" s="101" t="s">
        <v>954</v>
      </c>
    </row>
    <row r="260" spans="1:13" ht="13.5">
      <c r="A260" s="235" t="s">
        <v>462</v>
      </c>
      <c r="B260" s="98" t="s">
        <v>1158</v>
      </c>
      <c r="C260" s="98" t="s">
        <v>1159</v>
      </c>
      <c r="D260" s="95" t="s">
        <v>671</v>
      </c>
      <c r="E260" s="95" t="s">
        <v>1009</v>
      </c>
      <c r="F260" s="95" t="str">
        <f>A260</f>
        <v>K02</v>
      </c>
      <c r="G260" s="95" t="str">
        <f t="shared" si="23"/>
        <v>川上悠作</v>
      </c>
      <c r="H260" s="99" t="s">
        <v>672</v>
      </c>
      <c r="I260" s="99" t="s">
        <v>799</v>
      </c>
      <c r="J260" s="109">
        <v>2000</v>
      </c>
      <c r="K260" s="107">
        <f aca="true" t="shared" si="24" ref="K260:K294">IF(J260="","",(2016-J260))</f>
        <v>16</v>
      </c>
      <c r="L260" s="97" t="str">
        <f t="shared" si="21"/>
        <v>OK</v>
      </c>
      <c r="M260" s="101" t="s">
        <v>954</v>
      </c>
    </row>
    <row r="261" spans="1:13" ht="13.5">
      <c r="A261" s="235" t="s">
        <v>673</v>
      </c>
      <c r="B261" s="96" t="s">
        <v>680</v>
      </c>
      <c r="C261" s="96" t="s">
        <v>681</v>
      </c>
      <c r="D261" s="95" t="s">
        <v>671</v>
      </c>
      <c r="F261" s="95" t="str">
        <f aca="true" t="shared" si="25" ref="F261:F292">A261</f>
        <v>K03</v>
      </c>
      <c r="G261" s="95" t="str">
        <f t="shared" si="23"/>
        <v>川並和之</v>
      </c>
      <c r="H261" s="99" t="s">
        <v>672</v>
      </c>
      <c r="I261" s="99" t="s">
        <v>799</v>
      </c>
      <c r="J261" s="109">
        <v>1959</v>
      </c>
      <c r="K261" s="107">
        <f t="shared" si="24"/>
        <v>57</v>
      </c>
      <c r="L261" s="97" t="str">
        <f t="shared" si="21"/>
        <v>OK</v>
      </c>
      <c r="M261" s="101" t="s">
        <v>954</v>
      </c>
    </row>
    <row r="262" spans="1:13" ht="13.5">
      <c r="A262" s="95" t="s">
        <v>674</v>
      </c>
      <c r="B262" s="96" t="s">
        <v>683</v>
      </c>
      <c r="C262" s="96" t="s">
        <v>684</v>
      </c>
      <c r="D262" s="95" t="s">
        <v>671</v>
      </c>
      <c r="E262" s="95" t="s">
        <v>1009</v>
      </c>
      <c r="F262" s="95" t="str">
        <f t="shared" si="25"/>
        <v>K04</v>
      </c>
      <c r="G262" s="95" t="str">
        <f t="shared" si="23"/>
        <v>菊居龍之介</v>
      </c>
      <c r="H262" s="99" t="s">
        <v>672</v>
      </c>
      <c r="I262" s="99" t="s">
        <v>799</v>
      </c>
      <c r="J262" s="109">
        <v>1997</v>
      </c>
      <c r="K262" s="107">
        <f t="shared" si="24"/>
        <v>19</v>
      </c>
      <c r="L262" s="97" t="str">
        <f t="shared" si="21"/>
        <v>OK</v>
      </c>
      <c r="M262" s="95" t="s">
        <v>1010</v>
      </c>
    </row>
    <row r="263" spans="1:13" ht="13.5">
      <c r="A263" s="95" t="s">
        <v>675</v>
      </c>
      <c r="B263" s="96" t="s">
        <v>509</v>
      </c>
      <c r="C263" s="96" t="s">
        <v>570</v>
      </c>
      <c r="D263" s="95" t="s">
        <v>671</v>
      </c>
      <c r="F263" s="95" t="str">
        <f t="shared" si="25"/>
        <v>K05</v>
      </c>
      <c r="G263" s="95" t="str">
        <f t="shared" si="23"/>
        <v>木村善和</v>
      </c>
      <c r="H263" s="99" t="s">
        <v>672</v>
      </c>
      <c r="I263" s="99" t="s">
        <v>799</v>
      </c>
      <c r="J263" s="109">
        <v>1962</v>
      </c>
      <c r="K263" s="107">
        <f t="shared" si="24"/>
        <v>54</v>
      </c>
      <c r="L263" s="97" t="str">
        <f aca="true" t="shared" si="26" ref="L263:L309">IF(G263="","",IF(COUNTIF($G$6:$G$533,G263)&gt;1,"2重登録","OK"))</f>
        <v>OK</v>
      </c>
      <c r="M263" s="95" t="s">
        <v>1011</v>
      </c>
    </row>
    <row r="264" spans="1:13" ht="13.5">
      <c r="A264" s="95" t="s">
        <v>676</v>
      </c>
      <c r="B264" s="96" t="s">
        <v>521</v>
      </c>
      <c r="C264" s="96" t="s">
        <v>689</v>
      </c>
      <c r="D264" s="95" t="s">
        <v>671</v>
      </c>
      <c r="F264" s="95" t="str">
        <f t="shared" si="25"/>
        <v>K06</v>
      </c>
      <c r="G264" s="95" t="str">
        <f t="shared" si="23"/>
        <v>竹村　治</v>
      </c>
      <c r="H264" s="99" t="s">
        <v>672</v>
      </c>
      <c r="I264" s="99" t="s">
        <v>799</v>
      </c>
      <c r="J264" s="109">
        <v>1961</v>
      </c>
      <c r="K264" s="107">
        <f t="shared" si="24"/>
        <v>55</v>
      </c>
      <c r="L264" s="97" t="str">
        <f t="shared" si="26"/>
        <v>OK</v>
      </c>
      <c r="M264" s="95" t="s">
        <v>1013</v>
      </c>
    </row>
    <row r="265" spans="1:13" ht="13.5">
      <c r="A265" s="235" t="s">
        <v>679</v>
      </c>
      <c r="B265" s="96" t="s">
        <v>475</v>
      </c>
      <c r="C265" s="96" t="s">
        <v>692</v>
      </c>
      <c r="D265" s="95" t="s">
        <v>671</v>
      </c>
      <c r="F265" s="95" t="str">
        <f t="shared" si="25"/>
        <v>K07</v>
      </c>
      <c r="G265" s="95" t="str">
        <f t="shared" si="23"/>
        <v>坪田真嘉</v>
      </c>
      <c r="H265" s="99" t="s">
        <v>672</v>
      </c>
      <c r="I265" s="99" t="s">
        <v>799</v>
      </c>
      <c r="J265" s="109">
        <v>1976</v>
      </c>
      <c r="K265" s="107">
        <f t="shared" si="24"/>
        <v>40</v>
      </c>
      <c r="L265" s="97" t="str">
        <f t="shared" si="26"/>
        <v>OK</v>
      </c>
      <c r="M265" s="101" t="s">
        <v>954</v>
      </c>
    </row>
    <row r="266" spans="1:13" ht="13.5">
      <c r="A266" s="95" t="s">
        <v>682</v>
      </c>
      <c r="B266" s="96" t="s">
        <v>695</v>
      </c>
      <c r="C266" s="96" t="s">
        <v>696</v>
      </c>
      <c r="D266" s="95" t="s">
        <v>671</v>
      </c>
      <c r="F266" s="95" t="str">
        <f t="shared" si="25"/>
        <v>K08</v>
      </c>
      <c r="G266" s="95" t="str">
        <f t="shared" si="23"/>
        <v>永里裕次</v>
      </c>
      <c r="H266" s="99" t="s">
        <v>672</v>
      </c>
      <c r="I266" s="99" t="s">
        <v>799</v>
      </c>
      <c r="J266" s="109">
        <v>1979</v>
      </c>
      <c r="K266" s="107">
        <f t="shared" si="24"/>
        <v>37</v>
      </c>
      <c r="L266" s="97" t="str">
        <f t="shared" si="26"/>
        <v>OK</v>
      </c>
      <c r="M266" s="95" t="s">
        <v>1014</v>
      </c>
    </row>
    <row r="267" spans="1:13" ht="13.5">
      <c r="A267" s="235" t="s">
        <v>685</v>
      </c>
      <c r="B267" s="96" t="s">
        <v>477</v>
      </c>
      <c r="C267" s="96" t="s">
        <v>698</v>
      </c>
      <c r="D267" s="95" t="s">
        <v>671</v>
      </c>
      <c r="F267" s="95" t="str">
        <f t="shared" si="25"/>
        <v>K09</v>
      </c>
      <c r="G267" s="95" t="str">
        <f t="shared" si="23"/>
        <v>中村喜彦</v>
      </c>
      <c r="H267" s="99" t="s">
        <v>672</v>
      </c>
      <c r="I267" s="99" t="s">
        <v>799</v>
      </c>
      <c r="J267" s="109">
        <v>1957</v>
      </c>
      <c r="K267" s="107">
        <f t="shared" si="24"/>
        <v>59</v>
      </c>
      <c r="L267" s="97" t="str">
        <f t="shared" si="26"/>
        <v>OK</v>
      </c>
      <c r="M267" s="101" t="s">
        <v>954</v>
      </c>
    </row>
    <row r="268" spans="1:13" ht="13.5">
      <c r="A268" s="235" t="s">
        <v>686</v>
      </c>
      <c r="B268" s="96" t="s">
        <v>336</v>
      </c>
      <c r="C268" s="96" t="s">
        <v>1015</v>
      </c>
      <c r="D268" s="95" t="s">
        <v>671</v>
      </c>
      <c r="F268" s="95" t="str">
        <f t="shared" si="25"/>
        <v>K10</v>
      </c>
      <c r="G268" s="95" t="str">
        <f t="shared" si="23"/>
        <v>中村浩之</v>
      </c>
      <c r="H268" s="99" t="s">
        <v>672</v>
      </c>
      <c r="I268" s="99" t="s">
        <v>799</v>
      </c>
      <c r="J268" s="109">
        <v>1981</v>
      </c>
      <c r="K268" s="107">
        <f t="shared" si="24"/>
        <v>35</v>
      </c>
      <c r="L268" s="97" t="str">
        <f t="shared" si="26"/>
        <v>OK</v>
      </c>
      <c r="M268" s="101" t="s">
        <v>954</v>
      </c>
    </row>
    <row r="269" spans="1:13" ht="13.5">
      <c r="A269" s="235" t="s">
        <v>687</v>
      </c>
      <c r="B269" s="96" t="s">
        <v>701</v>
      </c>
      <c r="C269" s="96" t="s">
        <v>702</v>
      </c>
      <c r="D269" s="95" t="s">
        <v>671</v>
      </c>
      <c r="F269" s="95" t="str">
        <f t="shared" si="25"/>
        <v>K11</v>
      </c>
      <c r="G269" s="95" t="str">
        <f t="shared" si="23"/>
        <v>宮嶋利行</v>
      </c>
      <c r="H269" s="99" t="s">
        <v>672</v>
      </c>
      <c r="I269" s="99" t="s">
        <v>799</v>
      </c>
      <c r="J269" s="109">
        <v>1961</v>
      </c>
      <c r="K269" s="107">
        <f t="shared" si="24"/>
        <v>55</v>
      </c>
      <c r="L269" s="97" t="str">
        <f t="shared" si="26"/>
        <v>OK</v>
      </c>
      <c r="M269" s="95" t="s">
        <v>1010</v>
      </c>
    </row>
    <row r="270" spans="1:13" ht="13.5">
      <c r="A270" s="95" t="s">
        <v>688</v>
      </c>
      <c r="B270" s="96" t="s">
        <v>502</v>
      </c>
      <c r="C270" s="96" t="s">
        <v>706</v>
      </c>
      <c r="D270" s="95" t="s">
        <v>671</v>
      </c>
      <c r="F270" s="95" t="str">
        <f t="shared" si="25"/>
        <v>K12</v>
      </c>
      <c r="G270" s="95" t="str">
        <f t="shared" si="23"/>
        <v>山口直彦</v>
      </c>
      <c r="H270" s="99" t="s">
        <v>672</v>
      </c>
      <c r="I270" s="99" t="s">
        <v>799</v>
      </c>
      <c r="J270" s="109">
        <v>1986</v>
      </c>
      <c r="K270" s="107">
        <f t="shared" si="24"/>
        <v>30</v>
      </c>
      <c r="L270" s="97" t="str">
        <f t="shared" si="26"/>
        <v>OK</v>
      </c>
      <c r="M270" s="101" t="s">
        <v>954</v>
      </c>
    </row>
    <row r="271" spans="1:13" ht="13.5">
      <c r="A271" s="95" t="s">
        <v>690</v>
      </c>
      <c r="B271" s="96" t="s">
        <v>502</v>
      </c>
      <c r="C271" s="96" t="s">
        <v>708</v>
      </c>
      <c r="D271" s="95" t="s">
        <v>671</v>
      </c>
      <c r="F271" s="95" t="str">
        <f t="shared" si="25"/>
        <v>K13</v>
      </c>
      <c r="G271" s="95" t="str">
        <f t="shared" si="23"/>
        <v>山口真彦</v>
      </c>
      <c r="H271" s="99" t="s">
        <v>672</v>
      </c>
      <c r="I271" s="99" t="s">
        <v>799</v>
      </c>
      <c r="J271" s="109">
        <v>1988</v>
      </c>
      <c r="K271" s="107">
        <f t="shared" si="24"/>
        <v>28</v>
      </c>
      <c r="L271" s="97" t="str">
        <f t="shared" si="26"/>
        <v>OK</v>
      </c>
      <c r="M271" s="101" t="s">
        <v>954</v>
      </c>
    </row>
    <row r="272" spans="1:13" ht="13.5">
      <c r="A272" s="235" t="s">
        <v>691</v>
      </c>
      <c r="B272" s="96" t="s">
        <v>829</v>
      </c>
      <c r="C272" s="96" t="s">
        <v>56</v>
      </c>
      <c r="D272" s="95" t="s">
        <v>671</v>
      </c>
      <c r="F272" s="95" t="str">
        <f t="shared" si="25"/>
        <v>K14</v>
      </c>
      <c r="G272" s="95" t="str">
        <f t="shared" si="23"/>
        <v>山本健治</v>
      </c>
      <c r="H272" s="99" t="s">
        <v>672</v>
      </c>
      <c r="I272" s="99" t="s">
        <v>799</v>
      </c>
      <c r="J272" s="109">
        <v>1971</v>
      </c>
      <c r="K272" s="107">
        <f t="shared" si="24"/>
        <v>45</v>
      </c>
      <c r="L272" s="97" t="str">
        <f t="shared" si="26"/>
        <v>OK</v>
      </c>
      <c r="M272" s="95" t="s">
        <v>1012</v>
      </c>
    </row>
    <row r="273" spans="1:13" ht="13.5">
      <c r="A273" s="235" t="s">
        <v>693</v>
      </c>
      <c r="B273" s="101" t="s">
        <v>714</v>
      </c>
      <c r="C273" s="101" t="s">
        <v>715</v>
      </c>
      <c r="D273" s="95" t="s">
        <v>671</v>
      </c>
      <c r="F273" s="95" t="str">
        <f t="shared" si="25"/>
        <v>K15</v>
      </c>
      <c r="G273" s="101" t="str">
        <f t="shared" si="23"/>
        <v>石原はる美</v>
      </c>
      <c r="H273" s="99" t="s">
        <v>672</v>
      </c>
      <c r="I273" s="102" t="s">
        <v>800</v>
      </c>
      <c r="J273" s="109">
        <v>1964</v>
      </c>
      <c r="K273" s="107">
        <f t="shared" si="24"/>
        <v>52</v>
      </c>
      <c r="L273" s="97" t="str">
        <f t="shared" si="26"/>
        <v>OK</v>
      </c>
      <c r="M273" s="101" t="s">
        <v>954</v>
      </c>
    </row>
    <row r="274" spans="1:13" ht="13.5">
      <c r="A274" s="95" t="s">
        <v>694</v>
      </c>
      <c r="B274" s="101" t="s">
        <v>677</v>
      </c>
      <c r="C274" s="101" t="s">
        <v>719</v>
      </c>
      <c r="D274" s="95" t="s">
        <v>671</v>
      </c>
      <c r="F274" s="95" t="str">
        <f t="shared" si="25"/>
        <v>K16</v>
      </c>
      <c r="G274" s="101" t="str">
        <f t="shared" si="23"/>
        <v>小笠原容子</v>
      </c>
      <c r="H274" s="99" t="s">
        <v>672</v>
      </c>
      <c r="I274" s="102" t="s">
        <v>800</v>
      </c>
      <c r="J274" s="109">
        <v>1964</v>
      </c>
      <c r="K274" s="107">
        <f t="shared" si="24"/>
        <v>52</v>
      </c>
      <c r="L274" s="97" t="str">
        <f t="shared" si="26"/>
        <v>OK</v>
      </c>
      <c r="M274" s="101" t="s">
        <v>954</v>
      </c>
    </row>
    <row r="275" spans="1:13" ht="13.5">
      <c r="A275" s="235" t="s">
        <v>697</v>
      </c>
      <c r="B275" s="101" t="s">
        <v>720</v>
      </c>
      <c r="C275" s="101" t="s">
        <v>721</v>
      </c>
      <c r="D275" s="95" t="s">
        <v>671</v>
      </c>
      <c r="F275" s="95" t="str">
        <f t="shared" si="25"/>
        <v>K17</v>
      </c>
      <c r="G275" s="101" t="str">
        <f t="shared" si="23"/>
        <v>梶木和子</v>
      </c>
      <c r="H275" s="99" t="s">
        <v>672</v>
      </c>
      <c r="I275" s="102" t="s">
        <v>800</v>
      </c>
      <c r="J275" s="109">
        <v>1960</v>
      </c>
      <c r="K275" s="107">
        <f t="shared" si="24"/>
        <v>56</v>
      </c>
      <c r="L275" s="97" t="str">
        <f t="shared" si="26"/>
        <v>OK</v>
      </c>
      <c r="M275" s="95" t="s">
        <v>1012</v>
      </c>
    </row>
    <row r="276" spans="1:13" ht="13.5">
      <c r="A276" s="235" t="s">
        <v>699</v>
      </c>
      <c r="B276" s="101" t="s">
        <v>473</v>
      </c>
      <c r="C276" s="101" t="s">
        <v>722</v>
      </c>
      <c r="D276" s="95" t="s">
        <v>671</v>
      </c>
      <c r="F276" s="95" t="str">
        <f t="shared" si="25"/>
        <v>K18</v>
      </c>
      <c r="G276" s="101" t="str">
        <f t="shared" si="23"/>
        <v>田中和枝</v>
      </c>
      <c r="H276" s="99" t="s">
        <v>672</v>
      </c>
      <c r="I276" s="102" t="s">
        <v>800</v>
      </c>
      <c r="J276" s="109">
        <v>1965</v>
      </c>
      <c r="K276" s="107">
        <f t="shared" si="24"/>
        <v>51</v>
      </c>
      <c r="L276" s="97" t="str">
        <f t="shared" si="26"/>
        <v>OK</v>
      </c>
      <c r="M276" s="101" t="s">
        <v>954</v>
      </c>
    </row>
    <row r="277" spans="1:13" ht="13.5">
      <c r="A277" s="95" t="s">
        <v>700</v>
      </c>
      <c r="B277" s="101" t="s">
        <v>723</v>
      </c>
      <c r="C277" s="101" t="s">
        <v>639</v>
      </c>
      <c r="D277" s="95" t="s">
        <v>671</v>
      </c>
      <c r="F277" s="95" t="str">
        <f t="shared" si="25"/>
        <v>K19</v>
      </c>
      <c r="G277" s="101" t="str">
        <f t="shared" si="23"/>
        <v>永松貴子</v>
      </c>
      <c r="H277" s="99" t="s">
        <v>672</v>
      </c>
      <c r="I277" s="102" t="s">
        <v>800</v>
      </c>
      <c r="J277" s="109">
        <v>1962</v>
      </c>
      <c r="K277" s="107">
        <f t="shared" si="24"/>
        <v>54</v>
      </c>
      <c r="L277" s="97" t="str">
        <f t="shared" si="26"/>
        <v>OK</v>
      </c>
      <c r="M277" s="95" t="s">
        <v>1012</v>
      </c>
    </row>
    <row r="278" spans="1:13" ht="13.5">
      <c r="A278" s="235" t="s">
        <v>703</v>
      </c>
      <c r="B278" s="101" t="s">
        <v>724</v>
      </c>
      <c r="C278" s="101" t="s">
        <v>642</v>
      </c>
      <c r="D278" s="95" t="s">
        <v>671</v>
      </c>
      <c r="F278" s="95" t="str">
        <f t="shared" si="25"/>
        <v>K20</v>
      </c>
      <c r="G278" s="101" t="str">
        <f t="shared" si="23"/>
        <v>福永裕美</v>
      </c>
      <c r="H278" s="99" t="s">
        <v>672</v>
      </c>
      <c r="I278" s="102" t="s">
        <v>800</v>
      </c>
      <c r="J278" s="109">
        <v>1963</v>
      </c>
      <c r="K278" s="107">
        <f t="shared" si="24"/>
        <v>53</v>
      </c>
      <c r="L278" s="97" t="str">
        <f t="shared" si="26"/>
        <v>OK</v>
      </c>
      <c r="M278" s="101" t="s">
        <v>954</v>
      </c>
    </row>
    <row r="279" spans="1:13" ht="13.5">
      <c r="A279" s="95" t="s">
        <v>704</v>
      </c>
      <c r="B279" s="101" t="s">
        <v>1016</v>
      </c>
      <c r="C279" s="101" t="s">
        <v>1017</v>
      </c>
      <c r="D279" s="95" t="s">
        <v>671</v>
      </c>
      <c r="F279" s="95" t="str">
        <f t="shared" si="25"/>
        <v>K21</v>
      </c>
      <c r="G279" s="101" t="str">
        <f t="shared" si="23"/>
        <v>山口美由希</v>
      </c>
      <c r="H279" s="99" t="s">
        <v>672</v>
      </c>
      <c r="I279" s="102" t="s">
        <v>800</v>
      </c>
      <c r="J279" s="106">
        <v>1989</v>
      </c>
      <c r="K279" s="107">
        <f t="shared" si="24"/>
        <v>27</v>
      </c>
      <c r="L279" s="97" t="str">
        <f t="shared" si="26"/>
        <v>OK</v>
      </c>
      <c r="M279" s="101" t="s">
        <v>954</v>
      </c>
    </row>
    <row r="280" spans="1:13" ht="13.5">
      <c r="A280" s="235" t="s">
        <v>705</v>
      </c>
      <c r="B280" s="95" t="s">
        <v>1018</v>
      </c>
      <c r="C280" s="95" t="s">
        <v>1019</v>
      </c>
      <c r="D280" s="95" t="s">
        <v>671</v>
      </c>
      <c r="E280" s="95" t="s">
        <v>1009</v>
      </c>
      <c r="F280" s="95" t="str">
        <f t="shared" si="25"/>
        <v>K22</v>
      </c>
      <c r="G280" s="95" t="str">
        <f t="shared" si="23"/>
        <v>上村悠大</v>
      </c>
      <c r="H280" s="99" t="s">
        <v>672</v>
      </c>
      <c r="I280" s="99" t="s">
        <v>432</v>
      </c>
      <c r="J280" s="106">
        <v>2001</v>
      </c>
      <c r="K280" s="107">
        <f t="shared" si="24"/>
        <v>15</v>
      </c>
      <c r="L280" s="97" t="str">
        <f t="shared" si="26"/>
        <v>OK</v>
      </c>
      <c r="M280" s="95" t="s">
        <v>1012</v>
      </c>
    </row>
    <row r="281" spans="1:13" ht="13.5">
      <c r="A281" s="235" t="s">
        <v>707</v>
      </c>
      <c r="B281" s="96" t="s">
        <v>1020</v>
      </c>
      <c r="C281" s="96" t="s">
        <v>1021</v>
      </c>
      <c r="D281" s="96" t="s">
        <v>671</v>
      </c>
      <c r="E281" s="96"/>
      <c r="F281" s="95" t="str">
        <f t="shared" si="25"/>
        <v>K23</v>
      </c>
      <c r="G281" s="96" t="str">
        <f t="shared" si="23"/>
        <v>中西勇夫</v>
      </c>
      <c r="H281" s="99" t="s">
        <v>672</v>
      </c>
      <c r="I281" s="99" t="s">
        <v>432</v>
      </c>
      <c r="J281" s="109">
        <v>1986</v>
      </c>
      <c r="K281" s="107">
        <f t="shared" si="24"/>
        <v>30</v>
      </c>
      <c r="L281" s="97" t="str">
        <f t="shared" si="26"/>
        <v>OK</v>
      </c>
      <c r="M281" s="101" t="s">
        <v>954</v>
      </c>
    </row>
    <row r="282" spans="1:13" ht="13.5">
      <c r="A282" s="95" t="s">
        <v>709</v>
      </c>
      <c r="B282" s="96" t="s">
        <v>1022</v>
      </c>
      <c r="C282" s="95" t="s">
        <v>1023</v>
      </c>
      <c r="D282" s="96" t="s">
        <v>671</v>
      </c>
      <c r="F282" s="95" t="str">
        <f t="shared" si="25"/>
        <v>K24</v>
      </c>
      <c r="G282" s="95" t="str">
        <f t="shared" si="23"/>
        <v>大島浩範</v>
      </c>
      <c r="H282" s="99" t="s">
        <v>672</v>
      </c>
      <c r="I282" s="99" t="s">
        <v>432</v>
      </c>
      <c r="J282" s="106">
        <v>1988</v>
      </c>
      <c r="K282" s="107">
        <f t="shared" si="24"/>
        <v>28</v>
      </c>
      <c r="L282" s="97" t="str">
        <f t="shared" si="26"/>
        <v>OK</v>
      </c>
      <c r="M282" s="95" t="s">
        <v>1024</v>
      </c>
    </row>
    <row r="283" spans="1:13" ht="13.5">
      <c r="A283" s="95" t="s">
        <v>710</v>
      </c>
      <c r="B283" s="95" t="s">
        <v>894</v>
      </c>
      <c r="C283" s="95" t="s">
        <v>1032</v>
      </c>
      <c r="D283" s="96" t="s">
        <v>671</v>
      </c>
      <c r="F283" s="95" t="str">
        <f t="shared" si="25"/>
        <v>K25</v>
      </c>
      <c r="G283" s="95" t="str">
        <f t="shared" si="23"/>
        <v>佐藤雅幸</v>
      </c>
      <c r="H283" s="99" t="s">
        <v>672</v>
      </c>
      <c r="I283" s="99" t="s">
        <v>432</v>
      </c>
      <c r="J283" s="106">
        <v>1978</v>
      </c>
      <c r="K283" s="107">
        <f t="shared" si="24"/>
        <v>38</v>
      </c>
      <c r="L283" s="97" t="str">
        <f t="shared" si="26"/>
        <v>OK</v>
      </c>
      <c r="M283" s="95" t="s">
        <v>1012</v>
      </c>
    </row>
    <row r="284" spans="1:13" ht="13.5">
      <c r="A284" s="235" t="s">
        <v>711</v>
      </c>
      <c r="B284" s="95" t="s">
        <v>1018</v>
      </c>
      <c r="C284" s="95" t="s">
        <v>254</v>
      </c>
      <c r="D284" s="96" t="s">
        <v>671</v>
      </c>
      <c r="F284" s="95" t="str">
        <f t="shared" si="25"/>
        <v>K26</v>
      </c>
      <c r="G284" s="95" t="str">
        <f t="shared" si="23"/>
        <v>上村　武</v>
      </c>
      <c r="H284" s="99" t="s">
        <v>672</v>
      </c>
      <c r="I284" s="99" t="s">
        <v>432</v>
      </c>
      <c r="J284" s="106">
        <v>1978</v>
      </c>
      <c r="K284" s="107">
        <f t="shared" si="24"/>
        <v>38</v>
      </c>
      <c r="L284" s="97" t="str">
        <f t="shared" si="26"/>
        <v>OK</v>
      </c>
      <c r="M284" s="95" t="s">
        <v>1012</v>
      </c>
    </row>
    <row r="285" spans="1:13" ht="13.5">
      <c r="A285" s="95" t="s">
        <v>713</v>
      </c>
      <c r="B285" s="95" t="s">
        <v>255</v>
      </c>
      <c r="C285" s="95" t="s">
        <v>256</v>
      </c>
      <c r="D285" s="96" t="s">
        <v>671</v>
      </c>
      <c r="F285" s="95" t="str">
        <f t="shared" si="25"/>
        <v>K27</v>
      </c>
      <c r="G285" s="95" t="str">
        <f t="shared" si="23"/>
        <v>西田和教</v>
      </c>
      <c r="H285" s="99" t="s">
        <v>672</v>
      </c>
      <c r="I285" s="99" t="s">
        <v>432</v>
      </c>
      <c r="J285" s="106">
        <v>1961</v>
      </c>
      <c r="K285" s="107">
        <f t="shared" si="24"/>
        <v>55</v>
      </c>
      <c r="L285" s="97" t="str">
        <f t="shared" si="26"/>
        <v>OK</v>
      </c>
      <c r="M285" s="95" t="s">
        <v>1012</v>
      </c>
    </row>
    <row r="286" spans="1:13" ht="13.5">
      <c r="A286" s="235" t="s">
        <v>716</v>
      </c>
      <c r="B286" s="96" t="s">
        <v>57</v>
      </c>
      <c r="C286" s="96" t="s">
        <v>58</v>
      </c>
      <c r="D286" s="96" t="s">
        <v>671</v>
      </c>
      <c r="F286" s="95" t="str">
        <f t="shared" si="25"/>
        <v>K28</v>
      </c>
      <c r="G286" s="96" t="str">
        <f t="shared" si="23"/>
        <v>川上政治</v>
      </c>
      <c r="H286" s="99" t="s">
        <v>672</v>
      </c>
      <c r="I286" s="99" t="s">
        <v>432</v>
      </c>
      <c r="J286" s="109">
        <v>1970</v>
      </c>
      <c r="K286" s="107">
        <f t="shared" si="24"/>
        <v>46</v>
      </c>
      <c r="L286" s="97" t="str">
        <f t="shared" si="26"/>
        <v>OK</v>
      </c>
      <c r="M286" s="101" t="s">
        <v>954</v>
      </c>
    </row>
    <row r="287" spans="1:13" ht="13.5">
      <c r="A287" s="95" t="s">
        <v>717</v>
      </c>
      <c r="B287" s="101" t="s">
        <v>879</v>
      </c>
      <c r="C287" s="101" t="s">
        <v>880</v>
      </c>
      <c r="D287" s="96" t="s">
        <v>671</v>
      </c>
      <c r="F287" s="95" t="str">
        <f t="shared" si="25"/>
        <v>K29</v>
      </c>
      <c r="G287" s="101" t="str">
        <f t="shared" si="23"/>
        <v>布藤江実子</v>
      </c>
      <c r="H287" s="99" t="s">
        <v>672</v>
      </c>
      <c r="I287" s="102" t="s">
        <v>992</v>
      </c>
      <c r="J287" s="109">
        <v>1965</v>
      </c>
      <c r="K287" s="107">
        <f t="shared" si="24"/>
        <v>51</v>
      </c>
      <c r="L287" s="97" t="str">
        <f t="shared" si="26"/>
        <v>OK</v>
      </c>
      <c r="M287" s="95" t="s">
        <v>1012</v>
      </c>
    </row>
    <row r="288" spans="1:13" ht="13.5">
      <c r="A288" s="95" t="s">
        <v>718</v>
      </c>
      <c r="B288" s="95" t="s">
        <v>258</v>
      </c>
      <c r="C288" s="95" t="s">
        <v>259</v>
      </c>
      <c r="D288" s="96" t="s">
        <v>671</v>
      </c>
      <c r="F288" s="95" t="str">
        <f t="shared" si="25"/>
        <v>K30</v>
      </c>
      <c r="G288" s="95" t="str">
        <f t="shared" si="23"/>
        <v>田中　淳</v>
      </c>
      <c r="H288" s="99" t="s">
        <v>672</v>
      </c>
      <c r="I288" s="99" t="s">
        <v>432</v>
      </c>
      <c r="J288" s="106">
        <v>1989</v>
      </c>
      <c r="K288" s="107">
        <f t="shared" si="24"/>
        <v>27</v>
      </c>
      <c r="L288" s="97" t="str">
        <f t="shared" si="26"/>
        <v>OK</v>
      </c>
      <c r="M288" s="101" t="s">
        <v>1307</v>
      </c>
    </row>
    <row r="289" spans="1:13" ht="13.5">
      <c r="A289" s="95" t="s">
        <v>1168</v>
      </c>
      <c r="B289" s="196" t="s">
        <v>669</v>
      </c>
      <c r="C289" s="196" t="s">
        <v>643</v>
      </c>
      <c r="D289" s="96" t="s">
        <v>671</v>
      </c>
      <c r="E289" s="215"/>
      <c r="F289" s="95" t="str">
        <f t="shared" si="25"/>
        <v>K31</v>
      </c>
      <c r="G289" s="101" t="str">
        <f t="shared" si="23"/>
        <v>川上美弥子</v>
      </c>
      <c r="H289" s="99" t="s">
        <v>672</v>
      </c>
      <c r="I289" s="221" t="s">
        <v>419</v>
      </c>
      <c r="J289" s="195">
        <v>1971</v>
      </c>
      <c r="K289" s="107">
        <f t="shared" si="24"/>
        <v>45</v>
      </c>
      <c r="L289" s="97" t="str">
        <f t="shared" si="26"/>
        <v>OK</v>
      </c>
      <c r="M289" s="191" t="s">
        <v>936</v>
      </c>
    </row>
    <row r="290" spans="1:13" ht="13.5">
      <c r="A290" s="235" t="s">
        <v>1169</v>
      </c>
      <c r="B290" s="95" t="s">
        <v>1170</v>
      </c>
      <c r="C290" s="95" t="s">
        <v>1171</v>
      </c>
      <c r="D290" s="96" t="s">
        <v>671</v>
      </c>
      <c r="F290" s="95" t="str">
        <f t="shared" si="25"/>
        <v>K32</v>
      </c>
      <c r="G290" s="95" t="str">
        <f t="shared" si="23"/>
        <v>宮村知宏</v>
      </c>
      <c r="H290" s="99" t="s">
        <v>672</v>
      </c>
      <c r="I290" s="99" t="s">
        <v>432</v>
      </c>
      <c r="J290" s="106">
        <v>1971</v>
      </c>
      <c r="K290" s="106">
        <f>IF(J290="","",(2015-J290))</f>
        <v>44</v>
      </c>
      <c r="L290" s="97" t="str">
        <f t="shared" si="26"/>
        <v>OK</v>
      </c>
      <c r="M290" s="95" t="s">
        <v>1010</v>
      </c>
    </row>
    <row r="291" spans="1:13" ht="13.5">
      <c r="A291" s="95" t="s">
        <v>59</v>
      </c>
      <c r="B291" s="95" t="s">
        <v>60</v>
      </c>
      <c r="C291" s="95" t="s">
        <v>61</v>
      </c>
      <c r="D291" s="96" t="s">
        <v>671</v>
      </c>
      <c r="F291" s="95" t="str">
        <f t="shared" si="25"/>
        <v>K33</v>
      </c>
      <c r="G291" s="95" t="str">
        <f t="shared" si="23"/>
        <v>小澤藤信</v>
      </c>
      <c r="H291" s="99" t="s">
        <v>672</v>
      </c>
      <c r="I291" s="99" t="s">
        <v>432</v>
      </c>
      <c r="J291" s="106">
        <v>1964</v>
      </c>
      <c r="K291" s="107">
        <f t="shared" si="24"/>
        <v>52</v>
      </c>
      <c r="L291" s="97" t="str">
        <f t="shared" si="26"/>
        <v>OK</v>
      </c>
      <c r="M291" s="95" t="s">
        <v>1012</v>
      </c>
    </row>
    <row r="292" spans="1:13" ht="13.5">
      <c r="A292" s="235" t="s">
        <v>62</v>
      </c>
      <c r="B292" s="95" t="s">
        <v>63</v>
      </c>
      <c r="C292" s="95" t="s">
        <v>64</v>
      </c>
      <c r="D292" s="96" t="s">
        <v>671</v>
      </c>
      <c r="F292" s="95" t="str">
        <f t="shared" si="25"/>
        <v>K34</v>
      </c>
      <c r="G292" s="95" t="str">
        <f t="shared" si="23"/>
        <v>岡本大樹</v>
      </c>
      <c r="H292" s="99" t="s">
        <v>672</v>
      </c>
      <c r="I292" s="99" t="s">
        <v>432</v>
      </c>
      <c r="J292" s="106">
        <v>1982</v>
      </c>
      <c r="K292" s="107">
        <f t="shared" si="24"/>
        <v>34</v>
      </c>
      <c r="L292" s="97" t="str">
        <f t="shared" si="26"/>
        <v>OK</v>
      </c>
      <c r="M292" s="95" t="s">
        <v>904</v>
      </c>
    </row>
    <row r="293" spans="1:13" ht="13.5">
      <c r="A293" s="235" t="s">
        <v>65</v>
      </c>
      <c r="B293" s="95" t="s">
        <v>66</v>
      </c>
      <c r="C293" s="95" t="s">
        <v>67</v>
      </c>
      <c r="D293" s="96" t="s">
        <v>671</v>
      </c>
      <c r="F293" s="95" t="str">
        <f>A294</f>
        <v>K36</v>
      </c>
      <c r="G293" s="95" t="str">
        <f t="shared" si="23"/>
        <v>池尻陽香</v>
      </c>
      <c r="H293" s="99" t="s">
        <v>672</v>
      </c>
      <c r="I293" s="221" t="s">
        <v>419</v>
      </c>
      <c r="J293" s="106">
        <v>1994</v>
      </c>
      <c r="K293" s="107">
        <f t="shared" si="24"/>
        <v>22</v>
      </c>
      <c r="L293" s="97" t="str">
        <f t="shared" si="26"/>
        <v>OK</v>
      </c>
      <c r="M293" s="95" t="s">
        <v>439</v>
      </c>
    </row>
    <row r="294" spans="1:13" ht="13.5">
      <c r="A294" s="95" t="s">
        <v>68</v>
      </c>
      <c r="B294" s="95" t="s">
        <v>66</v>
      </c>
      <c r="C294" s="95" t="s">
        <v>69</v>
      </c>
      <c r="D294" s="96" t="s">
        <v>671</v>
      </c>
      <c r="F294" s="95" t="str">
        <f>A295</f>
        <v>K37</v>
      </c>
      <c r="G294" s="95" t="str">
        <f t="shared" si="23"/>
        <v>池尻姫欧</v>
      </c>
      <c r="H294" s="99" t="s">
        <v>672</v>
      </c>
      <c r="I294" s="221" t="s">
        <v>419</v>
      </c>
      <c r="J294" s="106">
        <v>1990</v>
      </c>
      <c r="K294" s="107">
        <f t="shared" si="24"/>
        <v>26</v>
      </c>
      <c r="L294" s="97" t="str">
        <f t="shared" si="26"/>
        <v>OK</v>
      </c>
      <c r="M294" s="95" t="s">
        <v>439</v>
      </c>
    </row>
    <row r="295" spans="1:13" ht="13.5">
      <c r="A295" s="235" t="s">
        <v>70</v>
      </c>
      <c r="B295" s="95" t="s">
        <v>71</v>
      </c>
      <c r="C295" s="95" t="s">
        <v>72</v>
      </c>
      <c r="D295" s="96" t="s">
        <v>671</v>
      </c>
      <c r="F295" s="95" t="str">
        <f>A296</f>
        <v>K38</v>
      </c>
      <c r="G295" s="95" t="str">
        <f t="shared" si="23"/>
        <v>南 直貴</v>
      </c>
      <c r="H295" s="99" t="s">
        <v>672</v>
      </c>
      <c r="I295" s="99" t="s">
        <v>432</v>
      </c>
      <c r="J295" s="106">
        <v>1992</v>
      </c>
      <c r="K295" s="106">
        <f>IF(J295="","",(2015-J295))</f>
        <v>23</v>
      </c>
      <c r="L295" s="97" t="str">
        <f t="shared" si="26"/>
        <v>OK</v>
      </c>
      <c r="M295" s="95" t="s">
        <v>904</v>
      </c>
    </row>
    <row r="296" spans="1:12" ht="13.5">
      <c r="A296" s="235" t="s">
        <v>73</v>
      </c>
      <c r="F296" s="97"/>
      <c r="H296" s="99"/>
      <c r="I296" s="99"/>
      <c r="L296" s="97">
        <f t="shared" si="26"/>
      </c>
    </row>
    <row r="297" spans="6:12" ht="13.5">
      <c r="F297" s="97"/>
      <c r="H297" s="99"/>
      <c r="I297" s="99"/>
      <c r="L297" s="97">
        <f t="shared" si="26"/>
      </c>
    </row>
    <row r="298" spans="6:12" ht="13.5">
      <c r="F298" s="97"/>
      <c r="H298" s="99"/>
      <c r="I298" s="99"/>
      <c r="L298" s="97">
        <f t="shared" si="26"/>
      </c>
    </row>
    <row r="299" spans="6:12" ht="13.5">
      <c r="F299" s="97"/>
      <c r="H299" s="99"/>
      <c r="I299" s="99"/>
      <c r="L299" s="97">
        <f t="shared" si="26"/>
      </c>
    </row>
    <row r="300" spans="6:12" ht="13.5">
      <c r="F300" s="97"/>
      <c r="H300" s="99"/>
      <c r="I300" s="99"/>
      <c r="L300" s="97">
        <f t="shared" si="26"/>
      </c>
    </row>
    <row r="301" spans="6:12" ht="13.5">
      <c r="F301" s="97"/>
      <c r="H301" s="99"/>
      <c r="I301" s="99"/>
      <c r="L301" s="97">
        <f t="shared" si="26"/>
      </c>
    </row>
    <row r="302" spans="6:12" ht="13.5">
      <c r="F302" s="97"/>
      <c r="H302" s="99"/>
      <c r="I302" s="99"/>
      <c r="L302" s="97">
        <f t="shared" si="26"/>
      </c>
    </row>
    <row r="303" spans="6:12" ht="13.5">
      <c r="F303" s="97"/>
      <c r="H303" s="99"/>
      <c r="I303" s="99"/>
      <c r="L303" s="97">
        <f t="shared" si="26"/>
      </c>
    </row>
    <row r="304" spans="6:12" ht="13.5">
      <c r="F304" s="97"/>
      <c r="H304" s="99"/>
      <c r="I304" s="99"/>
      <c r="L304" s="97">
        <f t="shared" si="26"/>
      </c>
    </row>
    <row r="305" spans="6:12" ht="13.5">
      <c r="F305" s="97"/>
      <c r="H305" s="99"/>
      <c r="I305" s="99"/>
      <c r="L305" s="97">
        <f t="shared" si="26"/>
      </c>
    </row>
    <row r="306" spans="6:12" ht="13.5">
      <c r="F306" s="97"/>
      <c r="H306" s="99"/>
      <c r="I306" s="99"/>
      <c r="L306" s="97">
        <f t="shared" si="26"/>
      </c>
    </row>
    <row r="307" spans="2:13" ht="13.5">
      <c r="B307" s="698" t="s">
        <v>74</v>
      </c>
      <c r="C307" s="698"/>
      <c r="D307" s="698"/>
      <c r="E307" s="200"/>
      <c r="F307" s="200"/>
      <c r="G307" s="200"/>
      <c r="H307" s="200"/>
      <c r="I307" s="200"/>
      <c r="J307" s="200"/>
      <c r="K307" s="200"/>
      <c r="L307" s="97">
        <f t="shared" si="26"/>
      </c>
      <c r="M307" s="200"/>
    </row>
    <row r="308" spans="2:12" s="200" customFormat="1" ht="13.5">
      <c r="B308" s="698"/>
      <c r="C308" s="698"/>
      <c r="D308" s="698"/>
      <c r="L308" s="97">
        <f t="shared" si="26"/>
      </c>
    </row>
    <row r="309" spans="2:13" s="200" customFormat="1" ht="13.5">
      <c r="B309" s="695" t="s">
        <v>1192</v>
      </c>
      <c r="C309" s="695"/>
      <c r="D309" s="95"/>
      <c r="E309" s="95"/>
      <c r="F309" s="97"/>
      <c r="G309" s="95"/>
      <c r="H309" s="99"/>
      <c r="I309" s="99"/>
      <c r="J309" s="106"/>
      <c r="K309" s="106"/>
      <c r="L309" s="97">
        <f t="shared" si="26"/>
      </c>
      <c r="M309" s="95"/>
    </row>
    <row r="310" spans="2:12" ht="13.5">
      <c r="B310" s="695"/>
      <c r="C310" s="695"/>
      <c r="F310" s="97"/>
      <c r="G310" s="95" t="s">
        <v>75</v>
      </c>
      <c r="H310" s="95" t="s">
        <v>76</v>
      </c>
      <c r="I310" s="99"/>
      <c r="L310" s="97"/>
    </row>
    <row r="311" spans="6:12" ht="13.5">
      <c r="F311" s="97"/>
      <c r="G311" s="130">
        <f>COUNTIF($M$313:$M$362,"東近江市")</f>
        <v>17</v>
      </c>
      <c r="H311" s="131">
        <f>(G311/RIGHT(A362,2))</f>
        <v>0.34</v>
      </c>
      <c r="I311" s="99"/>
      <c r="L311" s="97"/>
    </row>
    <row r="312" spans="2:12" ht="13.5">
      <c r="B312" s="98" t="s">
        <v>725</v>
      </c>
      <c r="C312" s="98"/>
      <c r="F312" s="97" t="str">
        <f>A313</f>
        <v>M01</v>
      </c>
      <c r="G312" s="95" t="str">
        <f>B312&amp;C312</f>
        <v>村田八日市</v>
      </c>
      <c r="I312" s="99"/>
      <c r="K312" s="107"/>
      <c r="L312" s="97"/>
    </row>
    <row r="313" spans="1:13" s="111" customFormat="1" ht="13.5">
      <c r="A313" s="188" t="s">
        <v>77</v>
      </c>
      <c r="B313" s="189" t="s">
        <v>726</v>
      </c>
      <c r="C313" s="189" t="s">
        <v>727</v>
      </c>
      <c r="D313" s="98" t="s">
        <v>725</v>
      </c>
      <c r="E313" s="133"/>
      <c r="F313" s="188" t="s">
        <v>77</v>
      </c>
      <c r="G313" s="95" t="str">
        <f>B313&amp;C313</f>
        <v>安久智之</v>
      </c>
      <c r="H313" s="98" t="s">
        <v>725</v>
      </c>
      <c r="I313" s="133" t="s">
        <v>432</v>
      </c>
      <c r="J313" s="190">
        <v>1982</v>
      </c>
      <c r="K313" s="107">
        <f>IF(J313="","",(2016-J313))</f>
        <v>34</v>
      </c>
      <c r="L313" s="97" t="str">
        <f aca="true" t="shared" si="27" ref="L313:L342">IF(G313="","",IF(COUNTIF($G$3:$G$610,G313)&gt;1,"2重登録","OK"))</f>
        <v>OK</v>
      </c>
      <c r="M313" s="191" t="s">
        <v>936</v>
      </c>
    </row>
    <row r="314" spans="1:13" s="111" customFormat="1" ht="13.5">
      <c r="A314" s="188" t="s">
        <v>403</v>
      </c>
      <c r="B314" s="189" t="s">
        <v>404</v>
      </c>
      <c r="C314" s="189" t="s">
        <v>405</v>
      </c>
      <c r="D314" s="98" t="s">
        <v>725</v>
      </c>
      <c r="E314" s="133"/>
      <c r="F314" s="188" t="s">
        <v>403</v>
      </c>
      <c r="G314" s="95" t="str">
        <f aca="true" t="shared" si="28" ref="G314:G362">B314&amp;C314</f>
        <v>稲泉　聡</v>
      </c>
      <c r="H314" s="98" t="s">
        <v>725</v>
      </c>
      <c r="I314" s="133" t="s">
        <v>432</v>
      </c>
      <c r="J314" s="190">
        <v>1967</v>
      </c>
      <c r="K314" s="107">
        <f aca="true" t="shared" si="29" ref="K314:K362">IF(J314="","",(2016-J314))</f>
        <v>49</v>
      </c>
      <c r="L314" s="97" t="str">
        <f t="shared" si="27"/>
        <v>OK</v>
      </c>
      <c r="M314" s="190" t="s">
        <v>406</v>
      </c>
    </row>
    <row r="315" spans="1:13" s="111" customFormat="1" ht="13.5">
      <c r="A315" s="188" t="s">
        <v>78</v>
      </c>
      <c r="B315" s="189" t="s">
        <v>728</v>
      </c>
      <c r="C315" s="189" t="s">
        <v>729</v>
      </c>
      <c r="D315" s="98" t="s">
        <v>725</v>
      </c>
      <c r="E315" s="133"/>
      <c r="F315" s="188" t="s">
        <v>78</v>
      </c>
      <c r="G315" s="95" t="str">
        <f t="shared" si="28"/>
        <v>岡川謙二</v>
      </c>
      <c r="H315" s="98" t="s">
        <v>725</v>
      </c>
      <c r="I315" s="133" t="s">
        <v>1025</v>
      </c>
      <c r="J315" s="190">
        <v>1967</v>
      </c>
      <c r="K315" s="107">
        <f t="shared" si="29"/>
        <v>49</v>
      </c>
      <c r="L315" s="97" t="str">
        <f t="shared" si="27"/>
        <v>OK</v>
      </c>
      <c r="M315" s="190" t="s">
        <v>406</v>
      </c>
    </row>
    <row r="316" spans="1:13" s="111" customFormat="1" ht="13.5">
      <c r="A316" s="188" t="s">
        <v>79</v>
      </c>
      <c r="B316" s="189" t="s">
        <v>554</v>
      </c>
      <c r="C316" s="189" t="s">
        <v>737</v>
      </c>
      <c r="D316" s="98" t="s">
        <v>725</v>
      </c>
      <c r="E316" s="133"/>
      <c r="F316" s="188" t="s">
        <v>79</v>
      </c>
      <c r="G316" s="95" t="str">
        <f t="shared" si="28"/>
        <v>児玉雅弘</v>
      </c>
      <c r="H316" s="98" t="s">
        <v>725</v>
      </c>
      <c r="I316" s="133" t="s">
        <v>1025</v>
      </c>
      <c r="J316" s="190">
        <v>1965</v>
      </c>
      <c r="K316" s="107">
        <f t="shared" si="29"/>
        <v>51</v>
      </c>
      <c r="L316" s="97" t="str">
        <f t="shared" si="27"/>
        <v>OK</v>
      </c>
      <c r="M316" s="190" t="s">
        <v>407</v>
      </c>
    </row>
    <row r="317" spans="1:13" s="111" customFormat="1" ht="13.5">
      <c r="A317" s="188" t="s">
        <v>730</v>
      </c>
      <c r="B317" s="192" t="s">
        <v>260</v>
      </c>
      <c r="C317" s="192" t="s">
        <v>261</v>
      </c>
      <c r="D317" s="254" t="s">
        <v>725</v>
      </c>
      <c r="E317" s="255"/>
      <c r="F317" s="202" t="s">
        <v>730</v>
      </c>
      <c r="G317" s="209" t="str">
        <f t="shared" si="28"/>
        <v>名田育子</v>
      </c>
      <c r="H317" s="254" t="s">
        <v>725</v>
      </c>
      <c r="I317" s="255" t="s">
        <v>1308</v>
      </c>
      <c r="J317" s="256">
        <v>1953</v>
      </c>
      <c r="K317" s="107">
        <f t="shared" si="29"/>
        <v>63</v>
      </c>
      <c r="L317" s="257" t="str">
        <f t="shared" si="27"/>
        <v>OK</v>
      </c>
      <c r="M317" s="191" t="s">
        <v>936</v>
      </c>
    </row>
    <row r="318" spans="1:13" s="111" customFormat="1" ht="13.5">
      <c r="A318" s="188" t="s">
        <v>731</v>
      </c>
      <c r="B318" s="189" t="s">
        <v>1183</v>
      </c>
      <c r="C318" s="189" t="s">
        <v>80</v>
      </c>
      <c r="D318" s="98" t="s">
        <v>725</v>
      </c>
      <c r="E318" s="133"/>
      <c r="F318" s="188" t="s">
        <v>731</v>
      </c>
      <c r="G318" s="95" t="str">
        <f t="shared" si="28"/>
        <v>徳永 剛</v>
      </c>
      <c r="H318" s="98" t="s">
        <v>725</v>
      </c>
      <c r="I318" s="133"/>
      <c r="J318" s="190">
        <v>1966</v>
      </c>
      <c r="K318" s="107">
        <f t="shared" si="29"/>
        <v>50</v>
      </c>
      <c r="L318" s="97" t="str">
        <f t="shared" si="27"/>
        <v>OK</v>
      </c>
      <c r="M318" s="202" t="s">
        <v>935</v>
      </c>
    </row>
    <row r="319" spans="1:13" s="111" customFormat="1" ht="13.5">
      <c r="A319" s="188" t="s">
        <v>733</v>
      </c>
      <c r="B319" s="189" t="s">
        <v>741</v>
      </c>
      <c r="C319" s="189" t="s">
        <v>742</v>
      </c>
      <c r="D319" s="98" t="s">
        <v>725</v>
      </c>
      <c r="E319" s="133"/>
      <c r="F319" s="188" t="s">
        <v>733</v>
      </c>
      <c r="G319" s="95" t="str">
        <f t="shared" si="28"/>
        <v>杉山邦夫</v>
      </c>
      <c r="H319" s="98" t="s">
        <v>725</v>
      </c>
      <c r="I319" s="133" t="s">
        <v>1026</v>
      </c>
      <c r="J319" s="190">
        <v>1950</v>
      </c>
      <c r="K319" s="107">
        <f t="shared" si="29"/>
        <v>66</v>
      </c>
      <c r="L319" s="97" t="str">
        <f t="shared" si="27"/>
        <v>OK</v>
      </c>
      <c r="M319" s="190" t="s">
        <v>408</v>
      </c>
    </row>
    <row r="320" spans="1:13" s="111" customFormat="1" ht="13.5">
      <c r="A320" s="188" t="s">
        <v>734</v>
      </c>
      <c r="B320" s="189" t="s">
        <v>744</v>
      </c>
      <c r="C320" s="189" t="s">
        <v>745</v>
      </c>
      <c r="D320" s="98" t="s">
        <v>725</v>
      </c>
      <c r="E320" s="133"/>
      <c r="F320" s="188" t="s">
        <v>734</v>
      </c>
      <c r="G320" s="95" t="str">
        <f t="shared" si="28"/>
        <v>杉本龍平</v>
      </c>
      <c r="H320" s="98" t="s">
        <v>725</v>
      </c>
      <c r="I320" s="133" t="s">
        <v>432</v>
      </c>
      <c r="J320" s="190">
        <v>1976</v>
      </c>
      <c r="K320" s="107">
        <f t="shared" si="29"/>
        <v>40</v>
      </c>
      <c r="L320" s="97" t="str">
        <f t="shared" si="27"/>
        <v>OK</v>
      </c>
      <c r="M320" s="190" t="s">
        <v>438</v>
      </c>
    </row>
    <row r="321" spans="1:13" s="111" customFormat="1" ht="13.5">
      <c r="A321" s="188" t="s">
        <v>735</v>
      </c>
      <c r="B321" s="189" t="s">
        <v>747</v>
      </c>
      <c r="C321" s="189" t="s">
        <v>748</v>
      </c>
      <c r="D321" s="98" t="s">
        <v>725</v>
      </c>
      <c r="E321" s="133"/>
      <c r="F321" s="188" t="s">
        <v>735</v>
      </c>
      <c r="G321" s="95" t="str">
        <f t="shared" si="28"/>
        <v>西内友也</v>
      </c>
      <c r="H321" s="98" t="s">
        <v>725</v>
      </c>
      <c r="I321" s="133" t="s">
        <v>432</v>
      </c>
      <c r="J321" s="190">
        <v>1981</v>
      </c>
      <c r="K321" s="107">
        <f t="shared" si="29"/>
        <v>35</v>
      </c>
      <c r="L321" s="97" t="str">
        <f t="shared" si="27"/>
        <v>OK</v>
      </c>
      <c r="M321" s="190" t="s">
        <v>435</v>
      </c>
    </row>
    <row r="322" spans="1:13" s="111" customFormat="1" ht="13.5">
      <c r="A322" s="188" t="s">
        <v>736</v>
      </c>
      <c r="B322" s="189" t="s">
        <v>669</v>
      </c>
      <c r="C322" s="189" t="s">
        <v>751</v>
      </c>
      <c r="D322" s="98" t="s">
        <v>725</v>
      </c>
      <c r="E322" s="133"/>
      <c r="F322" s="188" t="s">
        <v>736</v>
      </c>
      <c r="G322" s="95" t="str">
        <f t="shared" si="28"/>
        <v>川上英二</v>
      </c>
      <c r="H322" s="98" t="s">
        <v>725</v>
      </c>
      <c r="I322" s="133" t="s">
        <v>432</v>
      </c>
      <c r="J322" s="190">
        <v>1963</v>
      </c>
      <c r="K322" s="107">
        <f t="shared" si="29"/>
        <v>53</v>
      </c>
      <c r="L322" s="97" t="str">
        <f t="shared" si="27"/>
        <v>OK</v>
      </c>
      <c r="M322" s="191" t="s">
        <v>936</v>
      </c>
    </row>
    <row r="323" spans="1:13" s="111" customFormat="1" ht="13.5">
      <c r="A323" s="188" t="s">
        <v>738</v>
      </c>
      <c r="B323" s="189" t="s">
        <v>753</v>
      </c>
      <c r="C323" s="189" t="s">
        <v>754</v>
      </c>
      <c r="D323" s="98" t="s">
        <v>725</v>
      </c>
      <c r="E323" s="133"/>
      <c r="F323" s="188" t="s">
        <v>738</v>
      </c>
      <c r="G323" s="95" t="str">
        <f t="shared" si="28"/>
        <v>泉谷純也</v>
      </c>
      <c r="H323" s="98" t="s">
        <v>725</v>
      </c>
      <c r="I323" s="133" t="s">
        <v>933</v>
      </c>
      <c r="J323" s="190">
        <v>1982</v>
      </c>
      <c r="K323" s="107">
        <f t="shared" si="29"/>
        <v>34</v>
      </c>
      <c r="L323" s="97" t="str">
        <f t="shared" si="27"/>
        <v>OK</v>
      </c>
      <c r="M323" s="191" t="s">
        <v>936</v>
      </c>
    </row>
    <row r="324" spans="1:13" s="111" customFormat="1" ht="13.5">
      <c r="A324" s="188" t="s">
        <v>739</v>
      </c>
      <c r="B324" s="189" t="s">
        <v>712</v>
      </c>
      <c r="C324" s="189" t="s">
        <v>756</v>
      </c>
      <c r="D324" s="98" t="s">
        <v>725</v>
      </c>
      <c r="E324" s="133"/>
      <c r="F324" s="188" t="s">
        <v>739</v>
      </c>
      <c r="G324" s="95" t="str">
        <f t="shared" si="28"/>
        <v>浅田隆昭</v>
      </c>
      <c r="H324" s="98" t="s">
        <v>725</v>
      </c>
      <c r="I324" s="133" t="s">
        <v>933</v>
      </c>
      <c r="J324" s="190">
        <v>1964</v>
      </c>
      <c r="K324" s="107">
        <f t="shared" si="29"/>
        <v>52</v>
      </c>
      <c r="L324" s="97" t="str">
        <f t="shared" si="27"/>
        <v>OK</v>
      </c>
      <c r="M324" s="190" t="s">
        <v>439</v>
      </c>
    </row>
    <row r="325" spans="1:13" s="111" customFormat="1" ht="13.5">
      <c r="A325" s="188" t="s">
        <v>740</v>
      </c>
      <c r="B325" s="189" t="s">
        <v>758</v>
      </c>
      <c r="C325" s="189" t="s">
        <v>759</v>
      </c>
      <c r="D325" s="98" t="s">
        <v>725</v>
      </c>
      <c r="E325" s="133"/>
      <c r="F325" s="188" t="s">
        <v>740</v>
      </c>
      <c r="G325" s="95" t="str">
        <f t="shared" si="28"/>
        <v>前田雅人</v>
      </c>
      <c r="H325" s="98" t="s">
        <v>725</v>
      </c>
      <c r="I325" s="133" t="s">
        <v>432</v>
      </c>
      <c r="J325" s="190">
        <v>1959</v>
      </c>
      <c r="K325" s="107">
        <f t="shared" si="29"/>
        <v>57</v>
      </c>
      <c r="L325" s="97" t="str">
        <f t="shared" si="27"/>
        <v>OK</v>
      </c>
      <c r="M325" s="190" t="s">
        <v>440</v>
      </c>
    </row>
    <row r="326" spans="1:13" s="111" customFormat="1" ht="13.5">
      <c r="A326" s="188" t="s">
        <v>743</v>
      </c>
      <c r="B326" s="193" t="s">
        <v>409</v>
      </c>
      <c r="C326" s="194" t="s">
        <v>410</v>
      </c>
      <c r="D326" s="98" t="s">
        <v>725</v>
      </c>
      <c r="E326" s="133"/>
      <c r="F326" s="188" t="s">
        <v>743</v>
      </c>
      <c r="G326" s="95" t="str">
        <f t="shared" si="28"/>
        <v>土田典人</v>
      </c>
      <c r="H326" s="98" t="s">
        <v>725</v>
      </c>
      <c r="I326" s="133" t="s">
        <v>1309</v>
      </c>
      <c r="J326" s="190">
        <v>1964</v>
      </c>
      <c r="K326" s="107">
        <f t="shared" si="29"/>
        <v>52</v>
      </c>
      <c r="L326" s="97" t="str">
        <f t="shared" si="27"/>
        <v>OK</v>
      </c>
      <c r="M326" s="190" t="s">
        <v>438</v>
      </c>
    </row>
    <row r="327" spans="1:13" s="111" customFormat="1" ht="13.5">
      <c r="A327" s="188" t="s">
        <v>746</v>
      </c>
      <c r="B327" s="189" t="s">
        <v>337</v>
      </c>
      <c r="C327" s="189" t="s">
        <v>338</v>
      </c>
      <c r="D327" s="98" t="s">
        <v>725</v>
      </c>
      <c r="E327" s="133"/>
      <c r="F327" s="188" t="s">
        <v>746</v>
      </c>
      <c r="G327" s="95" t="str">
        <f t="shared" si="28"/>
        <v>二ツ井裕也</v>
      </c>
      <c r="H327" s="98" t="s">
        <v>725</v>
      </c>
      <c r="I327" s="133" t="s">
        <v>1310</v>
      </c>
      <c r="J327" s="190">
        <v>1990</v>
      </c>
      <c r="K327" s="107">
        <f t="shared" si="29"/>
        <v>26</v>
      </c>
      <c r="L327" s="97" t="str">
        <f t="shared" si="27"/>
        <v>OK</v>
      </c>
      <c r="M327" s="191" t="s">
        <v>936</v>
      </c>
    </row>
    <row r="328" spans="1:13" s="111" customFormat="1" ht="13.5">
      <c r="A328" s="188" t="s">
        <v>749</v>
      </c>
      <c r="B328" s="189" t="s">
        <v>339</v>
      </c>
      <c r="C328" s="189" t="s">
        <v>340</v>
      </c>
      <c r="D328" s="98" t="s">
        <v>725</v>
      </c>
      <c r="E328" s="133"/>
      <c r="F328" s="188" t="s">
        <v>749</v>
      </c>
      <c r="G328" s="95" t="str">
        <f t="shared" si="28"/>
        <v>森永洋介</v>
      </c>
      <c r="H328" s="98" t="s">
        <v>725</v>
      </c>
      <c r="I328" s="133" t="s">
        <v>933</v>
      </c>
      <c r="J328" s="190">
        <v>1989</v>
      </c>
      <c r="K328" s="107">
        <f t="shared" si="29"/>
        <v>27</v>
      </c>
      <c r="L328" s="97" t="str">
        <f t="shared" si="27"/>
        <v>OK</v>
      </c>
      <c r="M328" s="188" t="s">
        <v>437</v>
      </c>
    </row>
    <row r="329" spans="1:13" s="111" customFormat="1" ht="13.5">
      <c r="A329" s="188" t="s">
        <v>750</v>
      </c>
      <c r="B329" s="189" t="s">
        <v>766</v>
      </c>
      <c r="C329" s="189" t="s">
        <v>767</v>
      </c>
      <c r="D329" s="98" t="s">
        <v>725</v>
      </c>
      <c r="E329" s="133"/>
      <c r="F329" s="188" t="s">
        <v>750</v>
      </c>
      <c r="G329" s="95" t="str">
        <f t="shared" si="28"/>
        <v>冨田哲弥</v>
      </c>
      <c r="H329" s="98" t="s">
        <v>725</v>
      </c>
      <c r="I329" s="133" t="s">
        <v>432</v>
      </c>
      <c r="J329" s="190">
        <v>1966</v>
      </c>
      <c r="K329" s="107">
        <f t="shared" si="29"/>
        <v>50</v>
      </c>
      <c r="L329" s="97" t="str">
        <f t="shared" si="27"/>
        <v>OK</v>
      </c>
      <c r="M329" s="190" t="s">
        <v>935</v>
      </c>
    </row>
    <row r="330" spans="1:13" s="111" customFormat="1" ht="13.5">
      <c r="A330" s="188" t="s">
        <v>752</v>
      </c>
      <c r="B330" s="189" t="s">
        <v>624</v>
      </c>
      <c r="C330" s="189" t="s">
        <v>769</v>
      </c>
      <c r="D330" s="98" t="s">
        <v>725</v>
      </c>
      <c r="E330" s="133"/>
      <c r="F330" s="188" t="s">
        <v>752</v>
      </c>
      <c r="G330" s="95" t="str">
        <f t="shared" si="28"/>
        <v>並河康訓</v>
      </c>
      <c r="H330" s="98" t="s">
        <v>725</v>
      </c>
      <c r="I330" s="133" t="s">
        <v>1026</v>
      </c>
      <c r="J330" s="190">
        <v>1959</v>
      </c>
      <c r="K330" s="107">
        <f t="shared" si="29"/>
        <v>57</v>
      </c>
      <c r="L330" s="97" t="str">
        <f t="shared" si="27"/>
        <v>OK</v>
      </c>
      <c r="M330" s="190" t="s">
        <v>406</v>
      </c>
    </row>
    <row r="331" spans="1:13" s="111" customFormat="1" ht="13.5">
      <c r="A331" s="188" t="s">
        <v>755</v>
      </c>
      <c r="B331" s="189" t="s">
        <v>771</v>
      </c>
      <c r="C331" s="189" t="s">
        <v>772</v>
      </c>
      <c r="D331" s="98" t="s">
        <v>725</v>
      </c>
      <c r="E331" s="133"/>
      <c r="F331" s="188" t="s">
        <v>755</v>
      </c>
      <c r="G331" s="95" t="str">
        <f t="shared" si="28"/>
        <v>名田一茂</v>
      </c>
      <c r="H331" s="98" t="s">
        <v>725</v>
      </c>
      <c r="I331" s="133" t="s">
        <v>1025</v>
      </c>
      <c r="J331" s="190">
        <v>1953</v>
      </c>
      <c r="K331" s="107">
        <f t="shared" si="29"/>
        <v>63</v>
      </c>
      <c r="L331" s="97" t="str">
        <f t="shared" si="27"/>
        <v>OK</v>
      </c>
      <c r="M331" s="197" t="s">
        <v>936</v>
      </c>
    </row>
    <row r="332" spans="1:13" s="111" customFormat="1" ht="13.5">
      <c r="A332" s="188" t="s">
        <v>757</v>
      </c>
      <c r="B332" s="189" t="s">
        <v>411</v>
      </c>
      <c r="C332" s="189" t="s">
        <v>1172</v>
      </c>
      <c r="D332" s="98" t="s">
        <v>725</v>
      </c>
      <c r="E332" s="133"/>
      <c r="F332" s="188" t="s">
        <v>757</v>
      </c>
      <c r="G332" s="95" t="str">
        <f t="shared" si="28"/>
        <v>辰巳悟朗</v>
      </c>
      <c r="H332" s="98" t="s">
        <v>725</v>
      </c>
      <c r="I332" s="133" t="s">
        <v>432</v>
      </c>
      <c r="J332" s="190">
        <v>1974</v>
      </c>
      <c r="K332" s="107">
        <f t="shared" si="29"/>
        <v>42</v>
      </c>
      <c r="L332" s="97" t="str">
        <f t="shared" si="27"/>
        <v>OK</v>
      </c>
      <c r="M332" s="190" t="s">
        <v>406</v>
      </c>
    </row>
    <row r="333" spans="1:13" s="111" customFormat="1" ht="13.5">
      <c r="A333" s="188" t="s">
        <v>760</v>
      </c>
      <c r="B333" s="196" t="s">
        <v>732</v>
      </c>
      <c r="C333" s="196" t="s">
        <v>778</v>
      </c>
      <c r="D333" s="98" t="s">
        <v>725</v>
      </c>
      <c r="E333" s="133"/>
      <c r="F333" s="188" t="s">
        <v>760</v>
      </c>
      <c r="G333" s="209" t="str">
        <f t="shared" si="28"/>
        <v>河野晶子</v>
      </c>
      <c r="H333" s="98" t="s">
        <v>725</v>
      </c>
      <c r="I333" s="133" t="s">
        <v>1027</v>
      </c>
      <c r="J333" s="190">
        <v>1970</v>
      </c>
      <c r="K333" s="107">
        <f t="shared" si="29"/>
        <v>46</v>
      </c>
      <c r="L333" s="97" t="str">
        <f t="shared" si="27"/>
        <v>OK</v>
      </c>
      <c r="M333" s="190" t="s">
        <v>406</v>
      </c>
    </row>
    <row r="334" spans="1:13" s="111" customFormat="1" ht="13.5">
      <c r="A334" s="188" t="s">
        <v>763</v>
      </c>
      <c r="B334" s="196" t="s">
        <v>781</v>
      </c>
      <c r="C334" s="196" t="s">
        <v>782</v>
      </c>
      <c r="D334" s="98" t="s">
        <v>725</v>
      </c>
      <c r="E334" s="133"/>
      <c r="F334" s="188" t="s">
        <v>763</v>
      </c>
      <c r="G334" s="209" t="str">
        <f t="shared" si="28"/>
        <v>森田恵美</v>
      </c>
      <c r="H334" s="98" t="s">
        <v>725</v>
      </c>
      <c r="I334" s="133" t="s">
        <v>1027</v>
      </c>
      <c r="J334" s="190">
        <v>1971</v>
      </c>
      <c r="K334" s="107">
        <f t="shared" si="29"/>
        <v>45</v>
      </c>
      <c r="L334" s="97" t="str">
        <f t="shared" si="27"/>
        <v>OK</v>
      </c>
      <c r="M334" s="191" t="s">
        <v>936</v>
      </c>
    </row>
    <row r="335" spans="1:13" s="111" customFormat="1" ht="13.5">
      <c r="A335" s="188" t="s">
        <v>764</v>
      </c>
      <c r="B335" s="196" t="s">
        <v>640</v>
      </c>
      <c r="C335" s="196" t="s">
        <v>785</v>
      </c>
      <c r="D335" s="98" t="s">
        <v>725</v>
      </c>
      <c r="E335" s="133"/>
      <c r="F335" s="188" t="s">
        <v>764</v>
      </c>
      <c r="G335" s="209" t="str">
        <f t="shared" si="28"/>
        <v>西澤友紀</v>
      </c>
      <c r="H335" s="98" t="s">
        <v>725</v>
      </c>
      <c r="I335" s="133" t="s">
        <v>412</v>
      </c>
      <c r="J335" s="190">
        <v>1975</v>
      </c>
      <c r="K335" s="107">
        <f t="shared" si="29"/>
        <v>41</v>
      </c>
      <c r="L335" s="97" t="str">
        <f t="shared" si="27"/>
        <v>OK</v>
      </c>
      <c r="M335" s="191" t="s">
        <v>936</v>
      </c>
    </row>
    <row r="336" spans="1:13" s="111" customFormat="1" ht="13.5">
      <c r="A336" s="188" t="s">
        <v>765</v>
      </c>
      <c r="B336" s="196" t="s">
        <v>641</v>
      </c>
      <c r="C336" s="196" t="s">
        <v>511</v>
      </c>
      <c r="D336" s="98" t="s">
        <v>725</v>
      </c>
      <c r="E336" s="133"/>
      <c r="F336" s="188" t="s">
        <v>765</v>
      </c>
      <c r="G336" s="209" t="str">
        <f t="shared" si="28"/>
        <v>速水直美</v>
      </c>
      <c r="H336" s="98" t="s">
        <v>725</v>
      </c>
      <c r="I336" s="133" t="s">
        <v>412</v>
      </c>
      <c r="J336" s="190">
        <v>1967</v>
      </c>
      <c r="K336" s="107">
        <f t="shared" si="29"/>
        <v>49</v>
      </c>
      <c r="L336" s="97" t="str">
        <f t="shared" si="27"/>
        <v>OK</v>
      </c>
      <c r="M336" s="191" t="s">
        <v>936</v>
      </c>
    </row>
    <row r="337" spans="1:13" s="111" customFormat="1" ht="13.5">
      <c r="A337" s="188" t="s">
        <v>768</v>
      </c>
      <c r="B337" s="196" t="s">
        <v>787</v>
      </c>
      <c r="C337" s="196" t="s">
        <v>788</v>
      </c>
      <c r="D337" s="98" t="s">
        <v>725</v>
      </c>
      <c r="E337" s="133"/>
      <c r="F337" s="188" t="s">
        <v>768</v>
      </c>
      <c r="G337" s="209" t="str">
        <f t="shared" si="28"/>
        <v>多田麻実</v>
      </c>
      <c r="H337" s="98" t="s">
        <v>725</v>
      </c>
      <c r="I337" s="133" t="s">
        <v>412</v>
      </c>
      <c r="J337" s="190">
        <v>1980</v>
      </c>
      <c r="K337" s="107">
        <f t="shared" si="29"/>
        <v>36</v>
      </c>
      <c r="L337" s="97" t="str">
        <f t="shared" si="27"/>
        <v>OK</v>
      </c>
      <c r="M337" s="190" t="s">
        <v>413</v>
      </c>
    </row>
    <row r="338" spans="1:13" s="111" customFormat="1" ht="13.5">
      <c r="A338" s="188" t="s">
        <v>770</v>
      </c>
      <c r="B338" s="196" t="s">
        <v>477</v>
      </c>
      <c r="C338" s="196" t="s">
        <v>789</v>
      </c>
      <c r="D338" s="98" t="s">
        <v>725</v>
      </c>
      <c r="E338" s="133"/>
      <c r="F338" s="188" t="s">
        <v>770</v>
      </c>
      <c r="G338" s="209" t="str">
        <f t="shared" si="28"/>
        <v>中村純子</v>
      </c>
      <c r="H338" s="98" t="s">
        <v>725</v>
      </c>
      <c r="I338" s="133" t="s">
        <v>414</v>
      </c>
      <c r="J338" s="190">
        <v>1982</v>
      </c>
      <c r="K338" s="107">
        <f t="shared" si="29"/>
        <v>34</v>
      </c>
      <c r="L338" s="97" t="str">
        <f t="shared" si="27"/>
        <v>OK</v>
      </c>
      <c r="M338" s="190" t="s">
        <v>413</v>
      </c>
    </row>
    <row r="339" spans="1:13" s="111" customFormat="1" ht="13.5">
      <c r="A339" s="188" t="s">
        <v>773</v>
      </c>
      <c r="B339" s="196" t="s">
        <v>790</v>
      </c>
      <c r="C339" s="196" t="s">
        <v>791</v>
      </c>
      <c r="D339" s="98" t="s">
        <v>725</v>
      </c>
      <c r="E339" s="133"/>
      <c r="F339" s="188" t="s">
        <v>773</v>
      </c>
      <c r="G339" s="209" t="str">
        <f t="shared" si="28"/>
        <v>堀田明子</v>
      </c>
      <c r="H339" s="98" t="s">
        <v>725</v>
      </c>
      <c r="I339" s="133" t="s">
        <v>414</v>
      </c>
      <c r="J339" s="190">
        <v>1970</v>
      </c>
      <c r="K339" s="107">
        <f t="shared" si="29"/>
        <v>46</v>
      </c>
      <c r="L339" s="97" t="str">
        <f t="shared" si="27"/>
        <v>OK</v>
      </c>
      <c r="M339" s="197" t="s">
        <v>936</v>
      </c>
    </row>
    <row r="340" spans="1:13" s="200" customFormat="1" ht="13.5">
      <c r="A340" s="188" t="s">
        <v>774</v>
      </c>
      <c r="B340" s="198" t="s">
        <v>415</v>
      </c>
      <c r="C340" s="198" t="s">
        <v>416</v>
      </c>
      <c r="D340" s="98" t="s">
        <v>725</v>
      </c>
      <c r="E340" s="199"/>
      <c r="F340" s="188" t="s">
        <v>774</v>
      </c>
      <c r="G340" s="209" t="str">
        <f t="shared" si="28"/>
        <v>岡川恭子</v>
      </c>
      <c r="H340" s="98" t="s">
        <v>725</v>
      </c>
      <c r="I340" s="133" t="s">
        <v>911</v>
      </c>
      <c r="J340" s="190">
        <v>1969</v>
      </c>
      <c r="K340" s="107">
        <f t="shared" si="29"/>
        <v>47</v>
      </c>
      <c r="L340" s="97" t="str">
        <f t="shared" si="27"/>
        <v>OK</v>
      </c>
      <c r="M340" s="190" t="s">
        <v>406</v>
      </c>
    </row>
    <row r="341" spans="1:13" s="111" customFormat="1" ht="13.5">
      <c r="A341" s="188" t="s">
        <v>775</v>
      </c>
      <c r="B341" s="201" t="s">
        <v>417</v>
      </c>
      <c r="C341" s="201" t="s">
        <v>418</v>
      </c>
      <c r="D341" s="98" t="s">
        <v>725</v>
      </c>
      <c r="E341" s="133"/>
      <c r="F341" s="188" t="s">
        <v>775</v>
      </c>
      <c r="G341" s="209" t="str">
        <f t="shared" si="28"/>
        <v>富田さおり</v>
      </c>
      <c r="H341" s="98" t="s">
        <v>725</v>
      </c>
      <c r="I341" s="133" t="s">
        <v>1027</v>
      </c>
      <c r="J341" s="190">
        <v>1973</v>
      </c>
      <c r="K341" s="107">
        <f t="shared" si="29"/>
        <v>43</v>
      </c>
      <c r="L341" s="97" t="str">
        <f t="shared" si="27"/>
        <v>OK</v>
      </c>
      <c r="M341" s="190" t="s">
        <v>935</v>
      </c>
    </row>
    <row r="342" spans="1:13" s="111" customFormat="1" ht="13.5">
      <c r="A342" s="188" t="s">
        <v>776</v>
      </c>
      <c r="B342" s="196" t="s">
        <v>761</v>
      </c>
      <c r="C342" s="196" t="s">
        <v>762</v>
      </c>
      <c r="D342" s="98" t="s">
        <v>725</v>
      </c>
      <c r="E342" s="133"/>
      <c r="F342" s="188" t="s">
        <v>776</v>
      </c>
      <c r="G342" s="209" t="str">
        <f t="shared" si="28"/>
        <v>大脇和世</v>
      </c>
      <c r="H342" s="98" t="s">
        <v>725</v>
      </c>
      <c r="I342" s="133" t="s">
        <v>1028</v>
      </c>
      <c r="J342" s="190">
        <v>1970</v>
      </c>
      <c r="K342" s="107">
        <f t="shared" si="29"/>
        <v>46</v>
      </c>
      <c r="L342" s="97" t="str">
        <f t="shared" si="27"/>
        <v>OK</v>
      </c>
      <c r="M342" s="190" t="s">
        <v>420</v>
      </c>
    </row>
    <row r="343" spans="1:13" ht="13.5">
      <c r="A343" s="188" t="s">
        <v>777</v>
      </c>
      <c r="B343" s="203" t="s">
        <v>956</v>
      </c>
      <c r="C343" s="203" t="s">
        <v>957</v>
      </c>
      <c r="D343" s="98" t="s">
        <v>725</v>
      </c>
      <c r="F343" s="188" t="s">
        <v>777</v>
      </c>
      <c r="G343" s="209" t="str">
        <f t="shared" si="28"/>
        <v>後藤圭介</v>
      </c>
      <c r="H343" s="98" t="s">
        <v>725</v>
      </c>
      <c r="I343" s="204" t="s">
        <v>432</v>
      </c>
      <c r="J343" s="202">
        <v>1974</v>
      </c>
      <c r="K343" s="107">
        <f t="shared" si="29"/>
        <v>42</v>
      </c>
      <c r="L343" s="97" t="str">
        <f aca="true" t="shared" si="30" ref="L343:L350">IF(B343="","",IF(COUNTIF($G$3:$G$610,B343)&gt;1,"2重登録","OK"))</f>
        <v>OK</v>
      </c>
      <c r="M343" s="202" t="s">
        <v>439</v>
      </c>
    </row>
    <row r="344" spans="1:13" ht="13.5">
      <c r="A344" s="188" t="s">
        <v>779</v>
      </c>
      <c r="B344" s="203" t="s">
        <v>422</v>
      </c>
      <c r="C344" s="203" t="s">
        <v>959</v>
      </c>
      <c r="D344" s="98" t="s">
        <v>725</v>
      </c>
      <c r="F344" s="188" t="s">
        <v>779</v>
      </c>
      <c r="G344" s="209" t="str">
        <f t="shared" si="28"/>
        <v>長谷川晃平</v>
      </c>
      <c r="H344" s="98" t="s">
        <v>725</v>
      </c>
      <c r="I344" s="204" t="s">
        <v>432</v>
      </c>
      <c r="J344" s="202">
        <v>1968</v>
      </c>
      <c r="K344" s="107">
        <f t="shared" si="29"/>
        <v>48</v>
      </c>
      <c r="L344" s="97" t="str">
        <f t="shared" si="30"/>
        <v>OK</v>
      </c>
      <c r="M344" s="202" t="s">
        <v>440</v>
      </c>
    </row>
    <row r="345" spans="1:13" ht="13.5">
      <c r="A345" s="188" t="s">
        <v>780</v>
      </c>
      <c r="B345" s="203" t="s">
        <v>961</v>
      </c>
      <c r="C345" s="203" t="s">
        <v>962</v>
      </c>
      <c r="D345" s="98" t="s">
        <v>725</v>
      </c>
      <c r="F345" s="188" t="s">
        <v>780</v>
      </c>
      <c r="G345" s="209" t="str">
        <f t="shared" si="28"/>
        <v>原田真稔</v>
      </c>
      <c r="H345" s="98" t="s">
        <v>725</v>
      </c>
      <c r="I345" s="204" t="s">
        <v>892</v>
      </c>
      <c r="J345" s="202">
        <v>1974</v>
      </c>
      <c r="K345" s="107">
        <f t="shared" si="29"/>
        <v>42</v>
      </c>
      <c r="L345" s="97" t="str">
        <f t="shared" si="30"/>
        <v>OK</v>
      </c>
      <c r="M345" s="202" t="s">
        <v>935</v>
      </c>
    </row>
    <row r="346" spans="1:13" ht="13.5">
      <c r="A346" s="188" t="s">
        <v>783</v>
      </c>
      <c r="B346" s="203" t="s">
        <v>964</v>
      </c>
      <c r="C346" s="203" t="s">
        <v>965</v>
      </c>
      <c r="D346" s="98" t="s">
        <v>725</v>
      </c>
      <c r="F346" s="188" t="s">
        <v>783</v>
      </c>
      <c r="G346" s="209" t="str">
        <f t="shared" si="28"/>
        <v>池内伸介</v>
      </c>
      <c r="H346" s="98" t="s">
        <v>725</v>
      </c>
      <c r="I346" s="204" t="s">
        <v>1026</v>
      </c>
      <c r="J346" s="202">
        <v>1983</v>
      </c>
      <c r="K346" s="107">
        <f t="shared" si="29"/>
        <v>33</v>
      </c>
      <c r="L346" s="97" t="str">
        <f t="shared" si="30"/>
        <v>OK</v>
      </c>
      <c r="M346" s="202" t="s">
        <v>440</v>
      </c>
    </row>
    <row r="347" spans="1:13" ht="13.5">
      <c r="A347" s="188" t="s">
        <v>784</v>
      </c>
      <c r="B347" s="203" t="s">
        <v>868</v>
      </c>
      <c r="C347" s="203" t="s">
        <v>967</v>
      </c>
      <c r="D347" s="98" t="s">
        <v>725</v>
      </c>
      <c r="F347" s="188" t="s">
        <v>784</v>
      </c>
      <c r="G347" s="209" t="str">
        <f t="shared" si="28"/>
        <v>藤田彰</v>
      </c>
      <c r="H347" s="98" t="s">
        <v>725</v>
      </c>
      <c r="I347" s="204" t="s">
        <v>81</v>
      </c>
      <c r="J347" s="202">
        <v>1981</v>
      </c>
      <c r="K347" s="107">
        <f t="shared" si="29"/>
        <v>35</v>
      </c>
      <c r="L347" s="97" t="str">
        <f t="shared" si="30"/>
        <v>OK</v>
      </c>
      <c r="M347" s="202" t="s">
        <v>440</v>
      </c>
    </row>
    <row r="348" spans="1:13" ht="13.5">
      <c r="A348" s="188" t="s">
        <v>786</v>
      </c>
      <c r="B348" s="203" t="s">
        <v>969</v>
      </c>
      <c r="C348" s="203" t="s">
        <v>970</v>
      </c>
      <c r="D348" s="98" t="s">
        <v>725</v>
      </c>
      <c r="F348" s="188" t="s">
        <v>786</v>
      </c>
      <c r="G348" s="209" t="str">
        <f t="shared" si="28"/>
        <v>佐用康啓</v>
      </c>
      <c r="H348" s="98" t="s">
        <v>725</v>
      </c>
      <c r="I348" s="204" t="s">
        <v>835</v>
      </c>
      <c r="J348" s="202">
        <v>1983</v>
      </c>
      <c r="K348" s="107">
        <f t="shared" si="29"/>
        <v>33</v>
      </c>
      <c r="L348" s="97" t="str">
        <f t="shared" si="30"/>
        <v>OK</v>
      </c>
      <c r="M348" s="202" t="s">
        <v>439</v>
      </c>
    </row>
    <row r="349" spans="1:13" ht="13.5">
      <c r="A349" s="188" t="s">
        <v>955</v>
      </c>
      <c r="B349" s="203" t="s">
        <v>972</v>
      </c>
      <c r="C349" s="203" t="s">
        <v>973</v>
      </c>
      <c r="D349" s="98" t="s">
        <v>725</v>
      </c>
      <c r="F349" s="188" t="s">
        <v>955</v>
      </c>
      <c r="G349" s="209" t="str">
        <f t="shared" si="28"/>
        <v>岩田光央</v>
      </c>
      <c r="H349" s="98" t="s">
        <v>725</v>
      </c>
      <c r="I349" s="204" t="s">
        <v>891</v>
      </c>
      <c r="J349" s="202">
        <v>1985</v>
      </c>
      <c r="K349" s="107">
        <f t="shared" si="29"/>
        <v>31</v>
      </c>
      <c r="L349" s="97" t="str">
        <f t="shared" si="30"/>
        <v>OK</v>
      </c>
      <c r="M349" s="202" t="s">
        <v>435</v>
      </c>
    </row>
    <row r="350" spans="1:13" ht="13.5">
      <c r="A350" s="188" t="s">
        <v>958</v>
      </c>
      <c r="B350" s="203" t="s">
        <v>975</v>
      </c>
      <c r="C350" s="203" t="s">
        <v>82</v>
      </c>
      <c r="D350" s="98" t="s">
        <v>725</v>
      </c>
      <c r="F350" s="188" t="s">
        <v>958</v>
      </c>
      <c r="G350" s="209" t="str">
        <f t="shared" si="28"/>
        <v>月森 大</v>
      </c>
      <c r="H350" s="98" t="s">
        <v>725</v>
      </c>
      <c r="I350" s="204" t="s">
        <v>432</v>
      </c>
      <c r="J350" s="202">
        <v>1980</v>
      </c>
      <c r="K350" s="107">
        <f t="shared" si="29"/>
        <v>36</v>
      </c>
      <c r="L350" s="97" t="str">
        <f t="shared" si="30"/>
        <v>OK</v>
      </c>
      <c r="M350" s="191" t="s">
        <v>936</v>
      </c>
    </row>
    <row r="351" spans="1:13" ht="13.5">
      <c r="A351" s="188" t="s">
        <v>960</v>
      </c>
      <c r="B351" s="205" t="s">
        <v>977</v>
      </c>
      <c r="C351" s="105" t="s">
        <v>978</v>
      </c>
      <c r="D351" s="98" t="s">
        <v>725</v>
      </c>
      <c r="F351" s="188" t="s">
        <v>960</v>
      </c>
      <c r="G351" s="209" t="str">
        <f t="shared" si="28"/>
        <v>三神秀嗣</v>
      </c>
      <c r="H351" s="98" t="s">
        <v>725</v>
      </c>
      <c r="I351" s="204" t="s">
        <v>933</v>
      </c>
      <c r="J351" s="108">
        <v>1982</v>
      </c>
      <c r="K351" s="107">
        <f t="shared" si="29"/>
        <v>34</v>
      </c>
      <c r="L351" s="97" t="str">
        <f>IF(G351="","",IF(COUNTIF($G$3:$G$610,G351)&gt;1,"2重登録","OK"))</f>
        <v>OK</v>
      </c>
      <c r="M351" s="98" t="s">
        <v>293</v>
      </c>
    </row>
    <row r="352" spans="1:13" ht="13.5">
      <c r="A352" s="188" t="s">
        <v>963</v>
      </c>
      <c r="B352" s="158" t="s">
        <v>894</v>
      </c>
      <c r="C352" s="158" t="s">
        <v>342</v>
      </c>
      <c r="D352" s="98" t="s">
        <v>725</v>
      </c>
      <c r="F352" s="188" t="s">
        <v>963</v>
      </c>
      <c r="G352" s="209" t="str">
        <f t="shared" si="28"/>
        <v>佐藤庸子</v>
      </c>
      <c r="H352" s="98" t="s">
        <v>725</v>
      </c>
      <c r="I352" s="98" t="s">
        <v>419</v>
      </c>
      <c r="J352" s="108">
        <v>1978</v>
      </c>
      <c r="K352" s="107">
        <f t="shared" si="29"/>
        <v>38</v>
      </c>
      <c r="L352" s="97" t="str">
        <f>IF(G352="","",IF(COUNTIF($G$3:$G$551,G352)&gt;1,"2重登録","OK"))</f>
        <v>OK</v>
      </c>
      <c r="M352" s="100" t="s">
        <v>936</v>
      </c>
    </row>
    <row r="353" spans="1:13" ht="13.5">
      <c r="A353" s="188" t="s">
        <v>966</v>
      </c>
      <c r="B353" s="205" t="s">
        <v>263</v>
      </c>
      <c r="C353" s="205" t="s">
        <v>264</v>
      </c>
      <c r="D353" s="98" t="s">
        <v>725</v>
      </c>
      <c r="E353" s="236"/>
      <c r="F353" s="188" t="s">
        <v>966</v>
      </c>
      <c r="G353" s="209" t="str">
        <f t="shared" si="28"/>
        <v>遠崎大樹</v>
      </c>
      <c r="H353" s="98" t="s">
        <v>725</v>
      </c>
      <c r="I353" s="206" t="s">
        <v>891</v>
      </c>
      <c r="J353" s="207">
        <v>1985</v>
      </c>
      <c r="K353" s="107">
        <f t="shared" si="29"/>
        <v>31</v>
      </c>
      <c r="L353" s="208" t="str">
        <f aca="true" t="shared" si="31" ref="L353:L362">IF(G353="","",IF(COUNTIF($G$3:$G$610,G353)&gt;1,"2重登録","OK"))</f>
        <v>OK</v>
      </c>
      <c r="M353" s="237" t="s">
        <v>440</v>
      </c>
    </row>
    <row r="354" spans="1:13" ht="13.5">
      <c r="A354" s="188" t="s">
        <v>968</v>
      </c>
      <c r="B354" s="216" t="s">
        <v>1161</v>
      </c>
      <c r="C354" s="216" t="s">
        <v>1162</v>
      </c>
      <c r="D354" s="98" t="s">
        <v>725</v>
      </c>
      <c r="E354" s="236"/>
      <c r="F354" s="188" t="s">
        <v>968</v>
      </c>
      <c r="G354" s="209" t="str">
        <f t="shared" si="28"/>
        <v>村田朋子</v>
      </c>
      <c r="H354" s="98" t="s">
        <v>725</v>
      </c>
      <c r="I354" s="206" t="s">
        <v>0</v>
      </c>
      <c r="J354" s="207">
        <v>1959</v>
      </c>
      <c r="K354" s="107">
        <f t="shared" si="29"/>
        <v>57</v>
      </c>
      <c r="L354" s="208" t="str">
        <f t="shared" si="31"/>
        <v>OK</v>
      </c>
      <c r="M354" s="100" t="s">
        <v>936</v>
      </c>
    </row>
    <row r="355" spans="1:13" ht="13.5">
      <c r="A355" s="188" t="s">
        <v>971</v>
      </c>
      <c r="B355" s="216" t="s">
        <v>1174</v>
      </c>
      <c r="C355" s="216" t="s">
        <v>1175</v>
      </c>
      <c r="D355" s="98" t="s">
        <v>725</v>
      </c>
      <c r="E355" s="236"/>
      <c r="F355" s="188" t="s">
        <v>971</v>
      </c>
      <c r="G355" s="209" t="str">
        <f t="shared" si="28"/>
        <v>杉山あずさ</v>
      </c>
      <c r="H355" s="98" t="s">
        <v>725</v>
      </c>
      <c r="I355" s="206" t="s">
        <v>412</v>
      </c>
      <c r="J355" s="207">
        <v>1978</v>
      </c>
      <c r="K355" s="107">
        <f t="shared" si="29"/>
        <v>38</v>
      </c>
      <c r="L355" s="208" t="str">
        <f t="shared" si="31"/>
        <v>OK</v>
      </c>
      <c r="M355" s="190" t="s">
        <v>408</v>
      </c>
    </row>
    <row r="356" spans="1:13" s="200" customFormat="1" ht="13.5">
      <c r="A356" s="188" t="s">
        <v>974</v>
      </c>
      <c r="B356" s="216" t="s">
        <v>850</v>
      </c>
      <c r="C356" s="238" t="s">
        <v>83</v>
      </c>
      <c r="D356" s="98" t="s">
        <v>725</v>
      </c>
      <c r="E356" s="239"/>
      <c r="F356" s="188" t="s">
        <v>974</v>
      </c>
      <c r="G356" s="209" t="str">
        <f t="shared" si="28"/>
        <v>西村文代</v>
      </c>
      <c r="H356" s="98" t="s">
        <v>725</v>
      </c>
      <c r="I356" s="206" t="s">
        <v>419</v>
      </c>
      <c r="J356" s="222">
        <v>1964</v>
      </c>
      <c r="K356" s="107">
        <f t="shared" si="29"/>
        <v>52</v>
      </c>
      <c r="L356" s="208" t="str">
        <f t="shared" si="31"/>
        <v>OK</v>
      </c>
      <c r="M356" s="190" t="s">
        <v>438</v>
      </c>
    </row>
    <row r="357" spans="1:13" s="200" customFormat="1" ht="13.5">
      <c r="A357" s="188" t="s">
        <v>976</v>
      </c>
      <c r="B357" s="238" t="s">
        <v>84</v>
      </c>
      <c r="C357" s="238" t="s">
        <v>257</v>
      </c>
      <c r="D357" s="98" t="s">
        <v>725</v>
      </c>
      <c r="E357" s="239"/>
      <c r="F357" s="188" t="s">
        <v>976</v>
      </c>
      <c r="G357" s="209" t="str">
        <f t="shared" si="28"/>
        <v>村田彩子</v>
      </c>
      <c r="H357" s="98" t="s">
        <v>725</v>
      </c>
      <c r="I357" s="206" t="s">
        <v>419</v>
      </c>
      <c r="J357" s="222">
        <v>1968</v>
      </c>
      <c r="K357" s="107">
        <f t="shared" si="29"/>
        <v>48</v>
      </c>
      <c r="L357" s="239" t="str">
        <f t="shared" si="31"/>
        <v>OK</v>
      </c>
      <c r="M357" s="239" t="s">
        <v>406</v>
      </c>
    </row>
    <row r="358" spans="1:13" s="200" customFormat="1" ht="13.5">
      <c r="A358" s="188" t="s">
        <v>341</v>
      </c>
      <c r="B358" s="238" t="s">
        <v>85</v>
      </c>
      <c r="C358" s="240" t="s">
        <v>342</v>
      </c>
      <c r="D358" s="98" t="s">
        <v>725</v>
      </c>
      <c r="E358" s="239"/>
      <c r="F358" s="188" t="s">
        <v>341</v>
      </c>
      <c r="G358" s="209" t="str">
        <f t="shared" si="28"/>
        <v>村川庸子</v>
      </c>
      <c r="H358" s="98" t="s">
        <v>725</v>
      </c>
      <c r="I358" s="206" t="s">
        <v>1027</v>
      </c>
      <c r="J358" s="222">
        <v>1969</v>
      </c>
      <c r="K358" s="107">
        <f t="shared" si="29"/>
        <v>47</v>
      </c>
      <c r="L358" s="239" t="str">
        <f t="shared" si="31"/>
        <v>OK</v>
      </c>
      <c r="M358" s="239" t="s">
        <v>420</v>
      </c>
    </row>
    <row r="359" spans="1:13" s="200" customFormat="1" ht="13.5">
      <c r="A359" s="188" t="s">
        <v>262</v>
      </c>
      <c r="B359" s="222" t="s">
        <v>980</v>
      </c>
      <c r="C359" s="222" t="s">
        <v>86</v>
      </c>
      <c r="D359" s="98" t="s">
        <v>725</v>
      </c>
      <c r="E359" s="222"/>
      <c r="F359" s="188" t="s">
        <v>262</v>
      </c>
      <c r="G359" s="209" t="str">
        <f t="shared" si="28"/>
        <v>藤井洋平</v>
      </c>
      <c r="H359" s="98" t="s">
        <v>725</v>
      </c>
      <c r="I359" s="222" t="s">
        <v>432</v>
      </c>
      <c r="J359" s="222">
        <v>1991</v>
      </c>
      <c r="K359" s="107">
        <f t="shared" si="29"/>
        <v>25</v>
      </c>
      <c r="L359" s="222" t="str">
        <f t="shared" si="31"/>
        <v>OK</v>
      </c>
      <c r="M359" s="238" t="s">
        <v>936</v>
      </c>
    </row>
    <row r="360" spans="1:13" s="200" customFormat="1" ht="13.5">
      <c r="A360" s="188" t="s">
        <v>1160</v>
      </c>
      <c r="B360" s="222" t="s">
        <v>87</v>
      </c>
      <c r="C360" s="222" t="s">
        <v>88</v>
      </c>
      <c r="D360" s="98" t="s">
        <v>725</v>
      </c>
      <c r="E360" s="222"/>
      <c r="F360" s="188" t="s">
        <v>1160</v>
      </c>
      <c r="G360" s="209" t="str">
        <f t="shared" si="28"/>
        <v>田淵敏史</v>
      </c>
      <c r="H360" s="98" t="s">
        <v>725</v>
      </c>
      <c r="I360" s="222" t="s">
        <v>933</v>
      </c>
      <c r="J360" s="222">
        <v>1991</v>
      </c>
      <c r="K360" s="107">
        <f t="shared" si="29"/>
        <v>25</v>
      </c>
      <c r="L360" s="222" t="str">
        <f t="shared" si="31"/>
        <v>OK</v>
      </c>
      <c r="M360" s="238" t="s">
        <v>936</v>
      </c>
    </row>
    <row r="361" spans="1:13" s="200" customFormat="1" ht="13.5">
      <c r="A361" s="188" t="s">
        <v>1173</v>
      </c>
      <c r="B361" s="222" t="s">
        <v>89</v>
      </c>
      <c r="C361" s="222" t="s">
        <v>90</v>
      </c>
      <c r="D361" s="98" t="s">
        <v>725</v>
      </c>
      <c r="E361" s="222"/>
      <c r="F361" s="188" t="s">
        <v>1173</v>
      </c>
      <c r="G361" s="209" t="str">
        <f t="shared" si="28"/>
        <v>穐山  航</v>
      </c>
      <c r="H361" s="98" t="s">
        <v>725</v>
      </c>
      <c r="I361" s="222" t="s">
        <v>933</v>
      </c>
      <c r="J361" s="222">
        <v>1989</v>
      </c>
      <c r="K361" s="107">
        <f t="shared" si="29"/>
        <v>27</v>
      </c>
      <c r="L361" s="222" t="str">
        <f t="shared" si="31"/>
        <v>OK</v>
      </c>
      <c r="M361" s="238" t="s">
        <v>936</v>
      </c>
    </row>
    <row r="362" spans="1:13" s="200" customFormat="1" ht="13.5">
      <c r="A362" s="188" t="s">
        <v>1176</v>
      </c>
      <c r="B362" s="222" t="s">
        <v>850</v>
      </c>
      <c r="C362" s="222" t="s">
        <v>91</v>
      </c>
      <c r="D362" s="98" t="s">
        <v>725</v>
      </c>
      <c r="E362" s="239"/>
      <c r="F362" s="188" t="s">
        <v>1176</v>
      </c>
      <c r="G362" s="209" t="str">
        <f t="shared" si="28"/>
        <v>西村国太郎</v>
      </c>
      <c r="H362" s="98" t="s">
        <v>725</v>
      </c>
      <c r="I362" s="222" t="s">
        <v>933</v>
      </c>
      <c r="J362" s="222">
        <v>1942</v>
      </c>
      <c r="K362" s="222">
        <f t="shared" si="29"/>
        <v>74</v>
      </c>
      <c r="L362" s="222" t="str">
        <f t="shared" si="31"/>
        <v>OK</v>
      </c>
      <c r="M362" s="238" t="s">
        <v>936</v>
      </c>
    </row>
    <row r="363" spans="1:13" s="200" customFormat="1" ht="13.5">
      <c r="A363" s="188" t="s">
        <v>92</v>
      </c>
      <c r="B363" s="239"/>
      <c r="C363" s="239"/>
      <c r="D363" s="239"/>
      <c r="E363" s="239"/>
      <c r="F363" s="188" t="s">
        <v>93</v>
      </c>
      <c r="G363" s="239"/>
      <c r="H363" s="239"/>
      <c r="I363" s="239"/>
      <c r="J363" s="239"/>
      <c r="K363" s="239"/>
      <c r="L363" s="97">
        <f aca="true" t="shared" si="32" ref="L363:L373">IF(G363="","",IF(COUNTIF($G$6:$G$533,G363)&gt;1,"2重登録","OK"))</f>
      </c>
      <c r="M363" s="239"/>
    </row>
    <row r="364" spans="1:13" s="200" customFormat="1" ht="13.5">
      <c r="A364" s="188" t="s">
        <v>93</v>
      </c>
      <c r="B364" s="105"/>
      <c r="C364" s="105"/>
      <c r="D364" s="98"/>
      <c r="E364" s="96"/>
      <c r="F364" s="97"/>
      <c r="G364" s="96"/>
      <c r="H364" s="98"/>
      <c r="I364" s="98"/>
      <c r="J364" s="108"/>
      <c r="K364" s="107"/>
      <c r="L364" s="97">
        <f t="shared" si="32"/>
      </c>
      <c r="M364" s="98"/>
    </row>
    <row r="365" spans="2:13" ht="13.5">
      <c r="B365" s="105"/>
      <c r="C365" s="105"/>
      <c r="D365" s="98"/>
      <c r="E365" s="96"/>
      <c r="F365" s="97"/>
      <c r="G365" s="96"/>
      <c r="H365" s="98"/>
      <c r="I365" s="98"/>
      <c r="J365" s="108"/>
      <c r="K365" s="107"/>
      <c r="L365" s="97">
        <f t="shared" si="32"/>
      </c>
      <c r="M365" s="98"/>
    </row>
    <row r="366" spans="2:13" ht="13.5">
      <c r="B366" s="105"/>
      <c r="C366" s="105"/>
      <c r="D366" s="98"/>
      <c r="E366" s="96"/>
      <c r="F366" s="97"/>
      <c r="G366" s="96"/>
      <c r="H366" s="98"/>
      <c r="I366" s="98"/>
      <c r="J366" s="108"/>
      <c r="K366" s="107"/>
      <c r="L366" s="97">
        <f t="shared" si="32"/>
      </c>
      <c r="M366" s="98"/>
    </row>
    <row r="367" spans="2:13" ht="13.5">
      <c r="B367" s="105"/>
      <c r="C367" s="105"/>
      <c r="D367" s="98"/>
      <c r="E367" s="96"/>
      <c r="F367" s="97"/>
      <c r="G367" s="96"/>
      <c r="H367" s="98"/>
      <c r="I367" s="98"/>
      <c r="J367" s="108"/>
      <c r="K367" s="107"/>
      <c r="L367" s="97">
        <f t="shared" si="32"/>
      </c>
      <c r="M367" s="98"/>
    </row>
    <row r="368" spans="2:13" ht="13.5">
      <c r="B368" s="105"/>
      <c r="C368" s="105"/>
      <c r="D368" s="98"/>
      <c r="E368" s="96"/>
      <c r="F368" s="97"/>
      <c r="G368" s="96"/>
      <c r="H368" s="98"/>
      <c r="I368" s="98"/>
      <c r="J368" s="108"/>
      <c r="K368" s="107"/>
      <c r="L368" s="97">
        <f t="shared" si="32"/>
      </c>
      <c r="M368" s="98"/>
    </row>
    <row r="369" spans="2:13" ht="13.5">
      <c r="B369" s="105"/>
      <c r="C369" s="105"/>
      <c r="D369" s="98"/>
      <c r="E369" s="96"/>
      <c r="F369" s="97"/>
      <c r="G369" s="96"/>
      <c r="H369" s="98"/>
      <c r="I369" s="98"/>
      <c r="J369" s="108"/>
      <c r="K369" s="107"/>
      <c r="L369" s="97">
        <f t="shared" si="32"/>
      </c>
      <c r="M369" s="98"/>
    </row>
    <row r="370" spans="2:13" ht="13.5">
      <c r="B370" s="105"/>
      <c r="C370" s="105"/>
      <c r="D370" s="98"/>
      <c r="E370" s="96"/>
      <c r="F370" s="97"/>
      <c r="G370" s="96"/>
      <c r="H370" s="98"/>
      <c r="I370" s="98"/>
      <c r="J370" s="108"/>
      <c r="K370" s="107"/>
      <c r="L370" s="97">
        <f t="shared" si="32"/>
      </c>
      <c r="M370" s="98"/>
    </row>
    <row r="371" spans="2:13" ht="13.5">
      <c r="B371" s="96"/>
      <c r="C371" s="96"/>
      <c r="D371" s="96"/>
      <c r="E371" s="96"/>
      <c r="F371" s="97"/>
      <c r="G371" s="96"/>
      <c r="H371" s="96"/>
      <c r="I371" s="99"/>
      <c r="J371" s="109"/>
      <c r="K371" s="107"/>
      <c r="L371" s="97">
        <f t="shared" si="32"/>
      </c>
      <c r="M371" s="101"/>
    </row>
    <row r="372" spans="2:13" ht="13.5">
      <c r="B372" s="686" t="s">
        <v>94</v>
      </c>
      <c r="C372" s="686"/>
      <c r="D372" s="690" t="s">
        <v>95</v>
      </c>
      <c r="E372" s="690"/>
      <c r="F372" s="690"/>
      <c r="G372" s="690"/>
      <c r="H372" s="690"/>
      <c r="J372" s="112"/>
      <c r="K372" s="112"/>
      <c r="L372" s="97">
        <f t="shared" si="32"/>
      </c>
      <c r="M372" s="112"/>
    </row>
    <row r="373" spans="1:12" s="112" customFormat="1" ht="13.5">
      <c r="A373" s="95"/>
      <c r="B373" s="686"/>
      <c r="C373" s="686"/>
      <c r="D373" s="690"/>
      <c r="E373" s="690"/>
      <c r="F373" s="690"/>
      <c r="G373" s="690"/>
      <c r="H373" s="690"/>
      <c r="I373" s="97">
        <f>IF(D373="","",IF(COUNTIF($G$1:$G$33,D373)&gt;1,"2重登録","OK"))</f>
      </c>
      <c r="J373" s="95"/>
      <c r="L373" s="97">
        <f t="shared" si="32"/>
      </c>
    </row>
    <row r="374" spans="1:12" s="112" customFormat="1" ht="15">
      <c r="A374" s="95"/>
      <c r="B374" s="174"/>
      <c r="C374" s="145"/>
      <c r="G374" s="95" t="s">
        <v>952</v>
      </c>
      <c r="H374" s="680" t="s">
        <v>953</v>
      </c>
      <c r="I374" s="680"/>
      <c r="J374" s="680"/>
      <c r="K374" s="97"/>
      <c r="L374" s="97"/>
    </row>
    <row r="375" spans="1:12" s="112" customFormat="1" ht="13.5">
      <c r="A375" s="95"/>
      <c r="B375" s="175"/>
      <c r="C375" s="145"/>
      <c r="G375" s="130">
        <f>COUNTIF(M378:M403,"東近江市")</f>
        <v>4</v>
      </c>
      <c r="H375" s="685">
        <f>(G375/RIGHT(A402,2))</f>
        <v>0.16</v>
      </c>
      <c r="I375" s="685"/>
      <c r="J375" s="685"/>
      <c r="K375" s="97"/>
      <c r="L375" s="97"/>
    </row>
    <row r="376" spans="1:13" s="112" customFormat="1" ht="13.5">
      <c r="A376" s="95"/>
      <c r="B376" s="96" t="s">
        <v>344</v>
      </c>
      <c r="C376" s="96"/>
      <c r="D376" s="145"/>
      <c r="E376" s="95"/>
      <c r="F376" s="97"/>
      <c r="G376" s="95"/>
      <c r="H376" s="95"/>
      <c r="I376" s="95"/>
      <c r="J376" s="106"/>
      <c r="K376" s="107"/>
      <c r="L376" s="97">
        <f>IF(G376="","",IF(COUNTIF($G$6:$G$533,G376)&gt;1,"2重登録","OK"))</f>
      </c>
      <c r="M376" s="95"/>
    </row>
    <row r="377" spans="1:13" s="112" customFormat="1" ht="13.5">
      <c r="A377" s="95"/>
      <c r="B377" s="691" t="s">
        <v>247</v>
      </c>
      <c r="C377" s="678"/>
      <c r="D377" s="95"/>
      <c r="E377" s="95"/>
      <c r="F377" s="97"/>
      <c r="G377" s="95" t="str">
        <f aca="true" t="shared" si="33" ref="G377:G409">B377&amp;C377</f>
        <v>湖東プラチナ</v>
      </c>
      <c r="H377" s="95"/>
      <c r="I377" s="95"/>
      <c r="J377" s="106"/>
      <c r="K377" s="107" t="s">
        <v>96</v>
      </c>
      <c r="L377" s="97"/>
      <c r="M377" s="95"/>
    </row>
    <row r="378" spans="1:13" s="112" customFormat="1" ht="13.5">
      <c r="A378" s="95" t="s">
        <v>1</v>
      </c>
      <c r="B378" s="96" t="s">
        <v>347</v>
      </c>
      <c r="C378" s="96" t="s">
        <v>421</v>
      </c>
      <c r="D378" s="95" t="s">
        <v>391</v>
      </c>
      <c r="E378" s="95"/>
      <c r="F378" s="95" t="s">
        <v>97</v>
      </c>
      <c r="G378" s="95" t="str">
        <f t="shared" si="33"/>
        <v>大林久</v>
      </c>
      <c r="H378" s="99" t="s">
        <v>247</v>
      </c>
      <c r="I378" s="99" t="s">
        <v>799</v>
      </c>
      <c r="J378" s="159">
        <v>1938</v>
      </c>
      <c r="K378" s="107">
        <f>IF(J378="","",(2016-J378))</f>
        <v>78</v>
      </c>
      <c r="L378" s="97" t="str">
        <f aca="true" t="shared" si="34" ref="L378:L440">IF(G378="","",IF(COUNTIF($G$6:$G$533,G378)&gt;1,"2重登録","OK"))</f>
        <v>OK</v>
      </c>
      <c r="M378" s="96" t="s">
        <v>436</v>
      </c>
    </row>
    <row r="379" spans="1:13" s="112" customFormat="1" ht="13.5">
      <c r="A379" s="95" t="s">
        <v>265</v>
      </c>
      <c r="B379" s="96" t="s">
        <v>353</v>
      </c>
      <c r="C379" s="96" t="s">
        <v>354</v>
      </c>
      <c r="D379" s="95" t="s">
        <v>391</v>
      </c>
      <c r="F379" s="95" t="s">
        <v>98</v>
      </c>
      <c r="G379" s="95" t="str">
        <f t="shared" si="33"/>
        <v>高田洋治</v>
      </c>
      <c r="H379" s="99" t="s">
        <v>247</v>
      </c>
      <c r="I379" s="99" t="s">
        <v>799</v>
      </c>
      <c r="J379" s="159">
        <v>1942</v>
      </c>
      <c r="K379" s="107">
        <f aca="true" t="shared" si="35" ref="K379:K409">IF(J379="","",(2016-J379))</f>
        <v>74</v>
      </c>
      <c r="L379" s="97" t="str">
        <f t="shared" si="34"/>
        <v>OK</v>
      </c>
      <c r="M379" s="96" t="s">
        <v>436</v>
      </c>
    </row>
    <row r="380" spans="1:13" s="112" customFormat="1" ht="13.5">
      <c r="A380" s="95" t="s">
        <v>345</v>
      </c>
      <c r="B380" s="96" t="s">
        <v>803</v>
      </c>
      <c r="C380" s="96" t="s">
        <v>99</v>
      </c>
      <c r="D380" s="95" t="s">
        <v>391</v>
      </c>
      <c r="F380" s="95" t="s">
        <v>345</v>
      </c>
      <c r="G380" s="95" t="str">
        <f t="shared" si="33"/>
        <v>中野 潤</v>
      </c>
      <c r="H380" s="99" t="s">
        <v>247</v>
      </c>
      <c r="I380" s="99" t="s">
        <v>799</v>
      </c>
      <c r="J380" s="159">
        <v>1948</v>
      </c>
      <c r="K380" s="107">
        <f t="shared" si="35"/>
        <v>68</v>
      </c>
      <c r="L380" s="97" t="str">
        <f t="shared" si="34"/>
        <v>OK</v>
      </c>
      <c r="M380" s="96" t="s">
        <v>938</v>
      </c>
    </row>
    <row r="381" spans="1:13" s="112" customFormat="1" ht="13.5">
      <c r="A381" s="95" t="s">
        <v>346</v>
      </c>
      <c r="B381" s="96" t="s">
        <v>803</v>
      </c>
      <c r="C381" s="96" t="s">
        <v>804</v>
      </c>
      <c r="D381" s="95" t="s">
        <v>391</v>
      </c>
      <c r="F381" s="95" t="s">
        <v>346</v>
      </c>
      <c r="G381" s="95" t="str">
        <f>B381&amp;C381</f>
        <v>中野哲也</v>
      </c>
      <c r="H381" s="99" t="s">
        <v>247</v>
      </c>
      <c r="I381" s="99" t="s">
        <v>799</v>
      </c>
      <c r="J381" s="159">
        <v>1947</v>
      </c>
      <c r="K381" s="107">
        <f t="shared" si="35"/>
        <v>69</v>
      </c>
      <c r="L381" s="97" t="str">
        <f t="shared" si="34"/>
        <v>OK</v>
      </c>
      <c r="M381" s="96" t="s">
        <v>436</v>
      </c>
    </row>
    <row r="382" spans="1:13" s="112" customFormat="1" ht="13.5">
      <c r="A382" s="95" t="s">
        <v>348</v>
      </c>
      <c r="B382" s="95" t="s">
        <v>100</v>
      </c>
      <c r="C382" s="95" t="s">
        <v>101</v>
      </c>
      <c r="D382" s="95" t="s">
        <v>2</v>
      </c>
      <c r="E382"/>
      <c r="F382" s="95" t="s">
        <v>348</v>
      </c>
      <c r="G382" s="95" t="str">
        <f>B382&amp;C382</f>
        <v>堀江孝信</v>
      </c>
      <c r="H382" s="241" t="s">
        <v>248</v>
      </c>
      <c r="I382" s="99" t="s">
        <v>432</v>
      </c>
      <c r="J382" s="159">
        <v>1942</v>
      </c>
      <c r="K382" s="107">
        <f t="shared" si="35"/>
        <v>74</v>
      </c>
      <c r="L382" s="97" t="str">
        <f t="shared" si="34"/>
        <v>OK</v>
      </c>
      <c r="M382" s="173" t="s">
        <v>436</v>
      </c>
    </row>
    <row r="383" spans="1:15" ht="13.5">
      <c r="A383" s="95" t="s">
        <v>349</v>
      </c>
      <c r="B383" s="96" t="s">
        <v>361</v>
      </c>
      <c r="C383" s="96" t="s">
        <v>362</v>
      </c>
      <c r="D383" s="95" t="s">
        <v>391</v>
      </c>
      <c r="E383" s="112"/>
      <c r="F383" s="95" t="s">
        <v>349</v>
      </c>
      <c r="G383" s="95" t="str">
        <f t="shared" si="33"/>
        <v>羽田昭夫</v>
      </c>
      <c r="H383" s="99" t="s">
        <v>247</v>
      </c>
      <c r="I383" s="99" t="s">
        <v>799</v>
      </c>
      <c r="J383" s="159">
        <v>1943</v>
      </c>
      <c r="K383" s="107">
        <f t="shared" si="35"/>
        <v>73</v>
      </c>
      <c r="L383" s="97" t="str">
        <f t="shared" si="34"/>
        <v>OK</v>
      </c>
      <c r="M383" s="209" t="s">
        <v>1058</v>
      </c>
      <c r="O383" s="242"/>
    </row>
    <row r="384" spans="1:13" s="112" customFormat="1" ht="13.5">
      <c r="A384" s="95" t="s">
        <v>350</v>
      </c>
      <c r="B384" s="96" t="s">
        <v>364</v>
      </c>
      <c r="C384" s="96" t="s">
        <v>365</v>
      </c>
      <c r="D384" s="95" t="s">
        <v>391</v>
      </c>
      <c r="F384" s="95" t="s">
        <v>350</v>
      </c>
      <c r="G384" s="95" t="str">
        <f t="shared" si="33"/>
        <v>樋山達哉</v>
      </c>
      <c r="H384" s="99" t="s">
        <v>247</v>
      </c>
      <c r="I384" s="99" t="s">
        <v>799</v>
      </c>
      <c r="J384" s="159">
        <v>1944</v>
      </c>
      <c r="K384" s="107">
        <f t="shared" si="35"/>
        <v>72</v>
      </c>
      <c r="L384" s="97" t="str">
        <f t="shared" si="34"/>
        <v>OK</v>
      </c>
      <c r="M384" s="96" t="s">
        <v>423</v>
      </c>
    </row>
    <row r="385" spans="1:13" s="112" customFormat="1" ht="13.5">
      <c r="A385" s="95" t="s">
        <v>351</v>
      </c>
      <c r="B385" s="96" t="s">
        <v>805</v>
      </c>
      <c r="C385" s="96" t="s">
        <v>806</v>
      </c>
      <c r="D385" s="95" t="s">
        <v>3</v>
      </c>
      <c r="F385" s="95" t="s">
        <v>351</v>
      </c>
      <c r="G385" s="95" t="str">
        <f t="shared" si="33"/>
        <v>藤本昌彦</v>
      </c>
      <c r="H385" s="99" t="s">
        <v>247</v>
      </c>
      <c r="I385" s="99" t="s">
        <v>799</v>
      </c>
      <c r="J385" s="159">
        <v>1939</v>
      </c>
      <c r="K385" s="107">
        <f t="shared" si="35"/>
        <v>77</v>
      </c>
      <c r="L385" s="97" t="str">
        <f t="shared" si="34"/>
        <v>OK</v>
      </c>
      <c r="M385" s="96" t="s">
        <v>436</v>
      </c>
    </row>
    <row r="386" spans="1:13" s="112" customFormat="1" ht="13.5">
      <c r="A386" s="95" t="s">
        <v>352</v>
      </c>
      <c r="B386" s="96" t="s">
        <v>807</v>
      </c>
      <c r="C386" s="96" t="s">
        <v>808</v>
      </c>
      <c r="D386" s="95" t="s">
        <v>4</v>
      </c>
      <c r="F386" s="95" t="s">
        <v>352</v>
      </c>
      <c r="G386" s="95" t="str">
        <f t="shared" si="33"/>
        <v>安田和彦</v>
      </c>
      <c r="H386" s="99" t="s">
        <v>247</v>
      </c>
      <c r="I386" s="99" t="s">
        <v>799</v>
      </c>
      <c r="J386" s="159">
        <v>1945</v>
      </c>
      <c r="K386" s="107">
        <f t="shared" si="35"/>
        <v>71</v>
      </c>
      <c r="L386" s="97" t="str">
        <f t="shared" si="34"/>
        <v>OK</v>
      </c>
      <c r="M386" s="96" t="s">
        <v>436</v>
      </c>
    </row>
    <row r="387" spans="1:13" s="112" customFormat="1" ht="13.5">
      <c r="A387" s="95" t="s">
        <v>355</v>
      </c>
      <c r="B387" s="96" t="s">
        <v>816</v>
      </c>
      <c r="C387" s="96" t="s">
        <v>372</v>
      </c>
      <c r="D387" s="95" t="s">
        <v>344</v>
      </c>
      <c r="F387" s="95" t="s">
        <v>355</v>
      </c>
      <c r="G387" s="95" t="str">
        <f t="shared" si="33"/>
        <v>吉田知司</v>
      </c>
      <c r="H387" s="99" t="s">
        <v>247</v>
      </c>
      <c r="I387" s="99" t="s">
        <v>799</v>
      </c>
      <c r="J387" s="159">
        <v>1948</v>
      </c>
      <c r="K387" s="107">
        <f t="shared" si="35"/>
        <v>68</v>
      </c>
      <c r="L387" s="97" t="str">
        <f t="shared" si="34"/>
        <v>OK</v>
      </c>
      <c r="M387" s="96" t="s">
        <v>436</v>
      </c>
    </row>
    <row r="388" spans="1:13" s="112" customFormat="1" ht="13.5">
      <c r="A388" s="95" t="s">
        <v>356</v>
      </c>
      <c r="B388" s="96" t="s">
        <v>827</v>
      </c>
      <c r="C388" s="96" t="s">
        <v>266</v>
      </c>
      <c r="D388" s="95" t="s">
        <v>392</v>
      </c>
      <c r="E388" s="95"/>
      <c r="F388" s="95" t="s">
        <v>356</v>
      </c>
      <c r="G388" s="95" t="str">
        <f>B388&amp;C388</f>
        <v>山田直八</v>
      </c>
      <c r="H388" s="99" t="s">
        <v>247</v>
      </c>
      <c r="I388" s="99" t="s">
        <v>799</v>
      </c>
      <c r="J388" s="159">
        <v>1972</v>
      </c>
      <c r="K388" s="107">
        <f t="shared" si="35"/>
        <v>44</v>
      </c>
      <c r="L388" s="97" t="str">
        <f t="shared" si="34"/>
        <v>OK</v>
      </c>
      <c r="M388" s="96" t="s">
        <v>423</v>
      </c>
    </row>
    <row r="389" spans="1:13" s="112" customFormat="1" ht="13.5">
      <c r="A389" s="95" t="s">
        <v>357</v>
      </c>
      <c r="B389" s="96" t="s">
        <v>102</v>
      </c>
      <c r="C389" s="96" t="s">
        <v>103</v>
      </c>
      <c r="D389" s="95" t="s">
        <v>391</v>
      </c>
      <c r="E389" s="95"/>
      <c r="F389" s="95" t="s">
        <v>357</v>
      </c>
      <c r="G389" s="95" t="str">
        <f>B389&amp;C389</f>
        <v>新屋正男</v>
      </c>
      <c r="H389" s="99" t="s">
        <v>247</v>
      </c>
      <c r="I389" s="99" t="s">
        <v>432</v>
      </c>
      <c r="J389" s="159">
        <v>1943</v>
      </c>
      <c r="K389" s="107">
        <f t="shared" si="35"/>
        <v>73</v>
      </c>
      <c r="L389" s="97" t="str">
        <f t="shared" si="34"/>
        <v>OK</v>
      </c>
      <c r="M389" s="96" t="s">
        <v>436</v>
      </c>
    </row>
    <row r="390" spans="1:13" s="112" customFormat="1" ht="13.5">
      <c r="A390" s="95" t="s">
        <v>358</v>
      </c>
      <c r="B390" s="96" t="s">
        <v>104</v>
      </c>
      <c r="C390" s="96" t="s">
        <v>105</v>
      </c>
      <c r="D390" s="95" t="s">
        <v>5</v>
      </c>
      <c r="E390" s="95"/>
      <c r="F390" s="95" t="s">
        <v>358</v>
      </c>
      <c r="G390" s="95" t="str">
        <f>B390&amp;C390</f>
        <v>青木保憲</v>
      </c>
      <c r="H390" s="99" t="s">
        <v>247</v>
      </c>
      <c r="I390" s="99" t="s">
        <v>432</v>
      </c>
      <c r="J390" s="159">
        <v>1949</v>
      </c>
      <c r="K390" s="107">
        <f t="shared" si="35"/>
        <v>67</v>
      </c>
      <c r="L390" s="97" t="str">
        <f t="shared" si="34"/>
        <v>OK</v>
      </c>
      <c r="M390" s="96" t="s">
        <v>436</v>
      </c>
    </row>
    <row r="391" spans="1:13" s="112" customFormat="1" ht="13.5">
      <c r="A391" s="95" t="s">
        <v>359</v>
      </c>
      <c r="B391" s="96" t="s">
        <v>802</v>
      </c>
      <c r="C391" s="96" t="s">
        <v>106</v>
      </c>
      <c r="D391" s="95" t="s">
        <v>391</v>
      </c>
      <c r="E391" s="95"/>
      <c r="F391" s="95" t="s">
        <v>359</v>
      </c>
      <c r="G391" s="95" t="str">
        <f>B391&amp;C391</f>
        <v>谷口一男</v>
      </c>
      <c r="H391" s="99" t="s">
        <v>247</v>
      </c>
      <c r="I391" s="99" t="s">
        <v>432</v>
      </c>
      <c r="J391" s="159">
        <v>1947</v>
      </c>
      <c r="K391" s="107">
        <f t="shared" si="35"/>
        <v>69</v>
      </c>
      <c r="L391" s="97" t="str">
        <f t="shared" si="34"/>
        <v>OK</v>
      </c>
      <c r="M391" s="218" t="s">
        <v>954</v>
      </c>
    </row>
    <row r="392" spans="1:13" s="112" customFormat="1" ht="13.5">
      <c r="A392" s="95" t="s">
        <v>360</v>
      </c>
      <c r="B392" s="101" t="s">
        <v>374</v>
      </c>
      <c r="C392" s="101" t="s">
        <v>809</v>
      </c>
      <c r="D392" s="95" t="s">
        <v>6</v>
      </c>
      <c r="F392" s="95" t="s">
        <v>360</v>
      </c>
      <c r="G392" s="95" t="str">
        <f t="shared" si="33"/>
        <v>飯塚アイ子</v>
      </c>
      <c r="H392" s="99" t="s">
        <v>247</v>
      </c>
      <c r="I392" s="99" t="s">
        <v>992</v>
      </c>
      <c r="J392" s="159">
        <v>1943</v>
      </c>
      <c r="K392" s="107">
        <f t="shared" si="35"/>
        <v>73</v>
      </c>
      <c r="L392" s="97" t="str">
        <f t="shared" si="34"/>
        <v>OK</v>
      </c>
      <c r="M392" s="96" t="s">
        <v>436</v>
      </c>
    </row>
    <row r="393" spans="1:13" s="112" customFormat="1" ht="13.5">
      <c r="A393" s="95" t="s">
        <v>363</v>
      </c>
      <c r="B393" s="101" t="s">
        <v>810</v>
      </c>
      <c r="C393" s="101" t="s">
        <v>811</v>
      </c>
      <c r="D393" s="95" t="s">
        <v>391</v>
      </c>
      <c r="F393" s="95" t="s">
        <v>363</v>
      </c>
      <c r="G393" s="95" t="str">
        <f t="shared" si="33"/>
        <v>大橋富子</v>
      </c>
      <c r="H393" s="99" t="s">
        <v>247</v>
      </c>
      <c r="I393" s="99" t="s">
        <v>992</v>
      </c>
      <c r="J393" s="159">
        <v>1949</v>
      </c>
      <c r="K393" s="107">
        <f t="shared" si="35"/>
        <v>67</v>
      </c>
      <c r="L393" s="97" t="str">
        <f t="shared" si="34"/>
        <v>OK</v>
      </c>
      <c r="M393" s="96" t="s">
        <v>438</v>
      </c>
    </row>
    <row r="394" spans="1:13" s="112" customFormat="1" ht="13.5">
      <c r="A394" s="95" t="s">
        <v>366</v>
      </c>
      <c r="B394" s="101" t="s">
        <v>989</v>
      </c>
      <c r="C394" s="101" t="s">
        <v>267</v>
      </c>
      <c r="D394" s="95" t="s">
        <v>391</v>
      </c>
      <c r="E394"/>
      <c r="F394" s="95" t="s">
        <v>366</v>
      </c>
      <c r="G394" s="95" t="str">
        <f>B394&amp;C394</f>
        <v>北川美由紀</v>
      </c>
      <c r="H394" s="99" t="s">
        <v>247</v>
      </c>
      <c r="I394" s="99" t="s">
        <v>992</v>
      </c>
      <c r="J394" s="159">
        <v>1949</v>
      </c>
      <c r="K394" s="107">
        <f t="shared" si="35"/>
        <v>67</v>
      </c>
      <c r="L394" s="97" t="str">
        <f t="shared" si="34"/>
        <v>OK</v>
      </c>
      <c r="M394" s="96" t="s">
        <v>423</v>
      </c>
    </row>
    <row r="395" spans="1:13" ht="13.5">
      <c r="A395" s="95" t="s">
        <v>367</v>
      </c>
      <c r="B395" s="101" t="s">
        <v>393</v>
      </c>
      <c r="C395" s="101" t="s">
        <v>394</v>
      </c>
      <c r="D395" s="95" t="s">
        <v>391</v>
      </c>
      <c r="E395" s="112"/>
      <c r="F395" s="95" t="s">
        <v>367</v>
      </c>
      <c r="G395" s="95" t="str">
        <f t="shared" si="33"/>
        <v>澤井恵子</v>
      </c>
      <c r="H395" s="99" t="s">
        <v>247</v>
      </c>
      <c r="I395" s="99" t="s">
        <v>992</v>
      </c>
      <c r="J395" s="159">
        <v>1948</v>
      </c>
      <c r="K395" s="107">
        <f t="shared" si="35"/>
        <v>68</v>
      </c>
      <c r="L395" s="97" t="str">
        <f t="shared" si="34"/>
        <v>OK</v>
      </c>
      <c r="M395" s="218" t="s">
        <v>954</v>
      </c>
    </row>
    <row r="396" spans="1:13" s="112" customFormat="1" ht="13.5">
      <c r="A396" s="95" t="s">
        <v>368</v>
      </c>
      <c r="B396" s="101" t="s">
        <v>430</v>
      </c>
      <c r="C396" s="101" t="s">
        <v>431</v>
      </c>
      <c r="D396" s="95" t="s">
        <v>391</v>
      </c>
      <c r="F396" s="95" t="s">
        <v>368</v>
      </c>
      <c r="G396" s="95" t="str">
        <f t="shared" si="33"/>
        <v>平野志津子</v>
      </c>
      <c r="H396" s="99" t="s">
        <v>247</v>
      </c>
      <c r="I396" s="99" t="s">
        <v>992</v>
      </c>
      <c r="J396" s="159">
        <v>1956</v>
      </c>
      <c r="K396" s="107">
        <f t="shared" si="35"/>
        <v>60</v>
      </c>
      <c r="L396" s="97" t="str">
        <f t="shared" si="34"/>
        <v>OK</v>
      </c>
      <c r="M396" s="96" t="s">
        <v>436</v>
      </c>
    </row>
    <row r="397" spans="1:13" s="112" customFormat="1" ht="13.5">
      <c r="A397" s="95" t="s">
        <v>369</v>
      </c>
      <c r="B397" s="101" t="s">
        <v>812</v>
      </c>
      <c r="C397" s="101" t="s">
        <v>813</v>
      </c>
      <c r="D397" s="95" t="s">
        <v>391</v>
      </c>
      <c r="F397" s="95" t="s">
        <v>369</v>
      </c>
      <c r="G397" s="95" t="str">
        <f t="shared" si="33"/>
        <v>堀部品子</v>
      </c>
      <c r="H397" s="99" t="s">
        <v>247</v>
      </c>
      <c r="I397" s="99" t="s">
        <v>992</v>
      </c>
      <c r="J397" s="159">
        <v>1951</v>
      </c>
      <c r="K397" s="107">
        <f t="shared" si="35"/>
        <v>65</v>
      </c>
      <c r="L397" s="97" t="str">
        <f t="shared" si="34"/>
        <v>OK</v>
      </c>
      <c r="M397" s="218" t="s">
        <v>954</v>
      </c>
    </row>
    <row r="398" spans="1:13" s="112" customFormat="1" ht="13.5">
      <c r="A398" s="95" t="s">
        <v>370</v>
      </c>
      <c r="B398" s="101" t="s">
        <v>814</v>
      </c>
      <c r="C398" s="101" t="s">
        <v>815</v>
      </c>
      <c r="D398" s="95" t="s">
        <v>391</v>
      </c>
      <c r="F398" s="95" t="s">
        <v>370</v>
      </c>
      <c r="G398" s="95" t="str">
        <f t="shared" si="33"/>
        <v>森谷洋子</v>
      </c>
      <c r="H398" s="99" t="s">
        <v>247</v>
      </c>
      <c r="I398" s="99" t="s">
        <v>992</v>
      </c>
      <c r="J398" s="159">
        <v>1951</v>
      </c>
      <c r="K398" s="107">
        <f t="shared" si="35"/>
        <v>65</v>
      </c>
      <c r="L398" s="97" t="str">
        <f t="shared" si="34"/>
        <v>OK</v>
      </c>
      <c r="M398" s="96" t="s">
        <v>423</v>
      </c>
    </row>
    <row r="399" spans="1:13" s="112" customFormat="1" ht="13.5">
      <c r="A399" s="95" t="s">
        <v>371</v>
      </c>
      <c r="B399" s="101" t="s">
        <v>297</v>
      </c>
      <c r="C399" s="101" t="s">
        <v>298</v>
      </c>
      <c r="D399" s="95" t="s">
        <v>391</v>
      </c>
      <c r="E399"/>
      <c r="F399" s="95" t="s">
        <v>371</v>
      </c>
      <c r="G399" s="95" t="str">
        <f t="shared" si="33"/>
        <v>川勝豊子</v>
      </c>
      <c r="H399" s="99" t="s">
        <v>247</v>
      </c>
      <c r="I399" s="99" t="s">
        <v>992</v>
      </c>
      <c r="J399" s="159">
        <v>1946</v>
      </c>
      <c r="K399" s="107">
        <f t="shared" si="35"/>
        <v>70</v>
      </c>
      <c r="L399" s="97" t="str">
        <f t="shared" si="34"/>
        <v>OK</v>
      </c>
      <c r="M399" s="96" t="s">
        <v>934</v>
      </c>
    </row>
    <row r="400" spans="1:13" ht="13.5">
      <c r="A400" s="95" t="s">
        <v>373</v>
      </c>
      <c r="B400" s="101" t="s">
        <v>378</v>
      </c>
      <c r="C400" s="101" t="s">
        <v>928</v>
      </c>
      <c r="D400" s="95" t="s">
        <v>391</v>
      </c>
      <c r="E400" s="112"/>
      <c r="F400" s="95" t="s">
        <v>373</v>
      </c>
      <c r="G400" s="95" t="str">
        <f t="shared" si="33"/>
        <v>田邉俊子</v>
      </c>
      <c r="H400" s="99" t="s">
        <v>247</v>
      </c>
      <c r="I400" s="99" t="s">
        <v>992</v>
      </c>
      <c r="J400" s="159">
        <v>1958</v>
      </c>
      <c r="K400" s="107">
        <f t="shared" si="35"/>
        <v>58</v>
      </c>
      <c r="L400" s="97" t="str">
        <f t="shared" si="34"/>
        <v>OK</v>
      </c>
      <c r="M400" s="96" t="s">
        <v>438</v>
      </c>
    </row>
    <row r="401" spans="1:13" s="112" customFormat="1" ht="13.5">
      <c r="A401" s="95" t="s">
        <v>375</v>
      </c>
      <c r="B401" s="101" t="s">
        <v>269</v>
      </c>
      <c r="C401" s="101" t="s">
        <v>926</v>
      </c>
      <c r="D401" s="95" t="s">
        <v>7</v>
      </c>
      <c r="F401" s="95" t="s">
        <v>375</v>
      </c>
      <c r="G401" s="95" t="str">
        <f t="shared" si="33"/>
        <v>松田順子</v>
      </c>
      <c r="H401" s="99" t="s">
        <v>247</v>
      </c>
      <c r="I401" s="99" t="s">
        <v>992</v>
      </c>
      <c r="J401" s="159">
        <v>1965</v>
      </c>
      <c r="K401" s="107">
        <f t="shared" si="35"/>
        <v>51</v>
      </c>
      <c r="L401" s="97" t="str">
        <f t="shared" si="34"/>
        <v>OK</v>
      </c>
      <c r="M401" s="218" t="s">
        <v>954</v>
      </c>
    </row>
    <row r="402" spans="1:13" s="112" customFormat="1" ht="13.5">
      <c r="A402" s="95" t="s">
        <v>376</v>
      </c>
      <c r="B402" s="101" t="s">
        <v>295</v>
      </c>
      <c r="C402" s="101" t="s">
        <v>296</v>
      </c>
      <c r="D402" s="95" t="s">
        <v>391</v>
      </c>
      <c r="E402"/>
      <c r="F402" s="95" t="s">
        <v>376</v>
      </c>
      <c r="G402" s="95" t="str">
        <f t="shared" si="33"/>
        <v>本池清子</v>
      </c>
      <c r="H402" s="99" t="s">
        <v>247</v>
      </c>
      <c r="I402" s="99" t="s">
        <v>992</v>
      </c>
      <c r="J402" s="159">
        <v>1967</v>
      </c>
      <c r="K402" s="107">
        <f t="shared" si="35"/>
        <v>49</v>
      </c>
      <c r="L402" s="97" t="str">
        <f t="shared" si="34"/>
        <v>OK</v>
      </c>
      <c r="M402" s="96" t="s">
        <v>408</v>
      </c>
    </row>
    <row r="403" spans="1:13" ht="13.5">
      <c r="A403" s="95" t="s">
        <v>377</v>
      </c>
      <c r="B403" s="101" t="s">
        <v>827</v>
      </c>
      <c r="C403" s="101" t="s">
        <v>270</v>
      </c>
      <c r="D403" s="95" t="s">
        <v>344</v>
      </c>
      <c r="F403" s="95" t="s">
        <v>377</v>
      </c>
      <c r="G403" s="95" t="str">
        <f t="shared" si="33"/>
        <v>山田晶枝</v>
      </c>
      <c r="H403" s="99" t="s">
        <v>247</v>
      </c>
      <c r="I403" s="99" t="s">
        <v>992</v>
      </c>
      <c r="J403" s="159">
        <v>1972</v>
      </c>
      <c r="K403" s="107">
        <f t="shared" si="35"/>
        <v>44</v>
      </c>
      <c r="L403" s="97" t="str">
        <f aca="true" t="shared" si="36" ref="L403:L409">IF(G403="","",IF(COUNTIF($G$6:$G$533,G403)&gt;1,"2重登録","OK"))</f>
        <v>OK</v>
      </c>
      <c r="M403" s="96" t="s">
        <v>423</v>
      </c>
    </row>
    <row r="404" spans="1:13" ht="13.5">
      <c r="A404" s="258" t="s">
        <v>8</v>
      </c>
      <c r="B404" s="258" t="s">
        <v>9</v>
      </c>
      <c r="C404" s="258" t="s">
        <v>10</v>
      </c>
      <c r="D404" s="258" t="s">
        <v>391</v>
      </c>
      <c r="E404" s="259"/>
      <c r="F404" s="257" t="str">
        <f aca="true" t="shared" si="37" ref="F404:F409">A404</f>
        <v>P27</v>
      </c>
      <c r="G404" s="258" t="str">
        <f t="shared" si="33"/>
        <v>前田征人</v>
      </c>
      <c r="H404" s="260" t="s">
        <v>247</v>
      </c>
      <c r="I404" s="260" t="s">
        <v>432</v>
      </c>
      <c r="J404" s="261">
        <v>1944</v>
      </c>
      <c r="K404" s="107">
        <f t="shared" si="35"/>
        <v>72</v>
      </c>
      <c r="L404" s="97" t="str">
        <f t="shared" si="36"/>
        <v>OK</v>
      </c>
      <c r="M404" s="209" t="s">
        <v>438</v>
      </c>
    </row>
    <row r="405" spans="1:13" ht="13.5" customHeight="1">
      <c r="A405" s="258" t="s">
        <v>11</v>
      </c>
      <c r="B405" s="258" t="s">
        <v>12</v>
      </c>
      <c r="C405" s="258" t="s">
        <v>13</v>
      </c>
      <c r="D405" s="258" t="s">
        <v>391</v>
      </c>
      <c r="E405" s="258"/>
      <c r="F405" s="258" t="str">
        <f t="shared" si="37"/>
        <v>P28</v>
      </c>
      <c r="G405" s="258" t="str">
        <f t="shared" si="33"/>
        <v>鶴田進</v>
      </c>
      <c r="H405" s="258" t="s">
        <v>247</v>
      </c>
      <c r="I405" s="258" t="s">
        <v>14</v>
      </c>
      <c r="J405" s="262">
        <v>1950</v>
      </c>
      <c r="K405" s="107">
        <f t="shared" si="35"/>
        <v>66</v>
      </c>
      <c r="L405" s="97" t="str">
        <f t="shared" si="36"/>
        <v>OK</v>
      </c>
      <c r="M405" s="258" t="s">
        <v>436</v>
      </c>
    </row>
    <row r="406" spans="1:13" ht="13.5" customHeight="1">
      <c r="A406" s="258" t="s">
        <v>15</v>
      </c>
      <c r="B406" s="218" t="s">
        <v>9</v>
      </c>
      <c r="C406" s="218" t="s">
        <v>16</v>
      </c>
      <c r="D406" s="258" t="s">
        <v>391</v>
      </c>
      <c r="E406" s="258"/>
      <c r="F406" s="258" t="str">
        <f t="shared" si="37"/>
        <v>P29</v>
      </c>
      <c r="G406" s="258" t="str">
        <f t="shared" si="33"/>
        <v>前田喜久子</v>
      </c>
      <c r="H406" s="258" t="s">
        <v>247</v>
      </c>
      <c r="I406" s="258" t="s">
        <v>992</v>
      </c>
      <c r="J406" s="262">
        <v>1945</v>
      </c>
      <c r="K406" s="107">
        <f t="shared" si="35"/>
        <v>71</v>
      </c>
      <c r="L406" s="97" t="str">
        <f t="shared" si="36"/>
        <v>OK</v>
      </c>
      <c r="M406" s="258" t="s">
        <v>438</v>
      </c>
    </row>
    <row r="407" spans="1:13" ht="13.5" customHeight="1">
      <c r="A407" s="258" t="s">
        <v>17</v>
      </c>
      <c r="B407" s="218" t="s">
        <v>63</v>
      </c>
      <c r="C407" s="218" t="s">
        <v>863</v>
      </c>
      <c r="D407" s="258" t="s">
        <v>391</v>
      </c>
      <c r="E407" s="258"/>
      <c r="F407" s="258" t="str">
        <f t="shared" si="37"/>
        <v>P30</v>
      </c>
      <c r="G407" s="258" t="str">
        <f t="shared" si="33"/>
        <v>岡本直美</v>
      </c>
      <c r="H407" s="258" t="s">
        <v>247</v>
      </c>
      <c r="I407" s="258" t="s">
        <v>992</v>
      </c>
      <c r="J407" s="262">
        <v>1969</v>
      </c>
      <c r="K407" s="107">
        <f t="shared" si="35"/>
        <v>47</v>
      </c>
      <c r="L407" s="97" t="str">
        <f t="shared" si="36"/>
        <v>OK</v>
      </c>
      <c r="M407" s="258" t="s">
        <v>436</v>
      </c>
    </row>
    <row r="408" spans="1:13" ht="13.5" customHeight="1">
      <c r="A408" s="258" t="s">
        <v>18</v>
      </c>
      <c r="B408" s="218" t="s">
        <v>19</v>
      </c>
      <c r="C408" s="218" t="s">
        <v>20</v>
      </c>
      <c r="D408" s="258" t="s">
        <v>391</v>
      </c>
      <c r="E408" s="258"/>
      <c r="F408" s="258" t="str">
        <f t="shared" si="37"/>
        <v>P31</v>
      </c>
      <c r="G408" s="258" t="str">
        <f t="shared" si="33"/>
        <v>苗村裕子</v>
      </c>
      <c r="H408" s="258" t="s">
        <v>247</v>
      </c>
      <c r="I408" s="258" t="s">
        <v>992</v>
      </c>
      <c r="J408" s="262">
        <v>1975</v>
      </c>
      <c r="K408" s="107">
        <f t="shared" si="35"/>
        <v>41</v>
      </c>
      <c r="L408" s="97" t="str">
        <f t="shared" si="36"/>
        <v>OK</v>
      </c>
      <c r="M408" s="258" t="s">
        <v>436</v>
      </c>
    </row>
    <row r="409" spans="1:13" ht="13.5" customHeight="1">
      <c r="A409" s="258" t="s">
        <v>21</v>
      </c>
      <c r="B409" s="258" t="s">
        <v>22</v>
      </c>
      <c r="C409" s="258" t="s">
        <v>23</v>
      </c>
      <c r="D409" s="258" t="s">
        <v>391</v>
      </c>
      <c r="E409" s="258"/>
      <c r="F409" s="258" t="str">
        <f t="shared" si="37"/>
        <v>P32</v>
      </c>
      <c r="G409" s="258" t="str">
        <f t="shared" si="33"/>
        <v>五十嵐英毅</v>
      </c>
      <c r="H409" s="258" t="s">
        <v>247</v>
      </c>
      <c r="I409" s="258" t="s">
        <v>432</v>
      </c>
      <c r="J409" s="262">
        <v>1958</v>
      </c>
      <c r="K409" s="107">
        <f t="shared" si="35"/>
        <v>58</v>
      </c>
      <c r="L409" s="97" t="str">
        <f t="shared" si="36"/>
        <v>OK</v>
      </c>
      <c r="M409" s="258" t="s">
        <v>439</v>
      </c>
    </row>
    <row r="410" spans="2:13" ht="13.5">
      <c r="B410" s="101"/>
      <c r="C410" s="101"/>
      <c r="F410" s="97"/>
      <c r="H410" s="99"/>
      <c r="I410" s="99"/>
      <c r="J410" s="159"/>
      <c r="K410" s="107"/>
      <c r="L410" s="97">
        <f t="shared" si="34"/>
      </c>
      <c r="M410" s="96"/>
    </row>
    <row r="411" spans="2:13" ht="13.5">
      <c r="B411" s="101"/>
      <c r="C411" s="101"/>
      <c r="F411" s="97"/>
      <c r="H411" s="99"/>
      <c r="I411" s="99"/>
      <c r="J411" s="159"/>
      <c r="K411" s="107"/>
      <c r="L411" s="97">
        <f t="shared" si="34"/>
      </c>
      <c r="M411" s="96"/>
    </row>
    <row r="412" spans="2:13" ht="13.5">
      <c r="B412" s="101"/>
      <c r="C412" s="101"/>
      <c r="F412" s="97"/>
      <c r="H412" s="99"/>
      <c r="I412" s="99"/>
      <c r="J412" s="159"/>
      <c r="K412" s="107"/>
      <c r="L412" s="97">
        <f t="shared" si="34"/>
      </c>
      <c r="M412" s="96"/>
    </row>
    <row r="413" spans="2:13" ht="13.5">
      <c r="B413" s="101"/>
      <c r="C413" s="101"/>
      <c r="F413" s="97"/>
      <c r="H413" s="99"/>
      <c r="I413" s="99"/>
      <c r="J413" s="159"/>
      <c r="K413" s="107"/>
      <c r="L413" s="97">
        <f t="shared" si="34"/>
      </c>
      <c r="M413" s="96"/>
    </row>
    <row r="414" spans="2:13" ht="13.5">
      <c r="B414" s="101"/>
      <c r="C414" s="101"/>
      <c r="F414" s="97"/>
      <c r="H414" s="99"/>
      <c r="I414" s="99"/>
      <c r="J414" s="159"/>
      <c r="K414" s="107"/>
      <c r="L414" s="97">
        <f t="shared" si="34"/>
      </c>
      <c r="M414" s="96"/>
    </row>
    <row r="415" spans="2:13" ht="13.5">
      <c r="B415" s="101"/>
      <c r="C415" s="101"/>
      <c r="F415" s="97"/>
      <c r="H415" s="99"/>
      <c r="I415" s="99"/>
      <c r="J415" s="159"/>
      <c r="K415" s="107"/>
      <c r="L415" s="97">
        <f t="shared" si="34"/>
      </c>
      <c r="M415" s="96"/>
    </row>
    <row r="416" spans="2:13" ht="13.5">
      <c r="B416" s="101"/>
      <c r="C416" s="101"/>
      <c r="F416" s="97"/>
      <c r="H416" s="99"/>
      <c r="I416" s="99"/>
      <c r="J416" s="159"/>
      <c r="K416" s="107"/>
      <c r="L416" s="97">
        <f t="shared" si="34"/>
      </c>
      <c r="M416" s="96"/>
    </row>
    <row r="417" spans="2:13" ht="13.5">
      <c r="B417" s="101"/>
      <c r="C417" s="101"/>
      <c r="F417" s="97"/>
      <c r="H417" s="99"/>
      <c r="I417" s="99"/>
      <c r="J417" s="159"/>
      <c r="K417" s="107"/>
      <c r="L417" s="97">
        <f t="shared" si="34"/>
      </c>
      <c r="M417" s="96"/>
    </row>
    <row r="418" spans="2:13" ht="13.5">
      <c r="B418" s="101"/>
      <c r="C418" s="101"/>
      <c r="F418" s="97"/>
      <c r="H418" s="99"/>
      <c r="I418" s="99"/>
      <c r="J418" s="159"/>
      <c r="K418" s="107"/>
      <c r="L418" s="97">
        <f t="shared" si="34"/>
      </c>
      <c r="M418" s="96"/>
    </row>
    <row r="419" spans="2:12" ht="13.5">
      <c r="B419" s="686" t="s">
        <v>107</v>
      </c>
      <c r="C419" s="686"/>
      <c r="D419" s="688" t="s">
        <v>108</v>
      </c>
      <c r="E419" s="688"/>
      <c r="F419" s="688"/>
      <c r="G419" s="688"/>
      <c r="H419" s="95" t="s">
        <v>395</v>
      </c>
      <c r="I419" s="680" t="s">
        <v>396</v>
      </c>
      <c r="J419" s="680"/>
      <c r="K419" s="680"/>
      <c r="L419" s="97">
        <f t="shared" si="34"/>
      </c>
    </row>
    <row r="420" spans="2:12" ht="13.5">
      <c r="B420" s="686"/>
      <c r="C420" s="686"/>
      <c r="D420" s="688"/>
      <c r="E420" s="688"/>
      <c r="F420" s="688"/>
      <c r="G420" s="688"/>
      <c r="H420" s="130">
        <f>COUNTIF(M423:M446,"東近江市")</f>
        <v>5</v>
      </c>
      <c r="I420" s="685">
        <f>(H420/RIGHT(A442,2))</f>
        <v>0.25</v>
      </c>
      <c r="J420" s="685"/>
      <c r="K420" s="685"/>
      <c r="L420" s="97">
        <f t="shared" si="34"/>
      </c>
    </row>
    <row r="421" spans="2:12" ht="13.5">
      <c r="B421" s="96" t="s">
        <v>379</v>
      </c>
      <c r="C421" s="96"/>
      <c r="D421" s="145"/>
      <c r="F421" s="97">
        <f aca="true" t="shared" si="38" ref="F421:F442">A421</f>
        <v>0</v>
      </c>
      <c r="K421" s="107">
        <f>IF(J421="","",(2012-J421))</f>
      </c>
      <c r="L421" s="97">
        <f t="shared" si="34"/>
      </c>
    </row>
    <row r="422" spans="2:12" ht="13.5">
      <c r="B422" s="678" t="s">
        <v>380</v>
      </c>
      <c r="C422" s="678"/>
      <c r="F422" s="97">
        <f t="shared" si="38"/>
        <v>0</v>
      </c>
      <c r="G422" s="95" t="str">
        <f>B422&amp;C422</f>
        <v>サプライズ</v>
      </c>
      <c r="K422" s="107"/>
      <c r="L422" s="97"/>
    </row>
    <row r="423" spans="1:13" ht="13.5">
      <c r="A423" s="95" t="s">
        <v>109</v>
      </c>
      <c r="B423" s="161" t="s">
        <v>381</v>
      </c>
      <c r="C423" s="161" t="s">
        <v>463</v>
      </c>
      <c r="D423" s="95" t="str">
        <f>B421</f>
        <v>サプラ　</v>
      </c>
      <c r="F423" s="97" t="str">
        <f t="shared" si="38"/>
        <v>S01</v>
      </c>
      <c r="G423" s="95" t="str">
        <f>B423&amp;C423</f>
        <v>宇尾数行</v>
      </c>
      <c r="H423" s="99" t="s">
        <v>380</v>
      </c>
      <c r="I423" s="99" t="s">
        <v>799</v>
      </c>
      <c r="J423" s="109">
        <v>1960</v>
      </c>
      <c r="K423" s="107">
        <f>IF(J423="","",(2016-J423))</f>
        <v>56</v>
      </c>
      <c r="L423" s="97" t="str">
        <f t="shared" si="34"/>
        <v>OK</v>
      </c>
      <c r="M423" s="101" t="s">
        <v>954</v>
      </c>
    </row>
    <row r="424" spans="1:13" ht="13.5">
      <c r="A424" s="95" t="s">
        <v>382</v>
      </c>
      <c r="B424" s="161" t="s">
        <v>465</v>
      </c>
      <c r="C424" s="162" t="s">
        <v>466</v>
      </c>
      <c r="D424" s="96" t="s">
        <v>379</v>
      </c>
      <c r="F424" s="95" t="str">
        <f t="shared" si="38"/>
        <v>S02</v>
      </c>
      <c r="G424" s="95" t="str">
        <f>B424&amp;C424</f>
        <v>小倉俊郎</v>
      </c>
      <c r="H424" s="99" t="s">
        <v>380</v>
      </c>
      <c r="I424" s="99" t="s">
        <v>799</v>
      </c>
      <c r="J424" s="109">
        <v>1959</v>
      </c>
      <c r="K424" s="107">
        <f aca="true" t="shared" si="39" ref="K424:K442">IF(J424="","",(2016-J424))</f>
        <v>57</v>
      </c>
      <c r="L424" s="97" t="str">
        <f t="shared" si="34"/>
        <v>OK</v>
      </c>
      <c r="M424" s="101"/>
    </row>
    <row r="425" spans="1:13" ht="13.5">
      <c r="A425" s="95" t="s">
        <v>271</v>
      </c>
      <c r="B425" s="96" t="s">
        <v>249</v>
      </c>
      <c r="C425" s="96" t="s">
        <v>96</v>
      </c>
      <c r="D425" s="96" t="s">
        <v>379</v>
      </c>
      <c r="F425" s="97" t="str">
        <f t="shared" si="38"/>
        <v>S03</v>
      </c>
      <c r="G425" s="95" t="str">
        <f>B425&amp;C425</f>
        <v>梅田 </v>
      </c>
      <c r="H425" s="99" t="s">
        <v>380</v>
      </c>
      <c r="I425" s="99" t="s">
        <v>799</v>
      </c>
      <c r="J425" s="109">
        <v>1966</v>
      </c>
      <c r="K425" s="107">
        <f t="shared" si="39"/>
        <v>50</v>
      </c>
      <c r="L425" s="97" t="str">
        <f t="shared" si="34"/>
        <v>OK</v>
      </c>
      <c r="M425" s="101"/>
    </row>
    <row r="426" spans="1:13" ht="13.5">
      <c r="A426" s="95" t="s">
        <v>272</v>
      </c>
      <c r="B426" s="161" t="s">
        <v>468</v>
      </c>
      <c r="C426" s="162" t="s">
        <v>469</v>
      </c>
      <c r="D426" s="96" t="s">
        <v>379</v>
      </c>
      <c r="F426" s="97" t="str">
        <f t="shared" si="38"/>
        <v>S04</v>
      </c>
      <c r="G426" s="95" t="str">
        <f aca="true" t="shared" si="40" ref="G426:G439">B426&amp;C426</f>
        <v>北野智尋</v>
      </c>
      <c r="H426" s="99" t="s">
        <v>380</v>
      </c>
      <c r="I426" s="99" t="s">
        <v>799</v>
      </c>
      <c r="J426" s="106">
        <v>1970</v>
      </c>
      <c r="K426" s="107">
        <f t="shared" si="39"/>
        <v>46</v>
      </c>
      <c r="L426" s="97" t="str">
        <f t="shared" si="34"/>
        <v>OK</v>
      </c>
      <c r="M426" s="101"/>
    </row>
    <row r="427" spans="1:13" ht="13.5">
      <c r="A427" s="95" t="s">
        <v>273</v>
      </c>
      <c r="B427" s="161" t="s">
        <v>470</v>
      </c>
      <c r="C427" s="161" t="s">
        <v>471</v>
      </c>
      <c r="D427" s="96" t="s">
        <v>379</v>
      </c>
      <c r="F427" s="97" t="str">
        <f t="shared" si="38"/>
        <v>S05</v>
      </c>
      <c r="G427" s="95" t="str">
        <f t="shared" si="40"/>
        <v>木森厚志</v>
      </c>
      <c r="H427" s="99" t="s">
        <v>380</v>
      </c>
      <c r="I427" s="99" t="s">
        <v>799</v>
      </c>
      <c r="J427" s="109">
        <v>1961</v>
      </c>
      <c r="K427" s="107">
        <f t="shared" si="39"/>
        <v>55</v>
      </c>
      <c r="L427" s="97" t="str">
        <f t="shared" si="34"/>
        <v>OK</v>
      </c>
      <c r="M427" s="101"/>
    </row>
    <row r="428" spans="1:13" ht="13.5">
      <c r="A428" s="95" t="s">
        <v>274</v>
      </c>
      <c r="B428" s="161" t="s">
        <v>473</v>
      </c>
      <c r="C428" s="162" t="s">
        <v>474</v>
      </c>
      <c r="D428" s="96" t="s">
        <v>379</v>
      </c>
      <c r="F428" s="97" t="str">
        <f t="shared" si="38"/>
        <v>S06</v>
      </c>
      <c r="G428" s="95" t="str">
        <f t="shared" si="40"/>
        <v>田中宏樹</v>
      </c>
      <c r="H428" s="99" t="s">
        <v>380</v>
      </c>
      <c r="I428" s="99" t="s">
        <v>799</v>
      </c>
      <c r="J428" s="106">
        <v>1965</v>
      </c>
      <c r="K428" s="107">
        <f t="shared" si="39"/>
        <v>51</v>
      </c>
      <c r="L428" s="97" t="str">
        <f t="shared" si="34"/>
        <v>OK</v>
      </c>
      <c r="M428" s="101"/>
    </row>
    <row r="429" spans="1:13" ht="13.5">
      <c r="A429" s="95" t="s">
        <v>275</v>
      </c>
      <c r="B429" s="161" t="s">
        <v>475</v>
      </c>
      <c r="C429" s="162" t="s">
        <v>476</v>
      </c>
      <c r="D429" s="96" t="s">
        <v>379</v>
      </c>
      <c r="F429" s="97" t="str">
        <f t="shared" si="38"/>
        <v>S07</v>
      </c>
      <c r="G429" s="95" t="str">
        <f t="shared" si="40"/>
        <v>坪田敏裕</v>
      </c>
      <c r="H429" s="99" t="s">
        <v>380</v>
      </c>
      <c r="I429" s="99" t="s">
        <v>799</v>
      </c>
      <c r="J429" s="109">
        <v>1965</v>
      </c>
      <c r="K429" s="107">
        <f t="shared" si="39"/>
        <v>51</v>
      </c>
      <c r="L429" s="97" t="str">
        <f t="shared" si="34"/>
        <v>OK</v>
      </c>
      <c r="M429" s="101"/>
    </row>
    <row r="430" spans="1:13" ht="13.5">
      <c r="A430" s="95" t="s">
        <v>276</v>
      </c>
      <c r="B430" s="161" t="s">
        <v>896</v>
      </c>
      <c r="C430" s="162" t="s">
        <v>895</v>
      </c>
      <c r="D430" s="96" t="s">
        <v>383</v>
      </c>
      <c r="F430" s="97" t="str">
        <f t="shared" si="38"/>
        <v>S08</v>
      </c>
      <c r="G430" s="95" t="str">
        <f t="shared" si="40"/>
        <v>坂口直也</v>
      </c>
      <c r="H430" s="99" t="s">
        <v>380</v>
      </c>
      <c r="I430" s="99" t="s">
        <v>799</v>
      </c>
      <c r="J430" s="109">
        <v>1971</v>
      </c>
      <c r="K430" s="107">
        <f t="shared" si="39"/>
        <v>45</v>
      </c>
      <c r="L430" s="97" t="str">
        <f t="shared" si="34"/>
        <v>OK</v>
      </c>
      <c r="M430" s="101"/>
    </row>
    <row r="431" spans="1:13" ht="13.5">
      <c r="A431" s="95" t="s">
        <v>277</v>
      </c>
      <c r="B431" s="161" t="s">
        <v>478</v>
      </c>
      <c r="C431" s="162" t="s">
        <v>479</v>
      </c>
      <c r="D431" s="96" t="s">
        <v>379</v>
      </c>
      <c r="F431" s="97" t="str">
        <f t="shared" si="38"/>
        <v>S09</v>
      </c>
      <c r="G431" s="95" t="str">
        <f t="shared" si="40"/>
        <v>生岩寛史</v>
      </c>
      <c r="H431" s="99" t="s">
        <v>380</v>
      </c>
      <c r="I431" s="99" t="s">
        <v>799</v>
      </c>
      <c r="J431" s="109">
        <v>1978</v>
      </c>
      <c r="K431" s="107">
        <f t="shared" si="39"/>
        <v>38</v>
      </c>
      <c r="L431" s="97" t="str">
        <f t="shared" si="34"/>
        <v>OK</v>
      </c>
      <c r="M431" s="101"/>
    </row>
    <row r="432" spans="1:13" ht="13.5">
      <c r="A432" s="95" t="s">
        <v>278</v>
      </c>
      <c r="B432" s="161" t="s">
        <v>384</v>
      </c>
      <c r="C432" s="162" t="s">
        <v>279</v>
      </c>
      <c r="D432" s="96" t="s">
        <v>379</v>
      </c>
      <c r="F432" s="97" t="str">
        <f t="shared" si="38"/>
        <v>S10</v>
      </c>
      <c r="G432" s="95" t="str">
        <f t="shared" si="40"/>
        <v>濱田 毅</v>
      </c>
      <c r="H432" s="99" t="s">
        <v>380</v>
      </c>
      <c r="I432" s="99" t="s">
        <v>799</v>
      </c>
      <c r="J432" s="109">
        <v>1962</v>
      </c>
      <c r="K432" s="107">
        <f t="shared" si="39"/>
        <v>54</v>
      </c>
      <c r="L432" s="97" t="str">
        <f t="shared" si="34"/>
        <v>OK</v>
      </c>
      <c r="M432" s="101"/>
    </row>
    <row r="433" spans="1:13" ht="13.5">
      <c r="A433" s="95" t="s">
        <v>280</v>
      </c>
      <c r="B433" s="161" t="s">
        <v>480</v>
      </c>
      <c r="C433" s="162" t="s">
        <v>481</v>
      </c>
      <c r="D433" s="96" t="s">
        <v>379</v>
      </c>
      <c r="F433" s="97" t="str">
        <f t="shared" si="38"/>
        <v>S11</v>
      </c>
      <c r="G433" s="95" t="str">
        <f t="shared" si="40"/>
        <v>別宮敏朗</v>
      </c>
      <c r="H433" s="99" t="s">
        <v>380</v>
      </c>
      <c r="I433" s="99" t="s">
        <v>799</v>
      </c>
      <c r="J433" s="109">
        <v>1947</v>
      </c>
      <c r="K433" s="107">
        <f t="shared" si="39"/>
        <v>69</v>
      </c>
      <c r="L433" s="97" t="str">
        <f t="shared" si="34"/>
        <v>OK</v>
      </c>
      <c r="M433" s="101"/>
    </row>
    <row r="434" spans="1:13" ht="13.5">
      <c r="A434" s="95" t="s">
        <v>281</v>
      </c>
      <c r="B434" s="161" t="s">
        <v>269</v>
      </c>
      <c r="C434" s="146" t="s">
        <v>551</v>
      </c>
      <c r="D434" s="96" t="s">
        <v>383</v>
      </c>
      <c r="F434" s="97" t="str">
        <f t="shared" si="38"/>
        <v>S12</v>
      </c>
      <c r="G434" s="95" t="str">
        <f>B434&amp;C434</f>
        <v>松田憲次</v>
      </c>
      <c r="H434" s="99" t="s">
        <v>380</v>
      </c>
      <c r="I434" s="99" t="s">
        <v>799</v>
      </c>
      <c r="J434" s="109">
        <v>1964</v>
      </c>
      <c r="K434" s="107">
        <f t="shared" si="39"/>
        <v>52</v>
      </c>
      <c r="L434" s="97" t="str">
        <f t="shared" si="34"/>
        <v>OK</v>
      </c>
      <c r="M434" s="101" t="s">
        <v>954</v>
      </c>
    </row>
    <row r="435" spans="1:13" ht="13.5">
      <c r="A435" s="95" t="s">
        <v>282</v>
      </c>
      <c r="B435" s="161" t="s">
        <v>381</v>
      </c>
      <c r="C435" s="161" t="s">
        <v>285</v>
      </c>
      <c r="D435" s="96" t="s">
        <v>379</v>
      </c>
      <c r="F435" s="97" t="str">
        <f t="shared" si="38"/>
        <v>S13</v>
      </c>
      <c r="G435" s="95" t="str">
        <f>B435&amp;C435</f>
        <v>宇尾 翼</v>
      </c>
      <c r="H435" s="99" t="s">
        <v>380</v>
      </c>
      <c r="I435" s="99" t="s">
        <v>799</v>
      </c>
      <c r="J435" s="109">
        <v>1996</v>
      </c>
      <c r="K435" s="107">
        <f t="shared" si="39"/>
        <v>20</v>
      </c>
      <c r="L435" s="97" t="str">
        <f t="shared" si="34"/>
        <v>OK</v>
      </c>
      <c r="M435" s="101" t="s">
        <v>954</v>
      </c>
    </row>
    <row r="436" spans="1:12" ht="13.5">
      <c r="A436" s="95" t="s">
        <v>283</v>
      </c>
      <c r="B436" s="223" t="s">
        <v>195</v>
      </c>
      <c r="C436" s="224" t="s">
        <v>196</v>
      </c>
      <c r="D436" s="96" t="s">
        <v>24</v>
      </c>
      <c r="F436" s="97" t="str">
        <f t="shared" si="38"/>
        <v>S14</v>
      </c>
      <c r="G436" s="95" t="str">
        <f>B436&amp;C436</f>
        <v>本田健一</v>
      </c>
      <c r="H436" s="99" t="s">
        <v>380</v>
      </c>
      <c r="I436" s="99" t="s">
        <v>402</v>
      </c>
      <c r="J436" s="225">
        <v>1973</v>
      </c>
      <c r="K436" s="107">
        <f t="shared" si="39"/>
        <v>43</v>
      </c>
      <c r="L436" s="97" t="str">
        <f t="shared" si="34"/>
        <v>OK</v>
      </c>
    </row>
    <row r="437" spans="1:12" ht="13.5">
      <c r="A437" s="95" t="s">
        <v>284</v>
      </c>
      <c r="B437" s="223" t="s">
        <v>110</v>
      </c>
      <c r="C437" s="224" t="s">
        <v>111</v>
      </c>
      <c r="D437" s="96" t="s">
        <v>25</v>
      </c>
      <c r="F437" s="97" t="str">
        <f t="shared" si="38"/>
        <v>S15</v>
      </c>
      <c r="G437" s="95" t="s">
        <v>112</v>
      </c>
      <c r="H437" s="99" t="s">
        <v>113</v>
      </c>
      <c r="I437" s="99" t="s">
        <v>114</v>
      </c>
      <c r="J437" s="225">
        <v>1974</v>
      </c>
      <c r="K437" s="107">
        <f t="shared" si="39"/>
        <v>42</v>
      </c>
      <c r="L437" s="97" t="str">
        <f t="shared" si="34"/>
        <v>OK</v>
      </c>
    </row>
    <row r="438" spans="1:13" ht="13.5">
      <c r="A438" s="95" t="s">
        <v>286</v>
      </c>
      <c r="B438" s="135" t="s">
        <v>483</v>
      </c>
      <c r="C438" s="136" t="s">
        <v>484</v>
      </c>
      <c r="D438" s="96" t="s">
        <v>379</v>
      </c>
      <c r="F438" s="97" t="str">
        <f t="shared" si="38"/>
        <v>S16</v>
      </c>
      <c r="G438" s="95" t="str">
        <f t="shared" si="40"/>
        <v>梅田陽子</v>
      </c>
      <c r="H438" s="99" t="s">
        <v>380</v>
      </c>
      <c r="I438" s="99" t="s">
        <v>992</v>
      </c>
      <c r="J438" s="109">
        <v>1967</v>
      </c>
      <c r="K438" s="107">
        <f t="shared" si="39"/>
        <v>49</v>
      </c>
      <c r="L438" s="97" t="str">
        <f t="shared" si="34"/>
        <v>OK</v>
      </c>
      <c r="M438" s="101"/>
    </row>
    <row r="439" spans="1:13" ht="13.5">
      <c r="A439" s="95" t="s">
        <v>287</v>
      </c>
      <c r="B439" s="135" t="s">
        <v>485</v>
      </c>
      <c r="C439" s="136" t="s">
        <v>486</v>
      </c>
      <c r="D439" s="96" t="s">
        <v>379</v>
      </c>
      <c r="F439" s="97" t="str">
        <f t="shared" si="38"/>
        <v>S17</v>
      </c>
      <c r="G439" s="95" t="str">
        <f t="shared" si="40"/>
        <v>鈴木春美</v>
      </c>
      <c r="H439" s="99" t="s">
        <v>380</v>
      </c>
      <c r="I439" s="99" t="s">
        <v>992</v>
      </c>
      <c r="J439" s="109">
        <v>1965</v>
      </c>
      <c r="K439" s="107">
        <f t="shared" si="39"/>
        <v>51</v>
      </c>
      <c r="L439" s="97" t="str">
        <f t="shared" si="34"/>
        <v>OK</v>
      </c>
      <c r="M439" s="101" t="s">
        <v>954</v>
      </c>
    </row>
    <row r="440" spans="1:13" ht="13.5">
      <c r="A440" s="95" t="s">
        <v>288</v>
      </c>
      <c r="B440" s="135" t="s">
        <v>905</v>
      </c>
      <c r="C440" s="136" t="s">
        <v>906</v>
      </c>
      <c r="D440" s="96" t="s">
        <v>383</v>
      </c>
      <c r="F440" s="97" t="str">
        <f t="shared" si="38"/>
        <v>S18</v>
      </c>
      <c r="G440" s="95" t="str">
        <f>B440&amp;C440</f>
        <v>川端文子</v>
      </c>
      <c r="H440" s="99" t="s">
        <v>380</v>
      </c>
      <c r="I440" s="99" t="s">
        <v>992</v>
      </c>
      <c r="J440" s="125">
        <v>1967</v>
      </c>
      <c r="K440" s="107">
        <f t="shared" si="39"/>
        <v>49</v>
      </c>
      <c r="L440" s="97" t="str">
        <f t="shared" si="34"/>
        <v>OK</v>
      </c>
      <c r="M440" s="101" t="s">
        <v>954</v>
      </c>
    </row>
    <row r="441" spans="1:13" ht="13.5">
      <c r="A441" s="95" t="s">
        <v>242</v>
      </c>
      <c r="B441" s="135" t="s">
        <v>243</v>
      </c>
      <c r="C441" s="243" t="s">
        <v>26</v>
      </c>
      <c r="D441" s="96" t="s">
        <v>27</v>
      </c>
      <c r="F441" s="97" t="str">
        <f t="shared" si="38"/>
        <v>S19</v>
      </c>
      <c r="G441" s="95" t="str">
        <f>B441&amp;C441</f>
        <v>更家真佐子</v>
      </c>
      <c r="H441" s="99" t="s">
        <v>380</v>
      </c>
      <c r="I441" s="99" t="s">
        <v>992</v>
      </c>
      <c r="J441" s="125">
        <v>1951</v>
      </c>
      <c r="K441" s="107">
        <f t="shared" si="39"/>
        <v>65</v>
      </c>
      <c r="L441" s="97" t="str">
        <f aca="true" t="shared" si="41" ref="L441:L451">IF(G441="","",IF(COUNTIF($G$6:$G$533,G441)&gt;1,"2重登録","OK"))</f>
        <v>OK</v>
      </c>
      <c r="M441" s="101"/>
    </row>
    <row r="442" spans="1:13" ht="13.5">
      <c r="A442" s="95" t="s">
        <v>244</v>
      </c>
      <c r="B442" s="135" t="s">
        <v>832</v>
      </c>
      <c r="C442" s="136" t="s">
        <v>245</v>
      </c>
      <c r="D442" s="96" t="s">
        <v>246</v>
      </c>
      <c r="F442" s="97" t="str">
        <f t="shared" si="38"/>
        <v>S20</v>
      </c>
      <c r="G442" s="95" t="str">
        <f>B442&amp;C442</f>
        <v>田中由紀</v>
      </c>
      <c r="H442" s="99" t="s">
        <v>380</v>
      </c>
      <c r="I442" s="99" t="s">
        <v>992</v>
      </c>
      <c r="J442" s="125">
        <v>1968</v>
      </c>
      <c r="K442" s="107">
        <f t="shared" si="39"/>
        <v>48</v>
      </c>
      <c r="L442" s="97" t="str">
        <f t="shared" si="41"/>
        <v>OK</v>
      </c>
      <c r="M442" s="101"/>
    </row>
    <row r="443" ht="13.5">
      <c r="L443" s="97">
        <f t="shared" si="41"/>
      </c>
    </row>
    <row r="444" ht="13.5">
      <c r="L444" s="97">
        <f t="shared" si="41"/>
      </c>
    </row>
    <row r="445" spans="2:12" ht="13.5">
      <c r="B445" s="177"/>
      <c r="C445" s="177"/>
      <c r="D445" s="96"/>
      <c r="E445" s="98"/>
      <c r="H445" s="99"/>
      <c r="I445" s="98"/>
      <c r="J445" s="108"/>
      <c r="K445" s="217"/>
      <c r="L445" s="97">
        <f t="shared" si="41"/>
      </c>
    </row>
    <row r="446" spans="2:12" ht="13.5">
      <c r="B446" s="177"/>
      <c r="C446" s="177"/>
      <c r="D446" s="96"/>
      <c r="E446" s="98"/>
      <c r="H446" s="99"/>
      <c r="I446" s="98"/>
      <c r="J446" s="108"/>
      <c r="K446" s="217"/>
      <c r="L446" s="97">
        <f t="shared" si="41"/>
      </c>
    </row>
    <row r="447" spans="2:12" ht="13.5">
      <c r="B447" s="177"/>
      <c r="C447" s="177"/>
      <c r="D447" s="96"/>
      <c r="E447" s="98"/>
      <c r="H447" s="99"/>
      <c r="I447" s="98"/>
      <c r="J447" s="108"/>
      <c r="K447" s="217"/>
      <c r="L447" s="97">
        <f t="shared" si="41"/>
      </c>
    </row>
    <row r="448" spans="2:12" ht="13.5">
      <c r="B448" s="177"/>
      <c r="C448" s="177"/>
      <c r="D448" s="96"/>
      <c r="E448" s="98"/>
      <c r="H448" s="99"/>
      <c r="I448" s="98"/>
      <c r="J448" s="108"/>
      <c r="K448" s="217"/>
      <c r="L448" s="97">
        <f t="shared" si="41"/>
      </c>
    </row>
    <row r="449" spans="2:12" ht="13.5">
      <c r="B449" s="177"/>
      <c r="C449" s="177"/>
      <c r="D449" s="96"/>
      <c r="E449" s="98"/>
      <c r="H449" s="99"/>
      <c r="I449" s="98"/>
      <c r="J449" s="108"/>
      <c r="K449" s="217"/>
      <c r="L449" s="97">
        <f t="shared" si="41"/>
      </c>
    </row>
    <row r="450" spans="2:12" ht="13.5">
      <c r="B450" s="686" t="s">
        <v>197</v>
      </c>
      <c r="C450" s="686"/>
      <c r="D450" s="690" t="s">
        <v>198</v>
      </c>
      <c r="E450" s="690"/>
      <c r="F450" s="690"/>
      <c r="G450" s="690"/>
      <c r="L450" s="97">
        <f t="shared" si="41"/>
      </c>
    </row>
    <row r="451" spans="2:12" ht="13.5">
      <c r="B451" s="686"/>
      <c r="C451" s="686"/>
      <c r="D451" s="690"/>
      <c r="E451" s="690"/>
      <c r="F451" s="690"/>
      <c r="G451" s="690"/>
      <c r="L451" s="97">
        <f t="shared" si="41"/>
      </c>
    </row>
    <row r="452" spans="2:12" ht="13.5">
      <c r="B452" s="96"/>
      <c r="C452" s="96"/>
      <c r="D452" s="96"/>
      <c r="F452" s="97"/>
      <c r="G452" s="95" t="s">
        <v>952</v>
      </c>
      <c r="H452" s="680" t="s">
        <v>953</v>
      </c>
      <c r="I452" s="680"/>
      <c r="J452" s="680"/>
      <c r="K452" s="97"/>
      <c r="L452" s="97"/>
    </row>
    <row r="453" spans="2:12" ht="13.5">
      <c r="B453" s="678" t="s">
        <v>202</v>
      </c>
      <c r="C453" s="678"/>
      <c r="F453" s="97"/>
      <c r="G453" s="130">
        <f>COUNTIF(M456:M469,"東近江市")</f>
        <v>0</v>
      </c>
      <c r="H453" s="685">
        <f>(G453/RIGHT(A466,2))</f>
        <v>0</v>
      </c>
      <c r="I453" s="685"/>
      <c r="J453" s="685"/>
      <c r="K453" s="97"/>
      <c r="L453" s="97"/>
    </row>
    <row r="454" spans="2:12" ht="13.5" customHeight="1">
      <c r="B454" s="183"/>
      <c r="C454" s="183"/>
      <c r="D454" s="125" t="s">
        <v>1037</v>
      </c>
      <c r="E454" s="125"/>
      <c r="F454" s="125"/>
      <c r="G454" s="130"/>
      <c r="H454" s="131" t="s">
        <v>1038</v>
      </c>
      <c r="I454" s="182"/>
      <c r="J454" s="182"/>
      <c r="K454" s="97"/>
      <c r="L454" s="97"/>
    </row>
    <row r="455" spans="1:13" ht="13.5" customHeight="1">
      <c r="A455" s="95" t="s">
        <v>199</v>
      </c>
      <c r="B455" s="96" t="s">
        <v>200</v>
      </c>
      <c r="C455" s="96" t="s">
        <v>201</v>
      </c>
      <c r="D455" s="95" t="s">
        <v>28</v>
      </c>
      <c r="F455" s="143" t="str">
        <f aca="true" t="shared" si="42" ref="F455:F466">A455</f>
        <v>T01</v>
      </c>
      <c r="G455" s="95" t="str">
        <f aca="true" t="shared" si="43" ref="G455:G466">B455&amp;C455</f>
        <v>野村良平</v>
      </c>
      <c r="H455" s="99" t="s">
        <v>202</v>
      </c>
      <c r="I455" s="99" t="s">
        <v>799</v>
      </c>
      <c r="J455" s="109">
        <v>1989</v>
      </c>
      <c r="K455" s="107">
        <f>IF(J455="","",(2016-J455))</f>
        <v>27</v>
      </c>
      <c r="L455" s="97" t="str">
        <f aca="true" t="shared" si="44" ref="L455:L518">IF(G455="","",IF(COUNTIF($G$6:$G$533,G455)&gt;1,"2重登録","OK"))</f>
        <v>OK</v>
      </c>
      <c r="M455" s="95" t="s">
        <v>1011</v>
      </c>
    </row>
    <row r="456" spans="1:13" ht="13.5">
      <c r="A456" s="95" t="s">
        <v>203</v>
      </c>
      <c r="B456" s="98" t="s">
        <v>204</v>
      </c>
      <c r="C456" s="98" t="s">
        <v>205</v>
      </c>
      <c r="D456" s="95" t="s">
        <v>29</v>
      </c>
      <c r="F456" s="143" t="str">
        <f t="shared" si="42"/>
        <v>T02</v>
      </c>
      <c r="G456" s="95" t="str">
        <f t="shared" si="43"/>
        <v>鹿野雄大</v>
      </c>
      <c r="H456" s="99" t="s">
        <v>202</v>
      </c>
      <c r="I456" s="99" t="s">
        <v>799</v>
      </c>
      <c r="J456" s="109">
        <v>1991</v>
      </c>
      <c r="K456" s="107">
        <f aca="true" t="shared" si="45" ref="K456:K466">IF(J456="","",(2016-J456))</f>
        <v>25</v>
      </c>
      <c r="L456" s="97" t="str">
        <f t="shared" si="44"/>
        <v>OK</v>
      </c>
      <c r="M456" s="95" t="s">
        <v>438</v>
      </c>
    </row>
    <row r="457" spans="1:13" ht="13.5">
      <c r="A457" s="95" t="s">
        <v>206</v>
      </c>
      <c r="B457" s="96" t="s">
        <v>802</v>
      </c>
      <c r="C457" s="96" t="s">
        <v>115</v>
      </c>
      <c r="D457" s="95" t="s">
        <v>30</v>
      </c>
      <c r="F457" s="143" t="str">
        <f t="shared" si="42"/>
        <v>T03</v>
      </c>
      <c r="G457" s="95" t="str">
        <f t="shared" si="43"/>
        <v>谷口 猛</v>
      </c>
      <c r="H457" s="99" t="s">
        <v>202</v>
      </c>
      <c r="I457" s="99" t="s">
        <v>799</v>
      </c>
      <c r="J457" s="109">
        <v>1992</v>
      </c>
      <c r="K457" s="107">
        <f t="shared" si="45"/>
        <v>24</v>
      </c>
      <c r="L457" s="97" t="str">
        <f t="shared" si="44"/>
        <v>OK</v>
      </c>
      <c r="M457" s="95" t="s">
        <v>901</v>
      </c>
    </row>
    <row r="458" spans="1:13" ht="13.5">
      <c r="A458" s="95" t="s">
        <v>208</v>
      </c>
      <c r="B458" s="96" t="s">
        <v>209</v>
      </c>
      <c r="C458" s="96" t="s">
        <v>210</v>
      </c>
      <c r="D458" s="95" t="s">
        <v>31</v>
      </c>
      <c r="F458" s="143" t="str">
        <f t="shared" si="42"/>
        <v>T04</v>
      </c>
      <c r="G458" s="95" t="str">
        <f t="shared" si="43"/>
        <v>上津慶和</v>
      </c>
      <c r="H458" s="99" t="s">
        <v>202</v>
      </c>
      <c r="I458" s="99" t="s">
        <v>799</v>
      </c>
      <c r="J458" s="109">
        <v>1993</v>
      </c>
      <c r="K458" s="107">
        <f t="shared" si="45"/>
        <v>23</v>
      </c>
      <c r="L458" s="97" t="str">
        <f t="shared" si="44"/>
        <v>OK</v>
      </c>
      <c r="M458" s="95" t="s">
        <v>901</v>
      </c>
    </row>
    <row r="459" spans="1:13" ht="13.5">
      <c r="A459" s="95" t="s">
        <v>211</v>
      </c>
      <c r="B459" s="96" t="s">
        <v>212</v>
      </c>
      <c r="C459" s="96" t="s">
        <v>213</v>
      </c>
      <c r="D459" s="95" t="s">
        <v>32</v>
      </c>
      <c r="F459" s="143" t="str">
        <f t="shared" si="42"/>
        <v>T05</v>
      </c>
      <c r="G459" s="95" t="str">
        <f t="shared" si="43"/>
        <v>松本遼太郎</v>
      </c>
      <c r="H459" s="99" t="s">
        <v>202</v>
      </c>
      <c r="I459" s="99" t="s">
        <v>799</v>
      </c>
      <c r="J459" s="109">
        <v>1991</v>
      </c>
      <c r="K459" s="107">
        <f t="shared" si="45"/>
        <v>25</v>
      </c>
      <c r="L459" s="97" t="str">
        <f t="shared" si="44"/>
        <v>OK</v>
      </c>
      <c r="M459" s="95" t="s">
        <v>438</v>
      </c>
    </row>
    <row r="460" spans="1:13" ht="13.5">
      <c r="A460" s="95" t="s">
        <v>214</v>
      </c>
      <c r="B460" s="218" t="s">
        <v>215</v>
      </c>
      <c r="C460" s="218" t="s">
        <v>216</v>
      </c>
      <c r="D460" s="95" t="s">
        <v>33</v>
      </c>
      <c r="F460" s="143" t="str">
        <f t="shared" si="42"/>
        <v>T06</v>
      </c>
      <c r="G460" s="209" t="str">
        <f t="shared" si="43"/>
        <v>吉居さつ紀</v>
      </c>
      <c r="H460" s="99" t="s">
        <v>202</v>
      </c>
      <c r="I460" s="226" t="s">
        <v>992</v>
      </c>
      <c r="J460" s="109">
        <v>1991</v>
      </c>
      <c r="K460" s="107">
        <f t="shared" si="45"/>
        <v>25</v>
      </c>
      <c r="L460" s="97" t="str">
        <f t="shared" si="44"/>
        <v>OK</v>
      </c>
      <c r="M460" s="95" t="s">
        <v>901</v>
      </c>
    </row>
    <row r="461" spans="1:13" ht="13.5">
      <c r="A461" s="95" t="s">
        <v>217</v>
      </c>
      <c r="B461" s="218" t="s">
        <v>218</v>
      </c>
      <c r="C461" s="218" t="s">
        <v>219</v>
      </c>
      <c r="D461" s="95" t="s">
        <v>202</v>
      </c>
      <c r="F461" s="143" t="str">
        <f t="shared" si="42"/>
        <v>T07</v>
      </c>
      <c r="G461" s="209" t="str">
        <f t="shared" si="43"/>
        <v>北川　円香</v>
      </c>
      <c r="H461" s="99" t="s">
        <v>202</v>
      </c>
      <c r="I461" s="226" t="s">
        <v>992</v>
      </c>
      <c r="J461" s="109">
        <v>1991</v>
      </c>
      <c r="K461" s="107">
        <f t="shared" si="45"/>
        <v>25</v>
      </c>
      <c r="L461" s="97" t="str">
        <f t="shared" si="44"/>
        <v>OK</v>
      </c>
      <c r="M461" s="95" t="s">
        <v>901</v>
      </c>
    </row>
    <row r="462" spans="1:13" ht="13.5">
      <c r="A462" s="95" t="s">
        <v>220</v>
      </c>
      <c r="B462" s="218" t="s">
        <v>221</v>
      </c>
      <c r="C462" s="218" t="s">
        <v>222</v>
      </c>
      <c r="D462" s="95" t="s">
        <v>207</v>
      </c>
      <c r="F462" s="143" t="str">
        <f t="shared" si="42"/>
        <v>T08</v>
      </c>
      <c r="G462" s="209" t="str">
        <f t="shared" si="43"/>
        <v>池田まき</v>
      </c>
      <c r="H462" s="99" t="s">
        <v>202</v>
      </c>
      <c r="I462" s="226" t="s">
        <v>992</v>
      </c>
      <c r="J462" s="109">
        <v>1991</v>
      </c>
      <c r="K462" s="107">
        <f t="shared" si="45"/>
        <v>25</v>
      </c>
      <c r="L462" s="97" t="str">
        <f t="shared" si="44"/>
        <v>OK</v>
      </c>
      <c r="M462" s="95" t="s">
        <v>901</v>
      </c>
    </row>
    <row r="463" spans="1:13" ht="13.5">
      <c r="A463" s="95" t="s">
        <v>223</v>
      </c>
      <c r="B463" s="218" t="s">
        <v>224</v>
      </c>
      <c r="C463" s="218" t="s">
        <v>225</v>
      </c>
      <c r="D463" s="95" t="s">
        <v>226</v>
      </c>
      <c r="F463" s="143" t="str">
        <f t="shared" si="42"/>
        <v>T09</v>
      </c>
      <c r="G463" s="209" t="str">
        <f t="shared" si="43"/>
        <v>前川美恵</v>
      </c>
      <c r="H463" s="99" t="s">
        <v>202</v>
      </c>
      <c r="I463" s="226" t="s">
        <v>992</v>
      </c>
      <c r="J463" s="109">
        <v>1988</v>
      </c>
      <c r="K463" s="107">
        <f t="shared" si="45"/>
        <v>28</v>
      </c>
      <c r="L463" s="97" t="str">
        <f t="shared" si="44"/>
        <v>OK</v>
      </c>
      <c r="M463" s="95" t="s">
        <v>902</v>
      </c>
    </row>
    <row r="464" spans="1:13" ht="13.5">
      <c r="A464" s="95" t="s">
        <v>227</v>
      </c>
      <c r="B464" s="218" t="s">
        <v>228</v>
      </c>
      <c r="C464" s="218" t="s">
        <v>229</v>
      </c>
      <c r="D464" s="95" t="s">
        <v>207</v>
      </c>
      <c r="F464" s="143" t="str">
        <f t="shared" si="42"/>
        <v>T10</v>
      </c>
      <c r="G464" s="209" t="str">
        <f t="shared" si="43"/>
        <v>草野菜摘</v>
      </c>
      <c r="H464" s="99" t="s">
        <v>202</v>
      </c>
      <c r="I464" s="226" t="s">
        <v>992</v>
      </c>
      <c r="J464" s="109">
        <v>1993</v>
      </c>
      <c r="K464" s="107">
        <f t="shared" si="45"/>
        <v>23</v>
      </c>
      <c r="L464" s="97" t="str">
        <f t="shared" si="44"/>
        <v>OK</v>
      </c>
      <c r="M464" s="95" t="s">
        <v>902</v>
      </c>
    </row>
    <row r="465" spans="1:13" ht="13.5">
      <c r="A465" s="95" t="s">
        <v>116</v>
      </c>
      <c r="B465" s="96" t="s">
        <v>117</v>
      </c>
      <c r="C465" s="96" t="s">
        <v>231</v>
      </c>
      <c r="D465" s="95" t="s">
        <v>207</v>
      </c>
      <c r="F465" s="143" t="str">
        <f t="shared" si="42"/>
        <v>T11</v>
      </c>
      <c r="G465" s="95" t="str">
        <f t="shared" si="43"/>
        <v>高橋和也</v>
      </c>
      <c r="H465" s="99" t="s">
        <v>202</v>
      </c>
      <c r="I465" s="99" t="s">
        <v>432</v>
      </c>
      <c r="J465" s="109">
        <v>1994</v>
      </c>
      <c r="K465" s="107">
        <f t="shared" si="45"/>
        <v>22</v>
      </c>
      <c r="L465" s="97" t="str">
        <f t="shared" si="44"/>
        <v>OK</v>
      </c>
      <c r="M465" s="95" t="s">
        <v>901</v>
      </c>
    </row>
    <row r="466" spans="1:13" ht="13.5">
      <c r="A466" s="95" t="s">
        <v>118</v>
      </c>
      <c r="B466" s="96" t="s">
        <v>119</v>
      </c>
      <c r="C466" s="96" t="s">
        <v>86</v>
      </c>
      <c r="D466" s="95" t="s">
        <v>34</v>
      </c>
      <c r="F466" s="143" t="str">
        <f t="shared" si="42"/>
        <v>T12</v>
      </c>
      <c r="G466" s="95" t="str">
        <f t="shared" si="43"/>
        <v>川下洋平</v>
      </c>
      <c r="H466" s="99" t="s">
        <v>202</v>
      </c>
      <c r="I466" s="99" t="s">
        <v>432</v>
      </c>
      <c r="J466" s="109">
        <v>1988</v>
      </c>
      <c r="K466" s="107">
        <f t="shared" si="45"/>
        <v>28</v>
      </c>
      <c r="L466" s="97" t="str">
        <f t="shared" si="44"/>
        <v>OK</v>
      </c>
      <c r="M466" s="95" t="s">
        <v>438</v>
      </c>
    </row>
    <row r="467" spans="2:12" ht="13.5">
      <c r="B467" s="177"/>
      <c r="C467" s="177"/>
      <c r="D467" s="96"/>
      <c r="E467" s="98"/>
      <c r="H467" s="99"/>
      <c r="I467" s="98"/>
      <c r="J467" s="108"/>
      <c r="K467" s="217"/>
      <c r="L467" s="97">
        <f t="shared" si="44"/>
      </c>
    </row>
    <row r="468" spans="2:12" ht="13.5">
      <c r="B468" s="177"/>
      <c r="C468" s="177"/>
      <c r="D468" s="96"/>
      <c r="E468" s="98"/>
      <c r="H468" s="99"/>
      <c r="I468" s="98"/>
      <c r="J468" s="108"/>
      <c r="K468" s="217"/>
      <c r="L468" s="97">
        <f t="shared" si="44"/>
      </c>
    </row>
    <row r="469" spans="2:12" ht="13.5">
      <c r="B469" s="177"/>
      <c r="C469" s="177"/>
      <c r="D469" s="96"/>
      <c r="E469" s="98"/>
      <c r="H469" s="99"/>
      <c r="I469" s="98"/>
      <c r="J469" s="108"/>
      <c r="K469" s="217"/>
      <c r="L469" s="97">
        <f t="shared" si="44"/>
      </c>
    </row>
    <row r="470" spans="2:12" ht="13.5">
      <c r="B470" s="177"/>
      <c r="C470" s="177"/>
      <c r="D470" s="96"/>
      <c r="E470" s="98"/>
      <c r="H470" s="99"/>
      <c r="I470" s="98"/>
      <c r="J470" s="108"/>
      <c r="K470" s="217"/>
      <c r="L470" s="97">
        <f t="shared" si="44"/>
      </c>
    </row>
    <row r="471" spans="2:12" ht="13.5">
      <c r="B471" s="177"/>
      <c r="C471" s="177"/>
      <c r="D471" s="96"/>
      <c r="E471" s="98"/>
      <c r="H471" s="99"/>
      <c r="I471" s="98"/>
      <c r="J471" s="108"/>
      <c r="K471" s="217"/>
      <c r="L471" s="97">
        <f t="shared" si="44"/>
      </c>
    </row>
    <row r="472" spans="2:12" ht="13.5">
      <c r="B472" s="177"/>
      <c r="C472" s="177"/>
      <c r="D472" s="96"/>
      <c r="E472" s="98"/>
      <c r="H472" s="99"/>
      <c r="I472" s="98"/>
      <c r="J472" s="108"/>
      <c r="K472" s="217"/>
      <c r="L472" s="97">
        <f t="shared" si="44"/>
      </c>
    </row>
    <row r="473" spans="2:12" ht="13.5">
      <c r="B473" s="177"/>
      <c r="C473" s="177"/>
      <c r="D473" s="96"/>
      <c r="E473" s="98"/>
      <c r="H473" s="99"/>
      <c r="I473" s="98"/>
      <c r="J473" s="108"/>
      <c r="K473" s="217"/>
      <c r="L473" s="97">
        <f t="shared" si="44"/>
      </c>
    </row>
    <row r="474" spans="2:12" ht="13.5">
      <c r="B474" s="177"/>
      <c r="C474" s="177"/>
      <c r="D474" s="96"/>
      <c r="E474" s="98"/>
      <c r="H474" s="99"/>
      <c r="I474" s="98"/>
      <c r="J474" s="108"/>
      <c r="K474" s="217"/>
      <c r="L474" s="97">
        <f t="shared" si="44"/>
      </c>
    </row>
    <row r="475" spans="2:12" ht="13.5">
      <c r="B475" s="177"/>
      <c r="C475" s="177"/>
      <c r="D475" s="96"/>
      <c r="E475" s="98"/>
      <c r="H475" s="99"/>
      <c r="I475" s="98"/>
      <c r="J475" s="108"/>
      <c r="K475" s="217"/>
      <c r="L475" s="97">
        <f t="shared" si="44"/>
      </c>
    </row>
    <row r="476" spans="2:12" ht="13.5">
      <c r="B476" s="177"/>
      <c r="C476" s="177"/>
      <c r="D476" s="96"/>
      <c r="E476" s="98"/>
      <c r="H476" s="99"/>
      <c r="I476" s="98"/>
      <c r="J476" s="108"/>
      <c r="K476" s="217"/>
      <c r="L476" s="97">
        <f t="shared" si="44"/>
      </c>
    </row>
    <row r="477" spans="2:12" ht="13.5">
      <c r="B477" s="177"/>
      <c r="C477" s="177"/>
      <c r="D477" s="96"/>
      <c r="E477" s="98"/>
      <c r="H477" s="99"/>
      <c r="I477" s="98"/>
      <c r="J477" s="108"/>
      <c r="K477" s="217"/>
      <c r="L477" s="97">
        <f t="shared" si="44"/>
      </c>
    </row>
    <row r="478" spans="1:14" s="200" customFormat="1" ht="13.5">
      <c r="A478" s="178"/>
      <c r="B478" s="689" t="s">
        <v>385</v>
      </c>
      <c r="C478" s="689"/>
      <c r="D478" s="689" t="s">
        <v>386</v>
      </c>
      <c r="E478" s="689"/>
      <c r="F478" s="689"/>
      <c r="G478" s="689"/>
      <c r="H478" s="178"/>
      <c r="I478" s="178"/>
      <c r="J478" s="180"/>
      <c r="K478" s="178"/>
      <c r="L478" s="97">
        <f t="shared" si="44"/>
      </c>
      <c r="M478" s="178"/>
      <c r="N478" s="244"/>
    </row>
    <row r="479" spans="1:14" s="200" customFormat="1" ht="13.5">
      <c r="A479" s="178"/>
      <c r="B479" s="689"/>
      <c r="C479" s="689"/>
      <c r="D479" s="689"/>
      <c r="E479" s="689"/>
      <c r="F479" s="689"/>
      <c r="G479" s="689"/>
      <c r="H479" s="178"/>
      <c r="I479" s="178"/>
      <c r="J479" s="180"/>
      <c r="K479" s="178"/>
      <c r="L479" s="97">
        <f t="shared" si="44"/>
      </c>
      <c r="M479" s="178"/>
      <c r="N479" s="244"/>
    </row>
    <row r="480" spans="1:15" s="200" customFormat="1" ht="13.5">
      <c r="A480" s="98"/>
      <c r="B480" s="98" t="s">
        <v>796</v>
      </c>
      <c r="C480" s="98"/>
      <c r="D480" s="95"/>
      <c r="E480" s="98"/>
      <c r="F480" s="143"/>
      <c r="G480" s="95" t="s">
        <v>952</v>
      </c>
      <c r="H480" s="680" t="s">
        <v>953</v>
      </c>
      <c r="I480" s="680"/>
      <c r="J480" s="680"/>
      <c r="K480" s="217"/>
      <c r="L480" s="97"/>
      <c r="M480" s="95"/>
      <c r="N480" s="245"/>
      <c r="O480" s="246"/>
    </row>
    <row r="481" spans="1:14" s="200" customFormat="1" ht="13.5">
      <c r="A481" s="98"/>
      <c r="B481" s="684" t="s">
        <v>120</v>
      </c>
      <c r="C481" s="684"/>
      <c r="D481" s="684"/>
      <c r="E481" s="98"/>
      <c r="F481" s="143">
        <f>A481</f>
        <v>0</v>
      </c>
      <c r="G481" s="130">
        <f>COUNTIF(M482:M519,"東近江市")</f>
        <v>5</v>
      </c>
      <c r="H481" s="685">
        <f>(G481/RIGHT(A519,2))</f>
        <v>0.13157894736842105</v>
      </c>
      <c r="I481" s="685"/>
      <c r="J481" s="685"/>
      <c r="K481" s="217"/>
      <c r="L481" s="97"/>
      <c r="M481" s="95"/>
      <c r="N481" s="244"/>
    </row>
    <row r="482" spans="1:14" s="200" customFormat="1" ht="14.25">
      <c r="A482" s="247" t="s">
        <v>121</v>
      </c>
      <c r="B482" s="116" t="s">
        <v>817</v>
      </c>
      <c r="C482" s="116" t="s">
        <v>818</v>
      </c>
      <c r="D482" s="98" t="s">
        <v>796</v>
      </c>
      <c r="E482" s="115"/>
      <c r="F482" s="143" t="str">
        <f aca="true" t="shared" si="46" ref="F482:F519">A482</f>
        <v>u01</v>
      </c>
      <c r="G482" s="178" t="str">
        <f>B482&amp;C482</f>
        <v>池上浩幸</v>
      </c>
      <c r="H482" s="98" t="s">
        <v>387</v>
      </c>
      <c r="I482" s="98" t="s">
        <v>799</v>
      </c>
      <c r="J482" s="118">
        <v>1965</v>
      </c>
      <c r="K482" s="217">
        <f aca="true" t="shared" si="47" ref="K482:K519">2016-J482</f>
        <v>51</v>
      </c>
      <c r="L482" s="97" t="str">
        <f t="shared" si="44"/>
        <v>OK</v>
      </c>
      <c r="M482" s="129" t="s">
        <v>435</v>
      </c>
      <c r="N482" s="244"/>
    </row>
    <row r="483" spans="1:14" s="200" customFormat="1" ht="14.25">
      <c r="A483" s="247" t="s">
        <v>35</v>
      </c>
      <c r="B483" s="116" t="s">
        <v>819</v>
      </c>
      <c r="C483" s="116" t="s">
        <v>820</v>
      </c>
      <c r="D483" s="98" t="s">
        <v>796</v>
      </c>
      <c r="E483" s="115"/>
      <c r="F483" s="143" t="str">
        <f t="shared" si="46"/>
        <v>u02</v>
      </c>
      <c r="G483" s="178" t="str">
        <f>B483&amp;C483</f>
        <v>石井正俊</v>
      </c>
      <c r="H483" s="98" t="s">
        <v>387</v>
      </c>
      <c r="I483" s="98" t="s">
        <v>799</v>
      </c>
      <c r="J483" s="118">
        <v>1975</v>
      </c>
      <c r="K483" s="217">
        <f t="shared" si="47"/>
        <v>41</v>
      </c>
      <c r="L483" s="97" t="str">
        <f t="shared" si="44"/>
        <v>OK</v>
      </c>
      <c r="M483" s="129" t="s">
        <v>436</v>
      </c>
      <c r="N483" s="244"/>
    </row>
    <row r="484" spans="1:14" s="200" customFormat="1" ht="13.5">
      <c r="A484" s="247" t="s">
        <v>122</v>
      </c>
      <c r="B484" s="142" t="s">
        <v>289</v>
      </c>
      <c r="C484" s="142" t="s">
        <v>1061</v>
      </c>
      <c r="D484" s="98" t="s">
        <v>796</v>
      </c>
      <c r="E484" s="115"/>
      <c r="F484" s="143" t="str">
        <f t="shared" si="46"/>
        <v>u03</v>
      </c>
      <c r="G484" s="178" t="str">
        <f>B484&amp;C484</f>
        <v>一色翼</v>
      </c>
      <c r="H484" s="98" t="s">
        <v>387</v>
      </c>
      <c r="I484" s="121" t="s">
        <v>799</v>
      </c>
      <c r="J484" s="163">
        <v>1983</v>
      </c>
      <c r="K484" s="217">
        <f t="shared" si="47"/>
        <v>33</v>
      </c>
      <c r="L484" s="97" t="str">
        <f t="shared" si="44"/>
        <v>OK</v>
      </c>
      <c r="M484" s="248" t="s">
        <v>932</v>
      </c>
      <c r="N484" s="244"/>
    </row>
    <row r="485" spans="1:13" s="200" customFormat="1" ht="13.5">
      <c r="A485" s="247" t="s">
        <v>123</v>
      </c>
      <c r="B485" s="140" t="s">
        <v>236</v>
      </c>
      <c r="C485" s="178" t="s">
        <v>237</v>
      </c>
      <c r="D485" s="98" t="s">
        <v>796</v>
      </c>
      <c r="E485" s="178"/>
      <c r="F485" s="143" t="str">
        <f t="shared" si="46"/>
        <v>u04</v>
      </c>
      <c r="G485" s="178" t="s">
        <v>238</v>
      </c>
      <c r="H485" s="98" t="s">
        <v>387</v>
      </c>
      <c r="I485" s="121" t="s">
        <v>36</v>
      </c>
      <c r="J485" s="180">
        <v>1988</v>
      </c>
      <c r="K485" s="217">
        <f t="shared" si="47"/>
        <v>28</v>
      </c>
      <c r="L485" s="97" t="str">
        <f t="shared" si="44"/>
        <v>OK</v>
      </c>
      <c r="M485" s="129" t="s">
        <v>436</v>
      </c>
    </row>
    <row r="486" spans="1:14" s="200" customFormat="1" ht="14.25">
      <c r="A486" s="247" t="s">
        <v>124</v>
      </c>
      <c r="B486" s="117" t="s">
        <v>821</v>
      </c>
      <c r="C486" s="117" t="s">
        <v>822</v>
      </c>
      <c r="D486" s="98" t="s">
        <v>796</v>
      </c>
      <c r="E486" s="115"/>
      <c r="F486" s="143" t="str">
        <f t="shared" si="46"/>
        <v>u05</v>
      </c>
      <c r="G486" s="178" t="str">
        <f>B486&amp;C486</f>
        <v>片岡一寿</v>
      </c>
      <c r="H486" s="98" t="s">
        <v>387</v>
      </c>
      <c r="I486" s="98" t="s">
        <v>799</v>
      </c>
      <c r="J486" s="118">
        <v>1971</v>
      </c>
      <c r="K486" s="217">
        <f t="shared" si="47"/>
        <v>45</v>
      </c>
      <c r="L486" s="97" t="str">
        <f t="shared" si="44"/>
        <v>OK</v>
      </c>
      <c r="M486" s="129" t="s">
        <v>437</v>
      </c>
      <c r="N486" s="244"/>
    </row>
    <row r="487" spans="1:14" s="200" customFormat="1" ht="14.25">
      <c r="A487" s="247" t="s">
        <v>125</v>
      </c>
      <c r="B487" s="117" t="s">
        <v>442</v>
      </c>
      <c r="C487" s="117" t="s">
        <v>823</v>
      </c>
      <c r="D487" s="98" t="s">
        <v>796</v>
      </c>
      <c r="E487" s="115"/>
      <c r="F487" s="143" t="str">
        <f t="shared" si="46"/>
        <v>u06</v>
      </c>
      <c r="G487" s="178" t="str">
        <f>B487&amp;C487</f>
        <v>片岡  大</v>
      </c>
      <c r="H487" s="98" t="s">
        <v>387</v>
      </c>
      <c r="I487" s="98" t="s">
        <v>799</v>
      </c>
      <c r="J487" s="118">
        <v>1969</v>
      </c>
      <c r="K487" s="217">
        <f t="shared" si="47"/>
        <v>47</v>
      </c>
      <c r="L487" s="97" t="str">
        <f t="shared" si="44"/>
        <v>OK</v>
      </c>
      <c r="M487" s="129" t="s">
        <v>433</v>
      </c>
      <c r="N487" s="244"/>
    </row>
    <row r="488" spans="1:13" s="200" customFormat="1" ht="13.5">
      <c r="A488" s="247" t="s">
        <v>126</v>
      </c>
      <c r="B488" s="140" t="s">
        <v>127</v>
      </c>
      <c r="C488" s="178" t="s">
        <v>128</v>
      </c>
      <c r="D488" s="98" t="s">
        <v>796</v>
      </c>
      <c r="E488" s="178"/>
      <c r="F488" s="143" t="str">
        <f t="shared" si="46"/>
        <v>u07</v>
      </c>
      <c r="G488" s="178" t="s">
        <v>129</v>
      </c>
      <c r="H488" s="98" t="s">
        <v>387</v>
      </c>
      <c r="I488" s="227" t="s">
        <v>37</v>
      </c>
      <c r="J488" s="180">
        <v>1981</v>
      </c>
      <c r="K488" s="217">
        <f t="shared" si="47"/>
        <v>35</v>
      </c>
      <c r="L488" s="97" t="str">
        <f t="shared" si="44"/>
        <v>OK</v>
      </c>
      <c r="M488" s="129" t="s">
        <v>941</v>
      </c>
    </row>
    <row r="489" spans="1:14" s="200" customFormat="1" ht="14.25">
      <c r="A489" s="247" t="s">
        <v>130</v>
      </c>
      <c r="B489" s="140" t="s">
        <v>399</v>
      </c>
      <c r="C489" s="140" t="s">
        <v>131</v>
      </c>
      <c r="D489" s="98" t="s">
        <v>796</v>
      </c>
      <c r="E489" s="142"/>
      <c r="F489" s="143" t="str">
        <f t="shared" si="46"/>
        <v>u08</v>
      </c>
      <c r="G489" s="178" t="str">
        <f>B489&amp;C489</f>
        <v>木下 進</v>
      </c>
      <c r="H489" s="98" t="s">
        <v>387</v>
      </c>
      <c r="I489" s="98" t="s">
        <v>799</v>
      </c>
      <c r="J489" s="119">
        <v>1950</v>
      </c>
      <c r="K489" s="217">
        <f t="shared" si="47"/>
        <v>66</v>
      </c>
      <c r="L489" s="97" t="str">
        <f t="shared" si="44"/>
        <v>OK</v>
      </c>
      <c r="M489" s="129" t="s">
        <v>400</v>
      </c>
      <c r="N489" s="244"/>
    </row>
    <row r="490" spans="1:13" s="200" customFormat="1" ht="13.5">
      <c r="A490" s="247" t="s">
        <v>132</v>
      </c>
      <c r="B490" s="140" t="s">
        <v>1054</v>
      </c>
      <c r="C490" s="178" t="s">
        <v>250</v>
      </c>
      <c r="D490" s="98" t="s">
        <v>796</v>
      </c>
      <c r="E490" s="178"/>
      <c r="F490" s="179" t="str">
        <f t="shared" si="46"/>
        <v>u09</v>
      </c>
      <c r="G490" s="178" t="str">
        <f>B490&amp;C490</f>
        <v>久保田勉</v>
      </c>
      <c r="H490" s="98" t="s">
        <v>387</v>
      </c>
      <c r="I490" s="121" t="s">
        <v>38</v>
      </c>
      <c r="J490" s="180">
        <v>1967</v>
      </c>
      <c r="K490" s="217">
        <f t="shared" si="47"/>
        <v>49</v>
      </c>
      <c r="L490" s="97" t="str">
        <f t="shared" si="44"/>
        <v>OK</v>
      </c>
      <c r="M490" s="129" t="s">
        <v>251</v>
      </c>
    </row>
    <row r="491" spans="1:13" s="200" customFormat="1" ht="13.5">
      <c r="A491" s="247" t="s">
        <v>133</v>
      </c>
      <c r="B491" s="140" t="s">
        <v>239</v>
      </c>
      <c r="C491" s="178" t="s">
        <v>240</v>
      </c>
      <c r="D491" s="98" t="s">
        <v>796</v>
      </c>
      <c r="E491" s="115"/>
      <c r="F491" s="143" t="str">
        <f t="shared" si="46"/>
        <v>u10</v>
      </c>
      <c r="G491" s="178" t="s">
        <v>241</v>
      </c>
      <c r="H491" s="98" t="s">
        <v>387</v>
      </c>
      <c r="I491" s="121" t="s">
        <v>39</v>
      </c>
      <c r="J491" s="180">
        <v>1997</v>
      </c>
      <c r="K491" s="217">
        <f t="shared" si="47"/>
        <v>19</v>
      </c>
      <c r="L491" s="97" t="str">
        <f t="shared" si="44"/>
        <v>OK</v>
      </c>
      <c r="M491" s="101" t="s">
        <v>441</v>
      </c>
    </row>
    <row r="492" spans="1:20" s="200" customFormat="1" ht="13.5">
      <c r="A492" s="247" t="s">
        <v>134</v>
      </c>
      <c r="B492" s="149" t="s">
        <v>303</v>
      </c>
      <c r="C492" s="149" t="s">
        <v>304</v>
      </c>
      <c r="D492" s="98" t="s">
        <v>796</v>
      </c>
      <c r="E492" s="133"/>
      <c r="F492" s="133" t="str">
        <f t="shared" si="46"/>
        <v>u11</v>
      </c>
      <c r="G492" s="95" t="str">
        <f>B492&amp;C492</f>
        <v>稙田優也</v>
      </c>
      <c r="H492" s="98" t="s">
        <v>387</v>
      </c>
      <c r="I492" s="95" t="s">
        <v>799</v>
      </c>
      <c r="J492" s="181">
        <v>1982</v>
      </c>
      <c r="K492" s="217">
        <f t="shared" si="47"/>
        <v>34</v>
      </c>
      <c r="L492" s="97" t="str">
        <f t="shared" si="44"/>
        <v>OK</v>
      </c>
      <c r="M492" s="98" t="s">
        <v>436</v>
      </c>
      <c r="N492" s="112"/>
      <c r="O492" s="112"/>
      <c r="P492" s="112"/>
      <c r="Q492" s="112"/>
      <c r="R492" s="112"/>
      <c r="S492" s="112"/>
      <c r="T492" s="112"/>
    </row>
    <row r="493" spans="1:13" s="200" customFormat="1" ht="13.5">
      <c r="A493" s="247" t="s">
        <v>135</v>
      </c>
      <c r="B493" s="140" t="s">
        <v>230</v>
      </c>
      <c r="C493" s="178" t="s">
        <v>231</v>
      </c>
      <c r="D493" s="98" t="s">
        <v>796</v>
      </c>
      <c r="E493" s="178"/>
      <c r="F493" s="143" t="str">
        <f t="shared" si="46"/>
        <v>u12</v>
      </c>
      <c r="G493" s="178" t="s">
        <v>232</v>
      </c>
      <c r="H493" s="98" t="s">
        <v>387</v>
      </c>
      <c r="I493" s="121" t="s">
        <v>40</v>
      </c>
      <c r="J493" s="180">
        <v>1987</v>
      </c>
      <c r="K493" s="217">
        <f t="shared" si="47"/>
        <v>29</v>
      </c>
      <c r="L493" s="97" t="str">
        <f t="shared" si="44"/>
        <v>OK</v>
      </c>
      <c r="M493" s="129" t="s">
        <v>902</v>
      </c>
    </row>
    <row r="494" spans="1:14" s="200" customFormat="1" ht="14.25">
      <c r="A494" s="247" t="s">
        <v>136</v>
      </c>
      <c r="B494" s="116" t="s">
        <v>824</v>
      </c>
      <c r="C494" s="116" t="s">
        <v>825</v>
      </c>
      <c r="D494" s="98" t="s">
        <v>796</v>
      </c>
      <c r="E494" s="115"/>
      <c r="F494" s="143" t="str">
        <f t="shared" si="46"/>
        <v>u13</v>
      </c>
      <c r="G494" s="178" t="str">
        <f>B494&amp;C494</f>
        <v>竹田圭佑</v>
      </c>
      <c r="H494" s="98" t="s">
        <v>387</v>
      </c>
      <c r="I494" s="98" t="s">
        <v>799</v>
      </c>
      <c r="J494" s="118">
        <v>1982</v>
      </c>
      <c r="K494" s="217">
        <f t="shared" si="47"/>
        <v>34</v>
      </c>
      <c r="L494" s="97" t="str">
        <f t="shared" si="44"/>
        <v>OK</v>
      </c>
      <c r="M494" s="129" t="s">
        <v>438</v>
      </c>
      <c r="N494" s="244"/>
    </row>
    <row r="495" spans="1:13" s="200" customFormat="1" ht="13.5">
      <c r="A495" s="247" t="s">
        <v>137</v>
      </c>
      <c r="B495" s="140" t="s">
        <v>138</v>
      </c>
      <c r="C495" s="178" t="s">
        <v>139</v>
      </c>
      <c r="D495" s="98" t="s">
        <v>796</v>
      </c>
      <c r="E495" s="178"/>
      <c r="F495" s="143" t="str">
        <f t="shared" si="46"/>
        <v>u14</v>
      </c>
      <c r="G495" s="178" t="s">
        <v>140</v>
      </c>
      <c r="H495" s="98" t="s">
        <v>387</v>
      </c>
      <c r="I495" s="227" t="s">
        <v>799</v>
      </c>
      <c r="J495" s="180">
        <v>1967</v>
      </c>
      <c r="K495" s="217">
        <f t="shared" si="47"/>
        <v>49</v>
      </c>
      <c r="L495" s="97" t="str">
        <f t="shared" si="44"/>
        <v>OK</v>
      </c>
      <c r="M495" s="129" t="s">
        <v>941</v>
      </c>
    </row>
    <row r="496" spans="1:20" s="112" customFormat="1" ht="13.5">
      <c r="A496" s="247" t="s">
        <v>141</v>
      </c>
      <c r="B496" s="140" t="s">
        <v>252</v>
      </c>
      <c r="C496" s="140" t="s">
        <v>253</v>
      </c>
      <c r="D496" s="98" t="s">
        <v>796</v>
      </c>
      <c r="E496" s="178"/>
      <c r="F496" s="143" t="str">
        <f t="shared" si="46"/>
        <v>u15</v>
      </c>
      <c r="G496" s="178" t="str">
        <f>B496&amp;C496</f>
        <v>永瀬卓夫</v>
      </c>
      <c r="H496" s="98" t="s">
        <v>387</v>
      </c>
      <c r="I496" s="121" t="s">
        <v>41</v>
      </c>
      <c r="J496" s="180">
        <v>1950</v>
      </c>
      <c r="K496" s="217">
        <f t="shared" si="47"/>
        <v>66</v>
      </c>
      <c r="L496" s="97" t="str">
        <f t="shared" si="44"/>
        <v>OK</v>
      </c>
      <c r="M496" s="129" t="s">
        <v>934</v>
      </c>
      <c r="N496" s="200"/>
      <c r="O496" s="200"/>
      <c r="P496" s="200"/>
      <c r="Q496" s="200"/>
      <c r="R496" s="200"/>
      <c r="S496" s="200"/>
      <c r="T496" s="200"/>
    </row>
    <row r="497" spans="1:20" s="112" customFormat="1" ht="13.5">
      <c r="A497" s="247" t="s">
        <v>142</v>
      </c>
      <c r="B497" s="140" t="s">
        <v>143</v>
      </c>
      <c r="C497" s="178" t="s">
        <v>144</v>
      </c>
      <c r="D497" s="98" t="s">
        <v>796</v>
      </c>
      <c r="E497" s="178"/>
      <c r="F497" s="143" t="str">
        <f t="shared" si="46"/>
        <v>u16</v>
      </c>
      <c r="G497" s="178" t="s">
        <v>145</v>
      </c>
      <c r="H497" s="98" t="s">
        <v>387</v>
      </c>
      <c r="I497" s="227" t="s">
        <v>799</v>
      </c>
      <c r="J497" s="180">
        <v>1970</v>
      </c>
      <c r="K497" s="217">
        <f t="shared" si="47"/>
        <v>46</v>
      </c>
      <c r="L497" s="97" t="str">
        <f t="shared" si="44"/>
        <v>OK</v>
      </c>
      <c r="M497" s="129" t="s">
        <v>437</v>
      </c>
      <c r="N497" s="200"/>
      <c r="O497" s="200"/>
      <c r="P497" s="200"/>
      <c r="Q497" s="200"/>
      <c r="R497" s="200"/>
      <c r="S497" s="200"/>
      <c r="T497" s="200"/>
    </row>
    <row r="498" spans="1:20" s="112" customFormat="1" ht="13.5">
      <c r="A498" s="247" t="s">
        <v>146</v>
      </c>
      <c r="B498" s="140" t="s">
        <v>294</v>
      </c>
      <c r="C498" s="178" t="s">
        <v>147</v>
      </c>
      <c r="D498" s="98" t="s">
        <v>796</v>
      </c>
      <c r="E498" s="178"/>
      <c r="F498" s="179" t="str">
        <f t="shared" si="46"/>
        <v>u17</v>
      </c>
      <c r="G498" s="178" t="str">
        <f aca="true" t="shared" si="48" ref="G498:G510">B498&amp;C498</f>
        <v>久田 彰</v>
      </c>
      <c r="H498" s="98" t="s">
        <v>387</v>
      </c>
      <c r="I498" s="121" t="s">
        <v>799</v>
      </c>
      <c r="J498" s="180">
        <v>1971</v>
      </c>
      <c r="K498" s="217">
        <f t="shared" si="47"/>
        <v>45</v>
      </c>
      <c r="L498" s="97" t="str">
        <f t="shared" si="44"/>
        <v>OK</v>
      </c>
      <c r="M498" s="129" t="s">
        <v>437</v>
      </c>
      <c r="N498" s="200"/>
      <c r="O498" s="200"/>
      <c r="P498" s="200"/>
      <c r="Q498" s="200"/>
      <c r="R498" s="200"/>
      <c r="S498" s="200"/>
      <c r="T498" s="200"/>
    </row>
    <row r="499" spans="1:20" s="112" customFormat="1" ht="14.25">
      <c r="A499" s="247" t="s">
        <v>148</v>
      </c>
      <c r="B499" s="116" t="s">
        <v>827</v>
      </c>
      <c r="C499" s="116" t="s">
        <v>828</v>
      </c>
      <c r="D499" s="98" t="s">
        <v>796</v>
      </c>
      <c r="E499" s="115"/>
      <c r="F499" s="143" t="str">
        <f t="shared" si="46"/>
        <v>u18</v>
      </c>
      <c r="G499" s="178" t="str">
        <f t="shared" si="48"/>
        <v>山田智史</v>
      </c>
      <c r="H499" s="98" t="s">
        <v>387</v>
      </c>
      <c r="I499" s="98" t="s">
        <v>799</v>
      </c>
      <c r="J499" s="118">
        <v>1969</v>
      </c>
      <c r="K499" s="217">
        <f t="shared" si="47"/>
        <v>47</v>
      </c>
      <c r="L499" s="97" t="str">
        <f t="shared" si="44"/>
        <v>OK</v>
      </c>
      <c r="M499" s="129" t="s">
        <v>436</v>
      </c>
      <c r="N499" s="244"/>
      <c r="O499" s="200"/>
      <c r="P499" s="200"/>
      <c r="Q499" s="200"/>
      <c r="R499" s="200"/>
      <c r="S499" s="200"/>
      <c r="T499" s="200"/>
    </row>
    <row r="500" spans="1:14" s="200" customFormat="1" ht="14.25">
      <c r="A500" s="247" t="s">
        <v>149</v>
      </c>
      <c r="B500" s="116" t="s">
        <v>829</v>
      </c>
      <c r="C500" s="116" t="s">
        <v>830</v>
      </c>
      <c r="D500" s="98" t="s">
        <v>796</v>
      </c>
      <c r="E500" s="115"/>
      <c r="F500" s="143" t="str">
        <f t="shared" si="46"/>
        <v>u19</v>
      </c>
      <c r="G500" s="178" t="str">
        <f t="shared" si="48"/>
        <v>山本昌紀</v>
      </c>
      <c r="H500" s="98" t="s">
        <v>387</v>
      </c>
      <c r="I500" s="98" t="s">
        <v>799</v>
      </c>
      <c r="J500" s="118">
        <v>1970</v>
      </c>
      <c r="K500" s="217">
        <f t="shared" si="47"/>
        <v>46</v>
      </c>
      <c r="L500" s="97" t="str">
        <f t="shared" si="44"/>
        <v>OK</v>
      </c>
      <c r="M500" s="129" t="s">
        <v>440</v>
      </c>
      <c r="N500" s="244"/>
    </row>
    <row r="501" spans="1:14" s="200" customFormat="1" ht="13.5">
      <c r="A501" s="247" t="s">
        <v>150</v>
      </c>
      <c r="B501" s="142" t="s">
        <v>443</v>
      </c>
      <c r="C501" s="142" t="s">
        <v>42</v>
      </c>
      <c r="D501" s="98" t="s">
        <v>796</v>
      </c>
      <c r="E501" s="115"/>
      <c r="F501" s="143" t="str">
        <f t="shared" si="46"/>
        <v>u20</v>
      </c>
      <c r="G501" s="178" t="str">
        <f t="shared" si="48"/>
        <v>吉村 淳</v>
      </c>
      <c r="H501" s="98" t="s">
        <v>387</v>
      </c>
      <c r="I501" s="121" t="s">
        <v>799</v>
      </c>
      <c r="J501" s="163">
        <v>1976</v>
      </c>
      <c r="K501" s="217">
        <f t="shared" si="47"/>
        <v>40</v>
      </c>
      <c r="L501" s="97" t="str">
        <f t="shared" si="44"/>
        <v>OK</v>
      </c>
      <c r="M501" s="129" t="s">
        <v>407</v>
      </c>
      <c r="N501" s="244"/>
    </row>
    <row r="502" spans="1:20" s="200" customFormat="1" ht="13.5">
      <c r="A502" s="247" t="s">
        <v>151</v>
      </c>
      <c r="B502" s="95" t="s">
        <v>792</v>
      </c>
      <c r="C502" s="95" t="s">
        <v>793</v>
      </c>
      <c r="D502" s="98" t="s">
        <v>796</v>
      </c>
      <c r="E502" s="95"/>
      <c r="F502" s="95" t="str">
        <f t="shared" si="46"/>
        <v>u21</v>
      </c>
      <c r="G502" s="95" t="str">
        <f t="shared" si="48"/>
        <v>井内一博</v>
      </c>
      <c r="H502" s="98" t="s">
        <v>387</v>
      </c>
      <c r="I502" s="95" t="s">
        <v>799</v>
      </c>
      <c r="J502" s="181">
        <v>1976</v>
      </c>
      <c r="K502" s="217">
        <f t="shared" si="47"/>
        <v>40</v>
      </c>
      <c r="L502" s="97" t="str">
        <f t="shared" si="44"/>
        <v>OK</v>
      </c>
      <c r="M502" s="95" t="s">
        <v>423</v>
      </c>
      <c r="N502" s="112"/>
      <c r="O502" s="112"/>
      <c r="P502" s="112"/>
      <c r="Q502" s="112"/>
      <c r="R502" s="112"/>
      <c r="S502" s="112"/>
      <c r="T502" s="125"/>
    </row>
    <row r="503" spans="1:14" s="200" customFormat="1" ht="14.25">
      <c r="A503" s="247" t="s">
        <v>152</v>
      </c>
      <c r="B503" s="164" t="s">
        <v>388</v>
      </c>
      <c r="C503" s="165" t="s">
        <v>389</v>
      </c>
      <c r="D503" s="98" t="s">
        <v>796</v>
      </c>
      <c r="E503" s="166"/>
      <c r="F503" s="143" t="str">
        <f t="shared" si="46"/>
        <v>u22</v>
      </c>
      <c r="G503" s="178" t="str">
        <f t="shared" si="48"/>
        <v>高瀬眞志</v>
      </c>
      <c r="H503" s="98" t="s">
        <v>387</v>
      </c>
      <c r="I503" s="98" t="s">
        <v>799</v>
      </c>
      <c r="J503" s="167">
        <v>1959</v>
      </c>
      <c r="K503" s="217">
        <f t="shared" si="47"/>
        <v>57</v>
      </c>
      <c r="L503" s="97" t="str">
        <f t="shared" si="44"/>
        <v>OK</v>
      </c>
      <c r="M503" s="129" t="s">
        <v>435</v>
      </c>
      <c r="N503" s="244"/>
    </row>
    <row r="504" spans="1:20" s="200" customFormat="1" ht="13.5">
      <c r="A504" s="247" t="s">
        <v>153</v>
      </c>
      <c r="B504" s="96" t="s">
        <v>794</v>
      </c>
      <c r="C504" s="96" t="s">
        <v>795</v>
      </c>
      <c r="D504" s="98" t="s">
        <v>796</v>
      </c>
      <c r="E504" s="95"/>
      <c r="F504" s="95" t="str">
        <f t="shared" si="46"/>
        <v>u23</v>
      </c>
      <c r="G504" s="95" t="str">
        <f t="shared" si="48"/>
        <v>竹下英伸</v>
      </c>
      <c r="H504" s="98" t="s">
        <v>387</v>
      </c>
      <c r="I504" s="95" t="s">
        <v>799</v>
      </c>
      <c r="J504" s="181">
        <v>1972</v>
      </c>
      <c r="K504" s="217">
        <f t="shared" si="47"/>
        <v>44</v>
      </c>
      <c r="L504" s="97" t="str">
        <f t="shared" si="44"/>
        <v>OK</v>
      </c>
      <c r="M504" s="101" t="s">
        <v>441</v>
      </c>
      <c r="N504" s="112"/>
      <c r="O504" s="112"/>
      <c r="P504" s="112"/>
      <c r="Q504" s="112"/>
      <c r="R504" s="112"/>
      <c r="S504" s="125"/>
      <c r="T504" s="112"/>
    </row>
    <row r="505" spans="1:20" s="200" customFormat="1" ht="13.5">
      <c r="A505" s="247" t="s">
        <v>154</v>
      </c>
      <c r="B505" s="96" t="s">
        <v>155</v>
      </c>
      <c r="C505" s="96" t="s">
        <v>156</v>
      </c>
      <c r="D505" s="98" t="s">
        <v>796</v>
      </c>
      <c r="E505" s="95"/>
      <c r="F505" s="95" t="str">
        <f t="shared" si="46"/>
        <v>u24</v>
      </c>
      <c r="G505" s="95" t="str">
        <f t="shared" si="48"/>
        <v>中原康晶</v>
      </c>
      <c r="H505" s="98" t="s">
        <v>387</v>
      </c>
      <c r="I505" s="95" t="s">
        <v>43</v>
      </c>
      <c r="J505" s="181">
        <v>1984</v>
      </c>
      <c r="K505" s="217">
        <f t="shared" si="47"/>
        <v>32</v>
      </c>
      <c r="L505" s="97" t="str">
        <f t="shared" si="44"/>
        <v>OK</v>
      </c>
      <c r="M505" s="95" t="s">
        <v>423</v>
      </c>
      <c r="N505" s="112"/>
      <c r="O505" s="112"/>
      <c r="P505" s="112"/>
      <c r="Q505" s="112"/>
      <c r="R505" s="112"/>
      <c r="S505" s="112"/>
      <c r="T505" s="112"/>
    </row>
    <row r="506" spans="1:20" s="200" customFormat="1" ht="13.5">
      <c r="A506" s="247" t="s">
        <v>157</v>
      </c>
      <c r="B506" s="96" t="s">
        <v>44</v>
      </c>
      <c r="C506" s="96" t="s">
        <v>45</v>
      </c>
      <c r="D506" s="98" t="s">
        <v>796</v>
      </c>
      <c r="E506" s="95"/>
      <c r="F506" s="95" t="str">
        <f t="shared" si="46"/>
        <v>u25</v>
      </c>
      <c r="G506" s="95" t="str">
        <f t="shared" si="48"/>
        <v>田中邦明</v>
      </c>
      <c r="H506" s="98" t="s">
        <v>387</v>
      </c>
      <c r="I506" s="95" t="s">
        <v>799</v>
      </c>
      <c r="J506" s="181">
        <v>1984</v>
      </c>
      <c r="K506" s="217">
        <f t="shared" si="47"/>
        <v>32</v>
      </c>
      <c r="L506" s="97" t="str">
        <f t="shared" si="44"/>
        <v>OK</v>
      </c>
      <c r="M506" s="95" t="s">
        <v>423</v>
      </c>
      <c r="N506" s="112"/>
      <c r="O506" s="112"/>
      <c r="P506" s="125"/>
      <c r="Q506" s="112"/>
      <c r="R506" s="112"/>
      <c r="S506" s="112"/>
      <c r="T506" s="112"/>
    </row>
    <row r="507" spans="1:14" s="200" customFormat="1" ht="14.25">
      <c r="A507" s="247" t="s">
        <v>158</v>
      </c>
      <c r="B507" s="249" t="s">
        <v>425</v>
      </c>
      <c r="C507" s="249" t="s">
        <v>926</v>
      </c>
      <c r="D507" s="98" t="s">
        <v>796</v>
      </c>
      <c r="E507" s="115"/>
      <c r="F507" s="143" t="str">
        <f t="shared" si="46"/>
        <v>u26</v>
      </c>
      <c r="G507" s="178" t="str">
        <f t="shared" si="48"/>
        <v>今井順子</v>
      </c>
      <c r="H507" s="98" t="s">
        <v>387</v>
      </c>
      <c r="I507" s="98" t="s">
        <v>800</v>
      </c>
      <c r="J507" s="119">
        <v>1958</v>
      </c>
      <c r="K507" s="217">
        <f t="shared" si="47"/>
        <v>58</v>
      </c>
      <c r="L507" s="97" t="str">
        <f t="shared" si="44"/>
        <v>OK</v>
      </c>
      <c r="M507" s="134" t="s">
        <v>441</v>
      </c>
      <c r="N507" s="244"/>
    </row>
    <row r="508" spans="1:14" s="200" customFormat="1" ht="13.5">
      <c r="A508" s="247" t="s">
        <v>159</v>
      </c>
      <c r="B508" s="168" t="s">
        <v>898</v>
      </c>
      <c r="C508" s="169" t="s">
        <v>899</v>
      </c>
      <c r="D508" s="98" t="s">
        <v>796</v>
      </c>
      <c r="E508" s="170"/>
      <c r="F508" s="143" t="str">
        <f t="shared" si="46"/>
        <v>u27</v>
      </c>
      <c r="G508" s="178" t="str">
        <f t="shared" si="48"/>
        <v>植垣貴美子</v>
      </c>
      <c r="H508" s="98" t="s">
        <v>387</v>
      </c>
      <c r="I508" s="98" t="s">
        <v>800</v>
      </c>
      <c r="J508" s="171">
        <v>1965</v>
      </c>
      <c r="K508" s="217">
        <f t="shared" si="47"/>
        <v>51</v>
      </c>
      <c r="L508" s="97" t="str">
        <f t="shared" si="44"/>
        <v>OK</v>
      </c>
      <c r="M508" s="172" t="s">
        <v>904</v>
      </c>
      <c r="N508" s="244"/>
    </row>
    <row r="509" spans="1:14" s="200" customFormat="1" ht="13.5">
      <c r="A509" s="247" t="s">
        <v>160</v>
      </c>
      <c r="B509" s="168" t="s">
        <v>821</v>
      </c>
      <c r="C509" s="169" t="s">
        <v>161</v>
      </c>
      <c r="D509" s="98" t="s">
        <v>796</v>
      </c>
      <c r="E509" s="171" t="s">
        <v>46</v>
      </c>
      <c r="F509" s="143" t="str">
        <f t="shared" si="46"/>
        <v>u28</v>
      </c>
      <c r="G509" s="95" t="str">
        <f t="shared" si="48"/>
        <v>片岡 聖</v>
      </c>
      <c r="H509" s="98" t="s">
        <v>387</v>
      </c>
      <c r="I509" s="98" t="s">
        <v>800</v>
      </c>
      <c r="J509" s="171">
        <v>2002</v>
      </c>
      <c r="K509" s="217">
        <f t="shared" si="47"/>
        <v>14</v>
      </c>
      <c r="L509" s="97" t="str">
        <f t="shared" si="44"/>
        <v>OK</v>
      </c>
      <c r="M509" s="172" t="s">
        <v>437</v>
      </c>
      <c r="N509" s="244"/>
    </row>
    <row r="510" spans="1:20" s="112" customFormat="1" ht="14.25">
      <c r="A510" s="247" t="s">
        <v>162</v>
      </c>
      <c r="B510" s="120" t="s">
        <v>401</v>
      </c>
      <c r="C510" s="120" t="s">
        <v>390</v>
      </c>
      <c r="D510" s="98" t="s">
        <v>796</v>
      </c>
      <c r="E510" s="142"/>
      <c r="F510" s="143" t="str">
        <f t="shared" si="46"/>
        <v>u29</v>
      </c>
      <c r="G510" s="178" t="str">
        <f t="shared" si="48"/>
        <v>鹿取あつみ</v>
      </c>
      <c r="H510" s="98" t="s">
        <v>387</v>
      </c>
      <c r="I510" s="98" t="s">
        <v>800</v>
      </c>
      <c r="J510" s="119">
        <v>1963</v>
      </c>
      <c r="K510" s="217">
        <f t="shared" si="47"/>
        <v>53</v>
      </c>
      <c r="L510" s="97" t="str">
        <f t="shared" si="44"/>
        <v>OK</v>
      </c>
      <c r="M510" s="129" t="s">
        <v>901</v>
      </c>
      <c r="N510" s="244"/>
      <c r="O510" s="200"/>
      <c r="P510" s="200"/>
      <c r="Q510" s="200"/>
      <c r="R510" s="200"/>
      <c r="S510" s="200"/>
      <c r="T510" s="200"/>
    </row>
    <row r="511" spans="1:13" s="200" customFormat="1" ht="13.5">
      <c r="A511" s="247" t="s">
        <v>163</v>
      </c>
      <c r="B511" s="220" t="s">
        <v>233</v>
      </c>
      <c r="C511" s="250" t="s">
        <v>234</v>
      </c>
      <c r="D511" s="98" t="s">
        <v>796</v>
      </c>
      <c r="E511" s="178"/>
      <c r="F511" s="143" t="str">
        <f t="shared" si="46"/>
        <v>u30</v>
      </c>
      <c r="G511" s="178" t="s">
        <v>235</v>
      </c>
      <c r="H511" s="98" t="s">
        <v>387</v>
      </c>
      <c r="I511" s="227" t="s">
        <v>992</v>
      </c>
      <c r="J511" s="180">
        <v>1965</v>
      </c>
      <c r="K511" s="217">
        <f t="shared" si="47"/>
        <v>51</v>
      </c>
      <c r="L511" s="97" t="str">
        <f t="shared" si="44"/>
        <v>OK</v>
      </c>
      <c r="M511" s="129" t="s">
        <v>434</v>
      </c>
    </row>
    <row r="512" spans="1:14" s="200" customFormat="1" ht="13.5">
      <c r="A512" s="247" t="s">
        <v>164</v>
      </c>
      <c r="B512" s="249" t="s">
        <v>426</v>
      </c>
      <c r="C512" s="249" t="s">
        <v>427</v>
      </c>
      <c r="D512" s="98" t="s">
        <v>796</v>
      </c>
      <c r="E512" s="115"/>
      <c r="F512" s="143" t="str">
        <f t="shared" si="46"/>
        <v>u31</v>
      </c>
      <c r="G512" s="178" t="str">
        <f>B512&amp;C512</f>
        <v>川崎悦子</v>
      </c>
      <c r="H512" s="98" t="s">
        <v>387</v>
      </c>
      <c r="I512" s="98" t="s">
        <v>800</v>
      </c>
      <c r="J512" s="163">
        <v>1955</v>
      </c>
      <c r="K512" s="217">
        <f t="shared" si="47"/>
        <v>61</v>
      </c>
      <c r="L512" s="97" t="str">
        <f t="shared" si="44"/>
        <v>OK</v>
      </c>
      <c r="M512" s="129" t="s">
        <v>438</v>
      </c>
      <c r="N512" s="244"/>
    </row>
    <row r="513" spans="1:14" s="200" customFormat="1" ht="14.25">
      <c r="A513" s="247" t="s">
        <v>165</v>
      </c>
      <c r="B513" s="120" t="s">
        <v>831</v>
      </c>
      <c r="C513" s="120" t="s">
        <v>797</v>
      </c>
      <c r="D513" s="98" t="s">
        <v>796</v>
      </c>
      <c r="E513" s="115"/>
      <c r="F513" s="143" t="str">
        <f t="shared" si="46"/>
        <v>u32</v>
      </c>
      <c r="G513" s="178" t="str">
        <f>B513&amp;C513</f>
        <v>古株淳子</v>
      </c>
      <c r="H513" s="98" t="s">
        <v>387</v>
      </c>
      <c r="I513" s="98" t="s">
        <v>800</v>
      </c>
      <c r="J513" s="118">
        <v>1968</v>
      </c>
      <c r="K513" s="217">
        <f t="shared" si="47"/>
        <v>48</v>
      </c>
      <c r="L513" s="97" t="str">
        <f t="shared" si="44"/>
        <v>OK</v>
      </c>
      <c r="M513" s="129" t="s">
        <v>436</v>
      </c>
      <c r="N513" s="244"/>
    </row>
    <row r="514" spans="1:20" s="200" customFormat="1" ht="13.5">
      <c r="A514" s="247" t="s">
        <v>166</v>
      </c>
      <c r="B514" s="101" t="s">
        <v>1029</v>
      </c>
      <c r="C514" s="101" t="s">
        <v>1030</v>
      </c>
      <c r="D514" s="98" t="s">
        <v>796</v>
      </c>
      <c r="E514" s="95"/>
      <c r="F514" s="97" t="str">
        <f t="shared" si="46"/>
        <v>u33</v>
      </c>
      <c r="G514" s="95" t="str">
        <f>B514&amp;C514</f>
        <v>辻佳子</v>
      </c>
      <c r="H514" s="98" t="s">
        <v>387</v>
      </c>
      <c r="I514" s="99" t="s">
        <v>992</v>
      </c>
      <c r="J514" s="145">
        <v>1973</v>
      </c>
      <c r="K514" s="217">
        <f t="shared" si="47"/>
        <v>43</v>
      </c>
      <c r="L514" s="97" t="str">
        <f t="shared" si="44"/>
        <v>OK</v>
      </c>
      <c r="M514" s="95" t="s">
        <v>438</v>
      </c>
      <c r="N514" s="112"/>
      <c r="O514" s="112"/>
      <c r="P514" s="112"/>
      <c r="Q514" s="112"/>
      <c r="R514" s="112"/>
      <c r="S514" s="112"/>
      <c r="T514" s="112"/>
    </row>
    <row r="515" spans="1:14" s="200" customFormat="1" ht="14.25">
      <c r="A515" s="247" t="s">
        <v>167</v>
      </c>
      <c r="B515" s="120" t="s">
        <v>290</v>
      </c>
      <c r="C515" s="120" t="s">
        <v>291</v>
      </c>
      <c r="D515" s="98" t="s">
        <v>796</v>
      </c>
      <c r="E515" s="115"/>
      <c r="F515" s="143" t="str">
        <f t="shared" si="46"/>
        <v>u34</v>
      </c>
      <c r="G515" s="95" t="str">
        <f>B515&amp;C515</f>
        <v>西崎友香</v>
      </c>
      <c r="H515" s="98" t="s">
        <v>387</v>
      </c>
      <c r="I515" s="98" t="s">
        <v>800</v>
      </c>
      <c r="J515" s="118">
        <v>1980</v>
      </c>
      <c r="K515" s="217">
        <f t="shared" si="47"/>
        <v>36</v>
      </c>
      <c r="L515" s="97" t="str">
        <f t="shared" si="44"/>
        <v>OK</v>
      </c>
      <c r="M515" s="129" t="s">
        <v>438</v>
      </c>
      <c r="N515" s="244"/>
    </row>
    <row r="516" spans="1:13" s="200" customFormat="1" ht="13.5">
      <c r="A516" s="247" t="s">
        <v>168</v>
      </c>
      <c r="B516" s="220" t="s">
        <v>143</v>
      </c>
      <c r="C516" s="250" t="s">
        <v>268</v>
      </c>
      <c r="D516" s="98" t="s">
        <v>796</v>
      </c>
      <c r="E516" s="178"/>
      <c r="F516" s="143" t="str">
        <f t="shared" si="46"/>
        <v>u35</v>
      </c>
      <c r="G516" s="178" t="s">
        <v>169</v>
      </c>
      <c r="H516" s="98" t="s">
        <v>387</v>
      </c>
      <c r="I516" s="227" t="s">
        <v>992</v>
      </c>
      <c r="J516" s="180">
        <v>1969</v>
      </c>
      <c r="K516" s="217">
        <f t="shared" si="47"/>
        <v>47</v>
      </c>
      <c r="L516" s="97" t="str">
        <f t="shared" si="44"/>
        <v>OK</v>
      </c>
      <c r="M516" s="129" t="s">
        <v>437</v>
      </c>
    </row>
    <row r="517" spans="1:14" s="200" customFormat="1" ht="14.25">
      <c r="A517" s="247" t="s">
        <v>170</v>
      </c>
      <c r="B517" s="120" t="s">
        <v>397</v>
      </c>
      <c r="C517" s="120" t="s">
        <v>398</v>
      </c>
      <c r="D517" s="98" t="s">
        <v>796</v>
      </c>
      <c r="E517" s="115"/>
      <c r="F517" s="143" t="str">
        <f t="shared" si="46"/>
        <v>u36</v>
      </c>
      <c r="G517" s="178" t="str">
        <f>B517&amp;C517</f>
        <v>村井典子</v>
      </c>
      <c r="H517" s="98" t="s">
        <v>387</v>
      </c>
      <c r="I517" s="98" t="s">
        <v>800</v>
      </c>
      <c r="J517" s="119">
        <v>1968</v>
      </c>
      <c r="K517" s="217">
        <f t="shared" si="47"/>
        <v>48</v>
      </c>
      <c r="L517" s="97" t="str">
        <f t="shared" si="44"/>
        <v>OK</v>
      </c>
      <c r="M517" s="129" t="s">
        <v>436</v>
      </c>
      <c r="N517" s="244"/>
    </row>
    <row r="518" spans="1:14" s="200" customFormat="1" ht="14.25">
      <c r="A518" s="247" t="s">
        <v>171</v>
      </c>
      <c r="B518" s="120" t="s">
        <v>428</v>
      </c>
      <c r="C518" s="120" t="s">
        <v>884</v>
      </c>
      <c r="D518" s="98" t="s">
        <v>796</v>
      </c>
      <c r="E518" s="115"/>
      <c r="F518" s="143" t="str">
        <f t="shared" si="46"/>
        <v>u37</v>
      </c>
      <c r="G518" s="178" t="str">
        <f>B518&amp;C518</f>
        <v>矢野由美子</v>
      </c>
      <c r="H518" s="98" t="s">
        <v>387</v>
      </c>
      <c r="I518" s="98" t="s">
        <v>800</v>
      </c>
      <c r="J518" s="119">
        <v>1963</v>
      </c>
      <c r="K518" s="217">
        <f t="shared" si="47"/>
        <v>53</v>
      </c>
      <c r="L518" s="97" t="str">
        <f t="shared" si="44"/>
        <v>OK</v>
      </c>
      <c r="M518" s="129" t="s">
        <v>429</v>
      </c>
      <c r="N518" s="244"/>
    </row>
    <row r="519" spans="1:20" s="200" customFormat="1" ht="13.5">
      <c r="A519" s="247" t="s">
        <v>172</v>
      </c>
      <c r="B519" s="100" t="s">
        <v>173</v>
      </c>
      <c r="C519" s="100" t="s">
        <v>311</v>
      </c>
      <c r="D519" s="98" t="s">
        <v>796</v>
      </c>
      <c r="E519" s="95"/>
      <c r="F519" s="97" t="str">
        <f t="shared" si="46"/>
        <v>u38</v>
      </c>
      <c r="G519" s="95" t="str">
        <f>B519&amp;C519</f>
        <v>竹下光代</v>
      </c>
      <c r="H519" s="98" t="s">
        <v>387</v>
      </c>
      <c r="I519" s="99" t="s">
        <v>992</v>
      </c>
      <c r="J519" s="145">
        <v>1974</v>
      </c>
      <c r="K519" s="217">
        <f t="shared" si="47"/>
        <v>42</v>
      </c>
      <c r="L519" s="97" t="str">
        <f aca="true" t="shared" si="49" ref="L519:L528">IF(G519="","",IF(COUNTIF($G$6:$G$533,G519)&gt;1,"2重登録","OK"))</f>
        <v>OK</v>
      </c>
      <c r="M519" s="101" t="s">
        <v>441</v>
      </c>
      <c r="N519" s="112"/>
      <c r="O519" s="112"/>
      <c r="P519" s="112"/>
      <c r="Q519" s="112"/>
      <c r="R519" s="112"/>
      <c r="S519" s="112"/>
      <c r="T519" s="112"/>
    </row>
    <row r="520" spans="10:12" s="200" customFormat="1" ht="13.5">
      <c r="J520" s="251"/>
      <c r="K520" s="252"/>
      <c r="L520" s="97">
        <f t="shared" si="49"/>
      </c>
    </row>
    <row r="521" spans="1:13" s="178" customFormat="1" ht="13.5">
      <c r="A521" s="141"/>
      <c r="B521" s="140"/>
      <c r="C521" s="140"/>
      <c r="D521" s="98"/>
      <c r="F521" s="143"/>
      <c r="H521" s="98"/>
      <c r="I521" s="121"/>
      <c r="J521" s="180"/>
      <c r="K521" s="217"/>
      <c r="L521" s="97">
        <f t="shared" si="49"/>
      </c>
      <c r="M521" s="129"/>
    </row>
    <row r="522" spans="1:13" s="178" customFormat="1" ht="13.5">
      <c r="A522" s="141"/>
      <c r="B522" s="686" t="s">
        <v>174</v>
      </c>
      <c r="C522" s="686"/>
      <c r="D522" s="687" t="s">
        <v>175</v>
      </c>
      <c r="E522" s="688"/>
      <c r="F522" s="688"/>
      <c r="G522" s="688"/>
      <c r="H522" s="95" t="s">
        <v>395</v>
      </c>
      <c r="I522" s="680" t="s">
        <v>396</v>
      </c>
      <c r="J522" s="680"/>
      <c r="K522" s="680"/>
      <c r="L522" s="97">
        <f t="shared" si="49"/>
      </c>
      <c r="M522" s="95"/>
    </row>
    <row r="523" spans="2:12" ht="13.5">
      <c r="B523" s="686"/>
      <c r="C523" s="686"/>
      <c r="D523" s="688"/>
      <c r="E523" s="688"/>
      <c r="F523" s="688"/>
      <c r="G523" s="688"/>
      <c r="H523" s="130">
        <f>COUNTIF(M526:M531,"東近江市")</f>
        <v>1</v>
      </c>
      <c r="I523" s="685">
        <f>(H523/RIGHT(A530,2))</f>
        <v>0.2</v>
      </c>
      <c r="J523" s="685"/>
      <c r="K523" s="685"/>
      <c r="L523" s="97">
        <f t="shared" si="49"/>
      </c>
    </row>
    <row r="524" spans="2:12" ht="13.5">
      <c r="B524" s="96" t="s">
        <v>176</v>
      </c>
      <c r="C524" s="96"/>
      <c r="D524" s="145" t="s">
        <v>177</v>
      </c>
      <c r="F524" s="97">
        <f>A525</f>
        <v>0</v>
      </c>
      <c r="K524" s="107">
        <f>IF(J524="","",(2012-J524))</f>
      </c>
      <c r="L524" s="97">
        <f t="shared" si="49"/>
      </c>
    </row>
    <row r="525" spans="2:12" ht="13.5">
      <c r="B525" s="678" t="s">
        <v>178</v>
      </c>
      <c r="C525" s="678"/>
      <c r="D525" s="95" t="s">
        <v>179</v>
      </c>
      <c r="F525" s="97"/>
      <c r="G525" s="95" t="str">
        <f aca="true" t="shared" si="50" ref="G525:G530">B525&amp;C525</f>
        <v>Mut(ムート）</v>
      </c>
      <c r="K525" s="107">
        <f>IF(J525="","",(2012-J525))</f>
      </c>
      <c r="L525" s="97" t="str">
        <f t="shared" si="49"/>
        <v>OK</v>
      </c>
    </row>
    <row r="526" spans="1:13" ht="13.5">
      <c r="A526" s="95" t="s">
        <v>180</v>
      </c>
      <c r="B526" s="101" t="s">
        <v>1029</v>
      </c>
      <c r="C526" s="101" t="s">
        <v>181</v>
      </c>
      <c r="D526" s="96" t="s">
        <v>182</v>
      </c>
      <c r="F526" s="97" t="str">
        <f>A526</f>
        <v>Y01</v>
      </c>
      <c r="G526" s="95" t="str">
        <f t="shared" si="50"/>
        <v>辻真弓</v>
      </c>
      <c r="H526" s="96" t="s">
        <v>176</v>
      </c>
      <c r="I526" s="99" t="s">
        <v>992</v>
      </c>
      <c r="J526" s="109">
        <v>1985</v>
      </c>
      <c r="K526" s="107">
        <f>IF(J526="","",(2016-J526))</f>
        <v>31</v>
      </c>
      <c r="L526" s="97" t="str">
        <f t="shared" si="49"/>
        <v>OK</v>
      </c>
      <c r="M526" s="101" t="s">
        <v>183</v>
      </c>
    </row>
    <row r="527" spans="1:13" ht="13.5">
      <c r="A527" s="95" t="s">
        <v>184</v>
      </c>
      <c r="B527" s="101" t="s">
        <v>816</v>
      </c>
      <c r="C527" s="101" t="s">
        <v>185</v>
      </c>
      <c r="D527" s="96" t="s">
        <v>47</v>
      </c>
      <c r="F527" s="95" t="str">
        <f>A527</f>
        <v>Y02</v>
      </c>
      <c r="G527" s="95" t="str">
        <f t="shared" si="50"/>
        <v>吉田淳子</v>
      </c>
      <c r="H527" s="96" t="s">
        <v>176</v>
      </c>
      <c r="I527" s="99" t="s">
        <v>992</v>
      </c>
      <c r="J527" s="106">
        <v>1966</v>
      </c>
      <c r="K527" s="107">
        <f>IF(J527="","",(2016-J527))</f>
        <v>50</v>
      </c>
      <c r="L527" s="97" t="str">
        <f t="shared" si="49"/>
        <v>OK</v>
      </c>
      <c r="M527" s="96" t="s">
        <v>437</v>
      </c>
    </row>
    <row r="528" spans="1:13" ht="13.5">
      <c r="A528" s="95" t="s">
        <v>48</v>
      </c>
      <c r="B528" s="96" t="s">
        <v>186</v>
      </c>
      <c r="C528" s="96" t="s">
        <v>187</v>
      </c>
      <c r="D528" s="96" t="s">
        <v>188</v>
      </c>
      <c r="F528" s="97" t="str">
        <f>A528</f>
        <v>Y03</v>
      </c>
      <c r="G528" s="95" t="str">
        <f t="shared" si="50"/>
        <v>山口稔貴</v>
      </c>
      <c r="H528" s="96" t="s">
        <v>176</v>
      </c>
      <c r="I528" s="99" t="s">
        <v>799</v>
      </c>
      <c r="J528" s="109">
        <v>1988</v>
      </c>
      <c r="K528" s="107">
        <f>IF(J528="","",(2016-J528))</f>
        <v>28</v>
      </c>
      <c r="L528" s="97" t="str">
        <f t="shared" si="49"/>
        <v>OK</v>
      </c>
      <c r="M528" s="96" t="s">
        <v>437</v>
      </c>
    </row>
    <row r="529" spans="1:13" ht="13.5">
      <c r="A529" s="95" t="s">
        <v>189</v>
      </c>
      <c r="B529" s="98" t="s">
        <v>190</v>
      </c>
      <c r="C529" s="98" t="s">
        <v>191</v>
      </c>
      <c r="D529" s="96" t="s">
        <v>49</v>
      </c>
      <c r="F529" s="97" t="str">
        <f>A529</f>
        <v>Y04</v>
      </c>
      <c r="G529" s="95" t="str">
        <f t="shared" si="50"/>
        <v>白井秀幸</v>
      </c>
      <c r="H529" s="96" t="s">
        <v>176</v>
      </c>
      <c r="I529" s="99" t="s">
        <v>799</v>
      </c>
      <c r="J529" s="109">
        <v>1988</v>
      </c>
      <c r="K529" s="107">
        <f>IF(J529="","",(2016-J529))</f>
        <v>28</v>
      </c>
      <c r="L529" s="97" t="str">
        <f>IF(G529="","",IF(COUNTIF($G$3:$G$624,G529)&gt;1,"2重登録","OK"))</f>
        <v>OK</v>
      </c>
      <c r="M529" s="96" t="s">
        <v>437</v>
      </c>
    </row>
    <row r="530" spans="1:13" ht="13.5">
      <c r="A530" s="95" t="s">
        <v>192</v>
      </c>
      <c r="B530" s="96" t="s">
        <v>63</v>
      </c>
      <c r="C530" s="96" t="s">
        <v>193</v>
      </c>
      <c r="D530" s="96" t="s">
        <v>50</v>
      </c>
      <c r="F530" s="97" t="str">
        <f>A530</f>
        <v>Y05</v>
      </c>
      <c r="G530" s="95" t="str">
        <f t="shared" si="50"/>
        <v>岡本悟志</v>
      </c>
      <c r="H530" s="96" t="s">
        <v>176</v>
      </c>
      <c r="I530" s="99" t="s">
        <v>799</v>
      </c>
      <c r="J530" s="109">
        <v>1988</v>
      </c>
      <c r="K530" s="107">
        <f>IF(J530="","",(2016-J530))</f>
        <v>28</v>
      </c>
      <c r="L530" s="97" t="str">
        <f>IF(G530="","",IF(COUNTIF($G$3:$G$624,G530)&gt;1,"2重登録","OK"))</f>
        <v>OK</v>
      </c>
      <c r="M530" s="96" t="s">
        <v>440</v>
      </c>
    </row>
    <row r="531" spans="2:13" ht="13.5">
      <c r="B531" s="96"/>
      <c r="C531" s="96"/>
      <c r="D531" s="96"/>
      <c r="F531" s="97"/>
      <c r="H531" s="96"/>
      <c r="I531" s="99"/>
      <c r="J531" s="109"/>
      <c r="K531" s="107"/>
      <c r="L531" s="97"/>
      <c r="M531" s="96"/>
    </row>
    <row r="532" spans="3:13" ht="13.5">
      <c r="C532" s="98"/>
      <c r="D532" s="98"/>
      <c r="E532" s="142"/>
      <c r="F532" s="143"/>
      <c r="G532" s="679" t="s">
        <v>194</v>
      </c>
      <c r="H532" s="679"/>
      <c r="I532" s="98"/>
      <c r="J532" s="108"/>
      <c r="K532" s="144"/>
      <c r="L532" s="143"/>
      <c r="M532" s="142"/>
    </row>
    <row r="533" spans="1:13" s="112" customFormat="1" ht="18.75" customHeight="1">
      <c r="A533" s="95"/>
      <c r="B533" s="181"/>
      <c r="C533" s="181"/>
      <c r="D533" s="95"/>
      <c r="E533" s="95"/>
      <c r="F533" s="97"/>
      <c r="G533" s="679"/>
      <c r="H533" s="679"/>
      <c r="I533" s="95"/>
      <c r="J533" s="106"/>
      <c r="K533" s="106"/>
      <c r="L533" s="95"/>
      <c r="M533" s="95"/>
    </row>
    <row r="534" spans="1:13" s="112" customFormat="1" ht="18.75" customHeight="1">
      <c r="A534" s="680" t="s">
        <v>798</v>
      </c>
      <c r="B534" s="680"/>
      <c r="C534" s="681">
        <f>RIGHT(A519,2)+RIGHT(A530,2)+RIGHT(A466,2)+RIGHT(A442,2)+RIGHT(A409,2)+RIGHT(A362,2)+RIGHT(A295,2)+RIGHT(A247,2)+RIGHT(A168,2)+RIGHT(A123,2)+RIGHT(A50,2)+RIGHT(A15,2)</f>
        <v>368</v>
      </c>
      <c r="D534" s="681"/>
      <c r="E534" s="681"/>
      <c r="F534" s="97"/>
      <c r="G534" s="682">
        <f>$H$20+$G$195+$G$257+$G$311+$G$375+$G$481+$H$420+$G$67+$G$453+G137+$G$5+$H$523</f>
        <v>85</v>
      </c>
      <c r="H534" s="682"/>
      <c r="I534" s="95"/>
      <c r="J534" s="106"/>
      <c r="K534" s="106"/>
      <c r="L534" s="95"/>
      <c r="M534" s="95"/>
    </row>
    <row r="535" spans="1:13" s="112" customFormat="1" ht="18.75" customHeight="1">
      <c r="A535" s="680"/>
      <c r="B535" s="680"/>
      <c r="C535" s="681"/>
      <c r="D535" s="681"/>
      <c r="E535" s="681"/>
      <c r="F535" s="97"/>
      <c r="G535" s="682"/>
      <c r="H535" s="682"/>
      <c r="I535" s="95"/>
      <c r="J535" s="106"/>
      <c r="K535" s="106"/>
      <c r="L535" s="95"/>
      <c r="M535" s="95"/>
    </row>
    <row r="536" spans="1:13" s="112" customFormat="1" ht="18.75" customHeight="1">
      <c r="A536" s="181"/>
      <c r="B536" s="95"/>
      <c r="C536" s="95"/>
      <c r="D536" s="95"/>
      <c r="E536" s="95"/>
      <c r="F536" s="95"/>
      <c r="G536" s="138"/>
      <c r="H536" s="138"/>
      <c r="I536" s="95"/>
      <c r="J536" s="106"/>
      <c r="K536" s="106"/>
      <c r="L536" s="95"/>
      <c r="M536" s="95"/>
    </row>
    <row r="537" spans="1:13" s="112" customFormat="1" ht="13.5">
      <c r="A537" s="95"/>
      <c r="B537" s="95"/>
      <c r="C537" s="95"/>
      <c r="D537" s="683"/>
      <c r="E537" s="95"/>
      <c r="F537" s="95"/>
      <c r="G537" s="679" t="s">
        <v>292</v>
      </c>
      <c r="H537" s="679"/>
      <c r="I537" s="95"/>
      <c r="J537" s="106"/>
      <c r="K537" s="106"/>
      <c r="L537" s="95"/>
      <c r="M537" s="95"/>
    </row>
    <row r="538" spans="1:13" s="112" customFormat="1" ht="13.5">
      <c r="A538" s="95"/>
      <c r="B538" s="95"/>
      <c r="C538" s="683"/>
      <c r="D538" s="680"/>
      <c r="E538" s="95"/>
      <c r="F538" s="95"/>
      <c r="G538" s="679"/>
      <c r="H538" s="679"/>
      <c r="I538" s="95"/>
      <c r="J538" s="106"/>
      <c r="K538" s="106"/>
      <c r="L538" s="95"/>
      <c r="M538" s="95"/>
    </row>
    <row r="539" spans="1:13" s="112" customFormat="1" ht="13.5">
      <c r="A539" s="95"/>
      <c r="B539" s="95"/>
      <c r="C539" s="681"/>
      <c r="D539" s="95"/>
      <c r="E539" s="95"/>
      <c r="F539" s="95"/>
      <c r="G539" s="677">
        <f>$G$534/$C$534</f>
        <v>0.23097826086956522</v>
      </c>
      <c r="H539" s="677"/>
      <c r="I539" s="95"/>
      <c r="J539" s="106"/>
      <c r="K539" s="106"/>
      <c r="L539" s="95"/>
      <c r="M539" s="95"/>
    </row>
    <row r="540" spans="1:13" s="112" customFormat="1" ht="13.5">
      <c r="A540" s="95"/>
      <c r="B540" s="95"/>
      <c r="C540" s="95"/>
      <c r="D540" s="95"/>
      <c r="E540" s="95"/>
      <c r="F540" s="95"/>
      <c r="G540" s="677"/>
      <c r="H540" s="677"/>
      <c r="I540" s="95"/>
      <c r="J540" s="106"/>
      <c r="K540" s="106"/>
      <c r="L540" s="95"/>
      <c r="M540" s="95"/>
    </row>
    <row r="541" spans="1:13" s="112" customFormat="1" ht="13.5">
      <c r="A541" s="95"/>
      <c r="B541" s="95"/>
      <c r="C541" s="211"/>
      <c r="D541" s="95"/>
      <c r="E541" s="95"/>
      <c r="F541" s="95"/>
      <c r="G541" s="95"/>
      <c r="H541" s="95"/>
      <c r="I541" s="95"/>
      <c r="J541" s="106"/>
      <c r="K541" s="106"/>
      <c r="L541" s="95"/>
      <c r="M541" s="95"/>
    </row>
    <row r="542" spans="1:13" s="112" customFormat="1" ht="13.5">
      <c r="A542" s="95"/>
      <c r="B542" s="95"/>
      <c r="C542" s="95"/>
      <c r="D542" s="95"/>
      <c r="E542" s="95"/>
      <c r="F542" s="95"/>
      <c r="G542" s="95"/>
      <c r="H542" s="95"/>
      <c r="I542" s="95"/>
      <c r="J542" s="106"/>
      <c r="K542" s="106"/>
      <c r="L542" s="95"/>
      <c r="M542" s="95"/>
    </row>
  </sheetData>
  <sheetProtection password="CC53" sheet="1"/>
  <mergeCells count="58">
    <mergeCell ref="H375:J375"/>
    <mergeCell ref="B309:C310"/>
    <mergeCell ref="B372:C373"/>
    <mergeCell ref="B2:C3"/>
    <mergeCell ref="D2:H3"/>
    <mergeCell ref="B19:C20"/>
    <mergeCell ref="D134:H135"/>
    <mergeCell ref="B137:C137"/>
    <mergeCell ref="B22:C22"/>
    <mergeCell ref="H137:J137"/>
    <mergeCell ref="B256:C257"/>
    <mergeCell ref="H256:J256"/>
    <mergeCell ref="H257:J257"/>
    <mergeCell ref="B307:D308"/>
    <mergeCell ref="C192:D193"/>
    <mergeCell ref="E192:H193"/>
    <mergeCell ref="B195:D196"/>
    <mergeCell ref="B254:C255"/>
    <mergeCell ref="D254:G255"/>
    <mergeCell ref="H136:J136"/>
    <mergeCell ref="D19:G20"/>
    <mergeCell ref="I19:K19"/>
    <mergeCell ref="B21:C21"/>
    <mergeCell ref="C64:D65"/>
    <mergeCell ref="E64:I65"/>
    <mergeCell ref="B66:C67"/>
    <mergeCell ref="B134:C135"/>
    <mergeCell ref="D372:H373"/>
    <mergeCell ref="H374:J374"/>
    <mergeCell ref="B450:C451"/>
    <mergeCell ref="D450:G451"/>
    <mergeCell ref="D419:G420"/>
    <mergeCell ref="B377:C377"/>
    <mergeCell ref="B419:C420"/>
    <mergeCell ref="I419:K419"/>
    <mergeCell ref="I420:K420"/>
    <mergeCell ref="B422:C422"/>
    <mergeCell ref="H452:J452"/>
    <mergeCell ref="B453:C453"/>
    <mergeCell ref="H453:J453"/>
    <mergeCell ref="B478:C479"/>
    <mergeCell ref="D478:G479"/>
    <mergeCell ref="H480:J480"/>
    <mergeCell ref="B481:D481"/>
    <mergeCell ref="H481:J481"/>
    <mergeCell ref="B522:C523"/>
    <mergeCell ref="D522:G523"/>
    <mergeCell ref="I522:K522"/>
    <mergeCell ref="I523:K523"/>
    <mergeCell ref="G539:H540"/>
    <mergeCell ref="B525:C525"/>
    <mergeCell ref="G532:H533"/>
    <mergeCell ref="A534:B535"/>
    <mergeCell ref="C534:E535"/>
    <mergeCell ref="G534:H535"/>
    <mergeCell ref="D537:D538"/>
    <mergeCell ref="G537:H538"/>
    <mergeCell ref="C538:C539"/>
  </mergeCells>
  <hyperlinks>
    <hyperlink ref="D418" r:id="rId1" display="naru_yoshida_88@leto.eonet.ne.jp"/>
  </hyperlinks>
  <printOptions/>
  <pageMargins left="0.75" right="0.75" top="1" bottom="1" header="0.5111111111111111" footer="0.5111111111111111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/>
  <dimension ref="A13:H55"/>
  <sheetViews>
    <sheetView zoomScaleSheetLayoutView="100" workbookViewId="0" topLeftCell="A1">
      <selection activeCell="E43" sqref="E43"/>
    </sheetView>
  </sheetViews>
  <sheetFormatPr defaultColWidth="10.00390625" defaultRowHeight="13.5" customHeight="1"/>
  <sheetData>
    <row r="13" spans="1:8" ht="28.5" customHeight="1">
      <c r="A13" s="701" t="s">
        <v>1496</v>
      </c>
      <c r="B13" s="701"/>
      <c r="C13" s="701"/>
      <c r="D13" s="701"/>
      <c r="E13" s="701" t="s">
        <v>1494</v>
      </c>
      <c r="F13" s="701"/>
      <c r="G13" s="701"/>
      <c r="H13" s="701"/>
    </row>
    <row r="14" spans="1:8" ht="13.5" customHeight="1">
      <c r="A14" s="389"/>
      <c r="B14" s="389"/>
      <c r="C14" s="389"/>
      <c r="D14" s="389"/>
      <c r="E14" s="389"/>
      <c r="F14" s="389"/>
      <c r="G14" s="389"/>
      <c r="H14" s="389"/>
    </row>
    <row r="27" spans="1:8" ht="27.75" customHeight="1">
      <c r="A27" s="701" t="s">
        <v>1495</v>
      </c>
      <c r="B27" s="701"/>
      <c r="C27" s="701"/>
      <c r="D27" s="701"/>
      <c r="E27" s="701" t="s">
        <v>1497</v>
      </c>
      <c r="F27" s="701"/>
      <c r="G27" s="701"/>
      <c r="H27" s="701"/>
    </row>
    <row r="28" ht="23.25" customHeight="1"/>
    <row r="41" spans="1:8" ht="30" customHeight="1">
      <c r="A41" s="701" t="s">
        <v>1500</v>
      </c>
      <c r="B41" s="701"/>
      <c r="C41" s="701"/>
      <c r="D41" s="701"/>
      <c r="E41" s="701" t="s">
        <v>1501</v>
      </c>
      <c r="F41" s="701"/>
      <c r="G41" s="701"/>
      <c r="H41" s="701"/>
    </row>
    <row r="55" spans="1:8" ht="23.25" customHeight="1">
      <c r="A55" s="701" t="s">
        <v>1498</v>
      </c>
      <c r="B55" s="701"/>
      <c r="C55" s="701"/>
      <c r="D55" s="701"/>
      <c r="E55" s="701" t="s">
        <v>1499</v>
      </c>
      <c r="F55" s="701"/>
      <c r="G55" s="701"/>
      <c r="H55" s="701"/>
    </row>
  </sheetData>
  <mergeCells count="8">
    <mergeCell ref="A13:D13"/>
    <mergeCell ref="E13:H13"/>
    <mergeCell ref="E27:H27"/>
    <mergeCell ref="A27:D27"/>
    <mergeCell ref="A41:D41"/>
    <mergeCell ref="E41:H41"/>
    <mergeCell ref="A55:D55"/>
    <mergeCell ref="E55:H55"/>
  </mergeCells>
  <printOptions/>
  <pageMargins left="0.6986111111111111" right="0.6986111111111111" top="0.75" bottom="0.75" header="0.3" footer="0.3"/>
  <pageSetup fitToHeight="65535" fitToWidth="65535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2016-02-14T08:56:25Z</cp:lastPrinted>
  <dcterms:created xsi:type="dcterms:W3CDTF">2011-05-12T22:51:52Z</dcterms:created>
  <dcterms:modified xsi:type="dcterms:W3CDTF">2016-02-18T00:57:31Z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1041-8.1.0.3156</vt:lpwstr>
  </property>
</Properties>
</file>